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isassurance_test" sheetId="1" r:id="rId4"/>
  </sheets>
  <definedNames/>
  <calcPr/>
  <extLst>
    <ext uri="GoogleSheetsCustomDataVersion1">
      <go:sheetsCustomData xmlns:go="http://customooxmlschemas.google.com/" r:id="rId5" roundtripDataSignature="AMtx7mglFETtDHzyni1S7OHWeMEFS9NL9g=="/>
    </ext>
  </extLst>
</workbook>
</file>

<file path=xl/sharedStrings.xml><?xml version="1.0" encoding="utf-8"?>
<sst xmlns="http://schemas.openxmlformats.org/spreadsheetml/2006/main" count="51665" uniqueCount="22366">
  <si>
    <t>date</t>
  </si>
  <si>
    <t>auteur</t>
  </si>
  <si>
    <t>avis</t>
  </si>
  <si>
    <t>assureur</t>
  </si>
  <si>
    <t>produit</t>
  </si>
  <si>
    <t>avis_en</t>
  </si>
  <si>
    <t>16 novembre 2021 suite à une expérience en novembre 2021</t>
  </si>
  <si>
    <t>lognos-d-139728</t>
  </si>
  <si>
    <t>Satisfait des tarif et rapide j'attends de voir avec le temp ce qu'on me proposera pour d'autre contrats auto logement ou autre . Bien meilleur que d'autre assurances pour le moment</t>
  </si>
  <si>
    <t>L'olivier Assurance</t>
  </si>
  <si>
    <t>auto</t>
  </si>
  <si>
    <t>paugam-l-139727</t>
  </si>
  <si>
    <t>Bon service, service réactif. Tout en ligne pratique. Je recommanderai à l'un de mes proches si besoin. 
A voir sur le long terme et en cas de sinistres</t>
  </si>
  <si>
    <t>rozgonyi-o-139704</t>
  </si>
  <si>
    <t xml:space="preserve">L’assurance Olivier est une très bonne assurance j’en suis satisfaite , question qualité et prix  cela me correspond très bien.  
Je recommande a tous le monde </t>
  </si>
  <si>
    <t>saad-hellal-h-139697</t>
  </si>
  <si>
    <t>Je suis satisfait de l'olivier assurances pas trop cher et le service client très sérieux simple est de prendre contact avec eux vite bravo pour votre travail</t>
  </si>
  <si>
    <t>15 novembre 2021 suite à une expérience en novembre 2021</t>
  </si>
  <si>
    <t>damis-s-139693</t>
  </si>
  <si>
    <t>le prix est attractif par rapport à ma situation , formules deux fois et demi moins cher pour une formule identique comparé à mon  assureur précèdent,</t>
  </si>
  <si>
    <t>beaudoux-t-139689</t>
  </si>
  <si>
    <t>Satisfait, de très bon conseils de la part du commercial et à l'écoute de mes demandes et propositions. Également très réactif et très professionnel pour voir que tout s'est passé à distance, par téléphone.</t>
  </si>
  <si>
    <t>cotin-j-139683</t>
  </si>
  <si>
    <t xml:space="preserve">Pour l'instant, pas eu de problème mon contrat commence qu'a partir du 28 novembre. Sinon votre service clients est très bien, conseillé poli et très professionnel
</t>
  </si>
  <si>
    <t>thiery-l-139681</t>
  </si>
  <si>
    <t>Je suis satisfaite de vos services, facile d'utilisation, prix très abordable. Réponse rapide et facile de compréhension, signature du contrat en ligne très satisfaisant.</t>
  </si>
  <si>
    <t>royet-j-139672</t>
  </si>
  <si>
    <t>Je suis satisfait du service et de la proposition commerciale la demande à était prise en compte rapidement je recommande cette assurance car ils sont rapide</t>
  </si>
  <si>
    <t>defez-a-139646</t>
  </si>
  <si>
    <t xml:space="preserve">Prix correct et rapide rien à dire nous verrons par la suite si en cas de sinistre cet assureur ce montre rapide et fiable la suite au prochain épisodes.
Merci </t>
  </si>
  <si>
    <t>biendicho-s-139617</t>
  </si>
  <si>
    <t>Tres Bien Les prix sont corrects mais je trouve les
Franchises un peu hautes
Dommage que vous n assuriez pas les 2 roues et les quadricycle
Rabais pour parrainage sympa</t>
  </si>
  <si>
    <t>gado-r-139610</t>
  </si>
  <si>
    <t>Les prix me conviennent, pour un nouvelle voiture. Je suis satisfait des services proposées par l'agence. Le personnelle est à disposition très rapidement</t>
  </si>
  <si>
    <t>14 novembre 2021 suite à une expérience en novembre 2021</t>
  </si>
  <si>
    <t>genevisse-e-139602</t>
  </si>
  <si>
    <t>Pour l'instant, je n'ai pas eu besoin d'avoir recours à leurs services. Donc je suis pour l'instant seulement satisfaite de leur site internet qui permet d'adhérer rapidement et facilement.</t>
  </si>
  <si>
    <t>13 novembre 2021 suite à une expérience en novembre 2021</t>
  </si>
  <si>
    <t>addala-y-139564</t>
  </si>
  <si>
    <t>Bonjours Satisfait du service clients je vous recommanderais à mes proches. Mes interlocuteurs ont été très précis et clair. Bonne continuation à vous</t>
  </si>
  <si>
    <t>krzeminski-m-139544</t>
  </si>
  <si>
    <t>je suis satisfait des renseignements qui mon était donné merci pour le temps passé à réaliser mon contrat d'assurance auto . 
merci pour votre dévouement.</t>
  </si>
  <si>
    <t>theo-a-139541</t>
  </si>
  <si>
    <t xml:space="preserve">La personne que j'ai eu au téléphone au niveau du service client  à été très pro , explications et recommandations donnés avec déontologie et éthique 
Merci 
</t>
  </si>
  <si>
    <t>capra-s-139529</t>
  </si>
  <si>
    <t>Super service.bonne réactivité en cas de problème.assureur sérieux,et pas chère.je recommande l oliviers assurance a tout mon entourage.simple facile.</t>
  </si>
  <si>
    <t>12 novembre 2021 suite à une expérience en novembre 2021</t>
  </si>
  <si>
    <t>fleuret-l-139521</t>
  </si>
  <si>
    <t>Je suis satisfait du tarif de l'écoute téléphonique je recommande l'olivier assurance . Simple et rapide pour s'inscrire même la signature automatique</t>
  </si>
  <si>
    <t>11 novembre 2021 suite à une expérience en novembre 2021</t>
  </si>
  <si>
    <t>imekraz-s-139450</t>
  </si>
  <si>
    <t>Parfait !!! Je recommande à 1000%
Continuer ainsi je serais un client fidèle et vous ramenerais beaucoup de clientèle... Très bonne assurance vraiment</t>
  </si>
  <si>
    <t>agert-d-139416</t>
  </si>
  <si>
    <t>Très bon acceuil.   Professionnel. Ne regarde pas le temps passé avec vous.... On apprécie. Accessibilité aux services est facile peut être un peu long.</t>
  </si>
  <si>
    <t>10 novembre 2021 suite à une expérience en novembre 2021</t>
  </si>
  <si>
    <t>amaral-rodrigues-a-139403</t>
  </si>
  <si>
    <t>Les prix me conviennent, souscription simple et guidée. Personne à l'écoute; tarif très bien pour le type de contrat présenté; premier contrat avec Olivier Assurance</t>
  </si>
  <si>
    <t>benazzi-j-139397</t>
  </si>
  <si>
    <t>13 ans de permis sans accident mais un metier qui m’amène a beaucoup voyager et etre assuré a l etranger …. Malgre cela pas de reconnaissance de bonus!</t>
  </si>
  <si>
    <t>chopitel-h-139392</t>
  </si>
  <si>
    <t>bon service client, bonne réactivité, site bien fait, dommage que pas de remise liée à l'expérience de conduite de bon conducteur, le malus vient du fait que j'ai été quelques années sans véhicule et je suis remonté automatiquement de 0,5 à 1.</t>
  </si>
  <si>
    <t>saintilan-m-139359</t>
  </si>
  <si>
    <t>Je suis satisfait du devis, des prix ainsi que les echnges que j'ai eu avec les conseillers client.
Prise de décision rapide, reponse à mes question rapides</t>
  </si>
  <si>
    <t>hill-n-139352</t>
  </si>
  <si>
    <t xml:space="preserve">Je suis satisfait du service en ligne, rapide et compréhensible
bon rapport qualité prix, inscription rapide, maintenant attedant la suite si c'est une assurance fiable
</t>
  </si>
  <si>
    <t>gouider-f-139344</t>
  </si>
  <si>
    <t>Je suis satisfaite des tarifs proposer , mais également du service téléphonique au près des opérateurs ! Au top Merci à l’olivier assurance et à leurs équipes</t>
  </si>
  <si>
    <t>werle-j-139343</t>
  </si>
  <si>
    <t>Je suis satisfaite même si l'attente était longue lors de mon premier appel. Cependant, par la suite la procédure de souscription s'est accéléré et le service commercial était bon.</t>
  </si>
  <si>
    <t>guillaumin-r-139337</t>
  </si>
  <si>
    <t>Je suis satisfait du service et de l'écoute des conseillers. Les prix proposés sont compétitifs et intéressants. Je vous conseille vivement l'Olivier assurance pour assurer votre véhicule.</t>
  </si>
  <si>
    <t>hot-f-139324</t>
  </si>
  <si>
    <t>Bon prix dommage que je ne puisse pas payer tous les mois plutôt qu'une année complète un conseiller sera certainement me rappeler pour éclaircir tout cela</t>
  </si>
  <si>
    <t>09 novembre 2021 suite à une expérience en novembre 2021</t>
  </si>
  <si>
    <t>voegel-t-139307</t>
  </si>
  <si>
    <t>Ayant tous mes véhicules chez vous j'aurais aimer avoir une ristourne client fidèle :p
Mais globalement je reste très satisfait de la prestation de vos services !</t>
  </si>
  <si>
    <t>valdes-larrosa-l-139303</t>
  </si>
  <si>
    <t xml:space="preserve">
Simple et practique..!!!
Un prix optimal, un collègue me l'a recommandé et maintenant je suis convaincu, le meilleur prix et correspond à mes besoins.</t>
  </si>
  <si>
    <t>picaude-e-139275</t>
  </si>
  <si>
    <t>Je suis satisfaite du prix, et de l’accueil téléphonique. Le gestionnaire David s’est montré très pro et m’a apporté des réponses claires à mes demandes.</t>
  </si>
  <si>
    <t>menut-s-139249</t>
  </si>
  <si>
    <t>simple et rapide+ en kus j'ai été parrainée par un ami.
simple et rapide+ en kus j'ai été parrainée par un ami.simple et rapide+ en kus j'ai été parrainée par un ami.</t>
  </si>
  <si>
    <t>zannier-e-139241</t>
  </si>
  <si>
    <t xml:space="preserve">Je trouve le service bien pratique bien mais un peu cher pour un étudiant. j'aurais aimé quelque chose de plus personnalisé encore. Avec un intérêt aussi pour l'utilisation précise de mon véhicule.
</t>
  </si>
  <si>
    <t>08 novembre 2021 suite à une expérience en novembre 2021</t>
  </si>
  <si>
    <t>lefeuvre-c-139235</t>
  </si>
  <si>
    <t>Démarches simples et facilitées par le professionnalisme des interlocuteurs. Idéal pour les jeunes conducteurs. Site très clair et intuitif. Services au top</t>
  </si>
  <si>
    <t>goeury-w-139234</t>
  </si>
  <si>
    <t>Je suis  satisfait le prix me convient je suis très content pour l instant rien à dire je vais conseiller l Olivier assurance au près de mes proche cordialement</t>
  </si>
  <si>
    <t>08 novembre 2021 suite à une expérience en mai 2021</t>
  </si>
  <si>
    <t>axelm-139228</t>
  </si>
  <si>
    <t xml:space="preserve">Experience extremement traumatisante qui nous a marqué a vie. Nous avons ete victimes d'un choc arriere a haute vitesse par une camionette sur voie rapide avec deux enfants en bas age. Malgré la prise en charge sur place des pompiers, la presence des gendarmes, et certificats initiaux des urgences et pieces médicales qui ont suivi, l'olivier assurance ne voulait pas reconnaitre un de mes fils (2 ans) comme victime de l'accident...
Malgré que le tiers soit identifié et que tous les autres vehicule de cet accident en chaine etaient concordants, l'olivier a mis plus de 3 mois a me rembourser ma voiture...
et relancer 8 fois pour me faire rembourser les sieges auto.
Le jour de l'accident l'assistance nous a laissé tomber. Nous avons du nous rappatrier des urgences par nos propres moyens avec deux enfants a 250km de chez nous. </t>
  </si>
  <si>
    <t>khan-k-139214</t>
  </si>
  <si>
    <t>Service client super sympa et très à l'écoute. Ils ont la capacité à répondre à toutes les questions.
Tout à été parfait!! Et le prix au TOP par rapport aux autres assureurs. Je recommande sans hésiter. :D</t>
  </si>
  <si>
    <t>jimenez-f-139213</t>
  </si>
  <si>
    <t>Je suis ravie d'avoir pu souscrire a l olivier assurances .
Merci pour votre bienveillance et votre accueil. 
Merci surtout a la conseillère qui se nomme Melissa
elle a étais super gentille et tres clair lors de la souscription .</t>
  </si>
  <si>
    <t>vernet-f-139212</t>
  </si>
  <si>
    <t>Les prix sont convenables, le moins cher dans mes comparatif.
J'attends maintenant de voir la relation client, le suivis du contrat, et la disponibilité.</t>
  </si>
  <si>
    <t>aufort-g-139200</t>
  </si>
  <si>
    <t>Les prix sont juste imbattable ! Service Client réactif, je ne suis pas prêt de changer d'assureur c'est déjà ma 3e voiture que j'assure chez l'olivier.</t>
  </si>
  <si>
    <t>faucon-r-139183</t>
  </si>
  <si>
    <t>je suis satisfait du service, service très accueillant, et poli, parle bien francais, ca s'est très bien passer la personne en face était très agréable</t>
  </si>
  <si>
    <t>sekulic-s-139178</t>
  </si>
  <si>
    <t>Je suis satisfait du service, de la rapidité et de la qualité de service, tout est clair et bien expliqué, simple d’utilisation. Et avec de très bonne couvertures</t>
  </si>
  <si>
    <t>lepreux-d-139171</t>
  </si>
  <si>
    <t>assurance juste pas trop chère  on peux rouler dans l'heure qui suis 
je vais recommander a des amis pour soucrire une assurance chez vous
cordialement MONSIEUR LEPREUX</t>
  </si>
  <si>
    <t>laouichi-a-139170</t>
  </si>
  <si>
    <t xml:space="preserve">
Rien à redire,
Très professionnel arrangeant rapide 
Bon prix 
Très bon accueil des conseillers téléphonique  
A conseiller à mes amis 
Très satisfaisant 
</t>
  </si>
  <si>
    <t>07 novembre 2021 suite à une expérience en novembre 2021</t>
  </si>
  <si>
    <t>ferrari-m-139145</t>
  </si>
  <si>
    <t xml:space="preserve">À ce jour, je suis entièrement satisfaite de Vincent qui a finalisé mon contrat, le prix est attractif, par contre, le fait que mon véhicule soit assuré au tiers du fait que je n'ai encore pas l'immatriculation définitive est une particularité négative.
</t>
  </si>
  <si>
    <t>06 novembre 2021 suite à une expérience en novembre 2021</t>
  </si>
  <si>
    <t>carrodano-j-139130</t>
  </si>
  <si>
    <t xml:space="preserve">Il y a une erreur dans mon contrat au niveau du nom et prénom du conducteur principal
Le conducteur principale est Mélanie Leggio.
Merci de le corriger </t>
  </si>
  <si>
    <t>babel-f-139121</t>
  </si>
  <si>
    <t>Bonne communication, très rapide pour contracter une assurance, l interlocuteur a su me guider, et m a donné de bon conseils et de bonnes explications. Tout était bien</t>
  </si>
  <si>
    <t>wisniewski-v-139112</t>
  </si>
  <si>
    <t>Je suis satisfaite des conditions et du tarif appliqués sur le contrat que j'ai souscrit, mes interlocuteurs ont répondu d'une manière concise à mes questions</t>
  </si>
  <si>
    <t>viollet-j-139105</t>
  </si>
  <si>
    <t>Très bonne première expérience avec L'Olivier Assruance : 
Devis fait rapidement et très simple et intutif.
Simple, rapide et pratique
Tarif imbattable</t>
  </si>
  <si>
    <t>herti-s-139099</t>
  </si>
  <si>
    <t>Je suis plus que satisfait quand je compare les prix avec mon ancienne assurance donc je recommande Olivier assurance et je vais parler de vous a toute le monde</t>
  </si>
  <si>
    <t>holiencik-i-139098</t>
  </si>
  <si>
    <t>simple pour s'inscrire ,tarif abordable, équipe agréable et a l écoute au téléphone  .
Le procédé de souscription est rapide et simple a réaliser .merci</t>
  </si>
  <si>
    <t>teixeira-j-139090</t>
  </si>
  <si>
    <t xml:space="preserve">bonjour, 
je suis satisfaite de vos services et le rapport qualité prix est correct 
La souscription par internet est rapide et simple.
merci de votre aide. bien cordialement.
</t>
  </si>
  <si>
    <t>balazs-p-139089</t>
  </si>
  <si>
    <t xml:space="preserve">rapport qualité / prix parfait, je recommande vivement cette compagnie.
qualité et professionnalisme, réponse rapide, démarches simplifiées. plateforme au top
</t>
  </si>
  <si>
    <t>05 novembre 2021 suite à une expérience en novembre 2021</t>
  </si>
  <si>
    <t>bouchair-m-139073</t>
  </si>
  <si>
    <t>Je suis satisfait du service les prix son pas cher c’est pratique et m’en conviennent et j’espere Rester avec vous des années à venir c’est une bonne assurance</t>
  </si>
  <si>
    <t>buot-m-139063</t>
  </si>
  <si>
    <t xml:space="preserve">Bonne relation commerciale 
Sympathique
Prix très correct pour des jeunes conducteurs avec malus .
Je recommande à mon entourage .
Après j espère que mon enthousiasme ne change pas dans le cas d un accident. 
</t>
  </si>
  <si>
    <t>benabdallah-h-139061</t>
  </si>
  <si>
    <t>Renseignements &amp; explications assez clair au téléphone conseils pratiques indice de satisfaction très correcte et dossier rapide très bonnes explications de mon interlocuteur</t>
  </si>
  <si>
    <t>vilboux-m-139060</t>
  </si>
  <si>
    <t>Je suis satisfaite du service, du prix et de la communication téléphonique.
C'est très clair et rapide. Ils sont à l'écoute rien à redire, on verra dans le temps maintenant.</t>
  </si>
  <si>
    <t>sarete-c-139058</t>
  </si>
  <si>
    <t>Le Rapport qualité/prix et services sont impeccables. Le conseiller au téléphone est agréable et réactif. Je suis prêt à recommander l'olivier assurance sans problème.</t>
  </si>
  <si>
    <t>goux-b-139057</t>
  </si>
  <si>
    <t>Je suis satisfait de vos service et le prix me convient je vous ré Mercie sincère salutation distinguée je fait vous recommandé a des gens de aller chez vous</t>
  </si>
  <si>
    <t>cano-a-139044</t>
  </si>
  <si>
    <t>Je suis vraiment très satisfait du service ! Etant déjà assuré chez vous.
Rapidité et bon rapport qualité/prix
Interlocuteur très compètent et compréhensible</t>
  </si>
  <si>
    <t>loubaki-j-139042</t>
  </si>
  <si>
    <t>Je suis très satisfaite. C'est la deuxieme fois que je souscrit chez vous. Tarif très abordable. Rapidité du contrat et pas besoin d'avoir un devis et d'être appeler par un conseiller.</t>
  </si>
  <si>
    <t>wadelle-p-139018</t>
  </si>
  <si>
    <t>super tres pro bonne information je recomende cette assurance tres bien acceuillie prix tres 
bien toujours a l'écoute et tres patient faire plus coure notre avis</t>
  </si>
  <si>
    <t>04 novembre 2021 suite à une expérience en novembre 2021</t>
  </si>
  <si>
    <t>guthart-r-138933</t>
  </si>
  <si>
    <t>Je suis en effet satisfait des services, la personne qui a répondu à ma requête par téléphone a été également très réactive et agréable, c'est parfait.</t>
  </si>
  <si>
    <t>coqblin-m-138931</t>
  </si>
  <si>
    <t>Simple, pratique. Site intuitif et prise en charge par le SAV immédiatement après appel. Explications claires et service aimable et compréhensif. Très bonne expérience pour l'instant.</t>
  </si>
  <si>
    <t>04 novembre 2021 suite à une expérience en octobre 2021</t>
  </si>
  <si>
    <t>tabet-f-138918</t>
  </si>
  <si>
    <t>Très simple d'utilisation, devis facile en ligne très bonne expérience.
Procédure très facile et rapide pour assurer un véhicule 24h/24h
Je recommande fortement cette assurance.</t>
  </si>
  <si>
    <t>musso-m-138916</t>
  </si>
  <si>
    <t>je suis satisfait du service et des prix ainsi que la prestation téléphonique de mon correspondant chez "OLIVIER ASSURANCE"
cordialement 
Monsieur Michel Musso</t>
  </si>
  <si>
    <t>goubin-b-138914</t>
  </si>
  <si>
    <t>Je viens de souscrire à cette assurance, tarifs très intéressants comparé aux autres compagnies que j'ai pu solliciter pour un devis, espace client internet bien construit, je recommande</t>
  </si>
  <si>
    <t>03 novembre 2021 suite à une expérience en novembre 2021</t>
  </si>
  <si>
    <t>jendoubi-b-138899</t>
  </si>
  <si>
    <t>Satisfait mais a du mal à vous joindre . Du coup on va sur le site mais manque de relations entre le client et son assureur . Bonne réception et à très bientôt</t>
  </si>
  <si>
    <t>benhassen-r-138893</t>
  </si>
  <si>
    <t>Les prix sont convenables . Le personnel est agréable et à l’écoute . Satisfaite du service proposé 
Reste à voir sur le long terme si cette assurance est a conseiller</t>
  </si>
  <si>
    <t>martins-m-138888</t>
  </si>
  <si>
    <t xml:space="preserve">Des prix qui ont varié en moins d'une heure... Obligé de changer de PC pour baisser le tarif! Différences entre les plateformes de comparaison et impossible d'utiliser un code parrainage si l'on passe par cette voie!
</t>
  </si>
  <si>
    <t>rybarczyk-v-138875</t>
  </si>
  <si>
    <t>Prise de contact et relation client correcte, suivi du dossier et prix correct également, à voir en cas de gestion de sinistre (mais pas envie de tester si possible).</t>
  </si>
  <si>
    <t>boulard-i-138870</t>
  </si>
  <si>
    <t>Très bon accueil téléphonique. Tout est très bien expliqué. Le conseiller a été à l'écoute de mes demandes et a su me conseiller en fonction.
Je recommande cette assurance</t>
  </si>
  <si>
    <t>donzel-r-138861</t>
  </si>
  <si>
    <t>J suis tres satisfaite du service mais le site est tres difficile d'acces pour les personnes sans ordinateurs. pas tres optimisé pour les smartphones. cela fait plusieurs mois que j'essaye de signer mon contrat sans succés.</t>
  </si>
  <si>
    <t>marzolf-f-138840</t>
  </si>
  <si>
    <t>je  suis  satisfait  de  la  rapidité  et  de  la  simplicité  du  service  clair  et  précis.  tarif  
 dans  mes  attentes. dans  les besoins  je  recommanderais.</t>
  </si>
  <si>
    <t>nidelet-c-138805</t>
  </si>
  <si>
    <t>Très satisfaite de la rapidité et la facilité de la souscription d'un contrat auto. J'ai été très bien conseillée au téléphone , un monsieur d'une grande gentillesse qui a su prendre le temps pour répondre à mes questions. 
Prix très compétitifs. Je recommande.</t>
  </si>
  <si>
    <t>declety-a-138799</t>
  </si>
  <si>
    <t>J'apprécie les tarifs un peu en-dessous de la concurrence, l'accès simple et rapide à vos services en ligne et par téléphone, la mise en relation directe par téléphone. Le site web est très bien conçu, on trouve assez vite ce que l'on cherche. Ne changez rien !</t>
  </si>
  <si>
    <t>allesiardi-f-138792</t>
  </si>
  <si>
    <t>Pour un même devis (date de contrat, même conducteur, même lieu de stationnement...), plusieurs tarifs peuvent apparaitre si on refait plusieurs fois le devis, variant de presque 10 € par mois. Toutefois c'est un des meilleurs tarifs que j'ai pu obtenir pour ce véhicule.</t>
  </si>
  <si>
    <t>02 novembre 2021 suite à une expérience en novembre 2021</t>
  </si>
  <si>
    <t>kistler-c-138750</t>
  </si>
  <si>
    <t>les prix me conviennent. 
Je suis satisfait des services, l'accueil téléphonique des personnels et du suivi des dossiers.
rapidité, sérieux  et assurance.</t>
  </si>
  <si>
    <t>gaio-resende-m-138747</t>
  </si>
  <si>
    <t>Je suis satisfait du service rapide et efficace. Les conseillers sont attentifs et très disponibles.
Les prix sont restent très corrects vis-à-vis au marché.</t>
  </si>
  <si>
    <t>guyader-j-138732</t>
  </si>
  <si>
    <t>très bon services de qualité, les conseillé est très pro, rapide et efficace, je recommande l'olivier assurance, j'en suis a mon second véhicule assuré, et je suis très content</t>
  </si>
  <si>
    <t>rognet-m-138723</t>
  </si>
  <si>
    <t>Contente du service mais des erreurs dans le contrat au niveau des dates : appel du service client qui me confirme que ces erreurs seront rectifiées après avoir signer le contrat</t>
  </si>
  <si>
    <t>courcol-j-138720</t>
  </si>
  <si>
    <t>je suis satisfait des services de l olivier assurance.les tarifs sont correct.
Les personnes aux telephones sont sympas et cordiales.Donc dans l ensemble je recommande votre assurance.</t>
  </si>
  <si>
    <t>maury-b-138710</t>
  </si>
  <si>
    <t xml:space="preserve">Mise a part les franchises bien trop importantes , le reste des garanties semble satisfaisant  
A voir dans le cadre de l'utilisation au quotidien lors de la prise en charge de sinistre </t>
  </si>
  <si>
    <t>01 novembre 2021 suite à une expérience en novembre 2021</t>
  </si>
  <si>
    <t>duarte-m-138696</t>
  </si>
  <si>
    <t>simple et pratique.
 assurance rapide et satisfait du service pour effectuer les demarche en ligne pour assurer un véhicule , très bien reçu par et bien expliquer par les operateur en ligne .</t>
  </si>
  <si>
    <t>chanclud-j-138686</t>
  </si>
  <si>
    <t>Je viens de souscrire à l'assurance l'olivierassurance donc tout se passe bien pour l'instant. J'espère qu'il en sera ainsi pour toute la durée de mon contrat.</t>
  </si>
  <si>
    <t>01 novembre 2021 suite à une expérience en octobre 2021</t>
  </si>
  <si>
    <t>coccinelle-77-138684</t>
  </si>
  <si>
    <t xml:space="preserve">Assurer Olivier assurance depuis bientôt 3 ans jamais eu d’accident ou autres . Normalement une franchise qui baisse de 30% au bout de la troisième années et un bonus 50% à vie , si j’ai bien compris leurs publicités. Mais le hic c’est que quand je refais un devis chez eux avec toutes les garanties de mon contrat j’arrive à 405 euros en tout risques alors que ma prime d’assurance arrive à 530 euros à ce jour ?!!! … bref des tarifs qui augmentent sans justification, aucune remise ou autre pendant le confinement. On va me dire que mon département est accidentogene pour confirmé l’augmentation, Seine et Marne 77 . Alors pourquoi ne pas le prendre en compte sur leur devis ? Comment récompenser vous vos bon adhérents si ce n’est quand augmentent leur primes……. 
Mon contrat 1080401324 . Cordialement  </t>
  </si>
  <si>
    <t>31 octobre 2021 suite à une expérience en octobre 2021</t>
  </si>
  <si>
    <t>debbiche-m-138668</t>
  </si>
  <si>
    <t>Je suis satisfait de mon cantrat et du tarifs et de la rapidité de prise en compte de mes informations. Je recommande à tout le monde de mon assurance</t>
  </si>
  <si>
    <t>pajot-l-138657</t>
  </si>
  <si>
    <t>Globalement satisfait,
Des difficultés au niveau des éléments à renseigner pour le mandat SEPA, j'ai modifié directement le document afin de corriger les erreurs.</t>
  </si>
  <si>
    <t>30 octobre 2021 suite à une expérience en octobre 2021</t>
  </si>
  <si>
    <t>noel-n-138640</t>
  </si>
  <si>
    <t>Prix vraiment intéressante et assurance au top au niveau services.
Je viens de prendre tout risque et comparé à mon ancienne assurance cela me fait gagner 400€</t>
  </si>
  <si>
    <t>lentier-m-138616</t>
  </si>
  <si>
    <t>Satisfait, espérant pouvoir assurance mon logement par la suite. Remercie l équipe l Olivier pour sa patience pour la création de ce contrat. Cordialement Mr Lentier</t>
  </si>
  <si>
    <t>ourliac-p-138613</t>
  </si>
  <si>
    <t>je suis satisfait du service tarif moyen reaction rapide et surtout tres tres bon acceuil encorre merci pour tout en esperant que votre profetionalisme perdure .</t>
  </si>
  <si>
    <t>29 octobre 2021 suite à une expérience en octobre 2021</t>
  </si>
  <si>
    <t>peyrard-b-138592</t>
  </si>
  <si>
    <t>très satisfait de l'accueil reçu, du prix de mon assurance et de la disponibilité de la personne au téléphone. Le parrainage est aussi intéressant à utiliser</t>
  </si>
  <si>
    <t>tiab-n-138572</t>
  </si>
  <si>
    <t>Les prix me conviennent. La pocédure d'inscription est facile, le site internet est ergonomique. J'attends de voir les prestations. J'attends de voir si l'assurance prend correctement en charge d'éventuels sinistres.</t>
  </si>
  <si>
    <t>avez-r-138570</t>
  </si>
  <si>
    <t>je suis satisfait du service fourni par l'olivier assurance rapide et pratique avec des prix très
intéressants inscription rapide et simple personnel a votre écoute</t>
  </si>
  <si>
    <t>sallaberry-t-138555</t>
  </si>
  <si>
    <t>Satisfait du prix et de la couverture, les démarches sont simples également. Par contre toujours déçu qu'aucun assureur ne présente de réelle solution pour les personnes conduisant depuis longtemps des véhicules de fonctions, possédant donc une expérience importante de la route mais sans antécédant chez un assureur.</t>
  </si>
  <si>
    <t>29 octobre 2021 suite à une expérience en décembre 2020</t>
  </si>
  <si>
    <t>ferster-o-138542</t>
  </si>
  <si>
    <t>Je suis satisfait d'être chez vous l'olivier assurance.merci pour tout ce que vous fessais. Vos prix sont vraiment pas chères et les opérateurs donne de très bons conseils... cordialement</t>
  </si>
  <si>
    <t>calzi-c-138540</t>
  </si>
  <si>
    <t>Assez satisfait de la reactivité,la facilité d'inscription ..Je trouve néanmoins les franchises un peu execises et les tarifs assez correct .J'espère autant de rapidité de remboursement si un sinistre venait a m'arriver .</t>
  </si>
  <si>
    <t>duarte-y-138539</t>
  </si>
  <si>
    <t>JE suis choque que mon malus est passé de 0.51 a 0.79 . De 0.51 a 0.63 pour mon accident 100% responsable du 27/10/2021 , je suis entirement d'accord même si je pense que c'est très sévère mais me mettre responsable sur le sinistre de juillet 2021 alors que cela n'est toujours statué!!!!! C'est très limite surtout que je ne suis pas responsable ou au pire 50/50!!! J'espère que vous allez me rectifier tout ca avant que je sois contraint de tout arrêter et de partir chez un concurrent moins cher et moins sévère.
Merci pour votre compréhension</t>
  </si>
  <si>
    <t>clain-j-138517</t>
  </si>
  <si>
    <t>Je suis satisfait du service les prix me convient et je suis très contant de faite partie de l'olivier assurances je le recommanderai à d'autres personne</t>
  </si>
  <si>
    <t>28 octobre 2021 suite à une expérience en octobre 2021</t>
  </si>
  <si>
    <t>romain-j-138502</t>
  </si>
  <si>
    <t>Très satisfait avec des conseillés à l'écoute et compétents
Un site très clair et l'envoie de documents très simple
de bon conseils dans le choix du type de contrat</t>
  </si>
  <si>
    <t>pfiffer-a-138471</t>
  </si>
  <si>
    <t>j'attends de voir ce que ça va donner et de voir si en effet cette assurance vos le coût ou non, je reste septique sur cette assurance. Mais la prise en charge téléphonique était plutôt bien.</t>
  </si>
  <si>
    <t>morioux-m-138468</t>
  </si>
  <si>
    <t>Des prix conpetitifs et un accueil à l'écoute sont les premières options positives qui font d'Olivier assurance une reference. Concernant les services à voir à l'avenir .</t>
  </si>
  <si>
    <t>boniface-l-138449</t>
  </si>
  <si>
    <t>tres bien pour le moment a voir dans le futur comment vous travailler et votre professionnalisme on fait une année et apres on verra bien .Merci bonne journée</t>
  </si>
  <si>
    <t>da-silva-d-138447</t>
  </si>
  <si>
    <t xml:space="preserve">je suis satisfait du service et de l'assurance qui m'a ete proposé
j'en suis très content.
Je verrais par la suite pour un autre commentaire ,
bonne journée </t>
  </si>
  <si>
    <t>thomas-s-138444</t>
  </si>
  <si>
    <t xml:space="preserve">Satisfait des service et du prix en tous risque avec option je paye presque rien bravo à l'olivier assurance .
Les conseiller son très compétent  et je les remercie pour les conseil apporté </t>
  </si>
  <si>
    <t>27 octobre 2021 suite à une expérience en octobre 2021</t>
  </si>
  <si>
    <t>serrat-t-138426</t>
  </si>
  <si>
    <t>bonjour le prix que vous me proposer me convient maintenant a voir comment se passera quand j’aurai un sinistre a réparé cordialement bonne journée ...</t>
  </si>
  <si>
    <t>alvarenga-cruz-a-138405</t>
  </si>
  <si>
    <t>Prix très compétitif et gestion du dossier très simple. Apparement ici on peut faire un très long parcours. J’espère pouvoir et avoir envie de parrainer quelques amis</t>
  </si>
  <si>
    <t>27 octobre 2021 suite à une expérience en mai 2021</t>
  </si>
  <si>
    <t>lorrie-138386</t>
  </si>
  <si>
    <t>Olivier assurance décide de m’assurer à 120 € par mois (jeune conductrice )…
Six mois que j’ai envoyé tous les papiers et six mois que j’attends ma carte verte définitive, j’appelle on me dit qu’il manque une pièce que j’ai déjà envoyé trois fois et en deux minutes je la renvoie comme par magie le dossier est fini et voilà maintenant un moi que je dois recevoir la carte définitive et que je ne l’ai toujours pas reçu… une honte !!!</t>
  </si>
  <si>
    <t>canoville-e-138383</t>
  </si>
  <si>
    <t>Bon rapport qualité prix 
Personnel parlant et comprenant bien le français
Les explications sont claires 
Tout se fait rapidement et facilement
Dommage que les 2 roues ne puissent être assurés</t>
  </si>
  <si>
    <t>mangin-c-138369</t>
  </si>
  <si>
    <t>Accueil excellent, le prix très satisfaisant vu l'ensemble de l'assurance à ce niveau, et
 surtout a l'écoute de nos besoin , service que je recommande, merci a vous.</t>
  </si>
  <si>
    <t>faubet-v-138367</t>
  </si>
  <si>
    <t>Je suis satisfait du service et de l'ergonomie de la plateforme. Les prix sont très compétitif et faire un devis est rapide et très intuitif donc je suis très content</t>
  </si>
  <si>
    <t>pellier-f-138355</t>
  </si>
  <si>
    <t xml:space="preserve">Je suis satisfait, prix correcte, rapide et facile à gérer et faire un contrat d’assurance automobile.
Très simple et accessible.
Bon suivi et aide personnalisée </t>
  </si>
  <si>
    <t>rousseau-o-138354</t>
  </si>
  <si>
    <t>Satisfaction du service pour la pris en charge du dossier. Avantage pour la combinaison de plusieurs véhicules très appréciable.
Simplicité administrative par informatique.</t>
  </si>
  <si>
    <t>26 octobre 2021 suite à une expérience en octobre 2021</t>
  </si>
  <si>
    <t>thomas-c-138331</t>
  </si>
  <si>
    <t>Frais de service cher et mal indiqué dans le devis mais proposition d'assurance intéressante et facilité pour les démarches en ligne avec rapidité de traitement</t>
  </si>
  <si>
    <t>ruseka-j-138309</t>
  </si>
  <si>
    <t xml:space="preserve">Je suis satisfait du prix, traitement de mon dossier reste à voir pour la suite. J'ai eu du mal sur le site; j'ai passé un coup de fil et mon dossier a été ouvert par un pro . Vraiment très professionnel le monsieur qui m'a ouvert mon doc.
 </t>
  </si>
  <si>
    <t>desvoies-b-138271</t>
  </si>
  <si>
    <t>Je suis satisfaite de mon expérience téléphonique.
Le prix proposer me convient trés bien.
Une petiet difficultée pour signer le contrat avec la signature électronique.</t>
  </si>
  <si>
    <t>jacquet-a-138257</t>
  </si>
  <si>
    <t>Satisfaite du prix de l accueil de la  simplicité et la facilité pour souscrire rapide et efficace je recommande vivement cet assurance surtout pour les tarifs ajustable</t>
  </si>
  <si>
    <t>25 octobre 2021 suite à une expérience en octobre 2021</t>
  </si>
  <si>
    <t>perrin-j-138244</t>
  </si>
  <si>
    <t>Je suis satisfaite des tarifs, attention à écouter les demandes et besoins des clients et ne pas ajouter des suppléments pour gonfler le prix de l'assurance.</t>
  </si>
  <si>
    <t>gzara-w-138242</t>
  </si>
  <si>
    <t>TRES BONNE ASSURANCE ET PRIX TRES INTERESSANT TOUT EST CLAIR SUR LE SITE ET ON PEUT CHOISIR LES FRANCHISES ET POUR LES PAIEMENT A LA SOUSCRIPTION EST TRES ACCEPTABLES</t>
  </si>
  <si>
    <t>porterie-c-138237</t>
  </si>
  <si>
    <t xml:space="preserve">Je suis satisfaite du prix et des prestations proposées. Nous espérons   avoir de bons retours par la suite. 
Nous envisagerons par la suite l'assurance habitation. </t>
  </si>
  <si>
    <t>lokula-bakoma-y-138201</t>
  </si>
  <si>
    <t>Je suis satisfait du service. Les prix sont très abordables, la procédure est très simple je recommande, merci pour votre hospitalier et vos services.</t>
  </si>
  <si>
    <t>24 octobre 2021 suite à une expérience en octobre 2021</t>
  </si>
  <si>
    <t>metier-m-138175</t>
  </si>
  <si>
    <t>Je suis satisfaite du service
Les prix me conviennent
Simple et pratique 
Service client serieux
En espérant que ça dure tout au long de mon contrattt</t>
  </si>
  <si>
    <t>kimpioka-p-138173</t>
  </si>
  <si>
    <t>Je suis satisfait du service. L'assurance m'as accompagné dans mes démarches et dans l'envoie de mes documents necessaires. La rapidité lors de vos réponses par mail est bonne.</t>
  </si>
  <si>
    <t>lahlah-s-138168</t>
  </si>
  <si>
    <t>Très bien en terme de tarification, devis facile et rapide à réaliser sur le site internet, je suis nouveau client je ne peux m'avancer plus, en espérant le meilleur à l'avenir.</t>
  </si>
  <si>
    <t>23 octobre 2021 suite à une expérience en octobre 2021</t>
  </si>
  <si>
    <t>roll-j-138130</t>
  </si>
  <si>
    <t>Satisfait et bien accueilli par téléphone personne très agréable poli et sympa très professionnelle tous les explications sont clair et compréhensible</t>
  </si>
  <si>
    <t>duchene-a-138099</t>
  </si>
  <si>
    <t>Je suis très satisfaite des tarifs proposés ainsi que des packs disponibles pour étoffer l'offre. Assurance auto très complète pour mon véhicule, je suis rassurée.</t>
  </si>
  <si>
    <t>22 octobre 2021 suite à une expérience en octobre 2021</t>
  </si>
  <si>
    <t>benard-r-138080</t>
  </si>
  <si>
    <t>Bonjour, 
Le prix n’est jamais identique quand on fait un devis sur Internet et quand j’appelle un conseiller le prix grimpent immédiatement Tu ne comprends pas le grand écart qu’il y a entre Internet et un conseiller téléphonique</t>
  </si>
  <si>
    <t>sellam-c-138075</t>
  </si>
  <si>
    <t>je suis très satisfait de mon assurance l'olivier pour le prix
je suis très satisfait de mon assurance l'olivier pour le prix
je suis très satisfait de mon assurance l'olivier pour le prix</t>
  </si>
  <si>
    <t>scotet-r-138069</t>
  </si>
  <si>
    <t>Je suis un jeune de 19 ans qui n'avait aucune expérience sur comment ce déroule une assurance via internet pour avoir un prix abordable pour un jeune conducteur ! Et la j'ai trouver une assurance qui me parais abordable comparée au autres !</t>
  </si>
  <si>
    <t>gandy-b-138058</t>
  </si>
  <si>
    <t>Presque 2 fois moins cher que mon assurance précédente pour des garanties quasi identiques une belle économie
Je recommande à toute personne cherchant à économiser facilement</t>
  </si>
  <si>
    <t>tsan-s-138045</t>
  </si>
  <si>
    <t>j'ai trouvé moins cher que chez Olivier, mais pour l'instant, je reste chez vous, par contre, il va falloir améliorer pour les délais de remboursement</t>
  </si>
  <si>
    <t>beh-ongueng-y-138029</t>
  </si>
  <si>
    <t xml:space="preserve">L'olivier : Très bonne compagnie d'assurance : 
communication, réactivité, simplicité au niveau des formalités, rapidité. 
Je recommanderai vivement à tous
</t>
  </si>
  <si>
    <t>21 octobre 2021 suite à une expérience en octobre 2021</t>
  </si>
  <si>
    <t>alan62400-137997</t>
  </si>
  <si>
    <t>Totalement insatisfait, passez votre chemin, client depuis 3 ans sans sinistre.
Sauf en aout 2021 non responsable, une personne sous l'emprise d'alcool percute mon véhicule en stationnement dans la nuit, procès verbale de police, deux témoins de l'accident, garde à vue pour celui-ci.     POUR ETRE INDEMNISER MON DIEU QU'IL FAUT ETRE PATIENT....</t>
  </si>
  <si>
    <t>marlier-j-137980</t>
  </si>
  <si>
    <t>Première expérience pour ma part niveau assurance. Les tarifs sont corrects, surtout par rapport à ce qui est pris en charge. La souscription est simple, à suivre !</t>
  </si>
  <si>
    <t>bernard-m-137978</t>
  </si>
  <si>
    <t>Je suis satisfaite, je pense que le prix aurait pu être un peu plus bas au vu de mon sinistre qui date de 2 ans. Mais c’est le prix le plus compétitif que j’ai trouvé. Bon point pour l’accompagnement clientèle !</t>
  </si>
  <si>
    <t>chaigneau-e-137968</t>
  </si>
  <si>
    <t>La personne que j'ai eu au téléphone a été très polie et agréable et a prit le temps qu'il faut pour tout m'expliquer comme il se doit, que ce soit la démarche pour souscrire chez vous ou pour partir de mon ancienne assurance.</t>
  </si>
  <si>
    <t>meffre-c-137932</t>
  </si>
  <si>
    <t>Service commercial &amp; assistance au top ! Prise en charge rapide, information fournie complète. Prise en compte totale de mes demandes. Je suis complètement satisfait ! Merci.</t>
  </si>
  <si>
    <t>darras-geerinckx-m-137925</t>
  </si>
  <si>
    <t>je suis tres tres saticfait de cette assurance le prix et tres interessent je les recomande les personne au telephone tres aimable et tres bien renseigne</t>
  </si>
  <si>
    <t>20 octobre 2021 suite à une expérience en octobre 2021</t>
  </si>
  <si>
    <t>francois-b-137910</t>
  </si>
  <si>
    <t>Equipe à l'écoute, réactive et conciliante. Prix attractifs en comparable...
Merci de votre aide ... ca fonctionne toujours bien tant que l'on à pas de problèmes...je ne me le souhaite pas mais si ca arrive...nous verrons bien.</t>
  </si>
  <si>
    <t>ughetto-g-137901</t>
  </si>
  <si>
    <t xml:space="preserve">Conseillère très pro et très sympathique 
Dommage de ne pas re avoir cette personne pour d autre contrat 
Je recommanderais votre assurance à mes proche 
Cordialement 
Geoffray Ughetto </t>
  </si>
  <si>
    <t>pallas-r-137896</t>
  </si>
  <si>
    <t>Bonjour, j'ai change d'assurance pour les prix interessants. La demande de renseignements a été rapide et le prix par rapport a mon ancienne assurance est réduit.</t>
  </si>
  <si>
    <t>briand-g-137883</t>
  </si>
  <si>
    <t>Je suis satisfaite de : 
- l'accueil téléphonique
- des réductions
- de la tarification
- la rapidité pour avoir un conseiller au téléphone
- les détails concernant le contrat</t>
  </si>
  <si>
    <t>guyon-j-137874</t>
  </si>
  <si>
    <t>Conseillère très gentille et à l'écoute. Je recommande fortement cette assurance voiture et je me suis senti à l'écoute et qualité relationnelle excellente</t>
  </si>
  <si>
    <t>hamidy-r-137873</t>
  </si>
  <si>
    <t xml:space="preserve">Tres bien je recommande lolivier assurance tres pros et accueil rapide prise en charge rapide et a l ecoute du client .
Solution adapte au véhicule 
Prix interrompu </t>
  </si>
  <si>
    <t>dumort-c-137859</t>
  </si>
  <si>
    <t>Le service en ligne est très rapide. A voir en cas de sinistre la réactivité du service. Les échnages que j'ai eu par téléphone ont été agréable. A suivre ..</t>
  </si>
  <si>
    <t>dentes-m-137853</t>
  </si>
  <si>
    <t>très très contente de l'écoute, la disponibilité et la patience des conseillers. Très professionnels et très aimables ! le service client est facilement joignable et c'est une aide précieuse</t>
  </si>
  <si>
    <t>trombini-c-137852</t>
  </si>
  <si>
    <t>Parfait tout est très clair et les conseillers vraiment très bien je conseille vivement cette assurance bon accompagnement du début à la fin de la réalisation du devis</t>
  </si>
  <si>
    <t>pili-a-137849</t>
  </si>
  <si>
    <t xml:space="preserve">Je suis satisfait du prix de la convivialité et de l'assurance
bonnes offres, rapide et convivial. disponible pour donner des réponses.
le prix est bas
</t>
  </si>
  <si>
    <t>19 octobre 2021 suite à une expérience en octobre 2021</t>
  </si>
  <si>
    <t>gomis-g-137827</t>
  </si>
  <si>
    <t>C'est parti avec L'olivier Assurance. Les avis des assures de Olivier sont très parlant sur vos méthodes: augmenter leur assurance de 40% après un sinistre l'année suivante. C'est rassurant!</t>
  </si>
  <si>
    <t>jerez-masaquiza-l-137779</t>
  </si>
  <si>
    <t>Comme jeune conducteur les prix sont attractifs. je suis satisfait de service, les conseiller sont courtois, aimables. Au niveau de document de simple et pratique. Comme jeune je recommande.</t>
  </si>
  <si>
    <t>decoeur-c-137770</t>
  </si>
  <si>
    <t>Rapide et professionnel, à votre écoute, l.Olivier assurance est simple à mettre en place 
L.équipe est claire et professionnelle, je recommande . Merci</t>
  </si>
  <si>
    <t>fourcade-j-137763</t>
  </si>
  <si>
    <t>Bon rapport qualité prix.
Interlocuteur agréable au téléphone, parle doucement et calmement sans presser le client, c'est agréable.
Tout est clairement expliqué, les réponses sont détaillées et précises</t>
  </si>
  <si>
    <t>holley-a-137760</t>
  </si>
  <si>
    <t>Après avoir été contacter pour souscrire à l'assurance, le service client fu très sympathique et explique correctement les choses. Je recommande même niveau tarifaire</t>
  </si>
  <si>
    <t>deflassieux-a-137754</t>
  </si>
  <si>
    <t>Simple, pratique ( réparer le site internet pour pouvoir prendre des devis sans que ça bloque!!! ) et des humains au bout du fil! Très agréablement surprise</t>
  </si>
  <si>
    <t>sarraudie-j-137736</t>
  </si>
  <si>
    <t>Je trouve que les personnes qui vous font des propositions ne vous disent pas les choses correctement et honnêtement quand vous souscrivez à un contrat d’assurance télé qu’il soit</t>
  </si>
  <si>
    <t>18 octobre 2021 suite à une expérience en octobre 2021</t>
  </si>
  <si>
    <t>sagot-n-137732</t>
  </si>
  <si>
    <t>je suis satisfait du service et de votre site, ainsi que de vos pack présenté pour la sécurité conducteur. Je recommande votre site et votre assurance</t>
  </si>
  <si>
    <t>marchal-oulikhanow-e-137723</t>
  </si>
  <si>
    <t>Le site internet bugge. La mise à jour des pages est trés lent. Il a fallu recommencer plusieurs fois pour arriver à la fin de la souscription. Merci.</t>
  </si>
  <si>
    <t>rosencourt-n-137671</t>
  </si>
  <si>
    <t>Problème d'échange avec mon premier interlocuteur  j ai du payé 30 de plus parce que j ai demandé le jour même de l assurance  sachant que pour l achat d une voiture d occasion j aurait pu vous téléphoner la veille ou l avant veille  scandaleux aucun retour de votre responsable</t>
  </si>
  <si>
    <t>lefebvre-s-137654</t>
  </si>
  <si>
    <t>Pour l'instant je n'ai rien a précisé de l'assurance , parce que l'on verra par la suite si je suis satisfaite ou non.
Bonne continuation à vous.
Cdlt</t>
  </si>
  <si>
    <t>16 octobre 2021 suite à une expérience en octobre 2021</t>
  </si>
  <si>
    <t>nero-m-137594</t>
  </si>
  <si>
    <t xml:space="preserve">Je suis satisfait du service et de l'amabilité du service client.
Les prix sont également très intéressants.
Un assureur simple, pratique et rapide.
 </t>
  </si>
  <si>
    <t>hubert-m-137587</t>
  </si>
  <si>
    <t>Tarifs attractifs pour les garanties fourni très satisfait des informations fournies lors de la souscription. Bonne couverture pour mon véhicule. Je recommande cette assurance.</t>
  </si>
  <si>
    <t>lefait-b-137579</t>
  </si>
  <si>
    <t>je suis satisfait de l'appel reçu et du conseiller qui a été très clair dans ce qu'il a dit.
rapport qualité/prix excellent pour une première assurance jeune chauffeur</t>
  </si>
  <si>
    <t>chamouillet-r-137573</t>
  </si>
  <si>
    <t>très bon conseiller qui explique très bien, dossier un peu compliqué mais très bien géré, et très bon prix pour une assurance tout risque! merci encore</t>
  </si>
  <si>
    <t>15 octobre 2021 suite à une expérience en octobre 2021</t>
  </si>
  <si>
    <t>massa-k-137555</t>
  </si>
  <si>
    <t>Je suis satisfait du service. Le service est rapide pratique et explicite. Je recommande cette assurance à mes proches. J'espère être assuré sur le long terme</t>
  </si>
  <si>
    <t>beaujean-f-137519</t>
  </si>
  <si>
    <t>Je suis très satisfait de vos services et heureux de rejoindre votre compagnie d'assurance en espérant que nos rapports soient toujours excellent  je vous souhaite bonne reception e mes documents</t>
  </si>
  <si>
    <t>penvern-q-137493</t>
  </si>
  <si>
    <t>l'inscription sur internet et rapide et simple et les services sont satisfaisant. Reste a voir le prise en charge en cas de pépins ou lors d'une résiliation.</t>
  </si>
  <si>
    <t>charlin-n-137488</t>
  </si>
  <si>
    <t xml:space="preserve">je suis satisfait de votre prestation. merci pour votre réactivitée. Votre professionalisme.
Déjà très satisfait par vos services je souhaite continué avec vous  </t>
  </si>
  <si>
    <t>14 octobre 2021 suite à une expérience en octobre 2021</t>
  </si>
  <si>
    <t>le-beux-p-137441</t>
  </si>
  <si>
    <t xml:space="preserve">Je suis satisfais du service et de la rapidité pour obtenir mon contrat d'assurance. 
Le prix est correct, sauf les frais de dossier me paraisse un peux élevé.  </t>
  </si>
  <si>
    <t>ooghe-m-137420</t>
  </si>
  <si>
    <t>Service rapide, clair. Je dois assuré mon nouveau véhicule pour demain, c'est déjà fait ! Je suis partie pour une question financier et rapidité chez mon ancien assureur
je recommande</t>
  </si>
  <si>
    <t>13 octobre 2021 suite à une expérience en octobre 2021</t>
  </si>
  <si>
    <t>tordeux-f-137389</t>
  </si>
  <si>
    <t>Je suis très satisfait de la rapidité et du devis de mon assurance chez vous .
J’ai donc décidé d’assurer, prochainement, un autre véhicule chez vous .</t>
  </si>
  <si>
    <t>njiki-kezeta-y-137385</t>
  </si>
  <si>
    <t>Je suis satisfait du service j'aime bien les offres mais le pris est un peut trop pour moi j'aimerais savoir si on peut me faire un prix en dessous du pris actuel</t>
  </si>
  <si>
    <t>khmissi-m-137342</t>
  </si>
  <si>
    <t>Très efficace,  rapide et simple. Le contrat a été souscrit en moins de 10 minutes et pris en compte le jour même. Merci pour votre rapidité et votre efficacité</t>
  </si>
  <si>
    <t>durand-b-137311</t>
  </si>
  <si>
    <t>Impossible de finaliser les devis en ligne, perte de temps au telephone... 
Nécessité de rappeler pour que les mails soient envoyés. 
Les liens envoyés par mail ne fonctionnent pas (tentative d'utilisation du lien moins de 10 minutes après réception) il faut demander l'envoie d'un nouveau mail via le site...
Mais plutôt bonne réactivité des interlocuteurs.</t>
  </si>
  <si>
    <t>12 octobre 2021 suite à une expérience en juillet 2021</t>
  </si>
  <si>
    <t>bruno38-104821</t>
  </si>
  <si>
    <t xml:space="preserve">Cette assurance est prompte à vous réclamer les paiements mais si vous vendez votre véhicule, elle ne vous reverse pas le reliquat de cotisation.
J'ai vendu mon véhicule le 2 juillet. Soit disant qu'ils ont du retard dans le traitement des dossiers et je n'ai toujours pas mon remboursement plus de 3 mois après. Et ça fait la deuxième fois qu'ils me font le coup </t>
  </si>
  <si>
    <t>12 octobre 2021 suite à une expérience en octobre 2021</t>
  </si>
  <si>
    <t>rozelier-c-137234</t>
  </si>
  <si>
    <t>Je remercie l'interlocuteur qui a été à l'écoute et à bien pris en compte l'ensemble des mes interrogations.
Très professionnel dans sa démarche commerciale et ses conseils.</t>
  </si>
  <si>
    <t>duval-j-137186</t>
  </si>
  <si>
    <t>Je suis satisfait du service ainsi que votre service client au téléphone en particulier la dame que j’ai eu au téléphone cet après-midi qui m’a bien renseigné sur la marche à suivre pour finaliser mon contrat</t>
  </si>
  <si>
    <t>senem-f-137166</t>
  </si>
  <si>
    <t>Très agréable d'avoir des personnes qui répondent à toute nos questions. Le site est super épuré et très comprehensible. Service téléphonique super efficace.</t>
  </si>
  <si>
    <t>moussaoui-y-137139</t>
  </si>
  <si>
    <t>rapide et efficace tout parait claire à condition de bien lire son devis auparavant donc plutôt satisfait de l'accompagnement  et de ce qui est proposé</t>
  </si>
  <si>
    <t>cornet-a-137117</t>
  </si>
  <si>
    <t>Rapide simple et efficace ! Ayant eu des problèmes de souscription ailleurs, je suis ravi de tomber sur un site opérationnel et à jour permettant de s'assurer efficacement.</t>
  </si>
  <si>
    <t>goudon-boyat-o-137101</t>
  </si>
  <si>
    <t xml:space="preserve">Très satisfaite. Je trouve que cette assurance est très sérieuse. Et très intéressante pour les personnes maluser ect. Je recommande a 100%. Ont peut leur faire confiance 
</t>
  </si>
  <si>
    <t>11 octobre 2021 suite à une expérience en octobre 2021</t>
  </si>
  <si>
    <t>silva-v-137079</t>
  </si>
  <si>
    <t>Je suis satisfait du prix de mes assurances automobile. Cela est agréabled pouvoir avoir plusieurs véhicules pour le prix d'un seul chez d'autres assureurs</t>
  </si>
  <si>
    <t>vandaele-e-137065</t>
  </si>
  <si>
    <t>simple et rapide prix très raisonnables idéal pour les jeune conducteur face au autre assureur qui refuses de vous assurer part sa que vous avais le A</t>
  </si>
  <si>
    <t>blanco-m-137058</t>
  </si>
  <si>
    <t xml:space="preserve">Satisfait de la relation client. Infos claires et précises.
Prix un peu élevé compte tenu du véhicule je trouve.
Je suis satisfait dans l'ensemble du à la facilité de faire le contrat rapidement par téléphone. </t>
  </si>
  <si>
    <t>andre-p-137053</t>
  </si>
  <si>
    <t>Interlocuteur agréable, professionnel et courtois
Tarifs défiants toute concurrence compte tenue des garanties proposées
Très satisfait du service, je le recommande.</t>
  </si>
  <si>
    <t>delsignore-v-137029</t>
  </si>
  <si>
    <t>dommage que je soit obligé de résilier mon contrat chez vous pour en reprendre un chez vous car le tarif est plus bas de cette façon.
Mais sinon les tarifs sont très bien, je n'ai pas trouvé moins chers et j'apprécies la réduction automatique chaque année. Chez certain assureurs il faut appeler et pleurer pour que le tarifs diminue chaque année.</t>
  </si>
  <si>
    <t>kaluza-j-137002</t>
  </si>
  <si>
    <t>Très satisfaite de la prise en charge rapide de mon dossier. Étant à 1,15% de malus à cause d’une plaque retirée à un véhicule, j’étais à 90€/mois d’assurance auto chez Groupama. Aujourd’hui, L’olivier Assurance me retire mon malus et mon taux s’élève à 1% désormais et mon assurance me revient à 40€/mois, je suis ravie! Merci mille fois!</t>
  </si>
  <si>
    <t>trichard-c-136998</t>
  </si>
  <si>
    <t>Tarifs plus qu'intéressants, réactivité juste impeccable, véhicule assuré en deux temps trois mouvements, que demander de plus. J'espère qu'il en sera de même en cas de souci.
Entièrement satisfaite pour le moment.</t>
  </si>
  <si>
    <t>diallo-m-136979</t>
  </si>
  <si>
    <t>Très efficace lors de la souscription. J'ai été rappeler très vite et le conseiller était aimable et compréhensible. J'espère avoir satisfaction totale pendant la durée du contrat.</t>
  </si>
  <si>
    <t>prevost-m-136975</t>
  </si>
  <si>
    <t>Excellent, mais un peu compliqué et un peu long : je préfère la conversation téléphonique. Je vous remercie et je vous souhaite une bonne journée. Bien à vous.</t>
  </si>
  <si>
    <t>le-tutour-p-136971</t>
  </si>
  <si>
    <t xml:space="preserve">Simple et pratique tout est facile et rapide à mettre en place y-compris la signature électronique. Maintenant je verrai à l’usage bien sûr. 
Philippe le tutour 
</t>
  </si>
  <si>
    <t>guillet-revol-b-136961</t>
  </si>
  <si>
    <t>Je suis satisfais du service consseiller a l'écoute de son client rapide et fiable je recommande prix calculer en fonction de la personne suivi des documents par l'application plutôt rassurant</t>
  </si>
  <si>
    <t>ouzineb-m-136955</t>
  </si>
  <si>
    <t>Je suis satisfaite des prix et services. Espérant rester très longtemps chez vous. J’espère n’avoir aucun soucis avec votre assurance. Je vous remercie de votre bienveillance.</t>
  </si>
  <si>
    <t>toupin-d-136938</t>
  </si>
  <si>
    <t>Simple, les personnes qui nous répondent nous parle très gentillement et font leur travaille correctement rien à dire je recommande vivement cette assurance</t>
  </si>
  <si>
    <t>10 octobre 2021 suite à une expérience en octobre 2021</t>
  </si>
  <si>
    <t>ollivier-p-136854</t>
  </si>
  <si>
    <t>Je suis satisfaite, les prix sont abordables. Le seul bémol c’est l’acompte à payer en une seule fois qui peut être compliqué pour certaines personnes.</t>
  </si>
  <si>
    <t>duquenoy-e-136846</t>
  </si>
  <si>
    <t>Si vous êtes jeunes conducteurs, ne cherchez pas plus loin, vous ne trouverez pas moins cher. Les équipes accompagnent bien les client. Je suis très satisfaite de leurs services. Je recommande !</t>
  </si>
  <si>
    <t>09 octobre 2021 suite à une expérience en octobre 2021</t>
  </si>
  <si>
    <t>samba-s-136763</t>
  </si>
  <si>
    <t>les prix sont très abordables.DE plus l'assurance est avantageuse pour les jeunes conducteurs n'ayant jamais été assuré. J'espere que tout se passera bien.</t>
  </si>
  <si>
    <t>martinent-l-136756</t>
  </si>
  <si>
    <t xml:space="preserve">Tarif trop élevé en formule tous risques 
Très bon accueil téléphonique conseillère très agréable 
Signature électronique très pratique 
Globalement satisfait 
</t>
  </si>
  <si>
    <t>hauser-44997</t>
  </si>
  <si>
    <t>Tout me convient ce qui a motivé mon choix pour ma nouvelle voiture prix qualité des prises en charges réactivité en cas  de panne amabilité du personnel</t>
  </si>
  <si>
    <t>08 octobre 2021 suite à une expérience en octobre 2021</t>
  </si>
  <si>
    <t>sidali-t-136647</t>
  </si>
  <si>
    <t>c'est que le début, je vais le dire avec le temps. comme le prix est très intéressant, j'espère que le service sera à la hauteur. 
pas de suite dans les idées</t>
  </si>
  <si>
    <t>fatih-s-136641</t>
  </si>
  <si>
    <t>Je recommande l'assurance pour son rapport qualité prix et sa qualité de réception et d'écoute, tout s'est bien passé et était très rapide, prix concurentiel</t>
  </si>
  <si>
    <t>dumont-c-136632</t>
  </si>
  <si>
    <t xml:space="preserve">tres satisfait  du tarif et des conseillers qui sont tres professionnelle .Je recommanderais l olivier assurance a des amis et des proches. l application du  site a l air correcte. merci
 </t>
  </si>
  <si>
    <t>letouzey-n-136611</t>
  </si>
  <si>
    <t>Très satisfaite des prestations et du service.
J'ai eu toutes les réponses à mes questions, après un temps d'attente plus que raisonnable.
Je vous recommanderai sans problème.</t>
  </si>
  <si>
    <t>coustou-j-136590</t>
  </si>
  <si>
    <t>je suis satisfait dans l'ensemble . Vous devriez cependant faire des frais de dossier moins élevé, je trouve que la moitié de ce qui est compté serait plus juste.</t>
  </si>
  <si>
    <t>grandguillaume-p-136560</t>
  </si>
  <si>
    <t>Clair et efficace, site internet bien fait et un personnel accueillant et aimable au téléphone. Pour le moment rien à dire, il faut voir l'efficacité lors qu'on a un accident....</t>
  </si>
  <si>
    <t>07 octobre 2021 suite à une expérience en octobre 2021</t>
  </si>
  <si>
    <t>mallet-r-136486</t>
  </si>
  <si>
    <t>je suis satisfais de votre agent téléphonique il à été très cordial ma bien espliqué les clauses du contrat ma bien dirigé et conseillé . je suis satisfait en partis  de votre contrat, de votre rapidité, et éfficasité merci cordialement R MALLET</t>
  </si>
  <si>
    <t>caudal-j-136463</t>
  </si>
  <si>
    <t>Très satisfait des renseignements téléphonique et au plus près de ma demande des petits problème que j'avais rencontré et que j'espère résolu pour pour etre tranquille</t>
  </si>
  <si>
    <t>sairally-m-136460</t>
  </si>
  <si>
    <t>Je suis tres satisfait du service car c’était simple à réaliser et efficace sauf problème d’internet de chez ‘Olivier mais service très bien et merci beaucoup</t>
  </si>
  <si>
    <t>brodu-t-136395</t>
  </si>
  <si>
    <t>Satisfait du produit proposé, interlocuteur courtois et professionnel. Interface de l'espace personnel adapté et simple d'utilisation.
Je recommanderai cette assurancce.</t>
  </si>
  <si>
    <t>gouhier-e-136387</t>
  </si>
  <si>
    <t>Satisfaite des services apportés par cet assureur à l'écoute et abordable. Réactif et parfaitement bien adapté au format numérique, c'est une assurance moderne !</t>
  </si>
  <si>
    <t>06 octobre 2021 suite à une expérience en octobre 2021</t>
  </si>
  <si>
    <t>boutroue-g-136337</t>
  </si>
  <si>
    <t>Attention aux augmentation sur mon premier contrat 150 par an ça commence à faire, je test avec un nouveau véhicule, si les augmentations sont du même ordre l'an prochain, je testerai une autre compagnie pour mes 2 véhicules.</t>
  </si>
  <si>
    <t>ferrandez-l-136302</t>
  </si>
  <si>
    <t>Je suis satisfait de vos  tarifs et des renseignements demandés et une bonne communication avec les intervenants au téléphone des prix pratiqués par l’olivier</t>
  </si>
  <si>
    <t>corthals-s-136263</t>
  </si>
  <si>
    <t>Je suis satisfait de la proposition. Bonnes explications, claires et précises . Jacques-Olivier est très à l’écoute et fait preuve de beaucoup de professionnalisme</t>
  </si>
  <si>
    <t>martin-b-136222</t>
  </si>
  <si>
    <t>je suis satisfait de vos service et de la rapidite de votre et de la simplicite de votre site internet et des services tres facile a comprendre salutations M Martin</t>
  </si>
  <si>
    <t>essaoufi-n-136217</t>
  </si>
  <si>
    <t>Satisfait du service, prix très raisonnable, conseiller agréable au téléphone très professionnel, gentil, jeune permis et une assurance qui nous assure enfin à très bas prix, je recommande cette assurance ????</t>
  </si>
  <si>
    <t>06 octobre 2021 suite à une expérience en novembre 2020</t>
  </si>
  <si>
    <t>pedro-136152</t>
  </si>
  <si>
    <t>Bonne assurance si vous avez pas besoin de leurs services une honte après  un bris de glace  aucun remboursement est pourtant nous avions effectué toutes les démarches à fuir de toute urgence Prenez une assurance qui a pignon sur rue et où vous pouvez-vous déplacer pour voir votre assureur sur place</t>
  </si>
  <si>
    <t>pinar-c-136147</t>
  </si>
  <si>
    <t>Je suis très satisfait du site et de la compagnie assurance  des prix qui son proposer et la faciliter à s’engager en toute confiance et sérénités mon assurance auto merci</t>
  </si>
  <si>
    <t>05 octobre 2021 suite à une expérience en octobre 2021</t>
  </si>
  <si>
    <t>fagard-m-136096</t>
  </si>
  <si>
    <t>Deuxième véhicule que j'assure chez l'olivier assurance et je suis très satisfait
je pense aussi voir pour l'assurance de mon logement à condition d'avoir des tarifs attractifs</t>
  </si>
  <si>
    <t>thion-c-136041</t>
  </si>
  <si>
    <t xml:space="preserve">Je suis satisfaite des services
Je suis satisfaite des prix 
Le conseiller téléphonique a été très aimable, et nous a donné toutes les informations nécessaires </t>
  </si>
  <si>
    <t>raymond-y-136037</t>
  </si>
  <si>
    <t>Qualité prix 3/5, prix pas cher pour peu de garanties...
Service client à l'écoute, efficace et rapide, satisfaite en général, avec 2 contrats je paye 85 euros en ayant le minimum de garanties dommage</t>
  </si>
  <si>
    <t>amine-k-136027</t>
  </si>
  <si>
    <t>Bonne qualité de service, merci encore pour la rapidité de la procédure, je suis pour l'instant très satisfait du service, j'attends de voir la suite.</t>
  </si>
  <si>
    <t>boulate-n-136015</t>
  </si>
  <si>
    <t>je suis satisfait du service.tres professionnel.les conseillers sont bien a l ecoute du client.je recommande à toutes personnes qui veut changer d'assurance</t>
  </si>
  <si>
    <t>delalleau-d-135990</t>
  </si>
  <si>
    <t xml:space="preserve">Tres bon service, simple, et efficace. Je recommande cette assurance. Petit bemol, elle n'accepte pas les rib europeen alors que la legislation francaise le prevoit. Il est temps d'evoluer. 
</t>
  </si>
  <si>
    <t>fontaine-s-135968</t>
  </si>
  <si>
    <t>La personne que j’ai eu au téléphone était très aimable et ses explications très claires. Elle a pris le temps de m’expliquer tout dans en détails. Merci  à elle.</t>
  </si>
  <si>
    <t>04 octobre 2021 suite à une expérience en octobre 2021</t>
  </si>
  <si>
    <t>tess57-57539</t>
  </si>
  <si>
    <t>tout à fait satisfaite  de l olivier assurance depuis quelques années déjà et j ai vrement pas envi de changé rapport prix c est très bien , un assureur à l 'écoute</t>
  </si>
  <si>
    <t>chekroune-e-135919</t>
  </si>
  <si>
    <t>je suis moyennement satisfait, je n'es pas eu de remise supplémentaire alors que j'assure 4 véhicules chez vous. Ce serait bien de faire valoir les année passez chez vous</t>
  </si>
  <si>
    <t>nabil-m-135903</t>
  </si>
  <si>
    <t>Bonjour,
Le prix est correct et les services correspondent à mes attentes.
Simple et rapide concernant la souscription, je recommanderai.
Cordialement,
Nabil</t>
  </si>
  <si>
    <t>marciniak-d-135876</t>
  </si>
  <si>
    <t xml:space="preserve">Madame, monsieur, 
Je suis satisfait du service, merci beaucoup ! 
En espérant pouvoir compter sur vous dès qu'il en sera nécessaire. 
Un grand merci </t>
  </si>
  <si>
    <t>fabre-t-135848</t>
  </si>
  <si>
    <t>Satisfait du service, bonne réactivité des équipes, excellent service clients. Les tarifs sont compétitifs et les couvertures sont bonnes. Continuez comme ça.</t>
  </si>
  <si>
    <t>sabugueiro-m-135818</t>
  </si>
  <si>
    <t>Je suis très satisfaite du service et du prix donné pour assurer mon véhicule, et merci pour l'accueil téléphonique avec des explications très claires</t>
  </si>
  <si>
    <t>monthieu-c-135817</t>
  </si>
  <si>
    <t>Sympathique et rapide ! Je cherchais une assurance avec un prix assez axessible pour moi qui est un jeune permis et je suis tomber sur vous merci encore !</t>
  </si>
  <si>
    <t>miseriaux-l-135791</t>
  </si>
  <si>
    <t>des devis à des prix différents avec les memes informations remplies, bref une assurance quoi! on verra comment ça se passe quand j'aurais un sinistre ce que je ne me souhaite pas.</t>
  </si>
  <si>
    <t>03 octobre 2021 suite à une expérience en octobre 2021</t>
  </si>
  <si>
    <t>quintin-j-135752</t>
  </si>
  <si>
    <t xml:space="preserve">Je suis très surpris de la facilité et la clarté du site.
Je n'hésiterais pas à recommander votre assurance à ma famille et mes amis
Le logiciel est très pratique </t>
  </si>
  <si>
    <t>kocak-n-135728</t>
  </si>
  <si>
    <t xml:space="preserve">Je suis ravi de cette assurance, le prix me convient et n'est pas excessive.
cool et pratique, je le conseillerais vivement à mon entourage. l'accès à l'espace perso est intéressant aussi. Cordialement </t>
  </si>
  <si>
    <t>cambiaggio-m-135721</t>
  </si>
  <si>
    <t xml:space="preserve">Equipe téléphonique au top du top, c'était vraiment un plaisir, tout était clair.
L'appel a été coupé deux fois mais les dossiers sont bien pris en charge </t>
  </si>
  <si>
    <t>lopes-baracco-m-135718</t>
  </si>
  <si>
    <t>Simple et pratique, rapport qualité prix intéressant. Rapide pour signer le contrat. On espère que le service client sera tout aussi facile d'utilisation quand on aura un problème</t>
  </si>
  <si>
    <t>02 octobre 2021 suite à une expérience en octobre 2021</t>
  </si>
  <si>
    <t>briand-a-135648</t>
  </si>
  <si>
    <t>Tarif 50% moins cher que mon assureur actuel, et des services en plus !
Déja deux véhicules assurés, devis rapide et facile, j'aurais du passez chez l'Olivier il y a bien longtemps !</t>
  </si>
  <si>
    <t>dallery-a-135632</t>
  </si>
  <si>
    <t xml:space="preserve">Satisfait et très bon rapport qualité  et bon prix merci pour tout 
En plus très bien acceuilli au téléphone et très bonne recommandation 
Impeccable  et agréable 
Merci pour tout à bientôt </t>
  </si>
  <si>
    <t>laurent-b-135611</t>
  </si>
  <si>
    <t>Les prix sont corrects mais celà fait 3 mois que je n'arrive pas à me faire rembourser de mon précédent sinistre. Je trouve ce délais anormalement long.</t>
  </si>
  <si>
    <t>siame-c-135527</t>
  </si>
  <si>
    <t>Je suis satisfait de la prise en compte de mon dossier et de la rapidité du processus.
Accueil téléphonique remplissant toutes mes demandes.
Site web sympa</t>
  </si>
  <si>
    <t>01 octobre 2021 suite à une expérience en octobre 2021</t>
  </si>
  <si>
    <t>massamba-nkiedi-r-135512</t>
  </si>
  <si>
    <t>Je suis satisfaite de la prestation, la prise de rdv avec le conseiller était très fluide. Il a été réactif, à l'écoute et très clair. Les prix sont très accessibles également.</t>
  </si>
  <si>
    <t>couturier-a-135510</t>
  </si>
  <si>
    <t>Souscription très rapide et prix très attractif. C’est actuellement l’assurance la moins cher que j’ai trouver sur internet, tout est très bien expliquée je recommande</t>
  </si>
  <si>
    <t>kopp-e-135473</t>
  </si>
  <si>
    <t>Service client réactif et rapide et aimable. Très simple de souscription et rapide sans avoir 14 000 documents. J'ai souscrit un samedi à 16h, la papier avec ma vignette provisoire reçu le mercredi c'est  génial.</t>
  </si>
  <si>
    <t>villadier-d-135451</t>
  </si>
  <si>
    <t>je suis satisfait du service des explications rapidité de la finalisation du dossier conseiller aimable et courtois je conseille vivement je recommande l'olivier assurance .</t>
  </si>
  <si>
    <t>hamon-m-135416</t>
  </si>
  <si>
    <t>les prix sont attractifs et la qualité su service très bonne, j'ai papprécié la rapidité des réponses et du suivi des demandes, et le bon contact téléphonique</t>
  </si>
  <si>
    <t>catalogne-a-135395</t>
  </si>
  <si>
    <t xml:space="preserve">Le tarif ainsi que les prestations sont correctes comme pour le reste de mes contrats
Très bon accueil et à l’écoute des différentes demandes 
À recommander </t>
  </si>
  <si>
    <t>lagirand-r-135382</t>
  </si>
  <si>
    <t>Je suis satisfait du prix et de la qualité de la relation téléphonique initiale. Simple et rapide.  Cette assurance semble correspondre à mon attente et mon besoin.</t>
  </si>
  <si>
    <t>touraine-t-135362</t>
  </si>
  <si>
    <t>cela a l air d être rapide pour l instant tous ce passe bien merci et je trouve que 150 caractère c est beaucoup je n est rien a dire de plus pour l instant merci</t>
  </si>
  <si>
    <t>30 septembre 2021 suite à une expérience en septembre 2021</t>
  </si>
  <si>
    <t>delfosse-s-135242</t>
  </si>
  <si>
    <t xml:space="preserve">Simple, pratique les prix sont convenables et l'amabilité du centre d'appel également. 
Bon démarchage téléphonique, devis envoyé par mail pour plus de clarté. Satisfaite du coup de fil qui a permit cela. </t>
  </si>
  <si>
    <t>mario06300-135237</t>
  </si>
  <si>
    <t>Super tarifs, souscription très facile, transmission des documents très facil. Vraiment top. Si - en cas de sinistre - c‘est pareille, rien à dire…. On verra</t>
  </si>
  <si>
    <t>djedaini-e-135231</t>
  </si>
  <si>
    <t>Je suis satisfait du service et de la prise en charge rapide de ma demande par la conseillère 
Les pris restent à la limite du raisonnable.
Cordialement</t>
  </si>
  <si>
    <t>laffond-d-135227</t>
  </si>
  <si>
    <t>très bien , rien à dire, la personne que j'ai eu , m'a bien conseillé, vraiment clair, et la rapidité aussi , très bien , merci, que dire de plus , je ne suis pas encore à 150 caractère</t>
  </si>
  <si>
    <t>angele-135174</t>
  </si>
  <si>
    <t>Conseilles de clientèle très aimable rapide  efficaces  et surtout de bon conseils.
Résiliation de mon contrat pour cause de vente du véhicule bien passé avec remboursement depuis le jour de la vente. 
J'ai un autre véhicule assuré chez l'olivier.
Très content également 
J'ai eu un sinistre dernièrement très rapidement pris en compte avec mise en relation directe avec le garagiste .
Pas de frais a avancer
Je recommande vivement L'olivier assurance.</t>
  </si>
  <si>
    <t>29 septembre 2021 suite à une expérience en septembre 2021</t>
  </si>
  <si>
    <t>foucher-j-135136</t>
  </si>
  <si>
    <t>Je suis vraiment satisfait des services proposés et du prix , un conseiller au téléphone qui a pris le temps de tout bien expliquer , tout était clair et limpide</t>
  </si>
  <si>
    <t>lucchese-a-135125</t>
  </si>
  <si>
    <t>site internet simple et pratique. Service téléphonique efficace. très bien placé au niveau des prix concernant les contrats assurance véhicule jeune conducteur</t>
  </si>
  <si>
    <t>paris-135099</t>
  </si>
  <si>
    <t>Rien à dire, simplicité et rapidité. J'ai pu faire assurer ma voiture dès le lendemain de ma demande et cela à un prix tout à fait correct. Je recommande spécialement pour ceux qui prennent une assurance pour la première fois.</t>
  </si>
  <si>
    <t>lacourt-d-135070</t>
  </si>
  <si>
    <t>Très bonnes explications précises et claires
Très bon qualité prix
Réactif
Malheureusement je n'ai pas pu valider en ligne directement mais la personne au téléphone a été très précise</t>
  </si>
  <si>
    <t>figue-s-135022</t>
  </si>
  <si>
    <t>service simple pratique rapide, la conseillere tres sympathique
j'espere que le service en cas de sinistre est équivalent à celui pour la contractualisation du contrat</t>
  </si>
  <si>
    <t>de-barbeyrac-saint-maurice-g-135019</t>
  </si>
  <si>
    <t>Prix et prestations avantageux. A voir sur les événements de la vie d’un conducteur. Rapidité de souscription, contact sans attente, rapide et professionnel, sans être une plateforme téléphonique hors de France.</t>
  </si>
  <si>
    <t>faby15-135004</t>
  </si>
  <si>
    <t>Conseillère très sympathique et à l'écoute. Rapidité pour la gestion du dossier. Envoi immédiat de la carte verte et du dossier. Signature électronique. Facilité de compréhension de l'espace en ligne. Et on attend pas des heures au téléphone comme pour d'autres assurances.</t>
  </si>
  <si>
    <t>morgane-134996</t>
  </si>
  <si>
    <t>L’étape du devis est facile à remplir et facile de compréhension. Les garanties et franchises sont claires. La souscription est très facile également à réaliser et ils s’occupent même de résilier le contrat actuel en loi Hamon. Seul bémol, des frais de 15€ sont appliqués en cas d’avenant au contrat</t>
  </si>
  <si>
    <t>virg-134991</t>
  </si>
  <si>
    <t>Clarté des informations dès le départ. facilité lors du montage du dossier. Garanties/tarifs ok. Service client par téléphone au top. carte verte définitive 1 semaine après la souscription !</t>
  </si>
  <si>
    <t>machet-m-134964</t>
  </si>
  <si>
    <t>Très content du service, le conseiller a été très sympathique mais grosse augmentation (environ 200€) par rapport au tarif que les furets me proposait lorsque que j’ai cliqué sur votre site</t>
  </si>
  <si>
    <t>28 septembre 2021 suite à une expérience en septembre 2021</t>
  </si>
  <si>
    <t>lydie-b-134943</t>
  </si>
  <si>
    <t xml:space="preserve">Je suis satisfait, devis rapide, interlocutrice à l'écoute et sympathique.
Facilité administrative, simplicité, efficacité.
Je recommande l'olivier assurance </t>
  </si>
  <si>
    <t>linant-c-134935</t>
  </si>
  <si>
    <t>je suis satisfait que l on soit en contact avec une plate formr téléphonnique qui se trouve en france avec des gens qualifiés au bout du fil et parlant et comprenant bien le francais</t>
  </si>
  <si>
    <t>moreno-x-134906</t>
  </si>
  <si>
    <t>Déçu du service client car j'attend toujours un remboursement pour le second véhicule.
Niveau tarif bien placé mais service de réécoute non performant</t>
  </si>
  <si>
    <t>joubert-s-134899</t>
  </si>
  <si>
    <t>Je suis satisfaite du prix est le services bien pratique signature électronique rapide simple je recommanderai cette assurance avec grand plaisir cordialement Mme joubert</t>
  </si>
  <si>
    <t>benoist-p-134887</t>
  </si>
  <si>
    <t>Très bon rapport qualité prix et avec un très bon accueil. Je suis vraiment ravie d'avoir assuré mon nouveau véhicule chez vous, je pense que les autres vont suivre.</t>
  </si>
  <si>
    <t>colin-o-134879</t>
  </si>
  <si>
    <t>Difficulté à souscrire en ligne, où je n'ai pas pu souscrire à mon contrat : c'est une téléopératrice, après maintes diffcultés elle meme, qui a souscrit en mon nom. Ensuite, impossibilité de signer mes documents en ligne : une téléopératrice a du me les envoyer par courrier papier (!!!!!) avant que cela ne soit finalement possible sur le site. 
Bref, en 3 semaines déjà 2 incidents ...</t>
  </si>
  <si>
    <t>santos-p-134780</t>
  </si>
  <si>
    <t xml:space="preserve">Tous ce fait sur internet, avec un espace client simple.
L'assurance en mois de 24 heures.
Le meilleur prix sur le marché.
Simple, rapide et pas cher. </t>
  </si>
  <si>
    <t>suzanne-f-134770</t>
  </si>
  <si>
    <t xml:space="preserve">Je très satisfait du prix et le recommande à tous .
et les conditions me vont parfaitement 
Et très facile de souscrire un contrat en ligne. 
Merci l'olivier 
</t>
  </si>
  <si>
    <t>27 septembre 2021 suite à une expérience en septembre 2021</t>
  </si>
  <si>
    <t>forte-p-134753</t>
  </si>
  <si>
    <t>Satisfait de la facilité de souscription et du conseil client par téléphone. La rapidité de signature et la prise en compte des attentes des futurs conducteurs</t>
  </si>
  <si>
    <t>huret-j-134744</t>
  </si>
  <si>
    <t>satisfait du service tarif correct merci pour tout
cordialement Mr Huret Jean Paul   ( éventuellement je vais voir pour d'autres contrats )
camping car    habitation  protection juridique  contrat tranquilité</t>
  </si>
  <si>
    <t>passignat-n-134735</t>
  </si>
  <si>
    <t>Je suis content, je suis happy, je suis, je suis comblé, je suis heureux, vous été magnifique, je suis maintenant assuré et prêt à prendre la route.
Vive l’olivier</t>
  </si>
  <si>
    <t>saucez-m-134717</t>
  </si>
  <si>
    <t xml:space="preserve">Satisfait de la proposition tarifaire, à voir à l'usage si le service proposé est à la hauteur. Une certaine instabilité dans la proposition tarifaire est à noter, entre un devis fait sur internet et celui finalement signé par téléphone. Et pas de prise sur le tarif, car "c'est le logiciel qui contrôle tout". </t>
  </si>
  <si>
    <t>mimoun-o-134673</t>
  </si>
  <si>
    <t>Excellent, j'ai été bien conseillé, je me suis rendu compte qu'il était assez complexe de se faire assurer surtout en tant que jeune chauffeur et tout a été simple avec l'Olivier Assurance</t>
  </si>
  <si>
    <t>26 septembre 2021 suite à une expérience en septembre 2021</t>
  </si>
  <si>
    <t>walter-m-134569</t>
  </si>
  <si>
    <t>L’inscription a été rapide et efficace, les prix sont légèrement moins cher que la concurrence. J’ai pu assurer ma voiture rapidement par téléphone et cela m’a permis de sortir la voiture du garage !</t>
  </si>
  <si>
    <t>25 septembre 2021 suite à une expérience en septembre 2021</t>
  </si>
  <si>
    <t>vieira-j-134513</t>
  </si>
  <si>
    <t>Je suis satisfait du conseiller qui a su répondre à mes attentes il a été très professionnel du début à la fin, je cherchais une assurance qualitatif et c’est le cas</t>
  </si>
  <si>
    <t>boissady-a-134416</t>
  </si>
  <si>
    <t>Vraiment très bon accueil téléphonique,bonnes explications,très a l'écoute et bons conseils, merci a notre conseillère d'accueil.les prix sont assez compétitifs.</t>
  </si>
  <si>
    <t>24 septembre 2021 suite à une expérience en septembre 2021</t>
  </si>
  <si>
    <t>cheneau-v-134393</t>
  </si>
  <si>
    <t>rapidité dans le devis, parfaites explications, prix intéressant, documents rapidement obtenus, contrats clairs et nets, total satisfaction du contact internet</t>
  </si>
  <si>
    <t>lloret-p-134384</t>
  </si>
  <si>
    <t>Assurance avec des tarifs hyper compétitifs et facile et rapide à souscrire 
Plusieurs options sont proposées afin de pouvoir s’assurer au plus près de notre convenance 
Je recommande vivement cette compagnie d’assurance</t>
  </si>
  <si>
    <t>lamouche-a-134368</t>
  </si>
  <si>
    <t>Je suis très satisfaite du rappel de monnconseiller qui a pris le temps de bien m'expliquer mon futur contrat et les options. Échange très constructif surtout quand j'ai appris le prix de mes mensualités ! Aucune autre assurance ne me proposait ce tarif même avec les options que j'ai rajouté</t>
  </si>
  <si>
    <t>noe-l-134351</t>
  </si>
  <si>
    <t>Imbattable sur les prix.parrainage et offre multicar intéressant.personnel aimable et accueillant.je suis satisfaite de mon engagement et je recommande L'Olivier assurance à mon entourage.je compte faire également mon contrat habitation chez eux et bénéficiez des -15%</t>
  </si>
  <si>
    <t>gougeon-a-134349</t>
  </si>
  <si>
    <t>Bien, très bien.
Intéressant , pas mal de renseignements et disponibilités.
Bonne relation client.
J'espère que le service une fois client est le même.</t>
  </si>
  <si>
    <t>gaudisiabois-m-134338</t>
  </si>
  <si>
    <t xml:space="preserve">je suis satisfait des tarifs. accès téléphonique très simple. Chargé de clientèle à l'écoute.
Très bon accueil téléphonique 
je recommande l'olivier
</t>
  </si>
  <si>
    <t>diboune-w-134330</t>
  </si>
  <si>
    <t>Simple et pratique, peut être une amélioration des conditions minimum d assistance serait à prévoir. Merci pour votre réactivité ainsi que votre gentillesse</t>
  </si>
  <si>
    <t>martin-j-134294</t>
  </si>
  <si>
    <t>Rapide et pas cher service client impeccable juste a revoir sur le site pour etre rappeler par un conseiller car impossible ce matin faire une appli serais plis pratique et accepté les compte ue</t>
  </si>
  <si>
    <t>bally-n-134285</t>
  </si>
  <si>
    <t>Bonjour,
Pas de prise en compte tarifaire pour mes deux véhicules assurés chez vous.
Site internet simple et interface clair et intuitive.
Cordialement</t>
  </si>
  <si>
    <t>boeuf-c-134261</t>
  </si>
  <si>
    <t>Merci pour la gentillesse les conseils et la rapidité des conseillers les Prix sont très intéressants je recommanderais sans soucis votre assurance . Merci</t>
  </si>
  <si>
    <t>23 septembre 2021 suite à une expérience en septembre 2021</t>
  </si>
  <si>
    <t>pezy-c-134165</t>
  </si>
  <si>
    <t>certains concurrents proposent des prix plus attractifs et des franchises moins élevées a prestations égales , j'ai dû me passer de l'option assistance 0km. Ayant déjà un véhicule chez vous j'espère un geste commercial</t>
  </si>
  <si>
    <t>djender-l-134162</t>
  </si>
  <si>
    <t>le devis a un Prix correcte, il y a tout les avantages , et les garanties dans mon contrat qui me couvre en cas de sinistre ou de dommage sur le vehicule</t>
  </si>
  <si>
    <t>parrault-s-134124</t>
  </si>
  <si>
    <t>Bon contact, serviable et très bonne explication sur le contrat et dans l'idée tout allait bien, j'attends de voir les contraintes, salutations distinguées</t>
  </si>
  <si>
    <t>campos-g-134121</t>
  </si>
  <si>
    <t>Je suis très satisfait tu service, nous aides au moindres problèmes, à l’écoute et très gentil. les prix sont très corrects, le service es très rapides.</t>
  </si>
  <si>
    <t>normand-f-134097</t>
  </si>
  <si>
    <t>Faire un devis et un contrat est simple, rapide. Il vous contact par téléphone si besoin.
 3 fois moins cher que chez Aviva pour de meilleurs garanties.</t>
  </si>
  <si>
    <t>garrigues-x-134092</t>
  </si>
  <si>
    <t>Je suis satisfait du service
Le prix est compétitif
Par contre, le site a "planté" plusieurs fois quand j'ai voulu finalisation le contrat via votre site</t>
  </si>
  <si>
    <t>connan-m-134091</t>
  </si>
  <si>
    <t>Prix très corrects. Simple d'utilisation. L'utilisateur, même novice est guidé à chaque étape du processus. Je recommanderai L'Olivier autour de moi, sans aucun doute.</t>
  </si>
  <si>
    <t>aracil-m-134087</t>
  </si>
  <si>
    <t xml:space="preserve">Je suis satisfaite du nouveau contrat auto que j’ai souscrit. Rapport quantité prix est intéressant, et le service client est efficace. Merci 
Marie ARACIL   </t>
  </si>
  <si>
    <t>22 septembre 2021 suite à une expérience en septembre 2021</t>
  </si>
  <si>
    <t>metaye-h-134029</t>
  </si>
  <si>
    <t>Le site bug un peu mais vos conseillers sont super sympas. très agréables au téléphone.
Reste à souhaiter de ne jamais devoir vous appeler pour un souci</t>
  </si>
  <si>
    <t>21 septembre 2021 suite à une expérience en septembre 2021</t>
  </si>
  <si>
    <t>vo-chi-dung-x-133867</t>
  </si>
  <si>
    <t>L'Olivier, un souci constant de servir ses clients avec des explications claires, à l'écoute. Une appli efficace. Suis dans l'attente de la partie post contrat pour mon opinion définitif</t>
  </si>
  <si>
    <t>morel-t-133823</t>
  </si>
  <si>
    <t>Je suis très satisfait du service. 
Ma conversation téléphonique à été très agréable, la personne a su aller a l'éssentiel en expliquant très bien les choses. 
Plus que satisfaite du prix !!!
Je recommande ++</t>
  </si>
  <si>
    <t>berthier-m-133797</t>
  </si>
  <si>
    <t>je suis satisfait du service et des entretiens que j'ai eu avec des personnes très aimables
les prix me conviennent
je recommanderai L'olivier autour de moi</t>
  </si>
  <si>
    <t>marchal-j-133761</t>
  </si>
  <si>
    <t>Très satisfait du service client de l'accueil téléphonique et des renseignements fournis ainsi que des formules de garantie et des  tarifs proposés pour un jeune conducteur.</t>
  </si>
  <si>
    <t>ubertino-o-133759</t>
  </si>
  <si>
    <t>service rapide personne sympa au téléphone que demander de plus pour s inscrire a une assurance ? Plus qu'a vérifier les services en cas de problème avec son auto</t>
  </si>
  <si>
    <t>cochez-s-133752</t>
  </si>
  <si>
    <t>Je suis satisfait du service, prix abordable, et conseilller toujours a l'ecoute en cas de probleme. Je recommande l'olivier assurance sans probleme a mon entourage</t>
  </si>
  <si>
    <t>allender-l-133742</t>
  </si>
  <si>
    <t>Personnel attentif et patient et réactif 
Prix très attractifs
Explications simples et claires
A vérifier par la suite si il vient à arriver un sinistre</t>
  </si>
  <si>
    <t>archambaud-m-133739</t>
  </si>
  <si>
    <t xml:space="preserve">Satisfait du service 
Rapide 
Excellent conseiller 
Je recommande 
Signature du contrat simple, rapide, efficace, 
Devis cohérent 
Frais de dossier plutôt chère mais tous le reste en leur tarif sont compétitifs </t>
  </si>
  <si>
    <t>20 septembre 2021 suite à une expérience en septembre 2021</t>
  </si>
  <si>
    <t>bachelet-e-133683</t>
  </si>
  <si>
    <t>Je suis très content d’avoir souscrit à cet assurance. Le contact téléphonique a été clair et précis, et les opératrices très à l’écoute. Le tarif est très attractif.</t>
  </si>
  <si>
    <t>crane-l-133661</t>
  </si>
  <si>
    <t>Trés content. Super service! Personnel amical et patient. Merci.Excellent service. Personnel aimable et patient. Tout est si simple et il est facile de signer des contrats en ligne. Je recommande vivement.</t>
  </si>
  <si>
    <t>ruhlmann-j-133651</t>
  </si>
  <si>
    <t>Tarifs attractifs mais le service client n'est pas très performant.
Beaucoup d'attente, des discours parfois contradictoire entre les agents, qui d'ailleurs se renvoient la balle entre eux.
Ad fine petit pb a été réglé... Mais cela n'augure rien de bon pour le jour où on aura un problème plus important .</t>
  </si>
  <si>
    <t>folliot-p-133648</t>
  </si>
  <si>
    <t>Service simple et efficace. Personnel joignable rapidement par téléphone, aimable et compétent. Je n’ai pas eu à écouter des répondeurs automatiques pendant des heures et ça c’est précieux. Tarifs compétitifs. Je recommande.</t>
  </si>
  <si>
    <t>raule-c-133611</t>
  </si>
  <si>
    <t>Je suis très satisfait de l'accueil et facile sur internet accéder à mon compte personnel et transmettre tout les documents et simple et rapide merci beaucoup de votre compréhension</t>
  </si>
  <si>
    <t>karunakaran-k-133609</t>
  </si>
  <si>
    <t>Le Service est correct mais les temps d'attentes téléphoniques sont très long.
Les informations fournis lors des appels sont de qualité.
Les personnes au téléphone savent rassurer et clarifier les doutes.</t>
  </si>
  <si>
    <t>claverie-m-133600</t>
  </si>
  <si>
    <t>Vraiment une super assurance voiture, disponibilité et écoute ainsi que réactivité de la part des agents assureurs lors de la création de mon dossier d’assurance voiture</t>
  </si>
  <si>
    <t>salhi-s-133559</t>
  </si>
  <si>
    <t xml:space="preserve">  Je suis très  content pour être client   fidèle 
  Chez l'assurance olivier service rapide et semple merci pour les services cordialement  salhi slah </t>
  </si>
  <si>
    <t>19 septembre 2021 suite à une expérience en septembre 2021</t>
  </si>
  <si>
    <t>bal-a-133532</t>
  </si>
  <si>
    <t>Pour l'instant je suis satisfait du service, souscription simple et rapide. Le prix qui est imbattable et le site en ligne a l'air pratique : voir a l'usage maintenant.</t>
  </si>
  <si>
    <t>wyrembski-c-133502</t>
  </si>
  <si>
    <t xml:space="preserve">Sérieux, professionnels , et compréhensifs… Un service et une équipe  à l’écoute et réactive. Une très bonne assurance , bien évidemment que je recommande. 
Au top ! </t>
  </si>
  <si>
    <t>bastard-j-133473</t>
  </si>
  <si>
    <t>je suis satisfait du service, très rapide en mettre en œuvre, prix très compétitif, site très intuitif, je compte mette encore assurer deux autres véhicule chez l'olivier assurance.</t>
  </si>
  <si>
    <t>fernandes-a-133470</t>
  </si>
  <si>
    <t xml:space="preserve">Super simple et efficace, je recommande. 
Tout est bien expliqué, aucune difficulté dans la connexion et les informations.
Rapide, efficace, concurrentiel </t>
  </si>
  <si>
    <t>18 septembre 2021 suite à une expérience en septembre 2021</t>
  </si>
  <si>
    <t>delbo-abrantes-k-133442</t>
  </si>
  <si>
    <t xml:space="preserve">Satisfait de la prestation proposée et rapport qualité / prix
Satisfait de la rapidité de traitement et du service proposé par vos soins.
Ravi de la prestation </t>
  </si>
  <si>
    <t>mendo-zeh-bekono-g-133418</t>
  </si>
  <si>
    <t>J’attends la carte verte pour être satisfaite.
Effectivement j’ai pu souscrire rapidement mais le prix a changé 3 fois et j’ai du recommencer le formulaire une bonne dizaine de fois.</t>
  </si>
  <si>
    <t>acquier-s-133415</t>
  </si>
  <si>
    <t>Pleinement satisfait par les services en ligne ainsi que les échanges téléphoniques avec un conseiller afin de finaliser ma 1re souscription de contrat avec L'olivier Assurance</t>
  </si>
  <si>
    <t>guiffard-o-133413</t>
  </si>
  <si>
    <t>Les prix me conviennent à premier abord, cette assurance à l'air bien, semble sérieuse et digne de confiance. Bon accueil téléphonique avec un personnel agréable.</t>
  </si>
  <si>
    <t>anton-j-133338</t>
  </si>
  <si>
    <t>Je suis très satisfait, bonne assurance rapide efficace et pas chère, conseillé au top, des vrais pro qui connaisse leur travail. Je recommande vivement</t>
  </si>
  <si>
    <t>17 septembre 2021 suite à une expérience en septembre 2021</t>
  </si>
  <si>
    <t>blanchemain-a-133264</t>
  </si>
  <si>
    <t>Le site internet pour faire le devis à été claire du aux questions qui ont été
simple et rapide.
De plus dans le choix du tarif à été pratique pour faire mon choix.</t>
  </si>
  <si>
    <t>knipper-m-133249</t>
  </si>
  <si>
    <t>Pratique et bien expliqué bon tarif en espérant que tout aille bien je ne sais pas quoi vous dire de plus et je n'ai pas d autres choses à vous dire alors j attend de vos nouvelles</t>
  </si>
  <si>
    <t>boyer-p-133193</t>
  </si>
  <si>
    <t xml:space="preserve">Je suis assez satisfait du service.
Rapide, efficace et une sécurité pour les adhérents.
Service proposé à l'exigence de la clientèle.
Et numéro 1 en assurance en terme de réputation en France . </t>
  </si>
  <si>
    <t>16 septembre 2021 suite à une expérience en septembre 2021</t>
  </si>
  <si>
    <t>agarat-h-133148</t>
  </si>
  <si>
    <t>Je suis satisfait du service, la souscription est claire et rapide. Les prix sont intéressants et bien détaillés. Dans l’attente de ma carte verte……..</t>
  </si>
  <si>
    <t>samman-a-133147</t>
  </si>
  <si>
    <t>satisfais du service
par contre il faut corriger le nom
c'est SAMMAN AMER merci pour la rapidité et la confiance espérons à bientôt de travailler ensemble</t>
  </si>
  <si>
    <t>de-jaham-v-133099</t>
  </si>
  <si>
    <t>Je suis très satisfaite cette assurance est super ! Je la recommande vivement. Pas chère, tout se fait sur internet. Ils sont réactifs et vraiment bien placés à tous les points de vue</t>
  </si>
  <si>
    <t>soum-p-133077</t>
  </si>
  <si>
    <t>Je suis satisfait du service en dépit de la difficulté rencontrée au moment du règlement par carte de crédit et qui m'a obligé à utiliser une carte dans une autre devise (et les frais qui vont avec). C'est vraiment un bémol qui, de plus, a failli faire capoter l'ensemble de l’opération. Il serait utile que vous investissiez avec les banques pour vous assurer que votre système accepte toutes les cartes de crédit.</t>
  </si>
  <si>
    <t>moreira-d-133031</t>
  </si>
  <si>
    <t>Je suis satisfait du contrat  pour mon aussi A3 tdi 130 boîte 6 je pense aussi assuré mon solex chez vous cela dépendra du prix bien sur.merci pour votre devis solex 5000 de 1971</t>
  </si>
  <si>
    <t>15 septembre 2021 suite à une expérience en septembre 2021</t>
  </si>
  <si>
    <t>toussaint-m-132957</t>
  </si>
  <si>
    <t>Très bien, les prix sont intéressants.. Ma demande a été prise en compte très rapidement... Je recommanderai l'olivier assurance à ma famille et mes contacts</t>
  </si>
  <si>
    <t>13 septembre 2021 suite à une expérience en septembre 2021</t>
  </si>
  <si>
    <t>cordeil-c-132704</t>
  </si>
  <si>
    <t xml:space="preserve">Je suis satisfaite du service et des explications 
attente minimum au telephone 
communication au top , réactivité au top
vraiment trés professionnel
 </t>
  </si>
  <si>
    <t>serange-r-132694</t>
  </si>
  <si>
    <t>Parfait , a l'ècoute et arrangeant ! Toujours des solutions aux problémes et des tarifs raisonnable . Nous verrons prochainement pour l'habitat . R.Sérange</t>
  </si>
  <si>
    <t>plouviez-g-132658</t>
  </si>
  <si>
    <t>Très satisfait car déjà assuré sur un autre véhicule, prix compétitifs modalités de souscription simples service de souscription téléphonique également d'excellente facture</t>
  </si>
  <si>
    <t>decoin-a-132612</t>
  </si>
  <si>
    <t>Je dois revoir les mensualités car je trouve chère, c'était dans l'urgence que j'ai vite assurer...mais a revoir le contrat .Sinon service rapide et efficace</t>
  </si>
  <si>
    <t>lamant-f-132611</t>
  </si>
  <si>
    <t>simple et facile et très rapide ; les personnes au téléphone sont très aimables et professionnelles .Les explications sont nettes et précises et très compréhensibles</t>
  </si>
  <si>
    <t>oba-icket-j-132607</t>
  </si>
  <si>
    <t xml:space="preserve">Très satisfaite du sérieux,de la fiabilité et de la rapidité des services ! 
Démarches simples, pratiques, avec un résultat à la hauteur de mes attentes. 
</t>
  </si>
  <si>
    <t>santamaria-j-132600</t>
  </si>
  <si>
    <t>Le conseiller est très sympa et très courtois !
Les explications sont claires au téléphone. Les tarifs sont attractifs.
Découvert sur internet via les comparateurs, j'en suis satisfait.</t>
  </si>
  <si>
    <t>lehaire-a-132557</t>
  </si>
  <si>
    <t xml:space="preserve">Je recommande l'Olivier assurance les yeux fermés.
Les prix sont attractifs et le service client est parfait ! 
Les conseillers sont vraiment à l'écoute de nos besoins.
Merci L'olivier </t>
  </si>
  <si>
    <t>boiron-f-132554</t>
  </si>
  <si>
    <t>Bonjour Madame, Monsieur,
Pour l'instant, je suis satisfait du service. A voir dans le temps si cela répond aux promesses tenues.
Cordialement
Fabien BOIRON</t>
  </si>
  <si>
    <t>12 septembre 2021 suite à une expérience en septembre 2021</t>
  </si>
  <si>
    <t>charton-a-132474</t>
  </si>
  <si>
    <t>Devis et contrat facile à obtenir. Satisfait de la rapidité de traitement. il m'a fallut moins de 30 minutes pour obtenir mon nouveau contrat. Facile avec la signature électronique.</t>
  </si>
  <si>
    <t>bracq-s-132462</t>
  </si>
  <si>
    <t>Il serait pratique quand nous sommes client de ne pas avoir à compléter toutes les informations déjà disponible sur notre compte client . Nom adresse bonus etc</t>
  </si>
  <si>
    <t>11 septembre 2021 suite à une expérience en septembre 2021</t>
  </si>
  <si>
    <t>sow-a-132412</t>
  </si>
  <si>
    <t>je suis satisfait du service mais trouve pas très cool d'avoir a payer plus cher que le devis
parce que j'ai pris la voiture le 07/09 et que le certificat de cession est au 02/09, même si vous dites que c'est la loi, 20€ de plus par mois que le devis c'est cher payer</t>
  </si>
  <si>
    <t>terha-s-132390</t>
  </si>
  <si>
    <t>Top 
Juste niveau prix peut mieux faire 
Afin de basculer toute mais assurance chez vous 
5 véhicule 
Appartement 
Rcp 
Bureaux 
Société ..
(Jamais eu de problème )</t>
  </si>
  <si>
    <t>baillet-a-132374</t>
  </si>
  <si>
    <t>Pas trop de suivi … je viens seulement de voir que j’avais des documents à signer alors que je pensais l’avoir fait … aucune notification reçue par mail alors que celui ci est bon …</t>
  </si>
  <si>
    <t>burgio-c-132371</t>
  </si>
  <si>
    <t xml:space="preserve">Service client rapide, avec des conseillers à l'écoutes et très professionnels. 
Seul bémol serait la rapidité a laquelle le prix d'un seul et même contrat peut varier d'un jour à l'autre. 
Lorsqu'on fait un devis qui nous aide a choisir la meilleure assurance auto ce n'est pas pour que 4 jours après il augmente. </t>
  </si>
  <si>
    <t>hustaix-g-132367</t>
  </si>
  <si>
    <t>JE suis très satisfait tout s'est bien passé les opérateurs ont été charmants. Le prix était 40€ plus cher que Direct Assurance mais pour des garanties meilleures donc pas de souci !</t>
  </si>
  <si>
    <t>martinez-r-132357</t>
  </si>
  <si>
    <t>Souscription rapide pour un jeune conducteur et prix compétitif. Je suis satisfaite de la prise en charge de ma souscription par téléphone. Contrairement à d’autres assureurs, l’Olivier assurances a répondu favorablement rapidement.</t>
  </si>
  <si>
    <t>10 septembre 2021 suite à une expérience en septembre 2021</t>
  </si>
  <si>
    <t>talvat-c-132317</t>
  </si>
  <si>
    <t>Prix correct, franchise plutôt élevée. A voir par la suite en cas de sinistre si la protection est réellement la avec les vrais garanties. Très bon suivis des dossiers par leurs équipes</t>
  </si>
  <si>
    <t>leriche-s-132308</t>
  </si>
  <si>
    <t>Merci pour votre rapidité, votre gentillesse et votre patience..... 
Je suis ravi de faire partie de vos clients.... Merci beaucoup.... 
Enfin assuré oleeee</t>
  </si>
  <si>
    <t>mejri-m-132307</t>
  </si>
  <si>
    <t>Je suis très satisfaite de votre assurance et de votre service client en vous remerciant d'avance cordialement bonne journée et à bientôt je vous recommande</t>
  </si>
  <si>
    <t>takvorian-a-132296</t>
  </si>
  <si>
    <t xml:space="preserve">je suis satisfaite de la facilité de souscription et des service proposé ainsi que des différent pack de protection proposé qui correspond totalement à mes besoins ; de maintenant j'espère ne jamais du moins de manière très exceptionnelle avoir à vous contacter !!! </t>
  </si>
  <si>
    <t>gauthier-b-132270</t>
  </si>
  <si>
    <t>Je suis satisfait du service et de l'accueil téléphonique. On m'a bien renseigné, la personne au téléphone était charmante. Les explications ont été trés claires.</t>
  </si>
  <si>
    <t>carpanin-e-132265</t>
  </si>
  <si>
    <t>Accueil très chaleureux. Très sérieux et professionnel. 
N'hésite paa à aider, toujours à l'écoute et la préparation du contrat est faite parfaitement bien.</t>
  </si>
  <si>
    <t>rose-huong-m-132251</t>
  </si>
  <si>
    <t>SERVICE TRES EFFICACE CLAIR ET PRECIS 
je suis ravie d avoir décidé de changer d'assurance, les explications sont très précises surtout la personne que j 'ai eu en dernier au téléphone</t>
  </si>
  <si>
    <t>lafraise-j-132234</t>
  </si>
  <si>
    <t>Très bien une assurance avec prix compétitifs un service téléphonique et un site internet facile d’accès une compréhension des besoins des clients continuez!!</t>
  </si>
  <si>
    <t>phan-d-132229</t>
  </si>
  <si>
    <t>Très bonne assurance avec un site où on peut facilement s'inscrire en tant que nouveau assureur, un espace perso avec un suivi visible de son contrat et toutes autres informations, les tarifs sont corrects.</t>
  </si>
  <si>
    <t>09 septembre 2021 suite à une expérience en septembre 2021</t>
  </si>
  <si>
    <t>peyre-s-132017</t>
  </si>
  <si>
    <t>Service en ligne super simple avec un bon rapport qualité prix, le site est très bien fait, si un problème est rencontré un conseillé vous appel rapidement.</t>
  </si>
  <si>
    <t>08 septembre 2021 suite à une expérience en septembre 2021</t>
  </si>
  <si>
    <t>tovmassian-a-131873</t>
  </si>
  <si>
    <t xml:space="preserve">Très bonne assurance, très professionnelle, prix attractif, service de qualité. Les conseillers sont à l’écoute et répondent à toute vos questions de façon claire.
Merci L’olivier.
</t>
  </si>
  <si>
    <t>laurent-s-131867</t>
  </si>
  <si>
    <t>je suis satisfaite, accueil à l'écoute et centres d'appels situés en France. Un point en moins pour la non coordination entre les services et le manque de réponses aux courriels.</t>
  </si>
  <si>
    <t>tatu-v-131855</t>
  </si>
  <si>
    <t>Je viens de changer d assureur a cause des prix qui augmentent sans cesse,a croire que la fidélité ne paye plus,j espère trouver en vous un partenaire compréhensif et qui prend en considération le faite d être bon conducteur. 
Merci pour votre accueil,et vos conseils. A bientôt.</t>
  </si>
  <si>
    <t>07 septembre 2021 suite à une expérience en septembre 2021</t>
  </si>
  <si>
    <t>bajot-j-131777</t>
  </si>
  <si>
    <t>Un tarif défiant toutes concurrences, pour ce qui est du service pour le moment n’est pu que noter le service commercial car nouvelle assurance (d’où la note de 3/5)…</t>
  </si>
  <si>
    <t>fortin-p-131704</t>
  </si>
  <si>
    <t>je suis satisfait du service offert par l'olivier assurance. Rapidité de mis en oeuvre serieux avec des prix attractif. je recommande l'olivier assurance.</t>
  </si>
  <si>
    <t>dessalles-f-131689</t>
  </si>
  <si>
    <t>J'en suis satisfaite et les interlocuteurs sont agréables mais peut mieux faire.. comme, par exemple, enlever tous les frais de dossiers sur un nouveau contrat (!!) ce qui "gâche" un peu.</t>
  </si>
  <si>
    <t>david-l-131657</t>
  </si>
  <si>
    <t>Les prix sont plus que raisonnables ! 
Aussi, le site est très ludique. 
Toutefois, pour une assurance en ligne, je pense qu'il faut encore plus axer sur "rassurer le client". Par exemple, on nous demande de fournir les relevés d'informations sur les 24 derniers mois. Il serait bien de préciser que ceux qui ont été assuré que 12 mois, ou entre 12 et 24 mois ne fournissent que ceux qu'ils possèdent. Histoire qu'ils ne se disent pas qu'ils ont mal rempli le formulaire.</t>
  </si>
  <si>
    <t>philippe-c-131653</t>
  </si>
  <si>
    <t>Je suis très satisfait de faire parti L'OLIVIER ASSURANCE merci à vous
Très content de les prix du service et de la facilité pour pouvoir s'assurer encore merci</t>
  </si>
  <si>
    <t>06 septembre 2021 suite à une expérience en septembre 2021</t>
  </si>
  <si>
    <t>schindler-e-131615</t>
  </si>
  <si>
    <t>je suis très content d avoir assuré mon véhicule chez l Olivier  après un devis rapide sur le net et à suivre un conseiller très compétant avec des explications très claires à mes questions, je suis ravi</t>
  </si>
  <si>
    <t>bentayeb-s-131578</t>
  </si>
  <si>
    <t>le site est très bien fais, les tarifs sont attractif, la souscription est rapide et efficaces, je suis très content d'avoir découvert cette assureur.</t>
  </si>
  <si>
    <t>ancarno-f-131574</t>
  </si>
  <si>
    <t>Site rapide et facile d’accès , rapidité et autonomie de la prise de contrat . Pas de perte de temps à voir dans le temps . Recommande pour personne presser .</t>
  </si>
  <si>
    <t>bethi-a-131533</t>
  </si>
  <si>
    <t>je suis satisfait de votre expérience et pour le prix et manifék je vous remercie beaucoup pour votre rapidité avec votre proposition de prix et avec nous merci beaucoup</t>
  </si>
  <si>
    <t>guillaume-s-131507</t>
  </si>
  <si>
    <t xml:space="preserve">Très bonne assurance
La la recommande pas chère et bonne accueil téléphonique je la recommande vivement niveau qualité que niveau prix bonne journée. </t>
  </si>
  <si>
    <t>darkaoui-a-131132</t>
  </si>
  <si>
    <t>Le tarif est intéressant mais il y a les taxes à prendre en compte. 
Vous pouvez effectuer des devis mais pour que ce soit réellement efficace il faut inclure le tarif avec taxes!!</t>
  </si>
  <si>
    <t>smiljkovic-a-131461</t>
  </si>
  <si>
    <t>L'inscription est plutôt simple, en 10mins,donc également rapide. Les tarifs sont très avantageux, comparer a d'autres assurances (axa 1200euro,direct assurance 970euro,pour le minimum). Chez l'olivier 540euro avec option.  Maintenant,a voir si lors d'un sinistre l'olivier reste aussi professionnel et efficace que jusqu'à maintenant.</t>
  </si>
  <si>
    <t>massoumou-e-131460</t>
  </si>
  <si>
    <t>Je suis satisfait du service, de réactivité des actions,la rapidité d'exécution, mais également des différents plages proposées afin de trouver son compte</t>
  </si>
  <si>
    <t>05 septembre 2021 suite à une expérience en septembre 2021</t>
  </si>
  <si>
    <t>sellami-h-131431</t>
  </si>
  <si>
    <t xml:space="preserve">J'assure ma deuxieme voiture , devis facile à faire, service à lecoute 
prix de qualite , satisfait! 
j'ai pas eu encore de sinistre mais tout va bien pour l'instant. </t>
  </si>
  <si>
    <t>conties-e-131395</t>
  </si>
  <si>
    <t>Le prix est assez élevé pour les franchises affichées mais aussi correspond à 10% du prix du véhicule ce que je trouve assez aberrant. Heureusement que le service client est agréable, ils font bien passer la pilule.</t>
  </si>
  <si>
    <t>04 septembre 2021 suite à une expérience en septembre 2021</t>
  </si>
  <si>
    <t>carrez-c-131269</t>
  </si>
  <si>
    <t xml:space="preserve">Après avoir fait plusieurs devis , l'olivier est le moins cher pour un nouveau conducteur. 
Téléopératrice rapide et efficace 
Modification du contrat initial rapide et vérification de la compréhension du contrat régulière tout au long de l'appel </t>
  </si>
  <si>
    <t>soeiro-j-131262</t>
  </si>
  <si>
    <t>les prix diffèrent entre les comparateurs et  l'assurance elle- même.
un peu déçu car étant client on espère avoir un peu plus d'avantages que d'être un nouveau client</t>
  </si>
  <si>
    <t>seif-c-131199</t>
  </si>
  <si>
    <t>Les services d'accueil et le personnel sont agréables et compréhensible. Les prix me paraissent correct pour les prestations proposées. J'ai souscris rapidement cest très pratique</t>
  </si>
  <si>
    <t>03 septembre 2021 suite à une expérience en septembre 2021</t>
  </si>
  <si>
    <t>daden-g-131071</t>
  </si>
  <si>
    <t>je suis satisfaite du prix j'ai divisé par 2 le prix annuel de mon assurance précédente pour les memes prestations.
A voir sur la durée mais pour le moment tout se passe bien</t>
  </si>
  <si>
    <t>rubini-c-131013</t>
  </si>
  <si>
    <t>Je suis satisfait du travail que L’olivier Assurance effectue depuis que je suis chez eux. Je le recommande Fortement à tous ce qui souhaite s’inscrire à une Assurance</t>
  </si>
  <si>
    <t>boulogne-b-131005</t>
  </si>
  <si>
    <t xml:space="preserve">Avis favorables , très bonne assurance,
Tres efficace dans les demandes de prise en charge.
A recommander pour tout types d’assurances que ce soit auto et habitation. </t>
  </si>
  <si>
    <t>derraz-l-130981</t>
  </si>
  <si>
    <t>Je suis satisfait de mon service, le prix me semble convenable et correspond à mes attentes.  Je suis jeune conducteur et cela me permet d’avoir un tarif abordable avec une assurance qui couvre mon véhicule correctement</t>
  </si>
  <si>
    <t>02 septembre 2021 suite à une expérience en septembre 2021</t>
  </si>
  <si>
    <t>dufour-a-130861</t>
  </si>
  <si>
    <t>Je suis satisfait des échanges et de la souscription du contrat du à l'achat de mon nouveau véhicule, je vous remercie pour votre retour ainsi que pour la rapidité.</t>
  </si>
  <si>
    <t>capone-m-130858</t>
  </si>
  <si>
    <t>Je suis satisfaite du service. Simple, pratique, efficace. Personnel très à l'écoute de ses clients. Je recommande fortement cet assurance, pour ma part s'agissant de l'assurance auto pour jeune conducteur.</t>
  </si>
  <si>
    <t>martin-l-130851</t>
  </si>
  <si>
    <t>Simple et efficace. Les prix sont abordables. Les conseillers sont à l’écoute, réactifs et chaleureux. Pour l’instant je suis satisfaite en espérant que cela continue.</t>
  </si>
  <si>
    <t>bouguedba-k-130824</t>
  </si>
  <si>
    <t>Très satisfaite de la qualité des services, les prix sont très raisonnables ce qui convient parfaitement aux jeunes permis ainsi qu’aux étudiants, n’hésitez pas foncez</t>
  </si>
  <si>
    <t>01 septembre 2021 suite à une expérience en septembre 2021</t>
  </si>
  <si>
    <t>fardini-f-130705</t>
  </si>
  <si>
    <t xml:space="preserve">L’olivier Assurance est le meilleur service d’assurance, je suis largement satisfait du service, et la qualité du prix m’ont parlé pas
Du coup je rectifie la qualité du service et la qualité du prix m’ont convaincu </t>
  </si>
  <si>
    <t>qwentin-44879</t>
  </si>
  <si>
    <t>je suis très satisfait des tarifs, très avantageux à couverture égale, seul point négatif : il manque une application mobile que je ne trouve pas sur mon smartphone ... 
les conseillers au téléphone ont étés très agréable je recommande olivierassurance</t>
  </si>
  <si>
    <t>wolfangel-c-130673</t>
  </si>
  <si>
    <t>Bon accueil et prestations très correctes, j'ai pu remplacer mon assurance MMA qui ne voulait plus de moi malgré le fait que je n'ai eu aucuns sinistres responsable ces 3 dernières années ...</t>
  </si>
  <si>
    <t>le-marcis-b-130647</t>
  </si>
  <si>
    <t>je suis trés satisfait des prix proposés et la souscription est simple et pratique à la souscription, chargés de clientèle disponibles et agrèables...</t>
  </si>
  <si>
    <t>jeanne-j-130635</t>
  </si>
  <si>
    <t xml:space="preserve">je suis très satisfait de mais interlocuteur.  tout est très bien expliqué.  le prix sont modérés,  donc tres accessibles.  aucune difficulté pour vous contacter 
</t>
  </si>
  <si>
    <t>secula-e-130628</t>
  </si>
  <si>
    <t>Rapide et efficace, devant changer d'assurance L'olivier assurance s'occupe de tout. Tarif compétitif pour une jeune conductrice, parfait. Je recommande.</t>
  </si>
  <si>
    <t>islande-a-130613</t>
  </si>
  <si>
    <t>Je suis satisfaite du premier contact que j’ai eu et du suivi jusqu’a l’inscription. Je recommanderais avec plaisir votre assurance à mes proches. Merci!</t>
  </si>
  <si>
    <t>leprince-o-130590</t>
  </si>
  <si>
    <t>Après une grosse déception avec mon assurance précédente, j’espère être satisfaite avec vous. A voir à l’usage! L’agent auquel j’ai eu affaire patient clair et compétent.Merci</t>
  </si>
  <si>
    <t>wiss-j-130587</t>
  </si>
  <si>
    <t>Je n'ai encore jamais eu besoin de contacter l'assurance pour des dégats ou autres. Cependant il est dommage de devoir remplir a nouveau l'ensemble des infos pour faire un devis lorsque l'on est déjà client .</t>
  </si>
  <si>
    <t>djanivenda-t-130570</t>
  </si>
  <si>
    <t>Je suis satisfait du service et des tarifs proposés pour les jeunes conducteur.  En effet, le prix de l'assurance jeune conducteur en tout risque est très abordable pour moi .</t>
  </si>
  <si>
    <t>gouno-t-130560</t>
  </si>
  <si>
    <t>Simple, pratique, rapide, plus abordable que les concurrents, signature en ligne moins contraignant que la voie postale, interface claire et ergonomique.</t>
  </si>
  <si>
    <t>mendy-d-130527</t>
  </si>
  <si>
    <t>J'avais fait une première demande de devis par téléphone dont le montant de la cotisation était bien plus élevé que celui que j'ai obtenu en faisant la démarche moi-même directement sur votre site.
Je trouve que c'est dommageable.</t>
  </si>
  <si>
    <t>dhespini-b-130520</t>
  </si>
  <si>
    <t xml:space="preserve">Satisfaite 
Bon relationnel avec les clients
Prix correct
Service client rapide et à l ecoute du client
Je recommande cette assurance 
Contente d avoir souscrit dans cette assurance </t>
  </si>
  <si>
    <t>31 août 2021 suite à une expérience en août 2021</t>
  </si>
  <si>
    <t>fermandez-puente-e-130495</t>
  </si>
  <si>
    <t>Je suis satisfait du service, les prix me conviennent. L'attention des conseillers a été très correcte et attentive. Et la gestion très rapide. Cordialment.</t>
  </si>
  <si>
    <t>ribeiro-gomes-j-130437</t>
  </si>
  <si>
    <t>rien a dire tout est parfait bravo a toute l equipe d olivier assurance,site accessible et tres simple d utilisation un regal et une clareté dans les renseignements</t>
  </si>
  <si>
    <t>douhate-m-130416</t>
  </si>
  <si>
    <t>je suis satisfaite du service prix raisonnable et service rapide la signature en ligne facilite la finalisation du contrat rien à dire plus qu'a attendre</t>
  </si>
  <si>
    <t>cheron-l-130355</t>
  </si>
  <si>
    <t>Bon rapport qualités prix, pas mieux sur le marché. Service rapide, simple et efficace, en espérant que le service client soit tout aussi bon, ce qui est rare de nos jours.</t>
  </si>
  <si>
    <t>dikete-kalema-m-130295</t>
  </si>
  <si>
    <t>Je suis satisfait du service proposé par l'olivier assurance, les personnes qui nous ont accompagnés nous ont très bien guidés jusqu'à la fin de la procédure.</t>
  </si>
  <si>
    <t>30 août 2021 suite à une expérience en août 2021</t>
  </si>
  <si>
    <t>beaujouan-k-130243</t>
  </si>
  <si>
    <t xml:space="preserve">La souscription du contrat s'est bien passée. Les conseillés sont rapidement disponible.
Je paie moins chère pour mon véhicule alors que le contrat offre plus de garanties que mon ancien assureur </t>
  </si>
  <si>
    <t>--------95543</t>
  </si>
  <si>
    <t>Simple, pratique, raisonnable en prix et secrétariat performant, agréable et poli
Site facile d'accès et d'utilisation
Suivi par internet rapide et efficace</t>
  </si>
  <si>
    <t>lecomte-y-130231</t>
  </si>
  <si>
    <t>Satisfait de votre contrat, person.e au téléphone qui m'a très bien renseigné. Satisfait de mon contrat et du tarif qui est raisonnable.  Je transmettrais à des amis</t>
  </si>
  <si>
    <t>magaud-a-130199</t>
  </si>
  <si>
    <t>Je suis satisfaite du service et des prix, ainsi que des conseillers téléphonique qui sont agréables et qui explique clairement l’exécution des contrats.</t>
  </si>
  <si>
    <t>agostinho-l-130179</t>
  </si>
  <si>
    <t>Très satisfaite du service, la conseillère au téléphone à été incroyablement gentille et m'a conseillé au mieux ! 
Les prix sont également très correctes en tant que jeune conducteur !</t>
  </si>
  <si>
    <t>boulakbeche-130169</t>
  </si>
  <si>
    <t>Je suis satisfaite dans l'ensemble, l'olivier assurance est très réactive, ils me rappelle très vite et répond à toutes mes questions, je suis très contente de mon assurance</t>
  </si>
  <si>
    <t>lebourg-p-130154</t>
  </si>
  <si>
    <t>Un très bon contact et téléphonique, de bons conseils et des prix abordables pour un malussé. En attendant de voir l'aide et le dépannage si jamais j'ai un problème.</t>
  </si>
  <si>
    <t>perrichot-t-130117</t>
  </si>
  <si>
    <t>Prix compétitifs et convenables. J'aim apprécié la faicilté du devis en ligne puis la rapidité et la signature électronique du contrat très pratique. Je suis satisfait du service</t>
  </si>
  <si>
    <t>29 août 2021 suite à une expérience en août 2021</t>
  </si>
  <si>
    <t>dallau-d-130059</t>
  </si>
  <si>
    <t>Bonjour , ca c est passer très vite, c très bien je recommande cette assurance pour ca rapidité et sont efficacité pour le moment .niveau tarif c est très intéressent</t>
  </si>
  <si>
    <t>thyman13-129990</t>
  </si>
  <si>
    <t>Grosse déception. OK quand il n'y a pas de pépin c'est correct et relativement peu cher mais lorsque qu'il y a réellement besoin d eux. Mensonges sur mensonges.
Ils m'ont promis un remboursement par téléphone et je n'ai rien touché. Et je reçois un mail même pas d appel pour m expliquer limite insultant que c'est votre problème on a fait 'otte travail et ça ne rentre pas dans le cadre des critères devotte assurance. Bah oui accident non responsable, conducteur adverse en tort à 100% constat validé même par la police et même la société de dépannage m'a dis  qu'ils étaient choqués d'un tel manque de professionnalisme et de ce qu'ils ont fait.
A fuir +++ sauf si vous voulez une petite assurance en priant de ne pas avoir de pepins</t>
  </si>
  <si>
    <t>castro-lopez-y-129984</t>
  </si>
  <si>
    <t>apres pleins de recherches, je n'ai trouvé que mon bonheur chez vous. merci pour votre gentillesse et votre écoute toujours agréable. Les prix sont vraiment moins chers que mes anciens contrats et votre disponibilité à chaque moment est rassurante pour toute mes interrogations. Merci à vous !</t>
  </si>
  <si>
    <t>28 août 2021 suite à une expérience en août 2021</t>
  </si>
  <si>
    <t>givry-a-129968</t>
  </si>
  <si>
    <t>les prix sont très raisonnables, tout est rapide je suis ravie, je recommande cette assurance sans hésiter pour la rapidité et les tarifs très intéressants ainsi que la simplicité de leur site</t>
  </si>
  <si>
    <t>moizeau-j-129939</t>
  </si>
  <si>
    <t>Je suis satisfaite du service et des réponses apportées lors de mes appels téléphoniques.
par contre remboursement un peu tardif. Conseillers agréables</t>
  </si>
  <si>
    <t>omrane-d-127938</t>
  </si>
  <si>
    <t>Je suis très satisfait du service proooser les prix sont bon marcher je recommande pour tout le monde l’assurance Olivier je la recommande à tousse aller y les yeux fermer</t>
  </si>
  <si>
    <t>lecocq-d-129884</t>
  </si>
  <si>
    <t>Bonjour, je suis satisfait du site internet ainsi que les services proposer me semble satisfaisant sans parler du tarif aussi qui est moin chère que mon assurance actuelle avec les mêmes options !</t>
  </si>
  <si>
    <t>demdoum-d-129869</t>
  </si>
  <si>
    <t>....Je viens de remplir mon contrat "assurance voiture"ça a été simple,rapide et efficace je suis satisfait des services "l'OLIVIER assurances".......</t>
  </si>
  <si>
    <t>27 août 2021 suite à une expérience en août 2021</t>
  </si>
  <si>
    <t>lalande-e-129836</t>
  </si>
  <si>
    <t>Je suis satisfait du service réalisé pour enregistrer mon dossier d’assurance et le travail fait par téléphone et internet.Merci de votre compréhension rapide professionnelle.</t>
  </si>
  <si>
    <t>ghesquiere-v-129835</t>
  </si>
  <si>
    <t>Nickel très bien expliquer et très bon prix. Je recommande. Dommage paiement annuel… j’espère que l’année prochaine je pourrais être mensualisé. A bientôt.</t>
  </si>
  <si>
    <t>kerderrien-s-129824</t>
  </si>
  <si>
    <t>Je suis satisfait de la relation entre client et assureur.
Elle a été à l'écoute de ma demande et à été réactive, de plus l'assurance est valide le jour même.
Merci</t>
  </si>
  <si>
    <t>gillard-l-129822</t>
  </si>
  <si>
    <t>Prix un peu au dessus de la moyenne, mais le code parrainage permet de bénéficier de 50e crédité sur mon compte et celui de mon mari, donc au final c'est très bien</t>
  </si>
  <si>
    <t>bini-y-129773</t>
  </si>
  <si>
    <t>Je viens à peine de souscrire, je ne peux donc pas donner d'avis pour l'instant. Je le ferai après quelques mois voire une année après ma souscription.</t>
  </si>
  <si>
    <t>louis-m-129769</t>
  </si>
  <si>
    <t>Rapide et efficace, service cordial et personnalisé. Je recommande à 100% cette compagnie d’assurance non discriminante après un léger sinistre. Matthieu</t>
  </si>
  <si>
    <t>le-tendre-j-129757</t>
  </si>
  <si>
    <t xml:space="preserve">Je suis satisfaite de l'écoute des conseillers et je les remercie pour leurs conseils qui ont été donnés pour avoir choisi une assurance adaptée à mes besoins.
</t>
  </si>
  <si>
    <t>nguyen-m-129748</t>
  </si>
  <si>
    <t>Je suis satisfaite du service en ligne, des conseils, des détails de mon contrat. Je recommande L'Olivier Assurance pour assurer une voiture. Que ce soit en tiers ou tous risques.</t>
  </si>
  <si>
    <t>roupsard-e-129745</t>
  </si>
  <si>
    <t>Tarif compétitif, et surtout un très bon accueil de notre conseiller, c'est un atout de plus ! Pensez à proposer une offre pour l'assurance des motos et nous en assurerons au moins 3 chez vous</t>
  </si>
  <si>
    <t>opique-e-129723</t>
  </si>
  <si>
    <t xml:space="preserve">Rapide… Offres intéressantes …. 
Je recherchais une assurance pour ma première voiture, étant jeune permis les prix s’envolent rapidement… de plus étant étudiante je recherchais une offre à prix raisonnable avec un maximum de couverture, ce que j’ai trouvé chez L’olivier assurance. En attendant de voir les résultats pas la suite.  </t>
  </si>
  <si>
    <t>beattie-y-129705</t>
  </si>
  <si>
    <t>je suis satisfait du service procuré. Coup de telephone efficace, personne au bout du fil agreable. Cela s'est tres bien passé, esperons que cela continue. Merci.</t>
  </si>
  <si>
    <t>26 août 2021 suite à une expérience en août 2021</t>
  </si>
  <si>
    <t>nyfa42-129642</t>
  </si>
  <si>
    <t>L'olivier m'a prélevé le montant de 700 euros le 6 juillet 2021 pour le renouvellement annuel de 2021-2022. J'ai résilié avant le 26 juillet, date de début de contrat. Le 26 août je n'ai toujours pas reçu le remboursement... C'est de l'abus...</t>
  </si>
  <si>
    <t>millet-b-129589</t>
  </si>
  <si>
    <t xml:space="preserve">Service client à l’écoute je recommande, trouve solution rapidement je recommande cette assurance les yeux fermée ++++++
Je ne regrette en aucun cas mon assurance </t>
  </si>
  <si>
    <t>mandaba-j-129585</t>
  </si>
  <si>
    <t>Satisfait j espère que la gestion de sinistre suivra. Réactivité, bonne présentation, écoute et disponibilité. J recommande leur services et à bientôt pour des contrats</t>
  </si>
  <si>
    <t>chabi-s-129572</t>
  </si>
  <si>
    <t xml:space="preserve">Je suis satisfait de mon interlocutrice, très professionnelle ,et surtout à l’écoute ,tarif raisonnable . J’espère être contente de vos services 
Cordialement .
Mme chabi sonia </t>
  </si>
  <si>
    <t>soufiane-64322</t>
  </si>
  <si>
    <t>Il m’ont résilié pour impayée alors que j’ai vendu mon véhicule et je leur est envoyer l’acte de vente, très désagréable au téléphone, je déconseille fortement cette assurance</t>
  </si>
  <si>
    <t>fonfreide-m-129553</t>
  </si>
  <si>
    <t xml:space="preserve">Parfait ! merci pour votre écoute, efficacité, cordialité ainsi que les conseils performants en assurance pour les jeunes conducteurs comme mon fils !
</t>
  </si>
  <si>
    <t>milic-s-129528</t>
  </si>
  <si>
    <t>Très satisfaite du service client, du tarif et de la rapidité pour assurer mon véhicule. Souscription simple, digitalisée et service client très à l'écoute.</t>
  </si>
  <si>
    <t>25 août 2021 suite à une expérience en août 2021</t>
  </si>
  <si>
    <t>chartier-l-129477</t>
  </si>
  <si>
    <t>Très bon rapport qualité/prix.
Maintenant à voir dans le suivi des dossiers et le temps de réactivité.
J'espère que les démarches à venir seront plus simples que celles de maintenant!</t>
  </si>
  <si>
    <t>iwa-s-129466</t>
  </si>
  <si>
    <t>Satisfaite du service et les prix me conviennent parfaitement. Les démarches sont simple et rapide, notre accord est demandé avant toute décisions à prendre.</t>
  </si>
  <si>
    <t>robert-j-129435</t>
  </si>
  <si>
    <t xml:space="preserve">Je suis très satisfait des services et des prix proposés.
La relation clientèle est également très satisfaisante.
Je recommande grandement cette assurance. </t>
  </si>
  <si>
    <t>vang-t-129432</t>
  </si>
  <si>
    <t>Je vous remercie pour votre réponse rapide, complète et bonne réception et à très bientôt j'espère pour votre nouvelle équipe et pour la suite des projets</t>
  </si>
  <si>
    <t>maraoui-h-129425</t>
  </si>
  <si>
    <t>dommage que des qu'on prend une option en plus ce n'es plus le même prix sa augmente considérablement....et dommage aussi que le contrat ne commence pas a la date du premier paiement comme pour ma part le 25 08 2021 ....</t>
  </si>
  <si>
    <t>requier-r-129409</t>
  </si>
  <si>
    <t>je suis satisfait. efficace et rapide. service qui fonctionne bien et qui a un bon rapport qualité prix. c'est pour cela que j'ai choisi votre assurance</t>
  </si>
  <si>
    <t>ahamada-d-129389</t>
  </si>
  <si>
    <t>Je suis satasifait du service
bonne ecoute
tres chaleureux
a l'ecoute des besoin enfin bref je recommande votre assurance a 100 pourcent merci pour tout</t>
  </si>
  <si>
    <t>goudet-s-129380</t>
  </si>
  <si>
    <t>Pour l'instant, c'est très compétitif et efficace. Tarifs très attractifs
Procédure de souscription simple et rapide. Démarches simplifiées, à vérifier en cas de sinistre</t>
  </si>
  <si>
    <t>24 août 2021 suite à une expérience en août 2021</t>
  </si>
  <si>
    <t>viglietti-b-129337</t>
  </si>
  <si>
    <t>Le service est vraiment performant. Trés facile à choisir, interface simple et vraiment compétitif niveau prix. J'ai gagné 20% par rapport à mon contrat précédent.</t>
  </si>
  <si>
    <t>figino-a-129290</t>
  </si>
  <si>
    <t>Simple pour s’inscrire.
Rapide et efficace.
A votre en cas de problème si ils sont aussi rapides. 
Code de parrainage acceptés de 50€ envoyé sur le rib donné.</t>
  </si>
  <si>
    <t>boulares-l-129280</t>
  </si>
  <si>
    <t xml:space="preserve">Pour le moment rien à redire simple et efficace.
Un accueil téléphonique de qualité et chaleureux. 
On verra dans l'avenir.
En attendant je suis satisfaite. </t>
  </si>
  <si>
    <t>beri-bioka-nombo-f-129242</t>
  </si>
  <si>
    <t>Le prix est convenable et la prise en charge est rapide et conviviale. Le conseil a été très professionnel et courtois.  Tout à été très  bien.  Je conseillerai l'olivier à  mes proches.</t>
  </si>
  <si>
    <t>belhadj-m-129234</t>
  </si>
  <si>
    <t>Très satisfaite du service commercial ! Les explications sont claires, le contrat d'assurance de ma voiture a été rapidement établi, et les tarifs sont attractifs. Je recommande.</t>
  </si>
  <si>
    <t>dondon-m-129229</t>
  </si>
  <si>
    <t>Je n’ai rien contre la signature électronique je n’ai même pas pu signer encore quand on me dit que j’ai déjà signé je comprends rien du tout. J’aimerais être rappeler s’il vous plaît merci bonne journée.</t>
  </si>
  <si>
    <t>23 août 2021 suite à une expérience en août 2021</t>
  </si>
  <si>
    <t>taofifenua-m-129188</t>
  </si>
  <si>
    <t>Simple et pratique ça me convient pour le moment . Espérons que ça dure dans cette continuité . Bon accueil téléphonique personne compréhensive et agréable</t>
  </si>
  <si>
    <t>leclerc-appere-s-129175</t>
  </si>
  <si>
    <t>Un site bien fait, une mise en relation relativement rapide, des téléconseillers clairs et disponibles, des tarifs raisonnables : rien à redire. C'est  bien quand c'est simple !</t>
  </si>
  <si>
    <t>pfrimmer-j-129167</t>
  </si>
  <si>
    <t xml:space="preserve">Je suis satisfait du service.
Qualité prix top.
Des gros économie sur mes facture d’assurance grâce à Oliver assurance auto.
Je recommande vivement.
  </t>
  </si>
  <si>
    <t>bourre-a-129133</t>
  </si>
  <si>
    <t>je suis satisfait de ce service , assurance bonne dans le relationnel , et bon prix par rapport au véhicule a assuré 
je recommande ce service a mes proches</t>
  </si>
  <si>
    <t>coutelier-j-129112</t>
  </si>
  <si>
    <t>Je suis satisfait de la prestation proposée et de votre écoute.
Le prix de l'assurance est attractif.
Le processus d'inscription est simple d'utilisation.</t>
  </si>
  <si>
    <t>22 août 2021 suite à une expérience en août 2021</t>
  </si>
  <si>
    <t>darras-f-129016</t>
  </si>
  <si>
    <t>Je suis satisfaite bien que le conseiller m'a dit au téléphone que j'aurais 75 euros de franchise réparation bris de glace alors que j'ai vu 145 euros de franchise réparation</t>
  </si>
  <si>
    <t>ballah-a-129012</t>
  </si>
  <si>
    <t xml:space="preserve">je suis satisfait du service 
les prix me convienne 
content d'avoir pu souscrire à cette assurance , je la recommanderai auprès de mes proches 
merci à vous pour vos service . </t>
  </si>
  <si>
    <t>21 août 2021 suite à une expérience en août 2021</t>
  </si>
  <si>
    <t>baillon-s-128958</t>
  </si>
  <si>
    <t>satisfait du tarif avec des garanties meilleures que mon ancienne assurance réalisation facile du devis tarifs compétitif idéal comparé à d autres assurances</t>
  </si>
  <si>
    <t>voide-m-128921</t>
  </si>
  <si>
    <t>Souscription très rapide service client très rapide aussi. Conseiller très rapide. Plus qu'à voir si tout se passe bien pendant l'année de souscription.</t>
  </si>
  <si>
    <t>dupuis-b-128906</t>
  </si>
  <si>
    <t>toujours trop cher pour l'utilité que je vais en avoir...
mais très facile et rapide pour assurer un véhicule merci au site sur internet à recommander</t>
  </si>
  <si>
    <t>luyindula-m-128893</t>
  </si>
  <si>
    <t>Satisfait du service de L’olivier assurance. Je conseille d’ailleurs cette assurance à mon entourage proche afin qu’il puisse bénéficier des mêmes avantages</t>
  </si>
  <si>
    <t>20 août 2021 suite à une expérience en août 2021</t>
  </si>
  <si>
    <t>renaudie-a-128863</t>
  </si>
  <si>
    <t>Satisfait d'avoir eu un devis rapidement.
Moins satisfait de ne pas l'avoir eu disponible directement sur le site.
Moins satisfait de devoir donner son avis juste après signature d'un contrat. 
Demandez plutot les avis après des sinistres :)</t>
  </si>
  <si>
    <t>liz-m-128842</t>
  </si>
  <si>
    <t xml:space="preserve">je suis plutôt satisfait du service, rapide, efficace, courtois et simple 
merci d'avance 
ps: les personnes que j'eu au téléphone pour valider mon dossier pour la TOYOTA CH-R, ELLE SONT SUPER SYMPA :-)
cordialement 
</t>
  </si>
  <si>
    <t>coadou-g-128836</t>
  </si>
  <si>
    <t>Rapide et efficace ! Très professionnel. Conseillère agréable, qui explique bien les choses et trouve des solutions quand il y a un problème. Je recommande !</t>
  </si>
  <si>
    <t>fernagu-a-110521</t>
  </si>
  <si>
    <t>Je suis satisfait, les prix sont correct et le service très sympa ! Je conseillerais a mes proches, très rapide pour répondre et très aimable ! Merci beaucoup</t>
  </si>
  <si>
    <t>baouane-z-128797</t>
  </si>
  <si>
    <t xml:space="preserve">Jusqu'à présent je suis satisfaite
Et heureuse d'avoir assuré chez votre boîte assurance oliviers j'espère que je saurai toujours satisfaite
Cordialement madame Baouane Zarah </t>
  </si>
  <si>
    <t>atlan-m-128787</t>
  </si>
  <si>
    <t>service rapide et efficace a recommander 
il a fallut moins de 30 minute pour finaliser le contrat, grâce as une interlocutrice aimable et compétente.</t>
  </si>
  <si>
    <t>pierret-s-128771</t>
  </si>
  <si>
    <t>EXCELLENT ACCUEIL TELEPHONIQUE AINSI QUE TOUTES LES INFORMATIONS UTILES OU NECESSAIRES COMMUNIQUEES. LIEN POUR LE DEVIS ET SITE INTERNET TRES ERGONOMIQUES ET TRES FONCTIONNELS.</t>
  </si>
  <si>
    <t>laidet-g-128753</t>
  </si>
  <si>
    <t>Très satisfait du service et de l'accueil téléphonique. Merci pour votre écoute. Les tarifs sont très intéressants pour des conditions générales totalement identiques à ce que j'avais par ailleurs</t>
  </si>
  <si>
    <t>19 août 2021 suite à une expérience en août 2021</t>
  </si>
  <si>
    <t>loux-a-128696</t>
  </si>
  <si>
    <t>satisfaite du service, je recommanderai cette assurance à mes proches. Qualité du service également au téléphone. Rapidité et professionnalisme de la part des communiquants.</t>
  </si>
  <si>
    <t>cardeilhac-v-128684</t>
  </si>
  <si>
    <t>je suis très satisfait dont j'ai été reçu bon conseil très aimable et de très bon conseil 
très à l'écoute de ses clients je suis pret à vous recommander si cela venait à se présenter merci à vous</t>
  </si>
  <si>
    <t>contassot-a-128675</t>
  </si>
  <si>
    <t>Le prix au moment du devis toute assurance confondus me convenait, l'ensemble des dispositions aussi, le tout en ligne sans bouger ma chaise, parfait.</t>
  </si>
  <si>
    <t>djivan-d-128653</t>
  </si>
  <si>
    <t>Simple et très pratique, j'ai pû créer mon dossier dans le train retour des vacances le service est satisfaisant et agréable a utiliser. Merci de faciliter la vie.</t>
  </si>
  <si>
    <t>feist-r-128645</t>
  </si>
  <si>
    <t>Super simple et rapide. Deuxième voiture assurée. Je suis très content des tasrifs et des options claires, ainsi que du conseiller qui a été très aimable. À refaire avec la prochaine voiture.</t>
  </si>
  <si>
    <t>berthois-s-128618</t>
  </si>
  <si>
    <t>Je vient de souscrire niveau prix il sont en dessous Des autres concurrents et niveau garanties ils ont un large choix je recommande vraiment de choisir l’olivier assurance</t>
  </si>
  <si>
    <t>bertaud-c-128605</t>
  </si>
  <si>
    <t>Le suis satisfaite du service, les conseiller réponde vite et clair à nos questions et problèmes dans la politesse, la courtoisie et l'amabilité je vous remercie.</t>
  </si>
  <si>
    <t>18 août 2021 suite à une expérience en août 2021</t>
  </si>
  <si>
    <t>stocker-j-128588</t>
  </si>
  <si>
    <t xml:space="preserve">Prix intéressants 
Moyen de souscription difficile pour un néophyte en informatique 
Aide précieuse et de qualité concernant le personnel de la plate-forme téléphonique </t>
  </si>
  <si>
    <t>garnault-e-128584</t>
  </si>
  <si>
    <t xml:space="preserve">Je suis satisfait de la rapidité du devis et des offres proposé par votre organisme , mais les prix pourraient être un peu moins chère.
le site est simple et efficace . 
Je vous remercie. </t>
  </si>
  <si>
    <t>poungom-a-128581</t>
  </si>
  <si>
    <t>JE SUIS SATISFAIT DU SERVICE ET RECOMMANDERAIS CETTE ASSURANCE A MES PROCHES. LE SERVICE EST RAPIDE ET EST BIEN A L'ECOUTE DES USAGERS. TRES SATISFAIT</t>
  </si>
  <si>
    <t>le-penven-s-128580</t>
  </si>
  <si>
    <t>LE PRIX EST INTERESSANT. DANS UN AN, J AIMERAIS QUE L ASSURANCE BAISSE NIVEAU PRIX. LES DEMARCHES PAR INTERNET SONT TRES RAPIDES, PAS DE PRISE DE RENDEZ VOUS DANS UNE AGENCE.</t>
  </si>
  <si>
    <t>guyot-t-128568</t>
  </si>
  <si>
    <t>Le prix est assez raisonnable par rapport à d’autre assurance cependant niveau satisfaction un peu moins car la disponibilité reste encore à améliorer</t>
  </si>
  <si>
    <t>gnansia-v-128566</t>
  </si>
  <si>
    <t>TRES BIEN, RAPIDE EFFICACE, A L'écoute de mes besoins
TRES BIEN, RAPIDE EFFICACE, A L'écoute de mes besoins
TRES BIEN, RAPIDE EFFICACE, A L'écoute de mes besoins</t>
  </si>
  <si>
    <t>rodier-f-128504</t>
  </si>
  <si>
    <t xml:space="preserve">Satisfait, à voir à l'usage dans le temps et à voir également si futurs interlocuteurs fiables et efficaces au téléphone...
Prix correct.
Interface internet simple et pratique.
</t>
  </si>
  <si>
    <t>milon-f-128477</t>
  </si>
  <si>
    <t xml:space="preserve">Je suis satisfaite des services, conseillés à l’écoute de mes besoins. 
Je viens souscrire pour le reste j’attend de voir en cas de soucis. 
Bonne journée </t>
  </si>
  <si>
    <t>mignier-s-128475</t>
  </si>
  <si>
    <t>Je suis très Satisfaite du service.
Très peu d'attente
L'Interlocuteur agréable et courtois lors de mon appel il a su répondre à mes questions avec rapidité.</t>
  </si>
  <si>
    <t>colonneaux-d-128455</t>
  </si>
  <si>
    <t>Les tarifs appliqués sont correctes. Les échanges que j'ai eu avec les chargés de clientèle se sont bien déroulés. J'espère que nous aurons toujours de bon rapports.</t>
  </si>
  <si>
    <t>17 août 2021 suite à une expérience en août 2021</t>
  </si>
  <si>
    <t>brudieu-l-128391</t>
  </si>
  <si>
    <t xml:space="preserve">Procédure simplifiée qui est efficace et intuitive. 
Mais l’on est obligé à signer un mandat de prélèvement automatique, ce qui est une clause illicite. </t>
  </si>
  <si>
    <t>peson-e-128388</t>
  </si>
  <si>
    <t>je suis satisfait du service proposé et de l'efficacité de la procédure dématérialisée pour assurer mon véhicule. Les 2 interlocuteurs que j'ai eu en ligne ont été attentifs et efficaces.</t>
  </si>
  <si>
    <t>fesquet-j-128367</t>
  </si>
  <si>
    <t xml:space="preserve">je suis satisfaite de vos services pour les renseignements qu'on a échangé par téléphone.
le prix est raisonnable.
l'accueil est très correct .
merci
</t>
  </si>
  <si>
    <t>triboulot-v-128341</t>
  </si>
  <si>
    <t>Un petit peu élevé pour des personnes qui sont avec de faible moyen, mais pour ce qui est du service pour l'actualisation du contrat très bien, à voir maintenant le suivi clientèle, en espérant ne pas y avoir recoure.</t>
  </si>
  <si>
    <t>garbay-m-128282</t>
  </si>
  <si>
    <t>mauvais fonctionnement du site ce qui a entrainé un délai d'un mois sans assurance de mon véhicule et une augmentation du prix de mon assurance. je ne recommanderai pas cette assurance</t>
  </si>
  <si>
    <t>16 août 2021 suite à une expérience en août 2021</t>
  </si>
  <si>
    <t>jecker-k-128218</t>
  </si>
  <si>
    <t>simple et pratique. les prix sont avantageux et compétitifs.
L'olivier reste une bonne assurance en ligne à recommander!!
Le service client est honorable et professionnel</t>
  </si>
  <si>
    <t>fatmi-f-128178</t>
  </si>
  <si>
    <t>JE VIENS DE SOUSCRIRE AU CONTRAT ASSURANCE AUTO JE SUIS SATISFAITE JE RECOMMANDE, SERVICE TRES RAPIDE ,                              ON VERRA COMMENT CELA VA EVOLUER</t>
  </si>
  <si>
    <t>jojo-104829</t>
  </si>
  <si>
    <t>je suis satisfait mais un petit poing que j ai pourtant dit deux fois qui n est pas grave mais a son importance pour moi faute au nom propre merci de rectifier et de me renvoye le contrat sans erreur merci  le nom s ecrir GAUTIER IL NY A PAS DE H</t>
  </si>
  <si>
    <t>mouret-b-128114</t>
  </si>
  <si>
    <t>Simple et pratique. L'interface web est claire et parfaitement intuitive.
L'essentiel est donné.
Idéale pour quelqu'un comme moi qui n'aime pas perdre son temps dans les papiers.</t>
  </si>
  <si>
    <t>15 août 2021 suite à une expérience en août 2021</t>
  </si>
  <si>
    <t>cucuel-j-128091</t>
  </si>
  <si>
    <t xml:space="preserve">Je suis très content de l'olivier assurance merci encore de votre confiance et votre professionnalisme pour mais contrat je vous recommande dans mon entourage 
</t>
  </si>
  <si>
    <t>14 août 2021 suite à une expérience en août 2021</t>
  </si>
  <si>
    <t>adjako-b-128001</t>
  </si>
  <si>
    <t>Je suis satisfait du service très bon accueil et je sphère don là venir sa vas continue comme ça pour je peux rester avec le service l’olivine assurance</t>
  </si>
  <si>
    <t>jennnnifer-127997</t>
  </si>
  <si>
    <t>Dommage
Je trouve le prix Cher pour un véhicule de cet âge et ma fidélité
J'aurai aimé ne pas payer 6euros de plus par mois parce que ma voiture sera garée dans mon impasse. (Pas comme l'autre qui est plus petite et rentre dans mon garage)</t>
  </si>
  <si>
    <t>gregoire-m-127991</t>
  </si>
  <si>
    <t>L’assurance me convient parfaitement bien 
Les Tarif et services sont adaptés à mes besoins 
Les interlocuteurs sont facilement joignables et me renseignent bien</t>
  </si>
  <si>
    <t>carrouee-c-127948</t>
  </si>
  <si>
    <t>Je suis satisfait du service, mise à part la différence de prix entre différents comparateurs et celui de l'assurance qui varie sans que les informations changes. Service client au top</t>
  </si>
  <si>
    <t>13 août 2021 suite à une expérience en août 2021</t>
  </si>
  <si>
    <t>loiseau-n-127905</t>
  </si>
  <si>
    <t>je suis totalement satisfaite du service car le rapport qualité prix est une valeur sure et pour ma part défiant toutes concurrences !! 
Mon interlocuteur Maxime était très professionnel et persuasif</t>
  </si>
  <si>
    <t>boudlele-a-127860</t>
  </si>
  <si>
    <t>excellent mais un peu cher, toujours une personne aimable au téléphone et surtout bien formé au métier de l'assurance je recommande l'olivier assurance</t>
  </si>
  <si>
    <t>benmehdi-m-127833</t>
  </si>
  <si>
    <t>TRÈS SATISFAIT DES TARIFS .ET TRÈS SATISFAIT A CE JOUR DE TOUTES LES PERSONNES QUE J'AI EU AU téléphone .JE RECOMMANDERAI ASSURANCE OLIVIER A MES AMIS .</t>
  </si>
  <si>
    <t>ammar-a-127797</t>
  </si>
  <si>
    <t xml:space="preserve">Simple et pratique
Les prix me convient 
procédure est assez simple
Assez satisfait de la rapidité du traitement du dossier
Je recommande L'olivier assurance </t>
  </si>
  <si>
    <t>12 août 2021 suite à une expérience en août 2021</t>
  </si>
  <si>
    <t>olszewski-c-127739</t>
  </si>
  <si>
    <t>Tout est parfait pour le moment j’ai eu le plaisir de souscrire avec une personne agréable qui a su répondre à mes attentes en terme de relation client</t>
  </si>
  <si>
    <t>challard-b-127719</t>
  </si>
  <si>
    <t>simple et pratique Très bon service, contrat bien expliqué et prix intéressant. A voir par la suite ce que ça donnes mais pour le moment je suis satisfait et recommande L'olivier assurance.</t>
  </si>
  <si>
    <t>pontens-c-127717</t>
  </si>
  <si>
    <t>Les prix me conviennent, m'assurant pour la première fois, je m'attendais à un prix plus élevés. Rapide à mettre en place et en dématérialisé ce qui facilite.</t>
  </si>
  <si>
    <t>ramjauny-n-127707</t>
  </si>
  <si>
    <t>Prix extrêmement attractif
Bon rapport qualité prix
Satisfait de faire parti de l'olivier assurance auto en espérant ne pas être déçu et y trouver mon compte.</t>
  </si>
  <si>
    <t>delacroix-a-127652</t>
  </si>
  <si>
    <t>Très bon service prix tres attractif application pratique rapidité de mise en route du contrat je recommande lolivier assurance à mon entourage rappel téléphonique très rapide</t>
  </si>
  <si>
    <t>11 août 2021 suite à une expérience en août 2021</t>
  </si>
  <si>
    <t>veber-f-127643</t>
  </si>
  <si>
    <t>J'espère est satisfaite à long terme en rejoignant cette nouvelle assurance. Les tarifs sont très intéressants à garanties égales avec mon ancien assureur. Gain -200€</t>
  </si>
  <si>
    <t>borde-b-127607</t>
  </si>
  <si>
    <t>La personne que j'ai eu au téléphone était très agréable et professionnelle; 
De plus, le site web de l'Olivier Assurance est très bien réalisé, rien à redire !</t>
  </si>
  <si>
    <t>mathieu-p-127529</t>
  </si>
  <si>
    <t>Rapide et efficace. On peut trouver un peu moins cher, mais pas sûr qu'il y ait la même relation de confiance. pour la deuxième année consécutive, je recommande.</t>
  </si>
  <si>
    <t>10 août 2021 suite à une expérience en août 2021</t>
  </si>
  <si>
    <t>lambrecq-legron-e-127445</t>
  </si>
  <si>
    <t>Très bien pour l’instant j’attend de voir avec le temps mais les tarifs me conviennent l’accueil téléphonique est agréable je suis satisfaite à voir avec le temps</t>
  </si>
  <si>
    <t>boyer-v-127426</t>
  </si>
  <si>
    <t>Je suis contente tout sera bien je le pense nous sommes optimiste et confiant quant à l'avenir de notre collaboration et aussi à votre réactivité merci encore</t>
  </si>
  <si>
    <t>lopez-l-127422</t>
  </si>
  <si>
    <t>Très satisfait, de l’efficacité et la rapidité de l’assurance en ligne. 
Tout est renseigné, tout es facile à comprendre. 
Je recommande sans hésiter.</t>
  </si>
  <si>
    <t>herpin-a-127373</t>
  </si>
  <si>
    <t>Les tarifs sont corrects. Toutefois je viens seulement de m'assurer donc je n'ai pas encore eu l'occasion de "tester" le service client en cas de sinistres</t>
  </si>
  <si>
    <t>mouzard-a-127340</t>
  </si>
  <si>
    <t>Très bien, personne au téléphone très sympa. Les tarifs sont très intéressants  même si on a été résilié.
Je recommande vraiment. Service très rapide.</t>
  </si>
  <si>
    <t>picot-l-127318</t>
  </si>
  <si>
    <t xml:space="preserve">bonjour 
les frais de dossier ne sont pas justifiés .
cela amène toujours une idée négative dès le début . Cette situation ne favorise jamais la pérennité d un contrat .
  </t>
  </si>
  <si>
    <t>09 août 2021 suite à une expérience en août 2021</t>
  </si>
  <si>
    <t>sum-k-127282</t>
  </si>
  <si>
    <t>Service pratique et simple à comprendre.
Rapide et efficace pour une souscription d'assurance.
Facile à comprendre pour une première assurance voiture.</t>
  </si>
  <si>
    <t>castien-o-127262</t>
  </si>
  <si>
    <t>Service nickel accueil soigné et efficace tarif cohérents avec l'offre et renseignements complets de la part des tele opérateurs. On verra maintenant la suite.</t>
  </si>
  <si>
    <t>ulrici-t-127252</t>
  </si>
  <si>
    <t>je suis satisfait du service et du service clientèle et de la simplicité pour souscrire un contrat, je recommanderai cette société à mes proches en vous remerciant.</t>
  </si>
  <si>
    <t>abdou-h-127243</t>
  </si>
  <si>
    <t>je suis satisfait du service et merci au conseiller de l'olivier bon dialogue, les tarifs sont très compétitif  mon assureur a dit qu'il ne pouvez pas suivre les tarifs</t>
  </si>
  <si>
    <t>demilly-m-127219</t>
  </si>
  <si>
    <t>Commerciale très sympa en ligne, facile et rapide : système sur internet qui est très bien fait : bravo aux équipes de l'olivier ! J’espère bénéficier de la meme qualité de service en cas de problème avec ma voiture :)</t>
  </si>
  <si>
    <t>karulczyk-v-127215</t>
  </si>
  <si>
    <t xml:space="preserve">nouveau client,
 j'attends d'avoir besoin de l'assurance pour pouvoir dire si elle est efficace ou non. 
un petit coucou a celui qui lira ce commentaire. 
</t>
  </si>
  <si>
    <t>maciel-j-127205</t>
  </si>
  <si>
    <t>Je suis  satisfait  du service  et du prix et personnels compétents et rapide au téléphone et contrat rapidement fait personne très compétente au téléphone</t>
  </si>
  <si>
    <t>rousselle-c-127196</t>
  </si>
  <si>
    <t>Satisfaite
Service relation client très agréable et compétent
Les garanties et la tarification me conviennent pleinement
Je recommande L'Olivier Assurance</t>
  </si>
  <si>
    <t>poncet-b-127173</t>
  </si>
  <si>
    <t>je suis satisfait du service. Simple et rapide. Ma situation particulière a été prise en compte. Les prix sont corrects et la procedure est simple et rapide.</t>
  </si>
  <si>
    <t>falconnet-d-127156</t>
  </si>
  <si>
    <t>Ayant 2 sinistres récemment, j'avais peur de ne pas pouvoir être de nouveau assuré mais l'Olivier Assurance m'a rassuré a ce niveaux là. 
Les prix sont corrects, le service à été au top pour l'ouverture de l'assurance.
Merci de votre confiance.</t>
  </si>
  <si>
    <t>08 août 2021 suite à une expérience en août 2021</t>
  </si>
  <si>
    <t>ounissi-s-127121</t>
  </si>
  <si>
    <t xml:space="preserve">Pour le moment j'ai trouver le prix le plus-que-parfait et        J'espère tous va bien avec assurance lolivier 
le contrat c'est t'es fait en 3 minutes par telephone </t>
  </si>
  <si>
    <t>07 août 2021 suite à une expérience en août 2021</t>
  </si>
  <si>
    <t>rossary-o-127002</t>
  </si>
  <si>
    <t>Je ne peux rien dire je viens de m’assurer aujourd’hui je trouve que cela devient bien long et compliqué voir un peu barbant tout sa juste pour recevoir sa carte verte par contre pour payer la cela était bien plus rapide</t>
  </si>
  <si>
    <t>ejjabraoui-k-126963</t>
  </si>
  <si>
    <t>Je suis satisfait du service
Prix intéressant.
Je recommande L'olivier assurance pour les assurances auto/habitation.
Merci pour votre professionnalisme</t>
  </si>
  <si>
    <t>elevageverchere-22289</t>
  </si>
  <si>
    <t>Satisfait du prix et des services
le site est simple et fonctionne sans problème
Il est simplement dommage qu'en toute fin de demande de devis il se plante et qu'il faille tout recommencer par tel</t>
  </si>
  <si>
    <t>06 août 2021 suite à une expérience en août 2021</t>
  </si>
  <si>
    <t>courte-n-126904</t>
  </si>
  <si>
    <t>Pour le moment j’ai souscris très rapidement, tout c’est bien passé à voir pour la suite, mais niveau tarif et niveau rapidité tout est fluide et sans prise de tête.</t>
  </si>
  <si>
    <t>demay-s-126889</t>
  </si>
  <si>
    <t>Je suis chez vous depuis un moment et j'avoue que le service client est exceptionnel simplement j'apprécierais que lorsque l'on change de contrat on ne soit pas obligé de débourser une somme immédiatement et attendre le remboursement du précédent contrat ce serait quand même beaucoup plus simple</t>
  </si>
  <si>
    <t>gbala-d-126855</t>
  </si>
  <si>
    <t>Bonjour franchement je suis hyper content de m’assurer chez vous j’ai eu des bon échos chez vous donc j’espère que j’aurai pas de soucis non plus merci à vous</t>
  </si>
  <si>
    <t>terranova-t-126851</t>
  </si>
  <si>
    <t>Je suis satisfait du service, prix correct, accessibilité au contact d'un conseiller excellent, professionnel et à l'écoute du client, mieux que mon ancienne assurance.</t>
  </si>
  <si>
    <t>05 août 2021 suite à une expérience en août 2021</t>
  </si>
  <si>
    <t>manent-touyrac-x-126715</t>
  </si>
  <si>
    <t xml:space="preserve">Je suis très satisfait du service, rapide et efficace.
Personnels a l'écoutent et donnent de bonnes informations et de bons conseils. Je recommande fortement. </t>
  </si>
  <si>
    <t>touchanti-126687</t>
  </si>
  <si>
    <t>Je suis satisfait du service car toujours trouver réponse à mes question ,merci pour se service qui est a notre écoute. Les prix sons toujours discutable mais pour donner un avis , je pense que les assurance en demande un peu trop...</t>
  </si>
  <si>
    <t>monchy-v-126656</t>
  </si>
  <si>
    <t>content du service clients et des renseignements apportés ainsi que leur gentillesse !!!
Je recommande vivement .
Service en france et très patients merci !!!</t>
  </si>
  <si>
    <t>amandine-g-126650</t>
  </si>
  <si>
    <t>Assurance parfaite pour un jeune conducteur. Service client parfait. Assurance complète en tout point. Très bonne communication. Merci Olivier assurance.</t>
  </si>
  <si>
    <t>rollin-i-126594</t>
  </si>
  <si>
    <t>Suite à une conversation téléphonique avec un conseiller commercial je viens de souscrire avec toutes les informations en main. J'espère ne jamais avoir à faire à l'assurance pour sinistre mais ils m'ont l'air bien.</t>
  </si>
  <si>
    <t>04 août 2021 suite à une expérience en août 2021</t>
  </si>
  <si>
    <t>corre-c-126462</t>
  </si>
  <si>
    <t xml:space="preserve">Souscription de l'assurance est simple et pratique. Si une question sur le contrat le contact se fait rapidement avec un conseiller de l'assurance. Les devis sont rapides. tout est clair.
</t>
  </si>
  <si>
    <t>aissaine-r-126454</t>
  </si>
  <si>
    <t>Satisfait mais les frais de dossiers sont assez cher surtout quand on a déjà un contrat ouvert chez vous, le fait de devoir repayer des frais pour un 2ème contrat c’est dommage</t>
  </si>
  <si>
    <t>sim-126436</t>
  </si>
  <si>
    <t>impossibilité d'avoir le relevé d'informations, en cause une erreur de robot et ensuite d'adresse mail, bizarre pour les devis et les factures aucun soucis ? Je déconseille vivement leurs conseillers pour leurs capacités à répondre à la demande du client.</t>
  </si>
  <si>
    <t>laine-o-126406</t>
  </si>
  <si>
    <t>Je suis très satisfait des échanges avec les conseillers.
Tarif attractif avec une bonne couverture.
Je recommande l'olivier assurance.
Merci à vous et à bientôt</t>
  </si>
  <si>
    <t>berthier-a-126404</t>
  </si>
  <si>
    <t>Parfait !
Un grand merci pour la performance de votre offre et la qualité de votre votre assistance.
Site clair et assistance permettant de finaliser certains détails importants.</t>
  </si>
  <si>
    <t>mahmah-f-126393</t>
  </si>
  <si>
    <t>les tarifs sont trop chères et pourtant j'ai quatre contrats chez vous, par contre le service est très bien le personnel à l'écoute et très agréable dommage pour les tarifs.</t>
  </si>
  <si>
    <t>hannibal-81497</t>
  </si>
  <si>
    <t>je suis très satisfait très bon service bon prix  merci de ce service client vraiment sérieux et dêtre a l'écoute de vos client pour les aider au maximum</t>
  </si>
  <si>
    <t>gnadjro-d-126352</t>
  </si>
  <si>
    <t>Satisfait de la réactivité 
Difficile le paiement annuel
Bonne explication du contrat et des services proposés
Réponses sont rapides et l aidé par téléphone est precise et la réponse adaptée les intervenants de bonne humeur et c'est à signaler</t>
  </si>
  <si>
    <t>03 août 2021 suite à une expérience en août 2021</t>
  </si>
  <si>
    <t>bredon-a-126289</t>
  </si>
  <si>
    <t>Très satisfait du service,je fellicite toute l équipe de cette assurance !!!on a droit à un très bon rapport qualité prix , je vous recommande fortement.</t>
  </si>
  <si>
    <t>schopp-f-126270</t>
  </si>
  <si>
    <t>simple et pratique, tarif bien meilleur que mon ancienne assurance, service à la clientèle agréable et efficace, le principe de parrainage est est très intéressant</t>
  </si>
  <si>
    <t>blondel-a-126254</t>
  </si>
  <si>
    <t xml:space="preserve">je suis satisfait de mon inscription 
prix correct
inscription rapide 
devis adéquate a la demande
je recommande cette assurance 
merci de votre professionnalisme 
</t>
  </si>
  <si>
    <t>masquelier-o-126218</t>
  </si>
  <si>
    <t>je suis satisfait,le service est rapide.facile d'accès questionnaire simple ,un pprogrés certain à constater.Je vous demanderai un devis pour ma voiture principale.</t>
  </si>
  <si>
    <t>benin-m-126208</t>
  </si>
  <si>
    <t>tres bon produit qualité prix je recommande facile d acces dans espace personnel toutes modifications possible à tout moment, possibilité de bien personnalisé les options</t>
  </si>
  <si>
    <t>fanucchi-m-126207</t>
  </si>
  <si>
    <t xml:space="preserve">je suis satisfaite du service, des prix et de l'accueil de la personne qui a répondu au téléphone. Je recommanderai votre assurance à mon entourage dès que possible
</t>
  </si>
  <si>
    <t>haidar-d-126191</t>
  </si>
  <si>
    <t>Nice je recommande  À mes collègues parce que très satisfait de l’ensemble des services et de la qualité d’accueil le parcours accompagner de l’opérateur au client super</t>
  </si>
  <si>
    <t>casanove-j-126186</t>
  </si>
  <si>
    <t xml:space="preserve">Très satisfait du service.
Je recommande vivement
Équipe sympathique, à l’écoute
Difficile de trouver moins chère
Rien à dire de plus;
Pensez à améliorer le matériel téléphonique pour une meilleure écoute
</t>
  </si>
  <si>
    <t>bouamrany-h-126130</t>
  </si>
  <si>
    <t>Je suis satisfait du service l'olivier assurance auto,l'accueil au téléphone était parfaite le prix me convient,pour moi l'olivier est l'assurance qui me faut.merci.</t>
  </si>
  <si>
    <t>02 août 2021 suite à une expérience en août 2021</t>
  </si>
  <si>
    <t>dibasso-s-126127</t>
  </si>
  <si>
    <t>je ne sais pas si les prix sont compétitifs, en tout cas ce n'est pas l'impression que j'ai eu mais l'inscription était simple et pratique. C'est mon avis</t>
  </si>
  <si>
    <t>quesney-j-126122</t>
  </si>
  <si>
    <t>je suis tres satisfait des conditions du contrat d'assurance : tarif et accueil je recommande a mes connaissances assurance l'olivier les formalites a remplir sont tres simples a effectuer</t>
  </si>
  <si>
    <t>pruvost-m-126103</t>
  </si>
  <si>
    <t>Je teste cette nouvelle assurance mais pour l'instant je ne la connais pas. 
L'adhésion a été simple et le prix est moins cher que la concurrence. J'espère ne pas être déçue.</t>
  </si>
  <si>
    <t>vignon-v-126093</t>
  </si>
  <si>
    <t>Je suis satisfait des prix , on ai bien renseignée sur l’a tarif , tee rapide pour recevoir les e-mails un peut cher la franchise du bris de glace mais sa va encore je recommande</t>
  </si>
  <si>
    <t>gely-c-126086</t>
  </si>
  <si>
    <t>je suis satisfaite des conseils donnés par téléphone et de la facilité de signature du contrat. Conseillers à l'écoute. Tarifs intéressants. je recommande cette assurance autour de moi.</t>
  </si>
  <si>
    <t>chicago--114508</t>
  </si>
  <si>
    <t xml:space="preserve">Je suis satisfait du service du prix et de l'accueil rapide et efficace je recommanderais cette assurance a toute la famille et amis merci merci beaucoup 
</t>
  </si>
  <si>
    <t>duri-o-126067</t>
  </si>
  <si>
    <t>Je suis satisfait du service pour le moment, les prix sont attractifs.
le service client aussi, neamoins le service informatique est un peu lent.
ex reception d'email ou de SMS
Osman</t>
  </si>
  <si>
    <t>charpentier-b-126024</t>
  </si>
  <si>
    <t>process d'inscription simple et clair, prix et options attractives.
A voir sur le long terme si le traitement des sinistres est aussi bien géré que la souscription</t>
  </si>
  <si>
    <t>goncalves-j-126011</t>
  </si>
  <si>
    <t>Je suis satisfait du service les prix son intéressant la prise de contacte téléphonique et bien. Je conseillerais à mon entourage vos services en attente de promotion de votre part.</t>
  </si>
  <si>
    <t>belon-f-126008</t>
  </si>
  <si>
    <t xml:space="preserve">Très bien. Très content et satisfait des prix proposer 
Conseiller à l’écoute très gentil et agréable 
Je recommande vraiment L’olivier comme assurance auto  </t>
  </si>
  <si>
    <t>delpech-v-125982</t>
  </si>
  <si>
    <t>Je suis trés satisfaite de mon entretien téléphonique avec votre attachée et du suivi du dossier par l'Olivier : documents adressés par mail, personne disponible</t>
  </si>
  <si>
    <t>01 août 2021 suite à une expérience en août 2021</t>
  </si>
  <si>
    <t>laugel-q-125930</t>
  </si>
  <si>
    <t>Un excellent assureur à l’écoute des clients. De plus les prix sont vraiment bas ce qui est utile lorsque comme moi on est étudiant avec des petits revenus.</t>
  </si>
  <si>
    <t>sterner-f-125907</t>
  </si>
  <si>
    <t>prix convenable, système de formalisation excellent, en l´attente du document original à ma boite postale, vous remercie pour faire le nécessaire pour le changement d´assureur</t>
  </si>
  <si>
    <t>jeremy-p-107681</t>
  </si>
  <si>
    <t>Sinistre depuis plus d'un mois avec facture de 1300 euros. 
Aucun remboursement, 0 réponse à mes mails et relances. 
A éviter absolument. 
Tout se passe bien tant que vous n'avez pas de sinistre. Mais c'est bien a ça que sert une assurance !!</t>
  </si>
  <si>
    <t>despeisses-l-125888</t>
  </si>
  <si>
    <t>Le service est simple d’utilisation les prix sont corrects comparé aux autres assureurs, et les services proposés par l’assurance sont tout ceux que je recherchais.</t>
  </si>
  <si>
    <t>berrahil-chaib-i-125863</t>
  </si>
  <si>
    <t xml:space="preserve">Très intéressant et je suis très contente de vous avoir comme assuré. 
Je recommande fortement l'olivier assurance à mon entourage . Merci 
Déjà j'ai plusieurs véhicule chez l' Olivier assurance . </t>
  </si>
  <si>
    <t>31 juillet 2021 suite à une expérience en juillet 2021</t>
  </si>
  <si>
    <t>jo-125636</t>
  </si>
  <si>
    <t>c'est quand on a des problèmes que l'on reconnait une bonne assurance , pour l'olivier c'est 0 pour l'assistance (ne dépanne pas en cas d'éclatement des pneus véhicule sans roue de secours!) demandé ou c'est noté dans les conditions générales, ils me réponde que c'est parce que se n'est pas marqué que c'est pas assuré .
Voulu partir de cet assureur, et pareil il faut un an pour pouvoir le faire.
Ne croyez pas ce qu'ils disent dans la pub , fuyez cet assureur, à garanties égales vous avez d'autres compagnies au même prix.</t>
  </si>
  <si>
    <t>quaglio-j-125791</t>
  </si>
  <si>
    <t>Très satisfait des offres proposer ainsi que des renseignements téléphonique, les prix sont correct par rapport au situation des clients. merci de votre rapidité.</t>
  </si>
  <si>
    <t>dolianki-c-125744</t>
  </si>
  <si>
    <t>Je suis satisfait c’est un super prof qui me convient parfaitement je suis très content Je conseillerais de l’Olivier assurance à tous mes proches Merci</t>
  </si>
  <si>
    <t>abdelli-k-125739</t>
  </si>
  <si>
    <t>Les prix sont chers pour quelqu un qui n'a jamais eu d'accident , ni ne boit, ni ne fume et n'a aucun casier avec 40 ans de permis. Retraité et roulant moins de 5000km le we ou pour uniquement le loisir</t>
  </si>
  <si>
    <t>liegeon-c-125736</t>
  </si>
  <si>
    <t>Je  suis satisfait du service, mon interlocutrice était aimable et m'a donné tous les droits et obligations par rapport au contrat que je viens de souscrire.
Merci Laura.</t>
  </si>
  <si>
    <t>30 juillet 2021 suite à une expérience en juillet 2021</t>
  </si>
  <si>
    <t>bernoussi-a-125711</t>
  </si>
  <si>
    <t>Je suis totalement satisfait comment cela c déroulé parfait très simple et rapide vraiment très content de la procédure je conseille vivement à tout le monde</t>
  </si>
  <si>
    <t>thomas-m-125685</t>
  </si>
  <si>
    <t>Dommage que vous ne prenez pas en compte le malus de l'assurance précédente. Malgré 2 sinistres responsables mon malus était de 0,87 donc j'espérais qu'il en soit de même!!!</t>
  </si>
  <si>
    <t>labille-a-125662</t>
  </si>
  <si>
    <t>Je suis satisfait de la rapidité pour assurer mon véhicule et surtout du rapport qualiter prix et un personnelle totalement a notre écoute c'est super</t>
  </si>
  <si>
    <t>rincke-m-125600</t>
  </si>
  <si>
    <t>Satisfait de la réalisation de ce contrat, j’ai eu les bonnes réponses à mes questions et de nombreuses aides simples et rapides de la part des conseillers</t>
  </si>
  <si>
    <t>bibine--125593</t>
  </si>
  <si>
    <t xml:space="preserve">Actuellement c'est notre assurance,  mais nous avons été accidenté sur notre lieu de vacances  aucune aide de leur part.
Nous devons nous débrouiller nous-même pour une location et un rapatriement. 
A fuire </t>
  </si>
  <si>
    <t>29 juillet 2021 suite à une expérience en juillet 2021</t>
  </si>
  <si>
    <t>livety-j-125487</t>
  </si>
  <si>
    <t>explication claire, je souhaite pouvoir partager cette expérience avec des amis souhaitant s'assurer rapidement. les fonctionnalités sont simple et intuitive.</t>
  </si>
  <si>
    <t>chovet-m-125478</t>
  </si>
  <si>
    <t>Prise en charge rapide, tarifs avantageux le meilleur choix qualité prix pour une assurance. Je recommande vivement et suis entièrement satisfait. Merci</t>
  </si>
  <si>
    <t>felicite-s-125472</t>
  </si>
  <si>
    <t>Delais de traitement entre la demande et le rappel 04/05
L'acceuil et la communication par l'a personne du call center 5/5
globalement satisfait par les garantis mis en place</t>
  </si>
  <si>
    <t>antus-x-125450</t>
  </si>
  <si>
    <t>Je suis satisfait du service le prix peux toujours baisser évidemment en tant que bon conducteur nous ne demandons que cela.
J'espère une bonne collaboration dans nos entretiens futurs.</t>
  </si>
  <si>
    <t>28 juillet 2021 suite à une expérience en juillet 2021</t>
  </si>
  <si>
    <t>barbe-g-125330</t>
  </si>
  <si>
    <t>Peu satisfait
Pourquoi signer un mandat SEPA alors que l'on a payé en une seule fois au comptant. Pas intuitif le site pour la signature. J'espere que ns ne serons pas prelévés une nouvelle fois. 
Nous attendons toujours la vignette assurance depuis plus d'un mois</t>
  </si>
  <si>
    <t>angelini-m-125292</t>
  </si>
  <si>
    <t>service clientèle agréable, formalités de souscriptions rapides et simples, 1ers contacts encourageants, à voir dans le temps et en cas de sinistres</t>
  </si>
  <si>
    <t>rosenberger-j-125255</t>
  </si>
  <si>
    <t>Parfait, prix vraiment très correct, service cliente très commercial et professionnel, bref je recommande totalement cette assureur par rapport a d'autre bien plus cher.</t>
  </si>
  <si>
    <t>nafaa-m-125220</t>
  </si>
  <si>
    <t>Je suis très satisfait,bonne accueille et très agréable prise en charge.Je recommande l'olivier assurance à tous ce qui veulent un très bon rapport qualité prix.</t>
  </si>
  <si>
    <t>roussalno-j-125216</t>
  </si>
  <si>
    <t>Je suis satisfait du service Merci de m’assurer mon véhicule car j’avais vraiment besoin d’une assurance rapide et efficace je recommande l’Olivier assurance</t>
  </si>
  <si>
    <t>27 juillet 2021 suite à une expérience en juillet 2021</t>
  </si>
  <si>
    <t>leglaunec-j-125087</t>
  </si>
  <si>
    <t>Service efficace et rapide, pas beaucoup d'attente lors des appels téléphoniques. Gammes de prix dans l'ensemble plus basse que le reste de la concurrence</t>
  </si>
  <si>
    <t>jouvet-a-125073</t>
  </si>
  <si>
    <t>J'ai été satisfaite des tarifs proposés par l'olivier assurance. Ils sont abordables pour les étudiantes avec peu de moyens. Pour un tarif raisonnable je peux avoir accès à une assurance assez complète.</t>
  </si>
  <si>
    <t>atadegnon-n-125072</t>
  </si>
  <si>
    <t>Parfait, conseiller très pro et très à l'écoute, propositions de tarifs en fonction des vrais besoins.. je recommande fortement pour les tarifs très avantageux</t>
  </si>
  <si>
    <t>gontier-b-125063</t>
  </si>
  <si>
    <t>je suis très satisfait mais si les tarifs baissaient encore légèrement , cela serait encore mieux.Et si les frais de dossier n  étaient pas facturés pour les anciens clients ,  cela ne paraitraient normal .</t>
  </si>
  <si>
    <t>dubois-o-125058</t>
  </si>
  <si>
    <t xml:space="preserve">Les prix me conviennent 
Conseillé très attentif à les besoins ,cherchant la meilleure façon de répondre à mon attente
Explications de la tarification complet et compréhensif </t>
  </si>
  <si>
    <t>brahim-brahmi-i-124995</t>
  </si>
  <si>
    <t>Assurance très professionnelle avec des contacts efficaces, je recommande votre assurance a mon entourage amis et famille
merci encore et a bientot 
Iman</t>
  </si>
  <si>
    <t>petit-g-124984</t>
  </si>
  <si>
    <t>Très bon echange, explication claire du contrat et tarifs compétitifs et rapide mise en place du contrat, des réponses claires apportées à toutes mes questions.</t>
  </si>
  <si>
    <t>garcia-m-124927</t>
  </si>
  <si>
    <t>Je suis satisfait du service ,  de la qualité d'écoute  des conseillers  ( téléphone )  des prix proposés , et de la procédure de gestion du contrat  ( suivi en ligne )</t>
  </si>
  <si>
    <t>26 juillet 2021 suite à une expérience en juillet 2021</t>
  </si>
  <si>
    <t>de-peyrecave-m-124880</t>
  </si>
  <si>
    <t>Je suis satisfaite du service pour le devis et du prix proposé.
Nous verrons sur l'année ce que le suivi donnera. Bon premier contact.
Je vous remercie.</t>
  </si>
  <si>
    <t>lopez-gonzalez-j-124850</t>
  </si>
  <si>
    <t>Pour l'instant je suis satisfaite du service. Les prix d'olivier assurance sont accesibles pour les jeunes conducteurs, ce-là est tres positive pour le porte-monnaie.</t>
  </si>
  <si>
    <t>bento-versace-j-124846</t>
  </si>
  <si>
    <t>Satisfaite du prix ansi que de la recommandation que j’ai eu au téléphone un monsieur qui m’as tout expliqué sur le fonctionnement de l’assurance ainsi que son prix</t>
  </si>
  <si>
    <t>forleo-g-124800</t>
  </si>
  <si>
    <t>Souscription facile,
A voir sur les prestations dans l'avenir
Le prix semble correct pour les prestations fournies.
Un des moins cher du marché, c'est sûr</t>
  </si>
  <si>
    <t>fugin-j-124772</t>
  </si>
  <si>
    <t>Je suis très satisfait de l'appel et du tarif proposé par l'Olivier Assurance. Je recommanderai cette assurance volontiers auprès de mon entourage et amis</t>
  </si>
  <si>
    <t>chaabane-k-124760</t>
  </si>
  <si>
    <t>Assez facile d'accès, utile et rapide!
J'ai été dirigé tout au long de mon inscription sur le site de plus on peu avoir une carte verte provisoire en atendant la validation des documents.</t>
  </si>
  <si>
    <t>mullet-c-124722</t>
  </si>
  <si>
    <t xml:space="preserve">Bien placer pour un jeune chauffeur qui débute dans la conduite.
Pas de francise par rapport au autre assureurs
Site informatique clair et précis . signature sécurisé. </t>
  </si>
  <si>
    <t>25 juillet 2021 suite à une expérience en juillet 2021</t>
  </si>
  <si>
    <t>thalamy-p-124681</t>
  </si>
  <si>
    <t>je suis très satisfait, mon frere avais aussi cette assurance jeune conducteur avec qui il n'a eu aucun probleme, j'espere que pour moi cela ira aussi tres bien</t>
  </si>
  <si>
    <t>lucidarme-a-124633</t>
  </si>
  <si>
    <t>Je suis satisfait du service.
Les prix me conviennent.
Simple et pratique.
Commercial très agréable et pédagogue au téléphone.
Pourvu que mon expérience chez l'Olivier se poursuive comme elle a commencé...</t>
  </si>
  <si>
    <t>24 juillet 2021 suite à une expérience en juillet 2021</t>
  </si>
  <si>
    <t>jandrot-c-124550</t>
  </si>
  <si>
    <t>Merci pour vos tarifs et votre écoute. Vous êtes joignable facilement avec un délai d'attente raisonnable. Explication très claire. Pas de soucis avec vous.merci.</t>
  </si>
  <si>
    <t>lombardo-p-124535</t>
  </si>
  <si>
    <t xml:space="preserve">Impécable service en France prix intéressant
Conseillé très à l écoute et répond précisément à nos attentes bonne remise avec plusieurs contrats
Je suis satisfait </t>
  </si>
  <si>
    <t>23 juillet 2021 suite à une expérience en juillet 2021</t>
  </si>
  <si>
    <t>jeanmichel-a-124480</t>
  </si>
  <si>
    <t>Le pris est très attractif comparé à certain concurrent. De plus, les conseillers sont joignables et disponibles en cas de question sur un devis ou en cas de simples renseignements.</t>
  </si>
  <si>
    <t>ben-khalifa-k-124471</t>
  </si>
  <si>
    <t xml:space="preserve">Bonjour Je suis content que je suis un client chez vous un ami à moi il m'a dit vous êtes un bon assurance il est client chez vous
cordialement
Karim Ben khalifa 
</t>
  </si>
  <si>
    <t>richard-p-124452</t>
  </si>
  <si>
    <t>Je devais être contacté il y à plusieurs semaines, un conseillé m’a sortie des oubliettes ! Prenez soin de lui il vient de vous faire gagner un contrat !</t>
  </si>
  <si>
    <t>hinque-s-124416</t>
  </si>
  <si>
    <t>Accueil téléphonique très professionnel
Dommage cependant que vous ne preniez pas en compte pour les personnes ayant vécu à l’étranger les preuves de non dommage antérieur</t>
  </si>
  <si>
    <t>zenina-a-124408</t>
  </si>
  <si>
    <t>Satisfaite du service et je vous remercie pour votre accompagnement et explications lors de l'élaboration du devis pour assurer mon véhicule. Bonne continuation</t>
  </si>
  <si>
    <t>bottin-a-124405</t>
  </si>
  <si>
    <t>Satisfait du service
Rapide et tarifs compétitifs
Les garanties proposées sont nombreuses et correspondent à mes besoins du quotidien
Je suis satisfait de mon choix</t>
  </si>
  <si>
    <t>podrzycki-c-124388</t>
  </si>
  <si>
    <t xml:space="preserve">Je vous transmets mon entiere satisfaction a ce stade. Les prix permettent a un jeune conducteur de s'assurer chez vous ce qui est ue bonne nouvelle !
</t>
  </si>
  <si>
    <t>ngatseke-l-124357</t>
  </si>
  <si>
    <t>Service Efficace et rapide...  Des conseillers agréables, je viens de souscrire donc ne reste plus qu’à voir ! Pour le moment, pleinement satisfaite.</t>
  </si>
  <si>
    <t>lox-124355</t>
  </si>
  <si>
    <t>je deviens fou avec eux, pas moyen de resilier mon assurance auto alors que j'ai déjà souscris à une autre .. ils n'arrêtent pas d'inventer des prétextes 
ca va faire 1 mois et je paie deux assurances à fuir !!!!</t>
  </si>
  <si>
    <t>ramirez-p-124335</t>
  </si>
  <si>
    <t xml:space="preserve">Je suis satisfait de vos service et pour cause 3 véhicules assurer chez vous 
Merci de votre accueil téléphonique et compétence de vos collaborateurs
Cordialement 
Pierre RAMIREZ </t>
  </si>
  <si>
    <t>derraz-f-124332</t>
  </si>
  <si>
    <t>Satisfait du prix afficher, en attente de voir ce que cet assurance protège son client sinon tout a été nickel.
Les informations sont claire et précise.</t>
  </si>
  <si>
    <t>lampert-p-124330</t>
  </si>
  <si>
    <t>Simple et pratique. Commercial au tel sympa.  Prix correct. Je vais recommander quelqu'un car les prix l'accueil et la facilité de prendre un contrat est très rapide</t>
  </si>
  <si>
    <t>22 juillet 2021 suite à une expérience en juillet 2021</t>
  </si>
  <si>
    <t>comte-124294</t>
  </si>
  <si>
    <t xml:space="preserve">je suis satisfait du service et de l'accueil téléphonique très courtois. devis rapide ; prix compétitifs. prise en charge auprès de mon ancien assureur. </t>
  </si>
  <si>
    <t>blasquez-j-124255</t>
  </si>
  <si>
    <t>je suis satisfait du service et de la rapidité de traitement même si un peux cher a mon gout ,j’espère que cela diminueras de manière importante la deuxième année</t>
  </si>
  <si>
    <t>mirjol-q-124238</t>
  </si>
  <si>
    <t>Bonne réactivité de votre compagnie correspond à nos attentes.
Votre application sur site est facile d'utilisation
Votre tarification est bien positionnée</t>
  </si>
  <si>
    <t>struyve-b-124232</t>
  </si>
  <si>
    <t>même si je trouve un peu chère pour une voiture de 2007 assuré au tiers cela reste moins que beaucoup d autres assurances
satisfait du service 
très à l écoute et très réactif</t>
  </si>
  <si>
    <t>houzet-m-124187</t>
  </si>
  <si>
    <t>Tres bon conseiller (tres patient, explications impeccables, tres gentils et courtois)
tarifs attractifs (500€ de moins par rapport a mon ancienne assurance)</t>
  </si>
  <si>
    <t>canaldo-a-124185</t>
  </si>
  <si>
    <t>Service client bien mais bon les prix sont élevés 
Certains sont pas compréhensifs et ne souhaite pas comprendre en un sens je suis un peu déçu de n’a pas avoir pu garder la dame qui s appelait morganne</t>
  </si>
  <si>
    <t>djedid-a-124173</t>
  </si>
  <si>
    <t>N8GDGPCQ   très bien personne au téléphone très agréable et professionnels j'ai déjà recommandations à des personnes nous verrons pouur le reste avec le temps</t>
  </si>
  <si>
    <t>navarro-d-124170</t>
  </si>
  <si>
    <t>Je suis très satisfait, les prix me conviennent, je recommande vivement cette assurance, c’est simple et précis, les interlocuteurs sont très agréables.</t>
  </si>
  <si>
    <t>21 juillet 2021 suite à une expérience en juillet 2021</t>
  </si>
  <si>
    <t>rousse-a-124151</t>
  </si>
  <si>
    <t>Je suis satisfait du service ,le prix des deux premières formules sont intéressantes , au contraire, la dernière formule est trop chère pour ce qu'elle propose.</t>
  </si>
  <si>
    <t>koj-tshimwang-p-124147</t>
  </si>
  <si>
    <t>Je suis satisfait de vos services, du prix et surtout des toutes les facilités électroniques mises à ma dispositions pour finaliser le contrat et tous les autres documents.</t>
  </si>
  <si>
    <t>rahmani-y-124142</t>
  </si>
  <si>
    <t>Très satisfaite des services proposés par votre assurance très professionnelle et à l’écoute des clients je recommande vivement merci pour tout ce que vous nous apportez aux quotidiens. ??????</t>
  </si>
  <si>
    <t>hamilcaro-e-124126</t>
  </si>
  <si>
    <t>Satisfait du service très charmante voix  au téléphone  prêt à rassurer son client les propositions et les réductions sont convenables merci et bravo.</t>
  </si>
  <si>
    <t>jean-charles-c-105155</t>
  </si>
  <si>
    <t>Très bons prix et bon contact
Difficultés pour pour valider le devis en ligne, soit disant que mon mail est déjà connu ! c'est normal pour recevoir le devis</t>
  </si>
  <si>
    <t>lorenzini-v-124107</t>
  </si>
  <si>
    <t>Je suis Satisfaite du tarif qui m’a été proposé , et de l’accueil téléphonique tout m’a été clairement expliqué. Et l’inscription du contrat à été très rapide</t>
  </si>
  <si>
    <t>lucet-v-124087</t>
  </si>
  <si>
    <t>Une catastrophe au moment de la signature du contrat. Ne voulant faire aucun effort ils ont préféré me dire d’aller chez un autre assureur que de chercher à trouver une solution .  Cette assurance est  en perte de vitesse niveau service client</t>
  </si>
  <si>
    <t>amiot-l-124082</t>
  </si>
  <si>
    <t>Satisfait niveau tarif et réaction des conseillers. Simple et efficace pour effectuer un devis ! Conseiller réactif et très explicatif au niveau des garanties.</t>
  </si>
  <si>
    <t>micciche-a-124076</t>
  </si>
  <si>
    <t>Souscription rapide et simple. Je ne peux pas évaluer la qualité du service car il s'agit de ma première souscription avec cet assureur, en tout cas les prix sont très intéressants</t>
  </si>
  <si>
    <t>coulibaly-t-124073</t>
  </si>
  <si>
    <t>la souscription est simple et pratique, rapport qualité prix correct, service client très à l'écoute pour l'instant, a voir sur le long terme.</t>
  </si>
  <si>
    <t>demiaux-a-124072</t>
  </si>
  <si>
    <t>Ils sont rapides et supers efficaces lors des diverses demandes que j'ai pu faire depuis quelques années que je suis chez eux , les conseillers sont au top je recommande !!!</t>
  </si>
  <si>
    <t>feliciano-j-124062</t>
  </si>
  <si>
    <t>Très heureux d'être chez vous, tous les conseillers que j'ai eu sont très compétents et toujours de bonne humeur, d'autre part vos prix sont très compétitifs
Merci et bonne journée à tous</t>
  </si>
  <si>
    <t>resse-b-124043</t>
  </si>
  <si>
    <t>Service client aimable et réactif, assurance la moins chere que j'ai trouvé ! Les prises en charge en cas de sinistre sont aussi tres bien suivies, et c'est facile.</t>
  </si>
  <si>
    <t>babiard-e-124041</t>
  </si>
  <si>
    <t>Prix et services tres convenable comparé a mon ancienne assurance auto. contente d'avoir resilié pour venir souscrire chez l'olivier assurance. Merci !</t>
  </si>
  <si>
    <t>hammouchet-s-124027</t>
  </si>
  <si>
    <t>Satisfait du service et des différents échanges que j'ai pu avoir auprès des conseillers durant les différentes étapes pour finaliser les démarches...</t>
  </si>
  <si>
    <t>20 juillet 2021 suite à une expérience en juillet 2021</t>
  </si>
  <si>
    <t>couderc-c-124014</t>
  </si>
  <si>
    <t xml:space="preserve">ok le processus est fluide et tout a bien fonctionné.
Les informations sont claires et la navigation dans le tunnel de vente était bien.
J'aimerais que les prix soient encore plus bas :) </t>
  </si>
  <si>
    <t>richet-g-124010</t>
  </si>
  <si>
    <t>1ere immatriculation chez eux, à voir dans le temps, mais premier contact simplicité, conseiller au téléphone efficace et à l'écoute. document en ligne lisibles.</t>
  </si>
  <si>
    <t>yvars-m-124006</t>
  </si>
  <si>
    <t>Je suis satisfait du service rapide et dû tarifs proposer pour assurer mon véhicule 
Assurance qui fait payer moins chère que les autres assurances .</t>
  </si>
  <si>
    <t>mariani-j-123991</t>
  </si>
  <si>
    <t xml:space="preserve">Je suis modérément satisfait du prix et attends de voir si tout se passe bien par la suite.
J'ai eu toutefois pas mal de problèmes pour vous contacter par téléphone.
</t>
  </si>
  <si>
    <t>machado-sampaio-m-123981</t>
  </si>
  <si>
    <t>je suis satisfait du service , a voir par la suite si je serais du même avis.
j'espère d'ici 1 an avoir la même opinion que maintenant .
merci d'avance a l'olivier assurance</t>
  </si>
  <si>
    <t>magneau-m-123969</t>
  </si>
  <si>
    <t>je suis satisfaite du service et l'accueil téléphonique 
Réponds a mes attentes et facilite les échanges pour signer le contrat ......................</t>
  </si>
  <si>
    <t>mathe-s-123963</t>
  </si>
  <si>
    <t>Je suis déçue de ne pas avoir été appelée comme j ai demandé.. avant mon annulation de mon ancien contrat. J espere ne pas etre déçue à nouveau par un tel service.</t>
  </si>
  <si>
    <t>massala-c-123958</t>
  </si>
  <si>
    <t xml:space="preserve">Je satisfait du service proposer ,
Le rapport prix ma un peu refroidit , j'espère trouver une entente dans les années avenir
Merci pour votre compréhension
</t>
  </si>
  <si>
    <t>cavalli-j-123917</t>
  </si>
  <si>
    <t xml:space="preserve">Pratique  et rapide. Les tarifs sont concurrentiels même si ca reste toujours trop cher :)
A voir l'efficacité en cas de besoin je ferai le point dans un an </t>
  </si>
  <si>
    <t>belaredj-l-123892</t>
  </si>
  <si>
    <t xml:space="preserve">Très satisfait, Très bonne réactivité, et des tarifs très intéressants. Je recommande vivement L'olivier  Assurance. Bonne journée à tous 
Lakhdar Belaredj </t>
  </si>
  <si>
    <t>19 juillet 2021 suite à une expérience en juillet 2021</t>
  </si>
  <si>
    <t>marmillon-l-123881</t>
  </si>
  <si>
    <t>les prix sont compétitifs. le site est très simple d'utilisation. cela m'a pris moins d'1 heure pour faire toutes les démarches. je suis très satisfait.</t>
  </si>
  <si>
    <t>le-toullec-j-123878</t>
  </si>
  <si>
    <t>Je suis satisfait du service de souscription en ligne, simple et rapide. Le prix me semble raisonnable. J'espère que je n'aurai pas besoin de déclarer un sinistre.</t>
  </si>
  <si>
    <t>corbellari-l-123865</t>
  </si>
  <si>
    <t>Rapide, explications précises et détaillées. Interlocuteur sympathique et à l'écoute... Assurance auto vivement recommandée pour son très bon rapport prix prestations.</t>
  </si>
  <si>
    <t>houitte-g-123846</t>
  </si>
  <si>
    <t>J’ai déjà un compte chez vous , et on m’a obligé à en créer un second pour ce nouveau véhicule . Quel est en est l’intérêt ? Est ce possible de regrouper ces 2 contrat s</t>
  </si>
  <si>
    <t>navillod-j-123840</t>
  </si>
  <si>
    <t>Très bon rapport qualité prix. L'Olivier assurance est une assurance que je recommande régulièrement à mes amis et proches. Cela fait le deuxième contrat d'assurance auto que je fais chez eux.</t>
  </si>
  <si>
    <t>mella-p-123832</t>
  </si>
  <si>
    <t>Pour la prise en main du contrat c'était parfait et clair
Le prix de l'assurance me satisfait
Tout à était très clair entre la recherche par les furets.com et les informations par téléphone pour finaliser le contrat</t>
  </si>
  <si>
    <t>gibbs-o-123828</t>
  </si>
  <si>
    <t>je suis très satisfait , le conseiller m'a bien accompagné , sans pour autant me forcer la main.  Il a été très professionnel et compréhensif . je recommande</t>
  </si>
  <si>
    <t>deana-n-123814</t>
  </si>
  <si>
    <t>je souhaitais l'assurance tiers au plus bas prix, la conseillère m'a rajouté le pack sécurité que je pensais être compris dans le pack tiers essentiel...</t>
  </si>
  <si>
    <t>cadet-t-123808</t>
  </si>
  <si>
    <t>Je suis satisfait des services merci pour tous mais j’aimerais pouvoir rentrer sur le site plus facilement un peux compliqué de me connecter merci de trouver une solution</t>
  </si>
  <si>
    <t>dumas-delage-s-123797</t>
  </si>
  <si>
    <t>J'ai appelé L'OLIVIER car je m'étonnais de ne pas avoir reçu par courrier la nouvelle carte verte et son macaron pour le pare-brise.
Je suis allé sur le site internet et il y était indiqué que le contrat d'assurance était résilié depuis la date anniversaire (03/07/21).
J'ai appelé L'OLIVIER et on m'a indiqué que contrairement à ce qui est indiqué sur le site internet le contrat d'assurance n'est pas résilié et qu'il s'agit d'un "bug" informatique du côté de L'OLIVIER. Cependant on m'indique qu'il va falloir repasser par l'étape "création d'un nouveau contrat" avec date d'effet à demain (20/07/21), que j'aurai à payer des frais de dossier d'environ 35€ mais qui me seront remboursés et que commercialement on m'offre un bon carburant de 30€.
Par contre, mon prélèvement mensuel passe de 50 à 65€ sur 12 mois pour les mêmes conditions.
Je vous avoue que votre geste commercial de 30€ comparé au 180€ que je vais devoir débourser en plus a un goût amer.
Partant en vacances le 25 juillet 2021, je n'ai pas eu le choix que d'accepter vos conditions pour être à nouveau assurer alors que l'erreur vient de L'OLIVIER ; par contre, je ne compte pas en rester-là et je vous recontacterai à mon retour de congés.
Cordialement.
Sébastien DUMAS-DELAGE</t>
  </si>
  <si>
    <t>17 juillet 2021 suite à une expérience en juillet 2021</t>
  </si>
  <si>
    <t>devillers-j-123698</t>
  </si>
  <si>
    <t>Très bonne communication nous avons été bien reçu la personne nous a bien détaillé le contrat et à répondu à toutes nos questions  en plus les tarifs font parties des plus attractifs du marché</t>
  </si>
  <si>
    <t>guicheney-j-123690</t>
  </si>
  <si>
    <t>ACCUEIL AGREABLE ET COMPETENT _ REACTIVITE _ EFFICACITE ET RAPIDITE _ SITE LISIBLE _ NOUS AVONS CONNU VOTRE COMPAGNIE PAR LA PUBLICITE TV _ PRIX CORRECT</t>
  </si>
  <si>
    <t>16 juillet 2021 suite à une expérience en juillet 2021</t>
  </si>
  <si>
    <t>bazille-123652</t>
  </si>
  <si>
    <t>Parfois complexe sur certains domaines et augmentation de prix en fin de procédure par rapports à la proposition mais reste parmi les moins chères et rapidité et efficacité.</t>
  </si>
  <si>
    <t>marignale-w-123641</t>
  </si>
  <si>
    <t>Devis très  bien détaillé  et service très serviable prix un peu chère mais sa va comparer a d autre assurance qui fournisse moin de service et plus cher merci</t>
  </si>
  <si>
    <t>roque-mendes-c-123630</t>
  </si>
  <si>
    <t>Je suis satisfaite des prix , du contrat et de l’écoute des conseillers , ils ont su répondre à mes attentes , me conseiller, détailler le contrat  et m’orienter</t>
  </si>
  <si>
    <t>loigerot-l-123623</t>
  </si>
  <si>
    <t>Satisfaite même si le paiement annuel est mis en avant avec une trop grosse différence avec le paiement mensuel. Mais recherche facile et rapide. je recommande.</t>
  </si>
  <si>
    <t>graziani-a-123618</t>
  </si>
  <si>
    <t>Une équipe de téléconseillers très à l'écoute et prêts à vous conseiller au mieux et des tarifs très compétitifs. Je suis satisfaite. Bravo à vous !!!</t>
  </si>
  <si>
    <t>trento-a-123596</t>
  </si>
  <si>
    <t>Je découvre tout juste L'olivier assurance, les débuts sont très bon. Les tarifs sont plus intéressant que chez les concurrents, ce qui m'a poussé à changer lors de l'achat de mon nouveau véhicule. Personnel très cordial et humain au téléphone.</t>
  </si>
  <si>
    <t>nefzi-a-123590</t>
  </si>
  <si>
    <t>je suis satisfait du service rapide et efficace.
Un bon rapport qualité prix.
un service facile d'accès et des papiers reçu rapidement par mail de suite</t>
  </si>
  <si>
    <t>sifaoui-j-123585</t>
  </si>
  <si>
    <t>Tout est parfait personel sérieux et très sympathique. Explications claires et surtout à l’ecoute pour répondre aux questions ? Très cordialement Mr Sifaoui</t>
  </si>
  <si>
    <t>legros-j-123581</t>
  </si>
  <si>
    <t>Je suis tres satisfait pour l instant de tout, rapidité, efficacité et tarif ainsi que des renseignements donnés avant souscription du contrat.. Je vais sûrement assuré une autre voiture bientôt..</t>
  </si>
  <si>
    <t>barbier-m-123556</t>
  </si>
  <si>
    <t>satisfait service, accueil téléphonique très bien. Réception des documents très bonne et très rapide. Correspondante téléphonique agréable et très compétente.</t>
  </si>
  <si>
    <t>yohann-brunel-123549</t>
  </si>
  <si>
    <t>Assurance parfaite… jusqu’au jour où l’on est confronté à un sinistre . Pas de réponse par mail , quand on appelle le service client ils ne savent pas nous dire où en est notre sinistre ou même mon véhicule qu’ils ont sortie du garage qui l’a accueilli après le sinistre . Pas de rapport d’expertise. Un coup mon véhicule est réparable , un coup non . On me parle de remboursement de mon véhicule non réparable c’est enfin le soulagement (même si ce n’est pas le prix espéré) , 2 jours après on me dit qu’il est réparable et que cela va me coûter 6000 euros de réparation alors que la valeur des réparations dépasse le prix du véhicule . Vraiment du grand n’importe quoi je ne pensais pas ça d’eux . Je suis déçu.</t>
  </si>
  <si>
    <t>15 juillet 2021 suite à une expérience en juillet 2021</t>
  </si>
  <si>
    <t>romeo-123544</t>
  </si>
  <si>
    <t>Attention ,  ils appliquent une politique... , ils m'ont pas tout expliqué au téléphone tt était bien j'ai souscrit et j'ai payé , après ils ont trouvé un document qui n'est pas conforme à leur demande que on me l'a pas dit au téléphone,  après ils m'ont fait une résiliation avec aggravation du risque gratuitement alors que c'était de leur faute de ne pas tout me dire avant !! Et au niveau de remboursement ils m'ont pas rendu la totalité de mon argent !! 60 e qui l'ont pris gratuitement aussi !! Après que j'ai envoyé une lettre de résiliation ils m'ont pas envoyé un message ou un mail comme quoi mon contrat était résilié , pas de respect de délai de rétractation de 14 j ils ont continué à m'assurer pendant plusieurs jours après, même si j'ai envoyé une lettre recommandée de résiliation avant les 14 jours de rétractation, juste étonné je ne trouve pas les mots pour les décrire...</t>
  </si>
  <si>
    <t>denis-s-123505</t>
  </si>
  <si>
    <t>Je ne comprends pas pourquoi vous m'avez débité 2€ (en même temps que le montants de mon assurance voiture sur ma carte bancaire sans même me le dire et je sais même pas pourquoi?</t>
  </si>
  <si>
    <t>pichon-a-123500</t>
  </si>
  <si>
    <t>Le contrat mentionne que le conducteur est "Undefined U"  ???? Comment se fait-il alors que le souscripteur est le conducteur de la voiture ? Cordialement</t>
  </si>
  <si>
    <t>meurant-m-123461</t>
  </si>
  <si>
    <t xml:space="preserve">Je suis satisfaite des services, de l'écoute et de l'accompagnement des conseillers. 
Le site est simple d'utilisation, rapide et pratique. 
Un grand merci a eux. </t>
  </si>
  <si>
    <t>diab-b-123459</t>
  </si>
  <si>
    <t>Très bonne accueil, je recommande vivement. De l'écoute, un bon relationnel. Mon avis reste personnel et de confiance. Échange positif, et pragmatique.</t>
  </si>
  <si>
    <t>14 juillet 2021 suite à une expérience en juillet 2021</t>
  </si>
  <si>
    <t>ladhuie-c-123426</t>
  </si>
  <si>
    <t>J'ai appelé deux fois et j'ai eu des personnes très à l'écoute au téléphone. Je viens de souscrire mon premier contrat d'assurance avec eux et j'en suis très contente pour le moment. Je recommande !!!</t>
  </si>
  <si>
    <t>zanoni-a-123395</t>
  </si>
  <si>
    <t>Bien,bonne formule, bonne assistance. Heureux de faire parti de cette assurance. 
Les prix sont corrects et très abordables, possibilité de parrainage intéressante.</t>
  </si>
  <si>
    <t>parme-a-123381</t>
  </si>
  <si>
    <t xml:space="preserve">Parfait,
Pratique et efficace
Les prix sont attractifs, et les papiers se sont fait rapidement !
Je vous conseille vivement l'olivier assurance...... </t>
  </si>
  <si>
    <t>13 juillet 2021 suite à une expérience en juillet 2021</t>
  </si>
  <si>
    <t>besse-j-123372</t>
  </si>
  <si>
    <t>Je suis très satisfait et je trouve les prix très intéressants je le recommande volontiers à mon entourage s'en hesitation merci a vous assurance l'olivier</t>
  </si>
  <si>
    <t>maurel-n-123341</t>
  </si>
  <si>
    <t>J'attends toujours des nouvelles concernant mon sinistre avec la Fiat 500....
Je souhaite la vendre pour acheter un autre véhicule et les ventes me passent sous le nez!!!!!</t>
  </si>
  <si>
    <t>daubes-a-123329</t>
  </si>
  <si>
    <t>Je suis satisfait des prix et du service. Simple, rapide et très pratique. Rien a redire de plus, envore bravo pour votre réactivité et vos conseils avisés.</t>
  </si>
  <si>
    <t>asaturyan-a-123326</t>
  </si>
  <si>
    <t>Je suis satisfait du service mais les prix reste un peu cher à mon goût, Comparé à d’autres assurances, En espérant que dans un avenir proche les prix seront revus à la baisse</t>
  </si>
  <si>
    <t>12 juillet 2021 suite à une expérience en juillet 2021</t>
  </si>
  <si>
    <t>venga-mavakala-c-123246</t>
  </si>
  <si>
    <t>Assez satisfait et un peu déçu concernant le règlement de l'assurance. J'ai fait une proposition qui me semblait correcte mais elle a été refusée. Assez étonnant pour moi qui voulait avancer une belle somme pour alléger mes mensualités.</t>
  </si>
  <si>
    <t>aribi-a-123220</t>
  </si>
  <si>
    <t xml:space="preserve">je suis satisfait du service... les prix me conviennent... Simple et pratique...le service vocal est parfait ainsi que la plateforme internet merci...
</t>
  </si>
  <si>
    <t>gaime-l-123211</t>
  </si>
  <si>
    <t>Assurance auto moins cher que les autres assurances. Très bonne écoute et de bon conseils. Très réactif pour répondre aux questions. Très profesionnel.</t>
  </si>
  <si>
    <t>chevalier-l-123201</t>
  </si>
  <si>
    <t>Je m ai une réserve car sa été long pour faire toute les formalités . J etai au travail et j ai bien expliqué que j étais dans l'égalité total car je n avais pas le droit d ete au téléphone au volant</t>
  </si>
  <si>
    <t>harbaoui-r-123195</t>
  </si>
  <si>
    <t xml:space="preserve">simple et efficace  en espérant une bonne prise en charge en cas de sinistre. merci de m envoyer votre relever d information 
merci de votre attention 
coordialement </t>
  </si>
  <si>
    <t>fraboni-p-123174</t>
  </si>
  <si>
    <t>je suis satisfait du prix bien sûr et de l'accueil de la personne que j'ai de vive voix sur l'ensemble du dossier et de ses explications ainsi de la clarté du site internet</t>
  </si>
  <si>
    <t>allaoui-l-123171</t>
  </si>
  <si>
    <t>Toujours satisfait des prix.
La prise en charge téléphonique est au top.
Les interlocuteurs toujours aimables et répondent à toutes mes questions.
Je recommande.</t>
  </si>
  <si>
    <t>bouillon-j-123154</t>
  </si>
  <si>
    <t>souscription simple, pratique, bon tarif, idéal pour mon utilisation. Je cherchais à assurer un véhicule roulant très peu, avec un tarif adapté: parfait.</t>
  </si>
  <si>
    <t>bouazdia-ammouri-123149</t>
  </si>
  <si>
    <t xml:space="preserve">Qualité du service satisfaisante et je peux la recommander a des amis.
Le prix aussi et satisfaisant pour le moment, j'espère que sa continuera cette qualité de service </t>
  </si>
  <si>
    <t>blomme-j-123140</t>
  </si>
  <si>
    <t xml:space="preserve">Rapide, souscription effectuée en 5min chrono, des tarifs magiques
à voir en cas de soucis lié à un accident, vol ou autre
Mais pour l'instant c'est juste parfait ! </t>
  </si>
  <si>
    <t>11 juillet 2021 suite à une expérience en juillet 2021</t>
  </si>
  <si>
    <t>thevenard-e-123125</t>
  </si>
  <si>
    <t>Je suis satisfaite des renseignements qu'on m'a apportés par téléphone le jour de la souscription de mon contrat Le tarif me paraît correct comparé à ceux de la concurrence</t>
  </si>
  <si>
    <t>ribeiro-l-123121</t>
  </si>
  <si>
    <t>Je suis très satisfaite du service, des prix très intéressants et qui défient toute concurrence. Souscription simple et très rapide. Je recommande à tous</t>
  </si>
  <si>
    <t>lefevre-j-123106</t>
  </si>
  <si>
    <t>Je suis très satisfait simple et rapide peu cher nous recommandons cette assurance de valeur sure. Merci à l’olivier assurance de nous faire confiance</t>
  </si>
  <si>
    <t>dubillon-h-123088</t>
  </si>
  <si>
    <t xml:space="preserve">Très bien mais prix un peu élevé pour un tiers confort après 3 véhicules chez vous et parrainage..
accueil courtois et rapide, souscription immédiate, gestionnaires téléphoniques clairs/es et agréables. </t>
  </si>
  <si>
    <t>sanchez-j-123075</t>
  </si>
  <si>
    <t>Rapide et bon tarif.inscription en 5 minutes,simple et ludique.je recommande fortement cette société d'assurance en ligne.disponible en cas de questions</t>
  </si>
  <si>
    <t>10 juillet 2021 suite à une expérience en juillet 2021</t>
  </si>
  <si>
    <t>ratinaud-y-123016</t>
  </si>
  <si>
    <t>Je suis satisfait, merci pour votre professionnalisme. Les renseignements du conseiller sont très clairs. Merci pour cet accompagnement. Tout est bien compris</t>
  </si>
  <si>
    <t>herg-123007</t>
  </si>
  <si>
    <t>Devis alléchant impossible à valider en ligne, qui au téléphone comme par magie s'avère être 30% plus élevé sans aucun changement de conditions ou garantie, et on admet que le lendemain ça pourrait être encore plus cher, bravo ce sont de vrais bonnes pratiques respectant le client !!!</t>
  </si>
  <si>
    <t>champeroux-t-122997</t>
  </si>
  <si>
    <t>Très rapide et sérieux je recommande vivement cette assurance les prix sont très bien , et le service très sérieux et efficace , une très bonne assurance</t>
  </si>
  <si>
    <t>09 juillet 2021 suite à une expérience en juillet 2021</t>
  </si>
  <si>
    <t>douzi-a-122957</t>
  </si>
  <si>
    <t>je suis satisfait du prix qui a un bon rapport qualité prix; le service commercial a un bon relationnel et de l'écoute et efficace et professionnel sur tous les plans.</t>
  </si>
  <si>
    <t>akaro-j-122898</t>
  </si>
  <si>
    <t xml:space="preserve">Je suis satisfait du prix et de la réactivité, ils ont un très bon relationnel et un très bon accueil.
Il est facile de ce faire rappeler et l'intermédiaire robotique et simple. </t>
  </si>
  <si>
    <t>taty-k-122880</t>
  </si>
  <si>
    <t>Par rapport à la concurrence, votre offre est là meilleures en terme de garantie-prix.
Après, reste à voir comment se déroulera la relation avec le service client</t>
  </si>
  <si>
    <t>08 juillet 2021 suite à une expérience en juillet 2021</t>
  </si>
  <si>
    <t>bartoux-f-122855</t>
  </si>
  <si>
    <t>satifaite a voir quand il y aura un probleme pour le moment le tariest interran j  ai eu unr  presonne agreable au telephone qui explique bien cordilement</t>
  </si>
  <si>
    <t>valero-p-122819</t>
  </si>
  <si>
    <t>Je suis satisfait du contrat et du conseiller bien et l'écoute et bien renseigner et bon conseille je recommenderaita mes amis et en parlerait autour de moi</t>
  </si>
  <si>
    <t>kluga-a-122794</t>
  </si>
  <si>
    <t>Je suis satisfait des services, le tarif et la facilité pour souscrire et pour obtenir la carte verte.
Je vous remercie pour cette souscription.
Bien cordialement</t>
  </si>
  <si>
    <t>moors-l-122783</t>
  </si>
  <si>
    <t xml:space="preserve">Rien a dire de plus que les étoiles...tarifs abordables et service client de qualité, bonne gestion en cas de sinistre. Je recommande sans soucis. 
</t>
  </si>
  <si>
    <t>tinois-m-122780</t>
  </si>
  <si>
    <t xml:space="preserve">Très satisfaite de l'accueil et du tarif pour jeune conducteur. Devis très facile à faire sur le site et paiement mensuel accepté. Tout est parfait, merci
</t>
  </si>
  <si>
    <t>07 juillet 2021 suite à une expérience en juillet 2021</t>
  </si>
  <si>
    <t>alves-n-122732</t>
  </si>
  <si>
    <t>Le site bug beaucoup c'est insupportable, j'ai du m'y reprendre à 5 ou 6 fois avant d'enfin pouvoir régler. Les prix sont toutefois intéressants, après avoir vu plusieurs courtiers, j'ai trouvé ici l'offre la plus intéressante. Je prie pour que le service client L'olivier assurance soit à la hauteur de mes attentes si je rencontre un problème.</t>
  </si>
  <si>
    <t>boureau-m-122727</t>
  </si>
  <si>
    <t>satisfait de la prise en charge téléphonique à chacun de mes appels les conseiller sont très aimable et à l'écoute les choses sont faite rapidement voire dans l'immédiat ce qui n'est pas le cas pour tous</t>
  </si>
  <si>
    <t>dorsinfang-m-122698</t>
  </si>
  <si>
    <t>Je suis satisfaite de mon contrat, même si ce qu on m'a annoncé à mon premier appel n a pas été confirmé a mon deuxième appel, le prix a été augmenté de près de 9 euros par mois</t>
  </si>
  <si>
    <t>leblanc-j-122672</t>
  </si>
  <si>
    <t>Plutôt satisfaite de votre assurance, je paie moins chère mon assurance habitation et auto que chez la maif qui n'a pas voulu me faire de geste commerciale.
Service simple et efficace</t>
  </si>
  <si>
    <t>06 juillet 2021 suite à une expérience en juillet 2021</t>
  </si>
  <si>
    <t>rakotomalala-h-122584</t>
  </si>
  <si>
    <t>Prix correct, bien moins élevé que dans mon contrat précédent
Je n'ai pas réussi à me connecter dès la souscription du contrat car panne apparemment mais signalé sur le site.</t>
  </si>
  <si>
    <t>eliazord-c-122571</t>
  </si>
  <si>
    <t>Je suis très satisfait du service de l'olivier super rapide prix compétitifs j'ai rien à dire à recommander à un maximum de personnes Je compte encore assuré un autre véhicule</t>
  </si>
  <si>
    <t>riviere-p-122564</t>
  </si>
  <si>
    <t>Effectivement,  je suis très satisfait de la rapidité des informations demandées, de la signature du contrat et du prix de mon assurance voiture et des prestations de services de l'assureur, L'Olivier Assurance.</t>
  </si>
  <si>
    <t>turki-s-122535</t>
  </si>
  <si>
    <t>Je suis satisfaite du service .tout c’est bien passé .les papiers le contrat.c’est très rapide et efficace.les personnes ils sont très accueillant au téléphone</t>
  </si>
  <si>
    <t>benoot-v-122507</t>
  </si>
  <si>
    <t>la souscription sur internet est très simple d'utilisation
et me convient bien, les prix sont raisonnables mais sont toujours trop chers mais ça c'est mon avis personnel</t>
  </si>
  <si>
    <t>luu-j-122495</t>
  </si>
  <si>
    <t>Satisfait des services et du prix pour le moment.
Les tarifs sont correct et les services associé également.
Service client également très aimable et a l'écoute</t>
  </si>
  <si>
    <t>05 juillet 2021 suite à une expérience en juillet 2021</t>
  </si>
  <si>
    <t>sauvage-j-122458</t>
  </si>
  <si>
    <t>Je suis satisfaite des garanties proposées,du service client ,  dommage qu’il n’y a pas de tarifs étudiants , bonne assurance je recommande à des amis cette assurance</t>
  </si>
  <si>
    <t>perrier-a-122447</t>
  </si>
  <si>
    <t>Satisfait des services proposé et de la qualité de renseignement donné par la personne que j'ai eu au téléphone. Grâce à elle une cliente de plus. Bravo</t>
  </si>
  <si>
    <t>kader-a-122443</t>
  </si>
  <si>
    <t>c’est beaucoup trop cher pour ce que c’est. je suis assuré au tiers et est étudiant, donc je ne touche que la bourse et l’olivier assurance catégoriquement refuser d’être indulgent vis à vis de ça ne me trouvant aucune solution.</t>
  </si>
  <si>
    <t>bouraoui-a-122438</t>
  </si>
  <si>
    <t>Je suis satisfait du service
Le prix est un peu élevé surtout en ayant inclus un conducteur secondaire ayant 50% de bonus depuis plusieurs décennies, l'adhésion est très simple et rapide.</t>
  </si>
  <si>
    <t>granier-p-122432</t>
  </si>
  <si>
    <t>je suis satisfait de  la tarification correcte et  le contact par téléphone est  efficace . dans l'attente de voir  le réglement  en cas de sinistre</t>
  </si>
  <si>
    <t>baussenot-j-122399</t>
  </si>
  <si>
    <t>Rien à dire tout et parfait j'ai bien été renseigné avec l'appel téléphonique et le prix me convient ainsi que l'offre d'assurance auto cordialement.</t>
  </si>
  <si>
    <t>devred-n-122385</t>
  </si>
  <si>
    <t>Bonjour,
Je suis satisfait de la rapidité de la gestion du dossier.
Je suis satisfait de la rapidité de la gestion du dossier.
Je suis satisfait de la rapidité de la gestion du dossier.</t>
  </si>
  <si>
    <t>04 juillet 2021 suite à une expérience en juillet 2021</t>
  </si>
  <si>
    <t>obatake-y-122331</t>
  </si>
  <si>
    <t>je suis satisfait du service lors de la souscription pour l'instant, j'attends de voir si vous aller me trouver une solution pour être assuré tout risque malgré l'attente de la carte grise definitive</t>
  </si>
  <si>
    <t>forestier-m-122318</t>
  </si>
  <si>
    <t>bien pour le tarif par contre vous avez oublié de m'appeler le 30 juin pour être assuré le 1 er juillet du coup j'ai du me débrouiller pour aller au boulot sa ma voiture</t>
  </si>
  <si>
    <t>dumont-j-122298</t>
  </si>
  <si>
    <t>BJR  , je suis satisfait de l assurance olivier , la signature electronique simplifi beaucoup de chose par ca rapiditée ; Je compte restée assurée chez vous et vous faire connaitre voir mettre d autre vehicule si besoin dans votre assurance .</t>
  </si>
  <si>
    <t>da-costa-ribeiro-martins-m-122292</t>
  </si>
  <si>
    <t xml:space="preserve">Simple et rapide
les prix sont super attractifs 
les franchises sont correctes
le site est très bien fait et simple d'utilisation
la personnalisation du contrat d'assurance est un vrai plus </t>
  </si>
  <si>
    <t>03 juillet 2021 suite à une expérience en juillet 2021</t>
  </si>
  <si>
    <t>frankowski-m-122261</t>
  </si>
  <si>
    <t>Prix très compétitif service rapide et clair la personne a l écoute très professionnel et précise dans ses explications et ne cherchant pas à gonfler le contrat</t>
  </si>
  <si>
    <t>02 juillet 2021 suite à une expérience en juillet 2021</t>
  </si>
  <si>
    <t>jose-g-121208</t>
  </si>
  <si>
    <t>Je suis satisfait du service simple et rapide. Le prix est competitif, et j’espère ou le jour il y aura un problème L’Olivier assurance tiendra sa parole.</t>
  </si>
  <si>
    <t>vanachte-l-122178</t>
  </si>
  <si>
    <t>Personne qui explique bien et super contente de la courtoisie des personnes au bout du fils,vous explique les démarches à effectué ,répond à vos questions et est très attentionnée</t>
  </si>
  <si>
    <t>gillard-c-122168</t>
  </si>
  <si>
    <t>Je suis assez satisfaite des offres et des tarifs ainsi que de vos services chez vous je recommande vivement l’Olivier assurance.
J’ai eu récemment un dégât des eaux à mon appartement et j’ai été remboursée.</t>
  </si>
  <si>
    <t>dzafic-m-122167</t>
  </si>
  <si>
    <t>Services rapide et efficace. Le site fonctionne bien, c'est pas cher, j'espère que ca sera aussi rapide et efficace si jamais j'ai des soucis avec le véhicule et que je dois faire marcher l'assurance.</t>
  </si>
  <si>
    <t>fileus-f-122159</t>
  </si>
  <si>
    <t>Plutôt satisfait pour l’instant Au niveau du prix Défiant toute concurrence On verra ce que l’avenir réserve rat mais pour l’instant ça va ravi de collaborer avec vous</t>
  </si>
  <si>
    <t>gomes-j-122116</t>
  </si>
  <si>
    <t>C’est super ! Je suie content d’être le bienvenu par les nouveaux sociétaires. Je connaissais la compagnie que par des collègues ou de mon entourage.
Merci.</t>
  </si>
  <si>
    <t>marinel-p-122095</t>
  </si>
  <si>
    <t>Je suis satisfait du prix .Intérêt pour l’équipe.Je recommande cette assurance Toutes les gens qui vont assurer première voiture .Je voudrais merci beaucoup</t>
  </si>
  <si>
    <t>01 juillet 2021 suite à une expérience en juillet 2021</t>
  </si>
  <si>
    <t>toussaint-a-122085</t>
  </si>
  <si>
    <t>J’ai effectué un contrat assurance pour mon nouveau véhicule occasion..... site simple et très rapide pour assurer mon véhicule.</t>
  </si>
  <si>
    <t>taillefer-m-122068</t>
  </si>
  <si>
    <t>En tant que jeune conductrice L'olivier offre les meilleurs prix ! La procédure pour ouvrir un contrat est simple et rapide. Je recommande cette assurance auto !</t>
  </si>
  <si>
    <t>sanglard-l-122060</t>
  </si>
  <si>
    <t>Facile et rapide, tout est bien expliqué pour pouvoir effectuer rapidement son contrat d'assurance et échanger avec notre assureur,  merci à vous, cordialement</t>
  </si>
  <si>
    <t>bouclet-e-122044</t>
  </si>
  <si>
    <t>déçu que l on ne m ai pas signale que le contrat ne pouvais etre en tout risuqe des le départ.il faut attendre 1 semaine et l etude des photos avant de pouvoir passer en tout risque.ce n est pas signalé lors de l établissement du devis</t>
  </si>
  <si>
    <t>pires-h-122027</t>
  </si>
  <si>
    <t>Je suis très satisfait des services et de l'appel téléphonique que j'ai eu avec un conseillé
Le rapport / qualité prix est très correct quand à lui aussi.</t>
  </si>
  <si>
    <t>decosne-x-122011</t>
  </si>
  <si>
    <t>Je suis satisfait du service et du support pour la finalisation du devis avant la souscription.
La souscription est facile et rapide
Espace client simple et claire</t>
  </si>
  <si>
    <t>bultel-c-122003</t>
  </si>
  <si>
    <t>JE SUIS SATISFAITE DE LA PROCEDURE ET DU PRIX PROPOSE ET DE LA BONNE ECOUTE TELEPHONIQUE ET DES RENSEIGNEMENTS DONNES. PEUT-ÊTRE UN PEU PLUS DE FACILITE SUR LE SITE SERAIT NECESSAIRE</t>
  </si>
  <si>
    <t>pelayo-l-121994</t>
  </si>
  <si>
    <t>Très bon contact et bons échanges, rapide, et efficacité pour la constitution du dossier.
Les tarifs sont intéressants avec de multiples options pour mon véhicule.</t>
  </si>
  <si>
    <t>florek-j-121964</t>
  </si>
  <si>
    <t>Souscription facile quel que soit l'âge du souscripteur. 
Prix attractifs avec une assurance qui couvre tout ce qu'il faut (à voir dans le temps).....</t>
  </si>
  <si>
    <t>quartier-dit-maire-v-121952</t>
  </si>
  <si>
    <t>Très bon échange avec les conseillers, très professionnels. Informations complètes. Bon rapport qualité prix. Service client très bon. Je recommande.</t>
  </si>
  <si>
    <t>le-sec-h-y-121947</t>
  </si>
  <si>
    <t>Site internet bien pensé et réalisé. Formalité simples, rapides et efficaces. Assurance temporaire reçue presque immédiatement. Tarif plus que corrects. Rien à redire.</t>
  </si>
  <si>
    <t>palaniandy-p-121933</t>
  </si>
  <si>
    <t>Prix intéressant et je suis satisfait du service. Après plusieurs devis et conseil, j'ai pu choisir la formule le mieux adapté pour mon besoin. Reste à découvrir l'exécution du contrat en cas de sinistre.</t>
  </si>
  <si>
    <t>30 juin 2021 suite à une expérience en juin 2021</t>
  </si>
  <si>
    <t>boumazlag-a-121931</t>
  </si>
  <si>
    <t>Service client et service commercial au top à l'écoute et patient prennent le temps d'accompagner leur client je recommande tout les jours cette compagnie.</t>
  </si>
  <si>
    <t>rolland-m-121920</t>
  </si>
  <si>
    <t>Echange rapide et on ne peut plus clair avec la conseillère lors de la souscription de mon contrat. Elle a su m'expliquer avec patience les différents points et surtout me conseiller en toute transparence ! Grâce à vos avantages, j'ai pu bénéficier d'un code parrainage on ne peut plus intéressant ! Je recommanderais cette assurance à mon entourage.</t>
  </si>
  <si>
    <t>michel-a-121912</t>
  </si>
  <si>
    <t xml:space="preserve">je suis satisfaite du service, très rapide à souscrire
Prix très abordable et compétitif.
Je le recommande fortement. J'espère que la suite se passe comme pour l'inscription </t>
  </si>
  <si>
    <t>luccioni-i-121909</t>
  </si>
  <si>
    <t>simple et pratique; les prix me conviennent. Tout est bien expliqué et accueil efficace au téléphone.Je suis contente des prestations proposées.je recommande vivement L'olivier assurances.</t>
  </si>
  <si>
    <t>dahbi-herrewyn-m-121892</t>
  </si>
  <si>
    <t>Je suis ravi, un rapport qualité prix intéressant et une adhésion rapide
et qui débute très vite . Cela permet un bon début. en esperant que tout iras aussi bien par la suite 
merci</t>
  </si>
  <si>
    <t>baa-f-121888</t>
  </si>
  <si>
    <t>OK JE SAIS PAS QUOI DIRE MAIS JE SUIS PAS VRAIMENT SATISFAIT VU LE TARIF QUE JAI FAIS DEPART ET CELUI QUE JE DOIT PAYER  DONC JE PENSE YA UNE GANDE DIFFERENCE</t>
  </si>
  <si>
    <t>adam-l-121861</t>
  </si>
  <si>
    <t>le tarif est attractif pour les garanties. A voir à l'usage et le temps si ma souscription me confirme le ressenti de l'adhésion. RAS avec le conseiller.</t>
  </si>
  <si>
    <t>philippon-v-121855</t>
  </si>
  <si>
    <t xml:space="preserve">Je déplore le refus de prise ne compte du parrainage étant passer par un comparateur de prix par méconnaissance de cette clause.
Je ne trouve pas cela très commerçant  </t>
  </si>
  <si>
    <t>29 juin 2021 suite à une expérience en juin 2021</t>
  </si>
  <si>
    <t>farouk-121583</t>
  </si>
  <si>
    <t>Il vous attire avec le pris mais quand y a un problème y’a  plus personnes tu paies des avantages qui te serve à rien une assurance à éviter je déconseille fortement il te donne des mauvaises informations il te balade pour t’épuiser je ai résilier directement</t>
  </si>
  <si>
    <t>parmentier-k-121581</t>
  </si>
  <si>
    <t>Ayant eu aucun accident depuis mes 18 ans puis 1 ans chez vous j’aurai aimé un peu moin chère autrement l’olivine dans l’ensemble à l’écoute quand je l’ai appel</t>
  </si>
  <si>
    <t>moreira-de-sousa-p-121580</t>
  </si>
  <si>
    <t>Pour l'instant cela cette assurance me convient, service rapide, compréhensif, facile et efficaz. On vera avec le temps si cela nous conviendra......</t>
  </si>
  <si>
    <t>rayer-b-121578</t>
  </si>
  <si>
    <t>Je suis très satisfait du service client  d'olivier assurance. Ils sont très professionnels, une réponse rapide par téléphone et des interlocuteurs très pro</t>
  </si>
  <si>
    <t>guillaudeux-a-121539</t>
  </si>
  <si>
    <t>Je suis satisfait , je recommence cette assurance , pas de prise de tête tous ce fait rapidement, les conseillers sont là pour nous expliquer dans les détails</t>
  </si>
  <si>
    <t>laval-a-121532</t>
  </si>
  <si>
    <t xml:space="preserve">Je suis satisfaite du service, je recommande cette assurance. 
Le prix est convenable, et le service client également ils sont à l’écoute et nous aide beaucoup.
</t>
  </si>
  <si>
    <t>durier-k-121525</t>
  </si>
  <si>
    <t>Je remercie le conseiller qui a été efficace et agréable. L'assurance propose des prix plus bas que les autres assurances. Les conseils pour assurer le véhicule sont agréable.</t>
  </si>
  <si>
    <t>zidi-h-121522</t>
  </si>
  <si>
    <t>Service rapide pour le moment, prix compétitif et espace client simple et facile, contrat englobe les détails nécessaires, conseillère réactive et compréhensive</t>
  </si>
  <si>
    <t>agrippa-o-121506</t>
  </si>
  <si>
    <t>Je suis entièrement satisfaite du prix la qualité du service le personnel très courtois tout est parfait la rapidité du service merci beaucoup je conseillerais à tout le monde</t>
  </si>
  <si>
    <t>vieville-f-121504</t>
  </si>
  <si>
    <t>Satisfait du service en ligne 
Un appel téléphonique sera le bienvenue 
Si vous le souhaitez vous pouvez me contacter je reste disponible 
Site internet fluide et rapide</t>
  </si>
  <si>
    <t>benzid-d-121488</t>
  </si>
  <si>
    <t>Bon rapport qualité prix de prime abord, la paraphe des documents devrait pouvoir se faire directement dans les cases allouées sinon rien à dire de négatif</t>
  </si>
  <si>
    <t>28 juin 2021 suite à une expérience en juin 2021</t>
  </si>
  <si>
    <t>perez-b-121451</t>
  </si>
  <si>
    <t>Au premier abord ,dossier facile à remplir;difficile de donner un avis concernant une assurance que l on découvre.En espérant être satisfaite des prestations proposées et pouvoir conseiller vos services.</t>
  </si>
  <si>
    <t>gainard-t-121444</t>
  </si>
  <si>
    <t>Je suis satisfait du prix du contrat que j'ai passé avec toutes les caractéristiques la conseillère m'a tres bien renseignée et m'a très bien aiguille</t>
  </si>
  <si>
    <t>mazars-s-121443</t>
  </si>
  <si>
    <t>je suis satisfaite du service, les prix sont très compétitifs, contact facile et professionnel, explication claire. Je recommande sans problème cet assureur.</t>
  </si>
  <si>
    <t>daerden-n-121441</t>
  </si>
  <si>
    <t xml:space="preserve">parfait, bon accueil on verra en cas de sinistre si cela se confirme
remise sur second vehicule assurée
garanties correctes
je conseille dans mon entourage
</t>
  </si>
  <si>
    <t>ravet-r-121438</t>
  </si>
  <si>
    <t xml:space="preserve">Je suis satisfait du prix et de la rapidité des démarches!
Équipe a l'écoute et disponible pour autre renseignement concernant les assurances ! Un grand merci a l'équipe de l'olivier </t>
  </si>
  <si>
    <t>annezo-d-121437</t>
  </si>
  <si>
    <t>RAS au moment de la souscription. Accueil téléphonique satisfaisant. Mon réseau téléphonique était moyennement correct mais on s'en est bien sorti. Merci</t>
  </si>
  <si>
    <t>saintomer-j-121431</t>
  </si>
  <si>
    <t>Accessibilité rapide, clareté des informations, bons conseils, bon accueil 
Tarifs compétitifs
Rapidité d'obtention des informations souhaitées
Rapport qualité prix intéressant</t>
  </si>
  <si>
    <t>vincent-t-121424</t>
  </si>
  <si>
    <t>Réponse et rappel d'un conseiller très rapide. Conseiller très agréable au téléphone expliquant clairement les modalités du contrat, et répondant parfaitement aux questions souhaitées.</t>
  </si>
  <si>
    <t>de-suin-e-121423</t>
  </si>
  <si>
    <t>les prix me semblent corrects non verrons à l'usage. Si la réactivité et les services sont à la hauteur de votre réputation nous serons ravis de notre choix</t>
  </si>
  <si>
    <t>delatte-m-121419</t>
  </si>
  <si>
    <t>on peu s'assurer rapidement pour le jour même ce qui est plutôt pratique cependant les tarif sont plutôt élévés , bien que pas plus que la concurrence</t>
  </si>
  <si>
    <t>agret-n-121407</t>
  </si>
  <si>
    <t>Je suis assez satisfait mais c’est un peu cher pour une petite voiture que j’ai mais sinon le service proposé est pas mal. L’assurance n’est pas mauvaise</t>
  </si>
  <si>
    <t>nmarshal-121405</t>
  </si>
  <si>
    <t xml:space="preserve">Mon fils a acheté une police TOUS RISQUES chez Lolivier. Quand ses jantes/ pneus ont été volés, il a découvert qu'il y a beaucoup d'exclusions dans la police et qu'il n'était pas couvert.
A EVITER
</t>
  </si>
  <si>
    <t>pierson-m-121403</t>
  </si>
  <si>
    <t>Problème lors de l'inscription, j'ai directement été rappelé par un conseiller qui fut très agréable. Procédure très rapide, le prix me semble compétitif</t>
  </si>
  <si>
    <t>27 juin 2021 suite à une expérience en juin 2021</t>
  </si>
  <si>
    <t>vanelslande-r-121341</t>
  </si>
  <si>
    <t>Satisfait des prestations proposées ainsi que du prix attractif, large choix de couvertures permettant de répondre au mieux aux besoins des conducteurs</t>
  </si>
  <si>
    <t>26 juin 2021 suite à une expérience en juin 2021</t>
  </si>
  <si>
    <t>lherminier-c-121293</t>
  </si>
  <si>
    <t>Je cherchais une première assurance, aucun assureur ne voulait me prendre, ou bien à des prix très onéreux. Avec l'olivier, la souscription a été simple et rapide, sans compter le prix attractif.</t>
  </si>
  <si>
    <t>25 juin 2021 suite à une expérience en juin 2021</t>
  </si>
  <si>
    <t>levy-s-121243</t>
  </si>
  <si>
    <t>je suis satisfais de la réponse rapide qui m'a été apporté et des prix plus que satisfaisant comparé aux autres assurances, je recommande cette assurance .</t>
  </si>
  <si>
    <t>guidez-m-121216</t>
  </si>
  <si>
    <t>Venant de souscrire à l'instant, je ne peux me prononcer sur votre enseigne mais je me ferai un plaisir de revenir vers vous ultérieurement.</t>
  </si>
  <si>
    <t>ringeval-a-121200</t>
  </si>
  <si>
    <t>Satisfaite du prix et du service qu’il apporte, le personnel est très agréable et à l’écoute , je recommande l’olivier assurance à d’Autre client .</t>
  </si>
  <si>
    <t>trillest-j-121186</t>
  </si>
  <si>
    <t>PARFAIT RAPIDE ET SIMPLE
LES RENSEIGNEMENTS  SONT LIMPIDES
TARIF CORRECT RIEN 0 DIRE 
LES FORMULES AVEC TOUTES LES OPTIONS C' EST BIEN on a le choixdechoisir</t>
  </si>
  <si>
    <t>sassine-b-121179</t>
  </si>
  <si>
    <t>Satisfait du service, j'espère que l'ajout d'option supplémentaire comme assistance 0km pourra se faire sans frais additionnel comme ca peut être le cas pour un simple changement de statut ou d'adresse postale.</t>
  </si>
  <si>
    <t>wincenciak-l-121151</t>
  </si>
  <si>
    <t>Service rapide et efficace.
Répondent vite, aimables et compréhensifs.
Prix défiant toute concurrence.
Deux ans sous L'Olivier Assurance Auto et je compte y rester.</t>
  </si>
  <si>
    <t>daoud-121131</t>
  </si>
  <si>
    <t xml:space="preserve">Je déconseille !! J'ai passé une journée de paperasse pour au final perdre de l'argent !
Service client à fuire !
Après avoir fait un devis sur leur site internet je les contacte pour finaliser le contrat qui se fait en deux fois, après avoir payer un acompte de 150 on me demande 250e de plus que le prix indiqué sur le devis.
Le service client ne veux rien savoir et refuse de me passer un responsable. Résultat je suis obligé de résilier et je paye des frais de dossier pour rien ..
On a beau leurs dire qu'on a déjà 4 contrats chez eux ils veulent rien savoir ..
Très déçu </t>
  </si>
  <si>
    <t>24 juin 2021 suite à une expérience en juin 2021</t>
  </si>
  <si>
    <t>carillo-l-120118</t>
  </si>
  <si>
    <t>très satisfaite étant jeune conductrice prix abordable pour une première assurance et facile a souscrire par internet carte verte reçu très rapidement</t>
  </si>
  <si>
    <t>guillermin-m-119115</t>
  </si>
  <si>
    <t>Les opérateurs téléphoniques sont patients et sympathique, je suis pour l'instant satisfaite du service client, mon contrat commence le 30 juin 2021, on verra</t>
  </si>
  <si>
    <t>herrour-f-119112</t>
  </si>
  <si>
    <t>J'ai finalisé mon devis et souscris mon contrat Auto par Téléphone avec GUILLAUME auquel je mets la note de 10/10 pour son excellent professionnalisme</t>
  </si>
  <si>
    <t>enzo-c-119104</t>
  </si>
  <si>
    <t>prix bas service client agréables et attente téléphonique courtes
prix trés bas pour les jeunes conducteur donc je fait parties trés agréable merci ...</t>
  </si>
  <si>
    <t>viguie-m-119081</t>
  </si>
  <si>
    <t>Un peu long a remplir toutes les données demandées.
Petit point noir, la listes des documents a envoyer en tout petit caractère. Mettre une police plus visible peut être ou une couleurs plus voyantes qui attire l'œil.</t>
  </si>
  <si>
    <t>basset-m-119078</t>
  </si>
  <si>
    <t>Je suis très satisfaite des devis envoyés, ils répondaient tous à mon budget.
J'ai connu L'Olivier par des amis qui en sont également très contents.
La réception des documents et la signature du contrat ont été très rapides.</t>
  </si>
  <si>
    <t>prothier-d-118082</t>
  </si>
  <si>
    <t>Très satisfait de la rapidité de votre service, très heureux d'être client parmis vous et j'ai hâte de voir la suite, merci pour votre rapidité d'action .</t>
  </si>
  <si>
    <t>rocheteau-t-118063</t>
  </si>
  <si>
    <t>Plusieurs difficultés avec le site
Accès au compte perso 
devis habitation 
règlement (boursorama) via le site impossible, opération faite avec un conseiller par téléphone avec information sur les références bancaire ce qui ne rassure vraiment pas</t>
  </si>
  <si>
    <t>srikumaran-k-118060</t>
  </si>
  <si>
    <t>Je suis très satisfait du service. Le prix de l'assurance me revient très chère mais sinon tout est parfait. Le personnel est très aimable et répond a tout nos besoins.</t>
  </si>
  <si>
    <t>23 juin 2021 suite à une expérience en juin 2021</t>
  </si>
  <si>
    <t>cotard-m-118045</t>
  </si>
  <si>
    <t>Je viens de m'inscrire , je verrais dans le temps si les services de l'olivier me convienne. Pour l'instant rien à dire, les prix correspondent à mes attentes par rapport aux garantie proposées.</t>
  </si>
  <si>
    <t>hamed-d-118006</t>
  </si>
  <si>
    <t>Rien a contredire tout est parfait.Je recommande vivement cette compagnie d'assurance.Un effort a faire en ce qui concerne les frais de dossier,un petit geste commerciale serait le bienvenue.D HAMED</t>
  </si>
  <si>
    <t>letellier-n-117981</t>
  </si>
  <si>
    <t>Je viens de souscrire et les tarifs sont intéressants par rapport à la couverture. Maintenant, à voir lorsqu'il y aura un sinistre si j'en ai un. Espérons que le service client sera à la hauteur.</t>
  </si>
  <si>
    <t>nifloe-m-117960</t>
  </si>
  <si>
    <t>Je suis satisfait de olivier assurance, prix raisonnable, je recommanderai l'olivier assurance à mes amis pour les montants qu'il propose au jeune conducteur</t>
  </si>
  <si>
    <t>baklouti-aissa-m-117953</t>
  </si>
  <si>
    <t xml:space="preserve">Au top comme d'habitude, temps d'attente réduit, conseillers clairs et précis.
Je recommande l'Olivier tant sur le tarif que sur la prestation et la qualité de service
</t>
  </si>
  <si>
    <t>bapceres-garibal-i-117943</t>
  </si>
  <si>
    <t>Je suis satisfaite du service. Rapidité, disponibilité. Les tarifs sont très compétitifs. l'envoi de documents est simple et le retour rapide. Donc je recommande</t>
  </si>
  <si>
    <t>pagenel-o-117933</t>
  </si>
  <si>
    <t>Très bon rapport qualité prix , grande efficacité, grande réactivité, un excellent accueil téléphonique donc des débuts très satisfaisant chez l’Olivier Assurances .</t>
  </si>
  <si>
    <t>22 juin 2021 suite à une expérience en juin 2021</t>
  </si>
  <si>
    <t>cras-m-117905</t>
  </si>
  <si>
    <t>je suis tres satisfaite part le prix et le personnel se sont des gens tres serieux et serviable et agréable contente de faire partie des nouveaux adherent</t>
  </si>
  <si>
    <t>delhez-s-117876</t>
  </si>
  <si>
    <t>prix compétitif mais quand on fait plusieurs devis avec les mêmes renseignements nous n'avons jamais le même montant</t>
  </si>
  <si>
    <t>cheikhouna-c-117813</t>
  </si>
  <si>
    <t>Je suis satisfait de mon mon contrat d assurance Les prix me conviennent c est simple rapide pratique et surtout efficace et merci pour votre accueil téléphonique</t>
  </si>
  <si>
    <t>21 juin 2021 suite à une expérience en juin 2021</t>
  </si>
  <si>
    <t>duigou-a-117780</t>
  </si>
  <si>
    <t xml:space="preserve">JE SUIS SATISFAITE DU SERVICE ET DU PRIX 
LA PROCEDURE EST TRES RAPIDE ET SIMPLE A COMPRENDRE ET A REMPLIR 
LE SITE NOUS ACCOMPAGNE JUSQU'AU BOUT DE LA PROCEDURE </t>
  </si>
  <si>
    <t>solbes-r-117743</t>
  </si>
  <si>
    <t>Merci pour le prix, je trouve que l’assurance qui m’a était sollicité par un ami qui vous a connus auprès des publicités télévisées, merci à vous et bonne journée Mr Solbes Romain.</t>
  </si>
  <si>
    <t>jourdan-c-117742</t>
  </si>
  <si>
    <t>super entretien téléphonique , tout les renseignement sur le contrat sont clair. rapport qualité /prix son excellent sans prendre d'option supplémentaire. a recommande!</t>
  </si>
  <si>
    <t>deleplace-l-117731</t>
  </si>
  <si>
    <t>Je suis satisfaite du service, les prix sont très abordable pour une assurance, très à l’écoute et au conseil de la personne. Ravie d’avoir our ce nouveau contrat.</t>
  </si>
  <si>
    <t>bertho-p-117728</t>
  </si>
  <si>
    <t xml:space="preserve">simple et pratique, je suis satisfait de vos services.
simple et pratique, je suis satisfait de vos services.
simple et pratique, je suis satisfait de vos services.
</t>
  </si>
  <si>
    <t>ingabire-j-117704</t>
  </si>
  <si>
    <t xml:space="preserve">L' acces au service trés pratique, le joignabilité, le flexibilité de prix, la plateforme me facilite beaucoup pour pouvoir y acceder où et quand je veux.
</t>
  </si>
  <si>
    <t>19 juin 2021 suite à une expérience en juin 2021</t>
  </si>
  <si>
    <t>marchand-o-117627</t>
  </si>
  <si>
    <t>Je trouve la procedure de souscription facile et claire, la possibilité de modifier certains parametres de l'assurance du vehicule est un plus et permet de s'adapter au besoin</t>
  </si>
  <si>
    <t>said-k-117606</t>
  </si>
  <si>
    <t>JE SUIS SATISFAIT REPONSE RAPIDE ET PLUS CONVAINQUANT. CONTINUER DANS CETTE DYNAMIQUE JE SUIS PRET A VOUS FAIRE DES PARAINAGE. MERCI  A TRES BIENTOT CORDIALEMENT</t>
  </si>
  <si>
    <t>hannedouche-l-117597</t>
  </si>
  <si>
    <t>Je suis satisfait du service de l assurance l'olivier il sont à l écoute il conseil bien aucun soucis je recommande.............</t>
  </si>
  <si>
    <t>ferreira-d-117596</t>
  </si>
  <si>
    <t>Je suis satisfait des services proposés par L’olivier assurance,
Les prix sont intéressant,
Reste à voir dans la durée si les prestations seront aux rendez-vous en cas de souci.</t>
  </si>
  <si>
    <t>monchablon-a-117593</t>
  </si>
  <si>
    <t>Super service et super conseillère (Nassima) elle a été très efficace pour ouvrir mon nouveau contrat et très gentille. Temps d'attente rapide et super accueil</t>
  </si>
  <si>
    <t>krzeminski-i-117591</t>
  </si>
  <si>
    <t>Trés bon acceuil télephonique et explications trés claires de la part du conseillé. Je recommande, de plus la plateforme téléphonique est basé dans le nord de la France ce qui est un plus pour moi.</t>
  </si>
  <si>
    <t>kherbouchi-k-117584</t>
  </si>
  <si>
    <t>Satisfait du service rapide, personnel a l ecoute bien explicatif, prix correct des devis automobiles ou habitations, je recommande l Olivier assurance.</t>
  </si>
  <si>
    <t>leterme-o-117570</t>
  </si>
  <si>
    <t>La formule et les conditions conviennent bien au personnes de retour d'expatriation.
Je recommande L'olivier Assurance à toutes les personnes revenant en France après plus de 3 ans à l'étranger</t>
  </si>
  <si>
    <t>18 juin 2021 suite à une expérience en juin 2021</t>
  </si>
  <si>
    <t>aksu-s-117549</t>
  </si>
  <si>
    <t>Simple et rapide, des prix qui défit toute concurrence. Un service client/ des conseillers sympatique et très réactif.
Je suis très satisfaite pour une première ouverture de contrat avec l'olivier assurance</t>
  </si>
  <si>
    <t>pollet-c-117535</t>
  </si>
  <si>
    <t xml:space="preserve">je suis satisfait du service
et également satisfait du prix , de la simplicité du site et du déroulement du contrat pour la signature , je conseillerais l'assurance l'olivier a des amis .
</t>
  </si>
  <si>
    <t>sam-madiba-a-117523</t>
  </si>
  <si>
    <t>L'attente téléphonique est moins longue et je suis ravi de l'accueil téléphonique. Les conseillers sont à l'écoute, les explications sont nets et précises.</t>
  </si>
  <si>
    <t>khalyl-a-117508</t>
  </si>
  <si>
    <t xml:space="preserve">Je suis satisfait du service 
Les prix me conviennent parfaitement assurance pas trop chère je recommande vraiment 
Service client rien à dire très poli </t>
  </si>
  <si>
    <t>galea-m-117481</t>
  </si>
  <si>
    <t xml:space="preserve">Les prix me conviennent.
L'Interlocuteur qui m'a rappelé est efficace et aimable.
Souscription en ligne pratique et rapide.
Étendue des garanties intéressante. </t>
  </si>
  <si>
    <t>17 juin 2021 suite à une expérience en juin 2021</t>
  </si>
  <si>
    <t>karmanou-s-117427</t>
  </si>
  <si>
    <t>C est parfait  tout est nickel très bonne assurance je recommande sans aucun problème le service est rapide...vous pouvez vous assurez les yeux fermés</t>
  </si>
  <si>
    <t>mioche-l-117421</t>
  </si>
  <si>
    <t>Les prix sont très bon, cependant ils augment lorsque l'on change de véhicule pour une puissance similaire et une finition similaire sans justification ...</t>
  </si>
  <si>
    <t>griche-g-117414</t>
  </si>
  <si>
    <t>Je suis satisfait dommage que le paiement par mensualité me fasse augmenter l'assurance de 554€ à 629€ ce qui n'est pas négligeable à part ça c'est facile et rapide</t>
  </si>
  <si>
    <t>wermeille-m-117409</t>
  </si>
  <si>
    <t>Très bien reponse immediate,accueil personnalisé et de qualité, a su répondre à mes questions. A trouver  une solution  à mon problème. Conseiller agréable</t>
  </si>
  <si>
    <t>merzougui-f-117401</t>
  </si>
  <si>
    <t xml:space="preserve">Malheureusement je n'ai pas pu assurer mes 2 autres voitures  et mon habitation chez vous étant chez un autre assureur que depuis quelques mois.
Vous êtes moins cher qu'eux. J'attends. </t>
  </si>
  <si>
    <t>lair-s-117384</t>
  </si>
  <si>
    <t>Je ne peux pas encore donner mon avis je viens juste de signer le contrat 
Les prix pour jeunes conducteurs sont intéressants comparés aux autres assurances, c’est le seul avis que je peux fournir à cet instant.</t>
  </si>
  <si>
    <t>slimani-l-117368</t>
  </si>
  <si>
    <t>Je suis pour l'instant satisfait du service proposé.
Je referai un point d'ici 6 mois avec mon conseiller pour pouvoir vous redonner mon avis à postériori.</t>
  </si>
  <si>
    <t>rabbani-y-117351</t>
  </si>
  <si>
    <t xml:space="preserve">Très belle accueil et très clair dans tous les explications .
J’ai apprécié cette échange et personnalisation de mon assurance en accord avec mes besoins.
Merci </t>
  </si>
  <si>
    <t>binet-n-117347</t>
  </si>
  <si>
    <t>Je suis satisfait de notre contrat concernant le prix et les garanties que nous avons demandé. Vos services ont été très compétents. Nous recommandons LOLIVIER ASSURANCE</t>
  </si>
  <si>
    <t>chauvat-l-117336</t>
  </si>
  <si>
    <t>Satisfait de la prestation de ce jour que nous avons réalisé ensemble sur le site de l’Olivier. Vous remerciant pour la prestation de ce jour. Fait à Pernes-les-Fontaines ce jour.</t>
  </si>
  <si>
    <t>joslain-b-117313</t>
  </si>
  <si>
    <t>je suis satisfait du service excepté le 16/06 difficultés pour se connecter au standard téléphonique.
les prix sont élevés
les interlocuteurs au téléphone sont aimables</t>
  </si>
  <si>
    <t>foumpire-j-117302</t>
  </si>
  <si>
    <t>Super satisfait pour le service ! Réponse Avant même d’avoir monter le dossier en ligne ! Un peu cher mais pour une assurance en urgence c’est le top!</t>
  </si>
  <si>
    <t>16 juin 2021 suite à une expérience en juin 2021</t>
  </si>
  <si>
    <t>maurice-w-117288</t>
  </si>
  <si>
    <t>Je recommande fortement cette assurance une simplicité et une clairvoyance suivi d'une rapidité incroyable RAS</t>
  </si>
  <si>
    <t>remy-c-117284</t>
  </si>
  <si>
    <t xml:space="preserve">Très bon accueil téléphonique par les conseillers, le prix est très correct également.
Bonne première impression globalement, je recommande l'Olivier
</t>
  </si>
  <si>
    <t>symphor-e-117243</t>
  </si>
  <si>
    <t>Très réactifs pour les souscriptions et renseignements très clairs...deux véhicules assurés chez l Olivier. J'espère que vous serez aussi réactif en cas d accident...</t>
  </si>
  <si>
    <t>faure-c-117240</t>
  </si>
  <si>
    <t xml:space="preserve">Très satisfait du tarif et du service en Tant que jeune Permis.
Système en ligne performant et toujours un conseillé disponible au téléphone.
A recommander
</t>
  </si>
  <si>
    <t>lauret-p-117200</t>
  </si>
  <si>
    <t>Service facile d'accès.
Contrat simple et rapide à remplir en ligne.
Explications très claires étape par étape.
Je recommande très fortement vos services.</t>
  </si>
  <si>
    <t>aubry-s-117196</t>
  </si>
  <si>
    <t xml:space="preserve">Service rapide et satisfaisant. Contrat signé en moins de 24h.
Service client facilement joignable et aimable.
Je recommande cette assurance.          </t>
  </si>
  <si>
    <t>monroe-g-117190</t>
  </si>
  <si>
    <t>satisfait du service, personnel aimable
prix compétitif, différentes formules.
explications correctes.
plateforme internet moderne, 
donc a priori à prescrire</t>
  </si>
  <si>
    <t>15 juin 2021 suite à une expérience en juin 2021</t>
  </si>
  <si>
    <t>godard-t-117161</t>
  </si>
  <si>
    <t>Je suis satisfait du service, et du prix lors de la finalisation du contrat, pour assurer une deuxième voiture avec le multiauto de chez l’olivier assurance</t>
  </si>
  <si>
    <t>beldjilali-a-117156</t>
  </si>
  <si>
    <t xml:space="preserve">Je suis ravis du prix le prix me convient parfaitement 
Très bonne assurance auto 
Merci de m'avoir assuré au plus vite et rapidement assurance a partager </t>
  </si>
  <si>
    <t>dumergue-c-117106</t>
  </si>
  <si>
    <t>Interlocuteur sympathique et efficace pour la souscription des contrats.
Pour la prise en charge de sinistre, je reviendrai si j'en ai malheureusement un dans le futur.</t>
  </si>
  <si>
    <t>paubet-y-117091</t>
  </si>
  <si>
    <t>tres bons conseils et assitance telephoniuqe rapide apres avoir eu des soucis de connexion internet ..les tarifs sont corrects de plus ..je recommande cette assurance</t>
  </si>
  <si>
    <t>sabri-b-117051</t>
  </si>
  <si>
    <t xml:space="preserve">Je suis satisfait du service qualité du prix  si on peut encore moin cher  et j’étais parrainé je  voudrais  savoir  comment sa se    
passe  si on na droit un cadeaux </t>
  </si>
  <si>
    <t>14 juin 2021 suite à une expérience en juin 2021</t>
  </si>
  <si>
    <t>alvarez-i-117037</t>
  </si>
  <si>
    <t>Très satisfaite des prix. La conseillère au téléphone au top.
Service rapide et efficace ! Enfin une assurance à des bas prix... Enfin bref, très contente d’avoir entendu parlé de l’Olivier Assurance!</t>
  </si>
  <si>
    <t>jandot-r-117030</t>
  </si>
  <si>
    <t>Super assurance pas cher plus acceuil téléphonique super Assistant super accueillant et tres competents assez rapide je recommande allez y les yeux ferme mefci</t>
  </si>
  <si>
    <t>petitjean-a-117027</t>
  </si>
  <si>
    <t>Service parfait et rapide, prix très intéressant. Très bon accueil et bon conseil. Conseiller très professionnel. Pour l'instant rien à redire, tout est parfait</t>
  </si>
  <si>
    <t>bruyant-s-116983</t>
  </si>
  <si>
    <t>Je suis satisfait du service … les prix me conviennent … simple et convaincant … je recommande fortement a mon entourage … avec esperance de recevoir des remise a l’avenir :)</t>
  </si>
  <si>
    <t>lotigie-l-116973</t>
  </si>
  <si>
    <t>Souscription facile, site internet bien fait.
Les prix restent élevés pour un jeune conducteur même si c'est l'une des assurance les plus compétitives.</t>
  </si>
  <si>
    <t>lunardi-f-116964</t>
  </si>
  <si>
    <t>Assureur qui reste encore cher pour un jeune conducteur mais moins que les autres assureurs, mais la souscription est assez facile. Je vais faire des devis pour les autres véhicules.</t>
  </si>
  <si>
    <t>hadji-d-116951</t>
  </si>
  <si>
    <t>Je suis satisfaite du prix mais le devis n’est pas pas le même en ligne et avec un conseiller. La chose est qui est positive est le système du parrainage qui nous permet de faire des économies</t>
  </si>
  <si>
    <t>danniel-t-116950</t>
  </si>
  <si>
    <t>Les démarches pour la souscription se font facilement. Les tarifs sont corrects et compétitifs par rapport aux autres compagnies d assurance. Je suis satisfais du service.</t>
  </si>
  <si>
    <t>13 juin 2021 suite à une expérience en juin 2021</t>
  </si>
  <si>
    <t>chaati-k-116914</t>
  </si>
  <si>
    <t>Au top facile dans la mise en place ainsi que la réception de la vignette il faut a l'avenir faire des offres promotionnel pour attiré la clientèle..</t>
  </si>
  <si>
    <t>mnafack-m-116912</t>
  </si>
  <si>
    <t>Satisfait de service rapide et efficace je souhaite avoir m'a carte verte définitive rapidement ce possible de rectifier le nom de famille Mnafakh merci cordialement</t>
  </si>
  <si>
    <t>cointereau-g-116905</t>
  </si>
  <si>
    <t xml:space="preserve">Je suis satisfait de l'offre proposé
Les tarifs sont intéressants et cohérents avec le marché.
La rapidité et la facilité pour adhérer sont excellent.
</t>
  </si>
  <si>
    <t>bourdier-n-116903</t>
  </si>
  <si>
    <t>Bonjour, mon expérience utilisateur pour faire assurer mon second véhicule a été beaucoup trop longue : 30 minutes par téléphone ! Cela doit pouvoir être simplifié quand on est déjà client.</t>
  </si>
  <si>
    <t>thibault-m-116897</t>
  </si>
  <si>
    <t>Rapide et bon prix, simple à réaliser, pas eu de problème durant la lecture et signature du contrat. Je recommanderais L’olivier assurance à mes proches</t>
  </si>
  <si>
    <t>12 juin 2021 suite à une expérience en juin 2021</t>
  </si>
  <si>
    <t>lopere-m-116851</t>
  </si>
  <si>
    <t>Simple et éfficace dommage pas assurance pour 2 roues ,personne très serviable au téléphone en espérant voir mes charges d'assurance devenir moin lourde au fil du temps coordialement</t>
  </si>
  <si>
    <t>charrier-l-116842</t>
  </si>
  <si>
    <t xml:space="preserve">je suis satisfait du service, l'accueil téléphonique est très bien.
Personnel a l'écoute et rapide dans les démarches.                                           </t>
  </si>
  <si>
    <t>monet-j-116829</t>
  </si>
  <si>
    <t>Je suis satisfait de la prestation de mon interlocuteur qui a été très claire dans la présentation pour mon projet . Le prix me convient parfaitement. je recommanderais votre assurance.</t>
  </si>
  <si>
    <t>catalifaud-j-116812</t>
  </si>
  <si>
    <t>un senior paye 245 euro par ans moi je paye 388 le risque et le même je gagne peu et dans la mesure où je suis jeune conducteur je paye plus cher qu'un senior et pour le moment c'est la meilleure assurence proposer PS... le personnel irréprochable .</t>
  </si>
  <si>
    <t>11 juin 2021 suite à une expérience en juin 2021</t>
  </si>
  <si>
    <t>maecke-l-116805</t>
  </si>
  <si>
    <t>Les prix me conviennent. Tant qu'a la satisfaction, il ne me reste plus qu'a voir avec les services de mon contrat en cas ou j'aurais un soucis avec mon véhicule.</t>
  </si>
  <si>
    <t>martos-l-116802</t>
  </si>
  <si>
    <t>Je suis satisfaite de vos services,votre sérieux, la simplicité de vos services,et le sérieux des interlocuteurs quand aux explications permettant de bien s'assurer .merci</t>
  </si>
  <si>
    <t>thomire-l-116767</t>
  </si>
  <si>
    <t>Très bien je recommande entièrement Olivier assurance a mes amis et a ma famille rapport qualité prix 100 pour 100 je ne regrette pas plus qu'à voir dans la suite</t>
  </si>
  <si>
    <t>david-s-116764</t>
  </si>
  <si>
    <t>Je suis plutôt satisfait de part l'ouverture de mon dossier sur le site en ligne de l'Olivier, qui a été très simple et rapide. Maintenant j'espère que le reste suivra.</t>
  </si>
  <si>
    <t>aklouche-s-116757</t>
  </si>
  <si>
    <t>Beaucoup de complications inutiles.
Pas normal de devoir faire l'intermédiaire entre le service vente et le service client.
Pas normal aussi de devoir payer pour ensuite être remboursé.</t>
  </si>
  <si>
    <t>10 juin 2021 suite à une expérience en juin 2021</t>
  </si>
  <si>
    <t>barhili-m-116693</t>
  </si>
  <si>
    <t>Les prix me conviennent , et je suis satisfait de vos services , de votre réactivité au téléphone , ainsi que que l’écoute active dont vous avez fais part avec moi lors de la réalisation de mon contrat</t>
  </si>
  <si>
    <t>boukri-m-116683</t>
  </si>
  <si>
    <t>Pour  moi  je trouve que l'olivier est la meilleure au niveau de qualité prix, et  comme je suis nouveau assuré chez l'olivier je suis vraiment content.</t>
  </si>
  <si>
    <t>hennart-a-116668</t>
  </si>
  <si>
    <t>Très satisfait, accueil des plus agréable,très bonnes explications,  prix abordables,.Tres satisfait de mon interlocutrice,je ne manquerai pas de conseiller votre assurance .</t>
  </si>
  <si>
    <t>heuga-o-116642</t>
  </si>
  <si>
    <t>Les conseillers que j'ai eu au téléphone sont très compétents, les indications données étaient toujours de qualité et précises. Je suis satisfaite de ma formule d'assurance.</t>
  </si>
  <si>
    <t>etiss-m-116640</t>
  </si>
  <si>
    <t>Je suis très content de votre travail merci beaucoup vous êtes très gentils bon courage a vous.          Tous et bonne. Après midi.</t>
  </si>
  <si>
    <t>sadjian-i-116602</t>
  </si>
  <si>
    <t>Satisfait par les prix et le service client.
Devis rapide et clair.
Souscription également rapide et digitalisation de tout le process que j'apprécie particulièrement.</t>
  </si>
  <si>
    <t>spinetti-m-116596</t>
  </si>
  <si>
    <t>Merci pour le devis 
La réaction et tout ce qui va avec
Merci c’est moi merci merci merci
À bientôt 
J’espère avoir un meilleur tarif la prochaine fois</t>
  </si>
  <si>
    <t>didierlaurent-a-116587</t>
  </si>
  <si>
    <t>Très bon accompagnement, personnel à l’écoute, qui apporte de bons conseils et propose les meilleurs services possibles selon l’envie du client et ses besoins. Prix accessible et attractif, des options très intéressantes. Notamment pour les jeunes permis</t>
  </si>
  <si>
    <t>herenger-l-116586</t>
  </si>
  <si>
    <t xml:space="preserve">Je suis pour le moment satisfait du service. J’attend de voir si l’avenir confirmera ce sentiments. Les opérateurs que j’ai eu en ligne ont fait preuve de professionnalisme 
, c’est agréable. </t>
  </si>
  <si>
    <t>soleil-44-116579</t>
  </si>
  <si>
    <t xml:space="preserve">Que du personnel au téléphone, ce qui explique le prix, jusqu'à là, c normal !!!
J'ai un dossier qui dure depuis 3 mois, concernant une résiliation Loi Hamon, qui a été transmis par leur service à la MACIF au lieu de SURAVENIR et IL REVOIE LE DOCUMENT AVEC TOUJOURS LA MEME ERREUR - C INSUPPORTABLE
</t>
  </si>
  <si>
    <t>09 juin 2021 suite à une expérience en juin 2021</t>
  </si>
  <si>
    <t>junchat-n-116553</t>
  </si>
  <si>
    <t>Un rapport qualité prix très intéressant ! Petit bémol, je gère tous ce qui se rapporte aux documents dans mon foyer et notamment l'assurance auto de ma femme, c'est dommage que pour le coup mon nouveau contrat soit à son nom malgré que je sois conducteur principal.</t>
  </si>
  <si>
    <t>weiten-l-116550</t>
  </si>
  <si>
    <t>Service très pratique et rapide, le service client sera tout de même à surveiller dans le temps mais rien à redire pour l'instant. Ensemble très satisfaisant.</t>
  </si>
  <si>
    <t>georgette-c-116547</t>
  </si>
  <si>
    <t>Je suis satisfait du service obtenu ! L'accueille téléphonique très professionnel ainsi qu'une suggestion des recommandations très explicative pour une fois client à l'Olivier Assurance !</t>
  </si>
  <si>
    <t>cruz-j-116519</t>
  </si>
  <si>
    <t>Tres bonne assurance. Tres vite et tres clair. J'ai contacté par telephone et c'était hyper simple. Je recommanderais pour d'autres personnes. Jean Louis</t>
  </si>
  <si>
    <t>rivenq-p-116504</t>
  </si>
  <si>
    <t>Je suis très satisfait des services proposés, un prix attractifs m’a été proposé, tout me parait correct jusqu’à aujourd’hui. Une très bonne assurance, je recommande.</t>
  </si>
  <si>
    <t>aveline-b-116438</t>
  </si>
  <si>
    <t xml:space="preserve">L'outil de simulation de prix ainsi que de passage commande sont très simple et rapide.
il manque simplement une application mobile. Ainsi je recommande donc l'olivier assurance.
</t>
  </si>
  <si>
    <t>martinet-l-116436</t>
  </si>
  <si>
    <t>Nous verrons ! Une assurance tout de même plus élevé que ce que j'aurais crûs que départ. J'attend de voir par la suite si elle est aussi fiable que prévu.</t>
  </si>
  <si>
    <t>delblond-y-116418</t>
  </si>
  <si>
    <t>Facile à joindre et prix intéressant. Pour le début, tout semble rapide et efficace. Il conviendra de confirmer cette réactivité en cas de sinistre ou de besoin nécessitant une intervention de l'assurance.</t>
  </si>
  <si>
    <t>08 juin 2021 suite à une expérience en juin 2021</t>
  </si>
  <si>
    <t>ducuing-r-116395</t>
  </si>
  <si>
    <t>Bon prix mais franchises élevées. 
Très bon accueil par téléphone. 
150 caractères minimum pour pouvoir laisser son avis c'est pénible donc je comble comme ça</t>
  </si>
  <si>
    <t>delpy-e-116390</t>
  </si>
  <si>
    <t>très satisfait du service, je recommande fortement.
conseillers agréable et précis , à l'écoute et répondant a toutes les questions de manière précise et chaleureuse</t>
  </si>
  <si>
    <t>delaitre-m-116383</t>
  </si>
  <si>
    <t xml:space="preserve">J'ai encore un avis mitigé mais pour moi  le prix est attractif. je viens de souscrire donc voyons ca dans quelques moi. 
L'appel téléphonique c'est bien déroulé </t>
  </si>
  <si>
    <t>djezar-k-116359</t>
  </si>
  <si>
    <t xml:space="preserve">je suis satisfait du service rapide et très professionnelle on est bien reçu et aussi bien renseigner.
les prix sont raisonnables
simple et pratique  </t>
  </si>
  <si>
    <t>dromain-v-116347</t>
  </si>
  <si>
    <t>Un peu cher, mais c'est la seule assurance compatible avec mes années de permis (jeune permis) et la motorisation de ma voiture. 
Malgré l'envoi de mes documents je n'ai pas reçu ma carte assurance dans les temps.</t>
  </si>
  <si>
    <t>michel-v-116309</t>
  </si>
  <si>
    <t>Pour le moment rien a redire assuré depuis quelques jours à voir après la première année d assurance en tant que jeune permis le prix est correct affaires a suivre</t>
  </si>
  <si>
    <t>djillali-d-116296</t>
  </si>
  <si>
    <t>Je suis très satisfaite de cette assurance superbe génial rapide prix très intéressé et raisonnable pour les deux personnes que elle est disponible à mon</t>
  </si>
  <si>
    <t>07 juin 2021 suite à une expérience en juin 2021</t>
  </si>
  <si>
    <t>ghattas-p-116277</t>
  </si>
  <si>
    <t xml:space="preserve">je suis satisfait du service  simple et rapide  personne au téléphone très gentille et ses explications très  compréhensives je le recommanderai à mon entourage
</t>
  </si>
  <si>
    <t>diabira-d-116266</t>
  </si>
  <si>
    <t>Je suis satisfait des services, du prix, de la qualité de service, conseillers à l’écoute .Je suis satisfait des services, du prix, de la qualité de service, conseillers à l’écoute.</t>
  </si>
  <si>
    <t>wassmer-a-116257</t>
  </si>
  <si>
    <t>Je suis satisfait du service ainsi que de l accueil téléphonique, très bon prix..et très efficace pour la résiliation de l ancien assureur. Très agréable</t>
  </si>
  <si>
    <t>silvert-z-116232</t>
  </si>
  <si>
    <t>Simplicité, efficacité, rapidité. La conseillère était très agréable et sympathique. Bon service, prix abordable. Je recommanderais. Très bonne assurance.</t>
  </si>
  <si>
    <t>grillot-d-116224</t>
  </si>
  <si>
    <t>Trea bonne communication, tres competent au telephone. 
Meme si linterface mobile est a revoir car pas tres claire et la possibilité de signer plusieurs fois les contrats, le reste cest tres satifaisant !</t>
  </si>
  <si>
    <t>soudant-a-116216</t>
  </si>
  <si>
    <t>L'expérience global est satisfaisante et rapide, en revanche les 15 euros de frai de gestion parce que j'ai appelé un conseiller obligatoirement car plaque temporaires et obligation de modifié mon devis via le conseiller. Sans avoir été informé, ça c'est trés petit , je ne recommande pas</t>
  </si>
  <si>
    <t>vermeulen-m-116192</t>
  </si>
  <si>
    <t>Je suis satisfait du service proposé par l'Olivier assurance me permettant d'assurer la voiture que je souhaite à un prix très abordable.
J'ai été bien conseillé, et les commerciaux de l'olivier assurance ont toujours été disponible pour répondre à mes questions.</t>
  </si>
  <si>
    <t>06 juin 2021 suite à une expérience en juin 2021</t>
  </si>
  <si>
    <t>laurier-n-116155</t>
  </si>
  <si>
    <t>Je suis satisfait , du prix , de la simplicité , et de la compréhension de la personne qui c'est occupé de mon dossier ! Très facile a prendre en main votre site internet !</t>
  </si>
  <si>
    <t>vanelle-r-116123</t>
  </si>
  <si>
    <t>Je suis satisfait de l assurance qui est dans le prix pas trop chère je vous dit un grand merci pour votre avoir trouver des prix satisfaisant cordialement messieurs Vanelle</t>
  </si>
  <si>
    <t>05 juin 2021 suite à une expérience en juin 2021</t>
  </si>
  <si>
    <t>mustapha-m-116081</t>
  </si>
  <si>
    <t>Je suis satisfait de service et le contacte avec les conseillers de l’olivier assurance comme le prix et e De leurs service je conseille à tous le monde</t>
  </si>
  <si>
    <t>esteban-l-116072</t>
  </si>
  <si>
    <t>tres clair et satifait de l'operateur, merci pour la facilité ,je pourrais vous enoyer de nouveau client ci autour de moi a besoin d'un devis auto ou autre cordialement.</t>
  </si>
  <si>
    <t>abraham-v-116065</t>
  </si>
  <si>
    <t xml:space="preserve">Satisfait du service rapide et professionnel 
Facile d utilisation du site web
personnels très compétents 
Je recommande fortement cette assurance 
  </t>
  </si>
  <si>
    <t>dupuy-l-116039</t>
  </si>
  <si>
    <t>Nouveau client les offres on l'air attractives , a voir sur le long terme et en cas de soucis. Merci quand meme pour vous aligner sur les prix par rapport a la concurence</t>
  </si>
  <si>
    <t>bouchakour-r-116037</t>
  </si>
  <si>
    <t>Je suis satisfait de cette assurant et lala façons d’expliquer l’es procédure pour assurer , merci à vous , je recommande l’olivier assurance à mes proches et amis</t>
  </si>
  <si>
    <t>04 juin 2021 suite à une expérience en juin 2021</t>
  </si>
  <si>
    <t>dos-santos-a-116017</t>
  </si>
  <si>
    <t xml:space="preserve">Super les personnes au téléphone  très agréable pour le dossier ça se passe bien les documents sont simples à envoyer et dès réception des documents directement informés 
Merci </t>
  </si>
  <si>
    <t>coet-j-116007</t>
  </si>
  <si>
    <t>Très satisfaisant,  conseillère efficace  bien conseillée, rapide au téléphone, aimable rien à redire, très contente depuis plus de 10 ans, je conseillerais fortement</t>
  </si>
  <si>
    <t>ait-lhou-y-115963</t>
  </si>
  <si>
    <t>PRIX IMBATTABLE  IL NY AURA PAS MEILLEUR TARIF AILLEUR  EN SACHANT QUE CEST UN ASSUREUR EN LIGNE. JAI FAIS DES COMPARATIFS AILLEUR ET JESPERE QUE AVEC LOLIVIER JE ME SENTIRAIS BIEN COUVERT</t>
  </si>
  <si>
    <t>pradal-c-115947</t>
  </si>
  <si>
    <t>Très satisfaite du service proposé par le conseillé, Tarif très intéressant. Création du contrat simple et efficace. Je recommande cette assurance, notamment pour les jeunes conducteur.</t>
  </si>
  <si>
    <t>grand-b-115931</t>
  </si>
  <si>
    <t xml:space="preserve">Satisfaite de la rapidité ….
La simplicité de l’espace personnel
Du service client…..
du rapport qualité prix également …..
je recommande !!          </t>
  </si>
  <si>
    <t>rahal-a-115924</t>
  </si>
  <si>
    <t>j'ai réaliser un devis merci pour le tarif, tres facile de souscription. Peut etre je verais pour améliorer le contrat si je vois que vos services son bon.</t>
  </si>
  <si>
    <t>03 juin 2021 suite à une expérience en juin 2021</t>
  </si>
  <si>
    <t>carrot-s-115893</t>
  </si>
  <si>
    <t>Facilité de souscription 
J'attend désormais de voir la relation avec ce nouvel assureur et si efficace en cas de sinistres. 
Souscription via lesFurets.com</t>
  </si>
  <si>
    <t>aubert-f-115861</t>
  </si>
  <si>
    <t>Très simple, pratique et efficace.
Découvert par hasard par un comparateur internet, mais je ne regrette pas.
Je suis satisfait de L'Olivier Assurance.</t>
  </si>
  <si>
    <t>abalo-k-115852</t>
  </si>
  <si>
    <t>Le prix reste très correct pour 2 conducteurs. Le site internet est très facile d'utilisation et la souscription est rapide. J'ai hâte de pouvoir conduire ma première voiture !</t>
  </si>
  <si>
    <t>bachirou-a-115843</t>
  </si>
  <si>
    <t>Conseiller a l’écoute, explication claire après comparaison c’est l’assurance la moins cher que j’ai trouver. Satisfaite du service, simple, rapide, efficace</t>
  </si>
  <si>
    <t>bollet-l-115832</t>
  </si>
  <si>
    <t xml:space="preserve">Très satisfaite de mon entretien avec votre conseiller
 j’ai été prise en charge et mes demandes ont été écoutées 
Merci encore pour votre professionnalisme et votre accueil de qualité </t>
  </si>
  <si>
    <t>boubendir-e-115804</t>
  </si>
  <si>
    <t>Je suis satisfait du service fourni par cette entreprise d'assurance qui à toujours été présente pour moi lorsque que j'ai eu besoin de renseignements</t>
  </si>
  <si>
    <t>hamel-m-115792</t>
  </si>
  <si>
    <t>Je suis satisfait du service, très bon rapport qualité prix et très bonne communication avec les interlocuteurs. Je recommande vivement L'olivier assurance</t>
  </si>
  <si>
    <t>02 juin 2021 suite à une expérience en juin 2021</t>
  </si>
  <si>
    <t>lafon-m-115760</t>
  </si>
  <si>
    <t>Je suis satisfaite de la rapidité et du sérieux de votre assurance de la clarté de votre site web et de la facilité avec la quelle les démarches sont réalisable</t>
  </si>
  <si>
    <t>outerovitch-t-115748</t>
  </si>
  <si>
    <t>Je recommande l'Olivier assurance, les prix sont très intéressants. Le service client est à l'écoute et il ne pousse pas à la consommation excessive..</t>
  </si>
  <si>
    <t>cornuaud-n-115718</t>
  </si>
  <si>
    <t>satisfait des explications et surtout du tarif. je recommanderai votre assurance prix attractifs tres bons conseils tres bon contact facilité de souscription</t>
  </si>
  <si>
    <t>delos-a-115708</t>
  </si>
  <si>
    <t>Les prix me conviennent concrètement , après il va me falloir du temps pour voir la qualité de service et comment son gérer les différents services souscrit.</t>
  </si>
  <si>
    <t>gagnieux-m-115696</t>
  </si>
  <si>
    <t>Bonjour Je suis satisfait du service et du prix qui est raisonnable Et les conseiller que j’ai eu au téléphone ça va il explique bien on comprend bien ils sont agréables</t>
  </si>
  <si>
    <t>konteh-d-115693</t>
  </si>
  <si>
    <t>Je suis satisfait au service. La dame que j'ai eu au téléphone était super gentille et Claire dans ses explications. Et le montant me convient. Je vous remercie</t>
  </si>
  <si>
    <t>nowakowski-p-115683</t>
  </si>
  <si>
    <t>je suis satisfait du tarif global.
cependant, la franchise pourrait être moins importante.
sinon, rien de plus à ajouter. la procédure d'inscription a été simple et claire du début jusqu'à la fin.</t>
  </si>
  <si>
    <t>samir-m-115672</t>
  </si>
  <si>
    <t>Bonjour vous êtes géniale Parfait  e recommande,,,j'aime bien pour une première fois la conseille est cool  je vous remercie beaucoup a très bientôt</t>
  </si>
  <si>
    <t>luthringer-a-115659</t>
  </si>
  <si>
    <t>Très bon contact avec le conseiller devis simple et rapide. Seul dommage le format de mail qui ne s'adapte pas au smartphone. Rapidement reçu ma carte verte provisoire</t>
  </si>
  <si>
    <t>01 juin 2021 suite à une expérience en juin 2021</t>
  </si>
  <si>
    <t>aattar-f-115605</t>
  </si>
  <si>
    <t>La signature électronique m’a pris 15 jour trop compliquer votre site  et personne là jamais appelé merci pour votre inquiétude je conduiser sans être assuré je pense fooooormidable??</t>
  </si>
  <si>
    <t>perrot-m-115538</t>
  </si>
  <si>
    <t>Les prix me conviennent
Très bon rapport téléphonique, la personne au téléphone à prit le temps.
Rien à dire quant à présent, à voir dans le temps.
Je recommande</t>
  </si>
  <si>
    <t>bevlot-a-115533</t>
  </si>
  <si>
    <t>Très bien prix satisfaisant j’ai trouvé lolivier assurance sur un comparateur internet ravie de se service pour le moment en espérant qu’il n’y ai pas de soucis</t>
  </si>
  <si>
    <t>lachal-p-115517</t>
  </si>
  <si>
    <t>Un peu decu....Entre la demande de devis, et le devis approuve, j ai subi 25e d augmentation sous pretexte, que  c etait normal du fait que je n avais pas signer tout de suite.Un devis est un devis, en aucun cas on ne devrait etre penaliser pour soit disant avoir eu un temps de reflexion....
C est assez honteux...... je souhaterai meme avoir un remboursement de cette somme d argent ...</t>
  </si>
  <si>
    <t>31 mai 2021 suite à une expérience en mai 2021</t>
  </si>
  <si>
    <t>voidey-v-115483</t>
  </si>
  <si>
    <t>Largement moins cher que mon ancienne assurance pour quasiment les mêmes services, les conseillers sont toujours à l'écoute et permettent toujours de trouver des solutions quand on a des problèmes</t>
  </si>
  <si>
    <t>lamande-l-115479</t>
  </si>
  <si>
    <t xml:space="preserve">Je n’ai pas encore eu l’occasion de tester l’asuurance car je viens de la souscrire, les prix sont compétitifs, il y a une bonne réactivité 
Cordialement </t>
  </si>
  <si>
    <t>menel-j-115414</t>
  </si>
  <si>
    <t>Les prix me conviennent, L'olivier assurance est rapide et efficace. Je conseille vivement de s'assurer auprès d'eux. L'olivier répond vite et est à l'écoute.</t>
  </si>
  <si>
    <t>30 mai 2021 suite à une expérience en mai 2021</t>
  </si>
  <si>
    <t>clain-j-115360</t>
  </si>
  <si>
    <t>Que dire simple et pratique une bonne offres d'assurance adapter a tous et au besoin différent de tous un bon service client a l'écoute moi je je dit top</t>
  </si>
  <si>
    <t>vincenti-a-115354</t>
  </si>
  <si>
    <t>Je suis satisfaite des garanties et du prix qui est avantageux ! Et je recommande vivement l'olivier assurance notamment aux étudiants qui sont souvent des jeunes conducteurs et qui ont un budget serré</t>
  </si>
  <si>
    <t>gali-h-115344</t>
  </si>
  <si>
    <t xml:space="preserve">Service Très simple et claire et avec les meilleurs tarifs du marché pour  ma part .
Devis et contrat signé en quelques minutes et prêt a servir.     
</t>
  </si>
  <si>
    <t>gestas-h-115327</t>
  </si>
  <si>
    <t xml:space="preserve">toujours trop cher pour un jeune conducteur sans revenu et sans le support des parents cela relève de la mission impossible ; la fin de l'assurance automobile ou tout simplement de l'automobile , D'autres sujets y participent aussi : permis de conduire , voitures électriques et plus de diesel économes...toujours plus chers ! </t>
  </si>
  <si>
    <t>fydrych-h-115318</t>
  </si>
  <si>
    <t>A priori, tout me parait bien.
Le site web est également facile d'accès.
Rien à rajouter de particulier. Je recommanderai l'Olivier à mes amis et relations.</t>
  </si>
  <si>
    <t>29 mai 2021 suite à une expérience en mai 2021</t>
  </si>
  <si>
    <t>mikulaska-f-115305</t>
  </si>
  <si>
    <t>Je suis satisfait du service. Les prix me conviennent. Simple et pratique. Merci à vous pour confiance à très bientôt au revoir bon week end à vous....</t>
  </si>
  <si>
    <t>hubert-s-115295</t>
  </si>
  <si>
    <t>les prix me conviennent. Je suis un fidèle client de l'olivier. les prix me conviennent les prix me conviennent les prix me conviennent les prix me conviennent</t>
  </si>
  <si>
    <t>nicolas-m-115264</t>
  </si>
  <si>
    <t>Je suis satisfait , dossier traité efficacement merci. Je recommanderais votre services à un proche amis ou connaissances merci encore. Très satisfait</t>
  </si>
  <si>
    <t>guillaume-f-115250</t>
  </si>
  <si>
    <t>Je suis satisfaite du tarif proposer au vu de mon malus , accueil service client chaleureux et personne à l’écoute du client. Je recommande L’olivier assurance</t>
  </si>
  <si>
    <t>breton-n-115245</t>
  </si>
  <si>
    <t>Je suis satisfaite du service. Les temps de traitement sont un peu long mais le service clientèle est irréprochable. Dommage que le suivis de dossier soit long.</t>
  </si>
  <si>
    <t>28 mai 2021 suite à une expérience en mai 2021</t>
  </si>
  <si>
    <t>tchaptchet-s-115238</t>
  </si>
  <si>
    <t>Meilleur prix du marché 
Je recommande 
J'espère garder cette satisfaction jusqu'au bout. 
Accueil téléphonique correct et pro
........................</t>
  </si>
  <si>
    <t>vergoten-j-115225</t>
  </si>
  <si>
    <t xml:space="preserve">Simple et rapide je suis satisfaite ! 
Les prix sont convenables
Je recommanderais l'olivier assurance autour de moi ! 
Même le site est simple d'utilisation </t>
  </si>
  <si>
    <t>camille-v-115206</t>
  </si>
  <si>
    <t>Satisfaite très bon qualité prix à l’écoute des clients satisfaite du service en ligne très bon conseil qui conseil bien je recommande fortement voilà</t>
  </si>
  <si>
    <t>calvignac-j-115196</t>
  </si>
  <si>
    <t>Après une étude comparative, l'olivier semblait le mieux correspondre à ma demande. 
Pris convenable. Sympathie des conseillers. Je conseille vivement !</t>
  </si>
  <si>
    <t>leconte-a-115189</t>
  </si>
  <si>
    <t>Conseiller vraiment qualitatif et sympa ! Proposition d'assurance tut risques pour mon véhicule, personnel très arrangeant et sérieux.
Je recommande.</t>
  </si>
  <si>
    <t>grenier-g-115154</t>
  </si>
  <si>
    <t>bonjour, 
je suis satisfaite du service, c'est simple rapide et pratique d'utilisation, je recommande fortement l'olivier assurance. cordialement. Gwladysg</t>
  </si>
  <si>
    <t>plessiet-d-115148</t>
  </si>
  <si>
    <t xml:space="preserve">tres bon service contact facile et tarification très bien placée , rare de nos jours , ou les principales compagnies vous assassinent en cas de problèmes , même mineurs .
</t>
  </si>
  <si>
    <t>legrand-c-115138</t>
  </si>
  <si>
    <t>Je suis satisfait du service client, mais je trouve les prix élevés. Les personnes du service client sont toujours agréables et nous donnes des explications simples aux questions posées.</t>
  </si>
  <si>
    <t>27 mai 2021 suite à une expérience en mai 2021</t>
  </si>
  <si>
    <t>marinouchkine-d-115070</t>
  </si>
  <si>
    <t xml:space="preserve">assez facile pour s'inscrire 
les tarifs ne sont pas plus compétitifs
bons avis sur l internet
a évaluer avec le temps 
le site est claire et bien lisible 
</t>
  </si>
  <si>
    <t>durand-f-115066</t>
  </si>
  <si>
    <t>Je suis satisfait du service téléphonique qui a répondue à mes question et m'a demandé cela etait très rapide , je recommanderais l'olivier à mes proche et mon entourage</t>
  </si>
  <si>
    <t>fadat-c-115062</t>
  </si>
  <si>
    <t>Nous sommes satisfait du service en ligne qui est efficace et très pratique. Nous n'avons rencontré aucun soucis pour le moment. l'inscription a été fluide !</t>
  </si>
  <si>
    <t>corbineau-o-115061</t>
  </si>
  <si>
    <t xml:space="preserve">Quelques complications pour signer mais conseiller très gentil, bonne explication ainsi que la démarche. 
Des tarifs peu cher, je conseille fortement </t>
  </si>
  <si>
    <t>pointu-brongnard-f-115037</t>
  </si>
  <si>
    <t>Satisfaite du service.
Bonne communication téléphonique, bon relationnel conseiller/clients
Bon conseils
Conseiller à l'écoute
Prise en charge rapide.</t>
  </si>
  <si>
    <t>laville-j-115030</t>
  </si>
  <si>
    <t>J ai eu un bon contact avec mon interlocuteur téléphonique, ni trop pressé, ni trop lent, parfait donc. Il a su répondre à mes questions et mis un point d'honneur à tout me détailler.</t>
  </si>
  <si>
    <t>thevenod-a-115027</t>
  </si>
  <si>
    <t>Personne très agréable au téléphone, qui a su répondre à toutes mes interrogations. Mon devis a été finalisé avec succès et avec un prix sans aucune concurrence.</t>
  </si>
  <si>
    <t>duarte-h-115009</t>
  </si>
  <si>
    <t>Simple et pratique.
Service client à l'écoute et réactif. Pas encore de sinistre à déplorer depuis ma souscription afin d'évaluer les tarifications et le suivi en conséquence.</t>
  </si>
  <si>
    <t>bulteau-c-114991</t>
  </si>
  <si>
    <t>Prix contenus assurance fiable rapide pratique puis les conseillers sont à l’écoute et vif d’esprit. Ainsi on peut s’assurer vite pour pas chère chez L’olivier assurance</t>
  </si>
  <si>
    <t>26 mai 2021 suite à une expérience en mai 2021</t>
  </si>
  <si>
    <t>quaranta-c-114962</t>
  </si>
  <si>
    <t>Bonne écoute et rapidité de prise en charge de ma demande.
Je suis satisfaite et je recommande L'olivier Assurance.
Espace personnel facile de prise en main</t>
  </si>
  <si>
    <t>varela-a-114953</t>
  </si>
  <si>
    <t>JE SUIS SATISFAIT MAIS ON M AVEZ PROPOSER UN PRIX INTERESSANT AVANT MAIS JE RESTE TOUT DE MEME SATISFAIT DE CES PRESTATIONS QUE VOUS PROPOSEZ  EN VOUS REMERCIANT</t>
  </si>
  <si>
    <t>massetti-l-114898</t>
  </si>
  <si>
    <t xml:space="preserve">JE SUIS SATISFAIT DES PRIX ET DE L ACCUEIL CLIENT
JE SUIS SATISFAIT DES PRIX ET DE L ACCUEIL CLIENT
JE SUIS SATISFAIT DES PRIX ET DE L ACCUEIL CLIENT
</t>
  </si>
  <si>
    <t>gernigon-a-114896</t>
  </si>
  <si>
    <t>merci de me proposer une enquête de satisfaction au bon moment, c'st à dire après quelques mois d'usage du service. pour l'instant ces notes ne peuvent refléter en rien mon opinion sur L'olivier assurance, la demande d'avis étant ridiculement mal placée dans le parcours client.</t>
  </si>
  <si>
    <t>kis-gado-s-114855</t>
  </si>
  <si>
    <t>Je suis satisfait des services et des prix.
L'accueil téléphonique est très aimable et les réponses apportées aux clients sur ses questionnements sont très qualitatives.
Je recommande L'Olivier Assurance.</t>
  </si>
  <si>
    <t>25 mai 2021 suite à une expérience en mai 2021</t>
  </si>
  <si>
    <t>beziers-a-114834</t>
  </si>
  <si>
    <t>Je donne mon avais plus tard. Très bon échange avec l’interlocuteur qui m’a convaincu de signer chez vous a des prix attractif. Par la suite je donnerais mon avis</t>
  </si>
  <si>
    <t>marc-l-114820</t>
  </si>
  <si>
    <t xml:space="preserve">je suis satisfait  pour la simplicité  des démarche pour  le création de mon espace .
le prix est intéressant et  la connexion facile  merci cordialement marc  lavoix  </t>
  </si>
  <si>
    <t>gizliyan-s-114817</t>
  </si>
  <si>
    <t xml:space="preserve">simple et pratique les prix sont abordables
 souscription rapide 
conseiller efficace 
pas assez de recule mais je recommande cette assurance  
avoir dans le temps </t>
  </si>
  <si>
    <t>le-poidevin-j-114808</t>
  </si>
  <si>
    <t>Rien à redire, tout c’est très bien passé pour la souscription à l’assurance. Je ne pourrai émettre un avis sur la qualité que le jour où j’aurai à déclarer un sinistre.</t>
  </si>
  <si>
    <t>spaccesi-r-114807</t>
  </si>
  <si>
    <t>Je suis satisfait du service
Je suis satisfait du ratio prix / garanties proposées, du conseil, 
Je suis satisfait de l' Accueil et aussi de la rapidité</t>
  </si>
  <si>
    <t>sansous-b-114804</t>
  </si>
  <si>
    <t>Bonjour, J'avais une question que je vous ai envoyé par mail il y a 3 semaines concernant mon coefficient de bonus et je n'ai jamais eu de retour de votre part. bonne journée.</t>
  </si>
  <si>
    <t>ruiz-alcedo-g-114773</t>
  </si>
  <si>
    <t>je sui satisfait de la simplicité mais tarifs des franchises peu modulable en point négatif.
Je trouve les explications bien données et le site bien rensigné</t>
  </si>
  <si>
    <t>pontier-m-114769</t>
  </si>
  <si>
    <t>très bon rapport qualité prix, surtout pour les jeunes conducteurs. A voir à l'usage, mais pour le moment très satisfait de l'échange téléphonique et des services proposés.</t>
  </si>
  <si>
    <t>loneux-p-114759</t>
  </si>
  <si>
    <t>Tarifs extrêmement compétitifs, moins cher que mon assurance actuelle alors que mon nouveau véhicule a 12 chevaux fiscaux de plus ! Je ne peux que recommander.</t>
  </si>
  <si>
    <t>gauvrit-f-114736</t>
  </si>
  <si>
    <t>Déjà assuré, ravis des services. 
Simple d'accès, les tarifs sont raisonnables, et a chaque fois que j'ai eu des questions ou des modifications a effectué, cela a été rapide.
Bémole sur les frais de dossier a chaque changement d'informations sur un dossier.</t>
  </si>
  <si>
    <t>samba-c-114732</t>
  </si>
  <si>
    <t xml:space="preserve">Je suis plus ou moins satisfaite du service.
J'espère que l'année prochaine je paierais moins cher que cette année 2021 
Conseiller Théo excellent service et à l’écoute </t>
  </si>
  <si>
    <t>yanoff-tsitsa-r-114730</t>
  </si>
  <si>
    <t>Je suis satisfait du service L’olivier assurance et je recommande à tous mon entourage de souscrire avec L’olivier assurance pour leurs professionnalisme merci</t>
  </si>
  <si>
    <t>saunier-j-114726</t>
  </si>
  <si>
    <t>bien, mais c'est lors d'un sinistre que l'on peut réellement évaluer. Pour l'instant je n'en ai jamais eu depuis .... a voir les augmentation annuelle !!</t>
  </si>
  <si>
    <t>23 mai 2021 suite à une expérience en mai 2021</t>
  </si>
  <si>
    <t>ingadassamy-t-114647</t>
  </si>
  <si>
    <t>Je suis satisfait du service. Les prix me conviennent (Sont très abordables). Simple, rapide et pratique Avec un personnel assez réactif. Je le  recommanderais un proche.</t>
  </si>
  <si>
    <t>saussaye-e-114633</t>
  </si>
  <si>
    <t>De gros problèmes de suivis de contrat, des erreurs de la part de l’assurance, j’ai du repayer les frais de dossier d’un contrat que vous avez résilié par erreur...</t>
  </si>
  <si>
    <t>pollet-g-114616</t>
  </si>
  <si>
    <t xml:space="preserve">Très bon tarifs et toujours rapidement disponible au téléphone avec en prime des personnes courtoises et compréhensives.
On n'a pas forcement le même conseillé au bout du fils mais le suivie de dossier fait qu'on arrive rapidement à reprendre où on en était.  </t>
  </si>
  <si>
    <t>22 mai 2021 suite à une expérience en mai 2021</t>
  </si>
  <si>
    <t>said-m-114587</t>
  </si>
  <si>
    <t>Je suis satisfait le prix sa m'intéresse beaucoup je peux recommander à quelqu'un de la famille ou des amis ou me collègues de travail ou de proches ou de voisins</t>
  </si>
  <si>
    <t>sterne-d-114584</t>
  </si>
  <si>
    <t>Les prix sont très satisfaisants,et abordable ,je recommande l’olivier a tous car la qualité du service est là ,les prestations ne sont pas négliger au détriment du prix , merci l’olivier.</t>
  </si>
  <si>
    <t>labille-m-114581</t>
  </si>
  <si>
    <t xml:space="preserve">Le prix du contrat me convient ainsi que la rapidité de votre site pour conclure le contrat
J'espère avoir donner tout les documents demandé en attendant mon véhicule </t>
  </si>
  <si>
    <t>21 mai 2021 suite à une expérience en mai 2021</t>
  </si>
  <si>
    <t>deaux-e-114471</t>
  </si>
  <si>
    <t>Moins cher que compétiteur, et surtout service impeccable et drôle de Nathalie!
Mais bon le fais qu'il soit obligatoire de donner son avis est pas cool...</t>
  </si>
  <si>
    <t>ouamrane-s-114427</t>
  </si>
  <si>
    <t>RAS très satisfait tarifs compétitifs service client présent et impeccable.
Je recommande fortement d’autant plus que je ne connaissais pas. Garanties équivalentes.
Vraiment je recommande.</t>
  </si>
  <si>
    <t>20 mai 2021 suite à une expérience en mai 2021</t>
  </si>
  <si>
    <t>pongerard-c-114409</t>
  </si>
  <si>
    <t>c'est le second véhicule que j'assure chez l'olivier....je ne peux en conduire qu'un à la fois... un effort sur le tarif aurait été bienvenu...je paye le même prix que si je l'avais assurer en remplacement de l'autre... non!!! j'ai deux véhicules!!!</t>
  </si>
  <si>
    <t>marchal-e-114370</t>
  </si>
  <si>
    <t>Satisfaite depuis maintenant 5 ans de bons services que soit dans les sinistres, mais aussi dans le suivie client ! Service client réactif. Je recommande vivement.</t>
  </si>
  <si>
    <t>brancotte-m-114364</t>
  </si>
  <si>
    <t>Je suis satisfait du service client, j'ai eu une personne à l'coute et très professionnel.
Niveau prix cela est tout à correct et dans bon budget.
je recommanderais cette assurance.</t>
  </si>
  <si>
    <t>geerinkx-i-114359</t>
  </si>
  <si>
    <t>je suis très satisfaite du service et du tarif le conseiller est a l écoute il conseil et explique très bien la prise en charge rapide facile je conseil a 100 %</t>
  </si>
  <si>
    <t>marechal-c-114348</t>
  </si>
  <si>
    <t>Je suis satisfaite de cette assurance. Merci de la confiance. 
Assurance peu cher mais la franchise reste élevé malheureusement, la franchise moins élevé aurait été parfait.</t>
  </si>
  <si>
    <t>gonzalez-b-114345</t>
  </si>
  <si>
    <t>simple, rapide, efficace et disponible, prix attractifs, nouveau client donc j'espère aussi efficace en cas de problème et dans le temps................</t>
  </si>
  <si>
    <t>19 mai 2021 suite à une expérience en mai 2021</t>
  </si>
  <si>
    <t>calleja-c-114321</t>
  </si>
  <si>
    <t>Le prix me convient, le devis est clair et la souscription est très facile. Le site est facile d'utilisation pour télécharger les documents. Pour le moment je suis satisfaite.</t>
  </si>
  <si>
    <t>garde-p-114317</t>
  </si>
  <si>
    <t xml:space="preserve">rapide et serieux de bonnes explications
on m a rappelé rapidement 
mon conseiller a ete clair tout a bien ete expliqué il a pris tout le temps necessaire
 </t>
  </si>
  <si>
    <t>ben-salha-a-114315</t>
  </si>
  <si>
    <t xml:space="preserve">bonsoir je viens de souscrire une assurance voiture jeune conductrice donc RAS pour le moment 
Trop tôt pour savoir si j ai fais le bon choix...je n en doute pas
</t>
  </si>
  <si>
    <t>siguier-j-114297</t>
  </si>
  <si>
    <t>Bonne assurance, avec de bonnes garanties, les prix sont correct, l’accueil au téléphone est correct, ce ne sont pas des étrangers comme certains et ils sont polis et courtois</t>
  </si>
  <si>
    <t>ruby-j-114284</t>
  </si>
  <si>
    <t>Je suis satisfait du service client par téléphone, très réactif et capable de répondre à toutes mes questions. Il est également assez facile de faire les devis en ligne, avec beaucoup d'options.</t>
  </si>
  <si>
    <t>geerinkx-m-114278</t>
  </si>
  <si>
    <t>Bonjour mon avis par rapport a l Olivier assurance, est qu'il est juste dommage qu'il assure pas toutes les voiture et les modèles de voiture, sinon rien a dire.</t>
  </si>
  <si>
    <t>amalric-l-114247</t>
  </si>
  <si>
    <t xml:space="preserve">Nickel merci les prix sont très bien et l'assurance en elle-même as lair très très bien. 
Merci à vous je vous direz plus a la longue je l'ai assurer que aujourdhui </t>
  </si>
  <si>
    <t>ortiz-l-114245</t>
  </si>
  <si>
    <t>UN PEU COMPLIQUE POUR SIGNER POUR LES PERSONNES QUI NE MAITRISSENT PAS L'INFORMATIQUE.
 IL FAUDRAIT FAIRE PLUS SIMPLE;
 HERUREUSEMENT LE CONSEILLER IL A EU BEAUCOUP DE PATIENCE AVEC NOUS</t>
  </si>
  <si>
    <t>miano-a-114232</t>
  </si>
  <si>
    <t>je suis satisfait des prix et du relationnelle avec la premier personne de votre service qui ma appeler les prix sont correcte cordialement monsieur miano</t>
  </si>
  <si>
    <t>roumier-h-114217</t>
  </si>
  <si>
    <t>Je suis satisfait du prix et de ce qui est couvert. Le site est complet. Et apparement les avis pour cet assureurs sont bons. Je recommande. Et j’attends les documents finaux.</t>
  </si>
  <si>
    <t>sarrazin-j-114213</t>
  </si>
  <si>
    <t>Les prix sont excellents. Le conseiller qui m'a contcté a été très efficace, par contre j'ai eu des difficultés pour signer le contrat de façon électronique.</t>
  </si>
  <si>
    <t>18 mai 2021 suite à une expérience en mai 2021</t>
  </si>
  <si>
    <t>bethencourt-h-114172</t>
  </si>
  <si>
    <t>Très satisfait du tarif ultra compétitif et de la simplicité d'inscription en ligne.
Renseignement au téléphone efficace par un conseiller à l'écoute.</t>
  </si>
  <si>
    <t>borgat-e-114155</t>
  </si>
  <si>
    <t>Les prix sont très satisfaisant pour les jeunes conducteurs.  comme je viens de contracter l'assurance, je pourrais vous donner mon avis à l'usage....</t>
  </si>
  <si>
    <t>tram-a-114115</t>
  </si>
  <si>
    <t>Dommage que les 10% de reduction promis pour l'assurance multi-auto ne soient pas automatiques lors de la souscription sur internet et pas rattrapable après coup....</t>
  </si>
  <si>
    <t>vinzenz-s-114111</t>
  </si>
  <si>
    <t>Très bien informé, très bon prix, très à l'écoute, très rapide, très patient, très compréhensible, joignable rapidement, je peux le conseiller à tout le monde</t>
  </si>
  <si>
    <t>schall-a-114110</t>
  </si>
  <si>
    <t>Conseiller très aimable au téléphone. Prix imbattables comparé à de grands groupes.
J'avais besoin d'assurer le minimum pour ma vieille voiture, c'est parfait !</t>
  </si>
  <si>
    <t>pjeter-h-114099</t>
  </si>
  <si>
    <t>ce site est très simple et sûr, les prix sont bas, je conseille à tout le monde d'utiliser ce site pour sceller vos voitures car même en cas d'accident il y a des dommages justes et bons</t>
  </si>
  <si>
    <t>lobet-a-114098</t>
  </si>
  <si>
    <t>Satisfaite des premiers échanges avec l'Olivier Assurance. Tarifs compétitifs, démarches faciles et rapides à réaliser, service client réactif et professionnel</t>
  </si>
  <si>
    <t>burdiak-c-114067</t>
  </si>
  <si>
    <t>tout est ok, rapidité, efficacité, tarifs, mise à disposition des documents tout est parfait, réactivité de la Personne en télé travail, grande gentillesse    que nous remercions</t>
  </si>
  <si>
    <t>gba-114059</t>
  </si>
  <si>
    <t>Le rapport qualité/prix est intéressant.
Très bon contact par internet mais aussi par téléphone, avec une bonne qualité de renseignements.
Service rapide.</t>
  </si>
  <si>
    <t>ondo-h-114058</t>
  </si>
  <si>
    <t>Je suis satisfait du service. La souscription en ligne a été efficace et pratique. La conseillère a été très patiente dans le processus et a fourni des explications claires. Merci</t>
  </si>
  <si>
    <t>fonkwa-o-114054</t>
  </si>
  <si>
    <t>Je suis satisfaite de ce service en ligne et par telephone
la signature en ligne est peu intuitive, on paraphe les docuemnts grace à la signature?...c'est peu claire
merci à vous</t>
  </si>
  <si>
    <t>17 mai 2021 suite à une expérience en mai 2021</t>
  </si>
  <si>
    <t>kangni-akpo-f-114032</t>
  </si>
  <si>
    <t>JE SUIS SATISFAIS DU SERVICE ET LES PRIX ME CONVIENNENT
SIMPLE ET EFFICACE
ACCUEIL CHALEUREUX 
NETTETE ET BONNE EXPLICATION DES TARIFS
BONNE ASSISTANCE</t>
  </si>
  <si>
    <t>hartmann-d-114029</t>
  </si>
  <si>
    <t xml:space="preserve">Je suis très satisfait du service. Interlocuteur très reactif et très sérieux.  Je viens de finaliser l'assurance de  mon 2ieme véhicule.  Je recommande vivement l'olivier assurance 
</t>
  </si>
  <si>
    <t>quintin-r-114006</t>
  </si>
  <si>
    <t>Je suis satisfait de vos tarifs concernant l'assurance voiture et l'assurance habitation. J'ai été trés bien accueilli suite à mon appel. pour avoir des devis et valider ces derniers.</t>
  </si>
  <si>
    <t>jauffret-b-114003</t>
  </si>
  <si>
    <t xml:space="preserve">je suis très satisfaite de l accueil et des prix.
Je recommanderai cette assurance à mes proches.
Rapide et sérieux.
A l'écoute de nos demandes et besoins. Bons conseils
</t>
  </si>
  <si>
    <t>deyrich-l-113992</t>
  </si>
  <si>
    <t>Connu par la pub à la télé, devis rapide et prise en charge par un conseiller très pro et très aimable A voir à l'usage mais à priori à recommander,</t>
  </si>
  <si>
    <t>ghienne-g-113988</t>
  </si>
  <si>
    <t>TRES BONNE ASSURANCE SURTOUT QUALITER PRIX MERCI BEAUCOUP POUR LES REDUCTIONS AVEC PLUSIEUR CONTRATS</t>
  </si>
  <si>
    <t>leroux-g-113971</t>
  </si>
  <si>
    <t>Simple et efficace, service rapide à l’écoute de ses clients. Prix corrects et large sélection de clients, très facile de s’assurer et en toute sécurité</t>
  </si>
  <si>
    <t>foucault-x-113947</t>
  </si>
  <si>
    <t>Satisfait prix assez bon devis en ligne bien définit à recommandé rapide et efficace dans l 'ensemble je recommande pour les tarifs attractifs de cette assurance</t>
  </si>
  <si>
    <t>16 mai 2021 suite à une expérience en mai 2021</t>
  </si>
  <si>
    <t>tabbi-m-113895</t>
  </si>
  <si>
    <t>Satisfaite de la mise en place de mon contrat par téléphone. La conseillère a été très professionnel, efficace et agréable . Le tarif est est très abordable.</t>
  </si>
  <si>
    <t>makieh-m-113893</t>
  </si>
  <si>
    <t>Je suis satisfait du package proposé par l'assurance L'OLIVIER.
Ca m'a été recommandé par un client de chez vous. 
Prix acceptable selon le marché.
Merci d'avance</t>
  </si>
  <si>
    <t>dardhishta-a-113888</t>
  </si>
  <si>
    <t>une bonne  accueil téléphonique très pro très agréable j'espère avoir votre soutien en cas de besoin au revoir l'équipe l'olivier a bientôt avec mon respect Mr DARDHISHTA Adnan</t>
  </si>
  <si>
    <t>morard-l-113863</t>
  </si>
  <si>
    <t>Le prix qui m’a été annoncé a été réévalué à la hausse dès le lendemain suite à une erreur. Venant de faire l’acquisition d’un nouveau véhicule j’ai donc été devant le fait accompli. Par ailleurs je parti de vos procedures car à date j’ai été victime d’un accident d’un accident de t. E litige n’étant pas réglée je suis donc impacte de mon bonus. Je souhaite résilier. Contrat à la date anniversaire une fois que j’aurai été indemnisée.</t>
  </si>
  <si>
    <t>gire-d-113860</t>
  </si>
  <si>
    <t>je suis satisfait. du service client. et du prix proposer concernant mon assurance automobile c'est l'une des meilleures assurance que j'ai souscrite.</t>
  </si>
  <si>
    <t>barbarat-m-113852</t>
  </si>
  <si>
    <t xml:space="preserve">Je suis satisfaite du service. 
A l’écoute et réponds au service demander. 
Je recommande L’olivier assurance . 
Merci de votre compréhension. Mlle barbarat </t>
  </si>
  <si>
    <t>15 mai 2021 suite à une expérience en mai 2021</t>
  </si>
  <si>
    <t>asut-z-113830</t>
  </si>
  <si>
    <t>Je suis très contente de vous contacter et je vous demander de continuer comme ça,car vos conseillers sont très gentils et expliquer très clairement ,,je consel Olivier assurance toute mon entourage</t>
  </si>
  <si>
    <t>ladeira-a-113811</t>
  </si>
  <si>
    <t>Je suis satisfaite de l’Olivier. Seule assurance voulant bien assurer une jeune conductrice malussée avec des prix très raisonnables. Je recommande vivement.</t>
  </si>
  <si>
    <t>bouhassoun-a-113810</t>
  </si>
  <si>
    <t>Je suis satisfait mais prix un peu élevé normalement pack assistance offert par ce que déjà un véhicule chez vous en plus tous risques normalement c'est compris dedans</t>
  </si>
  <si>
    <t>tloh-f-113795</t>
  </si>
  <si>
    <t>Bon qualité rapport prix pour ce qui est mais je changerais quand même d'assurance prochainement, parce qu'il ya beaucouo de chose incohérente chez eux qu'on trouve pas chez les autres assurance, honnêtement je préfère payer un peu plus chère ailleurs afin d'être confiant et à l'aise au moindre problème que je peux rencontrer avec mon véhicule</t>
  </si>
  <si>
    <t>de-cubber-a-113773</t>
  </si>
  <si>
    <t>Parfait je recommande , toujours a l’écoute et repond vite a nos question , il y avait un problème sur mon adresse mail qui a été male taper mais en quelque minute c’était regler</t>
  </si>
  <si>
    <t>14 mai 2021 suite à une expérience en mai 2021</t>
  </si>
  <si>
    <t>guehenneux-n-113743</t>
  </si>
  <si>
    <t>Bon rapport qualité prix, je suis ravi des premiers contact téléphonique avec les personne du service clients. Je recommande, très facile de faire l 'adhésion</t>
  </si>
  <si>
    <t>monteiro-m-113739</t>
  </si>
  <si>
    <t>Je suis satisfait du service et du prix. Le contact téléphonique s'est avéré de très bonne qualité. Le système de rappel est efficace et le rappel évite d'attendre.</t>
  </si>
  <si>
    <t>ouali-k-113734</t>
  </si>
  <si>
    <t>Bon prix en auto, conseiller à l’écoute dommage un peu cher sur les frais de dossier pour l’habitation sinon je pense que je serais passe chez eux aussi</t>
  </si>
  <si>
    <t>vural-y-113706</t>
  </si>
  <si>
    <t>Très satisfait du service client reponse rapide et clair le tarif de mes assurances automobile est tres intéressant je vous recommande vivement merci</t>
  </si>
  <si>
    <t>mazaleyrat-c-113704</t>
  </si>
  <si>
    <t>Satisfait mais un petit peu embêté par le contrat temporaire le temps d'avoir la carte grise définitive. Les différents interlocuteurs m'ont donné les bonnes explications.</t>
  </si>
  <si>
    <t>trahin-l-113699</t>
  </si>
  <si>
    <t>Je suis satisfaite de la souscription, au niveau du prix top, un peu d'attente au téléphone avant d'avoir quelqu'un mais les 2 personnes que j'ai eu ont été très aimables.</t>
  </si>
  <si>
    <t>13 mai 2021 suite à une expérience en mai 2021</t>
  </si>
  <si>
    <t>carroue-s-113620</t>
  </si>
  <si>
    <t xml:space="preserve">Je n aime pas en général les assurances sur internet on m a conseillé cette assurance ,le prix , la prise en charge ...A voir sur du long terme j espère que je ne serais pas déçu
</t>
  </si>
  <si>
    <t>say-r-113608</t>
  </si>
  <si>
    <t>Satisfait du service et du contact. Manque peut-être une application pour smartphone pour une gestion plus aisée des différents contacts ou sinistres potentiels.</t>
  </si>
  <si>
    <t>kihoulou-r-113593</t>
  </si>
  <si>
    <t>Bonjour, madame, monsieur, 
je serai satisfait le jour ou j'aurai une panne et que vous me viendrez en aide. 
Merci beaucoup, à vous et à toute votre équipe.</t>
  </si>
  <si>
    <t>12 mai 2021 suite à une expérience en mai 2021</t>
  </si>
  <si>
    <t>dehaussy-c-113564</t>
  </si>
  <si>
    <t>Au niveau des prix cela reste convenable et un bon service clients pour ma part mon 2eme véhicule pourrais être assurer chez vous si cela reste stable</t>
  </si>
  <si>
    <t>fiat-p-113558</t>
  </si>
  <si>
    <t>je suis satisfait du service et du pris que l'assurance propose.
le service client est compétant et professionnel.
j'ai changé mes 3 voitures d'assurance pour cette assurance.</t>
  </si>
  <si>
    <t>beliveau-o-113547</t>
  </si>
  <si>
    <t>Je suis satisfait du service. Les prix me conviennent. La demande de devis et la  procédure d'inscription à votre compagnie d'assurance sont  didactique et simple.</t>
  </si>
  <si>
    <t>frey-m-113546</t>
  </si>
  <si>
    <t>Je suis satisfait  du service. Niveau qualité  prix cela me convient parfaitement, vous êtes l'assurance la moins chère qu'on mes proposer. Cordialement bonne journée.</t>
  </si>
  <si>
    <t>tuboeuf-s-113545</t>
  </si>
  <si>
    <t xml:space="preserve">nous sommes satisfait du tarif et de toutes les explications 
les personnes que nous avons au téléphone sont aimable et à notre écoute 
c'est notre fils qui nous a parraines 
</t>
  </si>
  <si>
    <t>vermeulen-t-113521</t>
  </si>
  <si>
    <t xml:space="preserve">très satisfait de votre service ,  renseignement parfait  très bien expliquer , bonne relation , je ne manquerai pas a vous faire une bonne publicité 
</t>
  </si>
  <si>
    <t>sebastien-d-113504</t>
  </si>
  <si>
    <t>Le prix me convient et j'espère que je n'aurais pas de mauvais surprise l'année prochaine comme j'ai pu le connaitre sur d'autres assurances qui augmentent de manière significative leur tarif tous les ans.</t>
  </si>
  <si>
    <t>baggi-a-113484</t>
  </si>
  <si>
    <t>J'ai signé mon contrat en retard et je vais également fournir les documents avec pas mal de retard et malgré tout je suis tombée sur une dame très sympa et compréhensive au téléphone qui m'a renvoyée une carte verte provisoire afin que je sois en règle le temps de recevoir ma carte verte définitive. Merci beaucoup</t>
  </si>
  <si>
    <t>cheron-g-113483</t>
  </si>
  <si>
    <t xml:space="preserve">PARFAIT je n'ai rien à redire efficace et pro je recommanderais cette assurance à mon entourrage car vraiment à l"ecoute  les choses ont été faite en temps et en heure </t>
  </si>
  <si>
    <t>11 mai 2021 suite à une expérience en mai 2021</t>
  </si>
  <si>
    <t>michaelson-d-113437</t>
  </si>
  <si>
    <t>Très satisfait du service au téléphone, très bonne conseillère, tout a été bien expliqué, déçu quand même que le parrainage de mon frère n'a pas été pris en compte</t>
  </si>
  <si>
    <t>beau-m-113400</t>
  </si>
  <si>
    <t>Pour une demande de devis avec des éléments strictement identique, 4 ou 5 prix différents selon le canal, le jour ou l’heure de demande ?! On a le sentiment de se faire "Rouler" ... !</t>
  </si>
  <si>
    <t>mebarki-m-113394</t>
  </si>
  <si>
    <t>Monsieur merci pour vos explications et compréhension bonne relation client j’espère que le reste vas aussi suivre ! N’oubliez pas le remboursement des frais de dossier comme évoqué avec vos collègues et pub web ! Merci</t>
  </si>
  <si>
    <t>amoros-p-113374</t>
  </si>
  <si>
    <t>je suis satisfait le pris un peux elever bonne assurance vous pouriez donner lassurance complete des le paiments car en ne ses pas ci en recupere la totalite de la carte ver cordialement amoros</t>
  </si>
  <si>
    <t>lavoisier-e-113358</t>
  </si>
  <si>
    <t xml:space="preserve">Souscription rapide, 
site clair, les informations permettent de faire un choix rapide
prix attractif, options possibles
A voir ensuite dans la durée </t>
  </si>
  <si>
    <t>ravix-a-113352</t>
  </si>
  <si>
    <t xml:space="preserve">satisfait du service client et prix
couverture un peu juste tout de même
simulation un peu aléatoire avec des prix différents à chaque fois et des écarts </t>
  </si>
  <si>
    <t>el-badaoui-n-113326</t>
  </si>
  <si>
    <t xml:space="preserve">suis satisfait mais le prix un peu comme par tous 
le système parrainage est un peu compliqué.le bonus de 10 pour cent pour un deuxième contrat n est pas au top </t>
  </si>
  <si>
    <t>10 mai 2021 suite à une expérience en mai 2021</t>
  </si>
  <si>
    <t>cory45-113301</t>
  </si>
  <si>
    <t>Bonjour,
J'ai eu un bris de glace sur mon parebrise début avril. Je l'ai fait changé chez Peugeot qui m'a indiqué qu'il n'y avait pas de problème pour travailler avec l'Olivier. A ce jour, après avoir réclamé la copie du bon de commande de Peugeot pour mon parebrise et après de nombreux appels, je n'ai toujours pas été remboursé pour un montant de plus de 927.21 € (moins la franchise de 150 €) (parebrise avec caméras, d'où le montant). Le commercial de chez Peugeot a été sympa car il a eu des échanges en direct avec l'Olivier mais pour l'Olivier il manque toujours des documents !! A qui faut-il écrire pour être remboursé ? Merci pour votre retour.</t>
  </si>
  <si>
    <t>pignol-a-113300</t>
  </si>
  <si>
    <t>Super prix, je suis passé par le comparateur lesfurets.com, modalités très claires au téléphone avec le conseiller, je suis très satisfait, je recommande pour l'instant.</t>
  </si>
  <si>
    <t>cilla-d-113297</t>
  </si>
  <si>
    <t>Je suis plutôt satisfait du tarif. Le changement d'assurance est ceci dit problématique. Je suis donc encore un peu réservé sur les services de l'Olivier Assurance.</t>
  </si>
  <si>
    <t>ghilas-f-113267</t>
  </si>
  <si>
    <t>Je suis satisfait du service les prix me convient merci beaucoup pour cette offre prono sport j'ai aucun problème avec su service pour le moment merci beaucoup</t>
  </si>
  <si>
    <t>imohammadian-m-113254</t>
  </si>
  <si>
    <t>BONJOUR , JE ME PERMETS DE LAISSER UN MESSAGE LE SERVEUR OU LE SITE EST LENT ET BLOQUE DE TEMPS EN TEMPS CE QUI POSE PROBLÈME MAIS SATISFAIT POUR L’ACCUEILLE TÉLÉPHONIQUE.</t>
  </si>
  <si>
    <t>donque-j-113251</t>
  </si>
  <si>
    <t>Les prix sont compétitif. La flexibilité sur la franchise est un vrai plus. Le process de signature est plutot bien fait. A voir le jour où j'aurais besoin de faire valoir mes droits si je suis toujours aussi satisfait</t>
  </si>
  <si>
    <t>mellard-m-113236</t>
  </si>
  <si>
    <t>je suis satisfaite du service le contract se fai tres rapidement en peu joindre un conseiller si besoin d aide comme sa a ete mon merci pour votre proffesionalime</t>
  </si>
  <si>
    <t>09 mai 2021 suite à une expérience en mai 2021</t>
  </si>
  <si>
    <t>dutot-e-113183</t>
  </si>
  <si>
    <t>Prix correct conseillé agreable à voir si le service en cas de problème sera pareil et que les barèmes de prix ne gonflent pas sans être justifier, à voir</t>
  </si>
  <si>
    <t>hareb-l-113180</t>
  </si>
  <si>
    <t>Très satisfaite de l'accueil. Du Conseil, et du tarif, un efficacité du conseiller qui a été très à l'écoute. Et compréhensible. Je recommanderai sans hésiter</t>
  </si>
  <si>
    <t>jelassi-m-113172</t>
  </si>
  <si>
    <t>Je suis satisfait, assurance accessible, site facile pour s'inscrire en ligne.Je trouvé cette assurance plus proche des conducteurs qui ont des moyens juste.</t>
  </si>
  <si>
    <t>08 mai 2021 suite à une expérience en mai 2021</t>
  </si>
  <si>
    <t>dumont-e-113123</t>
  </si>
  <si>
    <t>je suis très satisfaite de votre assurance elle est très bien, votre site est très sécurisée, belle offre pour une première assurance, je recommande fortement cette assurance.</t>
  </si>
  <si>
    <t>grenier-m-113090</t>
  </si>
  <si>
    <t>Satisfait des services, service rapide et clair, site simple d'utilisation, Prix correct, service rapide, Information clair, envoie rapide de l'assurance par mail</t>
  </si>
  <si>
    <t>07 mai 2021 suite à une expérience en mai 2021</t>
  </si>
  <si>
    <t>aguiar-d-113031</t>
  </si>
  <si>
    <t>Je verrais quand j'aurai un problème.
Le prix me semble correcte par rapport aux autres assurances malré que les franchises me paressent un peu cher
Cordialement</t>
  </si>
  <si>
    <t>bis-b-113027</t>
  </si>
  <si>
    <t xml:space="preserve">tarif élevé en contre partie une écoute attentive a mes besoins 
pour trouver la meilleur couverture pour moi et les autres 
pour le reste je ne peux pas me prononcer </t>
  </si>
  <si>
    <t>meriau-v-113000</t>
  </si>
  <si>
    <t>Très satisfait merci de la prise en charge de mon assurance et des démarches de résiliation de mon ancien contrat</t>
  </si>
  <si>
    <t>06 mai 2021 suite à une expérience en mai 2021</t>
  </si>
  <si>
    <t>zitouni-d-112942</t>
  </si>
  <si>
    <t>J'aurais aime pouvoir ajouter un vehicule directement depuis mon espace client.
J'ai du refaire toute la procedure depuis le site.
Sinon je suis globalement satisfait</t>
  </si>
  <si>
    <t>gillot-n-112932</t>
  </si>
  <si>
    <t>je suis satisfaite de mon échange téléphonique. 
cela était rapide et efficace.
votre site internet est très simple à comprendre.
les prix sont très correctes 
merci.</t>
  </si>
  <si>
    <t>levy-d-112917</t>
  </si>
  <si>
    <t>Bonne assurance tarif correct pour jeune conducteur il y a que l’olivine assurance qui l’assurer avec des voiture avec un peu de chevreaux fiscaux merci</t>
  </si>
  <si>
    <t>arnaout-s-112881</t>
  </si>
  <si>
    <t>Satisfaisant pour le moment,
Toutefois c'est ennuyeux de répéter 2 fois la même choses sur nos informations personnelles et je pense comme beaucoup que vous devriez facilement améliorer la perte de temps à vos clients à ce sujet.</t>
  </si>
  <si>
    <t>adriansen-v-112878</t>
  </si>
  <si>
    <t>Je satisfait du prix et de la relation client. Je recommande Olivier assurance pour sa rapidité et sa disponibilité. Étant jeune conducteur, le prix est imbattable.</t>
  </si>
  <si>
    <t>zanetti-m-112856</t>
  </si>
  <si>
    <t>En tant que permis jeune conducteur, les frais d'assurance mensuels sont attractifs. Mais les frais de dossier sont un peu onéreux. Bon service client.</t>
  </si>
  <si>
    <t>maritrovato-c-112850</t>
  </si>
  <si>
    <t>Très content sur le prix, et le service très rapide et facile, je recommande à tout mes proches et amis bonne journée et encore merci à toute vautre équipe</t>
  </si>
  <si>
    <t>mesplie-p-112849</t>
  </si>
  <si>
    <t xml:space="preserve">Très contente pour le moment je viens de m’assurer. Bien reçu au téléphone
Réponse clair et rapide. Pas de complications assuré très vite. Satisfaite pour l’instant </t>
  </si>
  <si>
    <t>crifo-m-112839</t>
  </si>
  <si>
    <t>Très bien. À part demander les informations de la CB par téléphone. Je trouve que. CÀ ne se fait pas. Mais j’ai eu un conseiller très agréable et à l’écoute. On a essayé le paiement par internet mais il y a eu un souci</t>
  </si>
  <si>
    <t>annette-m-112833</t>
  </si>
  <si>
    <t>je suis satisfait des services. La souscription en ligne est rapide, clair et précise. La signature en ligne est d'une facilité et d'une efficacité de vos services.</t>
  </si>
  <si>
    <t>05 mai 2021 suite à une expérience en mai 2021</t>
  </si>
  <si>
    <t>hummel-p-112805</t>
  </si>
  <si>
    <t>tarifs attractifs, très satisfait des services.je recommande vivement cette assurance,rapide simple et efficace , il ne reste plus qu'a rouler. c'est que du bonheur</t>
  </si>
  <si>
    <t>crehalet-e-112794</t>
  </si>
  <si>
    <t>je suis satisfait du service, c'est rapide et efficace. une assurance peu couteuse. 
A voir dans l'avenir ce que les options donnes.
merci pour la réactivité de création de contrat</t>
  </si>
  <si>
    <t>boutebtoub-m-112733</t>
  </si>
  <si>
    <t>Je suis très satisfait de l'olivier assurance pour leurs prix et leur accueil télépathique leurs services..leurs propositions restent correctes dans les prix.</t>
  </si>
  <si>
    <t>khaelaifia-r-112732</t>
  </si>
  <si>
    <t>Je suis satisfais merci à toute équipe de olivier assurance j reste disponible pour plus de code promo et souhaite une très bonne journée à toute equipe de olivier</t>
  </si>
  <si>
    <t>merhane-r-112700</t>
  </si>
  <si>
    <t>Bon accueil, renseignements clairs et précis, personnel très professionnel. Après plusieurs devis, j'ai choisi votre assurance car c'était la plus intéressante pour moi en tant que jeune conducteur.</t>
  </si>
  <si>
    <t>meyer-d-112687</t>
  </si>
  <si>
    <t>Je suis satisfait des prix, de la souscription rapide et immédiate en ligne. A voir pour la suite, notamment pour l'obtention de la carte verte définitive</t>
  </si>
  <si>
    <t>04 mai 2021 suite à une expérience en mai 2021</t>
  </si>
  <si>
    <t>boughanemi-h-112677</t>
  </si>
  <si>
    <t>Satisfait de mon contrat rapport qualité prix je recommande L’olivier assurance service clients  au top rien à dire</t>
  </si>
  <si>
    <t>houze-m-112671</t>
  </si>
  <si>
    <t>Je suis satisfaite de mon contrat en plus j’ai eu le droit au parrainage mais dommage que l’on doit attendre 3 mois pour recevoir notre argent. Mais sinon très bien</t>
  </si>
  <si>
    <t>salis-e-112642</t>
  </si>
  <si>
    <t>Je suis très satisfaite de la facilité avec laquelle le contrat a été souscrit, les prix sont des plus abordables au niveaux des comparateurs c’est l’olivine assurance qui était le grand gagnant. En espérant que la vie du contrat se passe tout aussi bien !</t>
  </si>
  <si>
    <t>gruson-c-112590</t>
  </si>
  <si>
    <t>trés heureux du tarif proposer et les documents disponible de suite pour l'achat du véhicule que je dois fournir a la centrale de voiture d'occasion pour recuperer ma voiture</t>
  </si>
  <si>
    <t>le-rousseau-g-112585</t>
  </si>
  <si>
    <t>Tarif placé pour jeune conducteur. Par contre j'ai rencontré un soucis de signature de devis en ligne. Je suis passé par la hotline qui a débloqué la situation</t>
  </si>
  <si>
    <t>sellamine-f-112556</t>
  </si>
  <si>
    <t xml:space="preserve">facile d accès prix plus que correct je suis très content d avoir réalisé ce devis.
le devis est moin cher que le précédent ,je suis ravi.
je vais en parlé à mon entourage.merci 
</t>
  </si>
  <si>
    <t>03 mai 2021 suite à une expérience en mai 2021</t>
  </si>
  <si>
    <t>reveret-n-112516</t>
  </si>
  <si>
    <t>Des difficultés avec le site pour deposer des documents et autre.. changement sepa. Les conseillers sont disponibles pour répondre aux questions sans trop d'attente.</t>
  </si>
  <si>
    <t>tarrass-b-112480</t>
  </si>
  <si>
    <t>JE SUIS TRES SATISFAIT DE VOTRE SERVICE ET L EMSEMBLE DU PERSONNELLES DE L OLIVIER ASSURANCE QUE M ONS ACCORDEZ EST BIEN SUR AUSSI VOTRE ECOUTE POUR MES ATTENTE BIEN CORDIALEMENT</t>
  </si>
  <si>
    <t>ababsa-s-112476</t>
  </si>
  <si>
    <t>Service client réactif et à l'écoute
Conseiller disponible et précis 
Explication claire et concise 
Rapidité Efficacité
Nous verrons désormais le SAV</t>
  </si>
  <si>
    <t>rubinel-r-112458</t>
  </si>
  <si>
    <t>tres accueillant tout est clair niveau explication contrat, et aussi en disponibilité envers le futur client, peu de temps d'attente sur l'ensemble de la prise en charge</t>
  </si>
  <si>
    <t>ringuenoir-a-112454</t>
  </si>
  <si>
    <t>Très contente de ma nouvelle assurance, personnel aimable et très gentil, prix vraiment compétitif et enfin une assurance qui offre une réduction quand il y a plusieurs contrats</t>
  </si>
  <si>
    <t>02 mai 2021 suite à une expérience en mai 2021</t>
  </si>
  <si>
    <t>berkat-k-112410</t>
  </si>
  <si>
    <t>Prix correct. Manque de communication sur le faits que je n'ai pas recu ma carte dans les temps. Mais sinon rien de particulier à signaler. Au téléphone les personnes sont correcte</t>
  </si>
  <si>
    <t>tounsi-m-112399</t>
  </si>
  <si>
    <t>Je suis très satisfait de la procédure d'inscription pris par lesfurets.com. votre site est très bien fait et j'espère que cette année de contrat ce passera bien.</t>
  </si>
  <si>
    <t>01 mai 2021 suite à une expérience en mai 2021</t>
  </si>
  <si>
    <t>el-jeddaoui-i-112356</t>
  </si>
  <si>
    <t>Bons renseignements de la part de l'opératrice qui m'a aidée dans mes démarches et pour les questions que je me posais concernant le bonus/malus ainsi que le délai de rétractation.</t>
  </si>
  <si>
    <t>sebastien--112336</t>
  </si>
  <si>
    <t xml:space="preserve">Assuré chez eux depuis 4 ans j e change de véhicule je l ai  appele pour modifier mon contrat pour  mon nouveau véhicule. Le service client ne trouve  mon véhicule en boîte manuel alors qu'il n existe qu en boîte auto après une dizaine de minute d attente ont me dit désolé messieur vous devez aller ailleurs car votre voiture n existe pas chez nous  Je me retrouve au garage comme un C.. Sans assurance sans voiture car mon ancienne la carte grise est barre heureusement que ma banque ce sont des professionnels eux mon assuré.
A ce moment la on ce rend bien compte des limites des assurances en lignes 
sachez l Olivier assurance j étais satisfait à ce jour car aucun soucis mais la je ne vous ferez pas de pub
 un ancien sociétaire mécontent </t>
  </si>
  <si>
    <t>thiebaut-i-112335</t>
  </si>
  <si>
    <t>Satisfait de la simplicité, la rapidité. Très pratique de tout faire en ligne.
J'ai d'autres contrats d'assurance dans un autre organisme, je vais réfléchir à tous mettre chez L'Olivier.</t>
  </si>
  <si>
    <t>belhadi-y-112327</t>
  </si>
  <si>
    <t>Je suis satisfait de l’efficacité du service. Plutôt correct au niveau prix pour les services proposés. Assez rapide dans les demandes d’administrations et de dépannages.</t>
  </si>
  <si>
    <t>lefebvre-s-112311</t>
  </si>
  <si>
    <t>Le prix me convient. Réel changement par rapport à mon ancien contrat chez un autre assureur. La rapidité de la souscription en ligne est parfaite. Merci</t>
  </si>
  <si>
    <t>sueur-c-112302</t>
  </si>
  <si>
    <t>Excellente réactivité de la part des équipes de l'olivier assurance, facilité de contact et de communication. Je recommande l'olivier assurance à mes amis</t>
  </si>
  <si>
    <t>zug-c-112288</t>
  </si>
  <si>
    <t>Je suis pleinement satisfaite des services de souscriptions, de l'accueil au téléphone et de la simplicité des démarches. Toute est clair dans les explications fournies et l'hôtesse a été très agréable</t>
  </si>
  <si>
    <t>30 avril 2021 suite à une expérience en avril 2021</t>
  </si>
  <si>
    <t>mbappu-ekambi-a-112273</t>
  </si>
  <si>
    <t xml:space="preserve">D'après mon humble avis, les prix me conviennent parfaitement bien en étant jeune conducteur
La souscription est simple et pratique et bien évidemment moderne
</t>
  </si>
  <si>
    <t>driss-i-112261</t>
  </si>
  <si>
    <t>Je suis satisfait de vos services.
Vous avez de très bon interlocuteurs, très à l'écoute, patient, disponible attentif.
Le prix est un peu cher, mais comme je suis un nouveau conducteur,  j'attendrai d'obtenir des bonus.
Merci</t>
  </si>
  <si>
    <t>da-rocha-oliveira-j-112234</t>
  </si>
  <si>
    <t>je suis satisfait du service.
interlocuteur très sympathique.
les prix me conviennent.
simple rapide et pratique.
Vu qu'il manque des caractères, j'ajoute cette phrase.</t>
  </si>
  <si>
    <t>talsi-m-112195</t>
  </si>
  <si>
    <t>JE SUIS SATISFAIT DU SERVICE ET LE PRIX ME CONVIENS, LES COLLABORATEURS SONT A LA HAUTEUR ET A L'ECOUTE . JE SUIS HEUREUX D'INTEGRER CETTE ASSURANCE QUE JE NE CONNAISSAIS PAS</t>
  </si>
  <si>
    <t>guerois-m-112184</t>
  </si>
  <si>
    <t>Je suis satisfait du service les prix sont attractifs et la prise en charge est assez rapide je recommande l'olivier je suis au deuxième véhicule assuré...</t>
  </si>
  <si>
    <t>valognes-l-112183</t>
  </si>
  <si>
    <t xml:space="preserve">le service est rapide et simple; Le tarif est le moins cher que j'ai trouvé vu le malus.
par contre concernant le règlement annuel ou mensuel dommage une telle différence
</t>
  </si>
  <si>
    <t>sorlin-d-112161</t>
  </si>
  <si>
    <t>Suis satisfait du service, simple et pratique.
Le prix reste un peu élevé à notre goût mais s'agissant d'un jeune permis, il semble que ce soit malheureusement une étape obligatoire...</t>
  </si>
  <si>
    <t>lachevre-a-112159</t>
  </si>
  <si>
    <t>Bonjour, Je suis très satisfaite des conseillers, et de la rapidité et la transparence pour mon nouveau contrat. Merci pour l'accueil et les conseils.</t>
  </si>
  <si>
    <t>selvame-c-112157</t>
  </si>
  <si>
    <t>je suis satisfait du service et le prix proposé. Cela correspond à mon besoin actuel.
Par la suite si ma situation personnelle change comme l'achat d'un deuxième véhicule je reverrai les conditions.</t>
  </si>
  <si>
    <t>29 avril 2021 suite à une expérience en avril 2021</t>
  </si>
  <si>
    <t>roux-p-112140</t>
  </si>
  <si>
    <t xml:space="preserve">rapide et efficace, prix intéressant.
choix des formules variés et facilité de payant 
rapidité pour remplir les formulaires et c'est sécurisé
bon service dans l'ensemble.
merci. </t>
  </si>
  <si>
    <t>trubert-j-112078</t>
  </si>
  <si>
    <t>les prix sont très compétitifs et le service est très bien je n'es pâs eu besoin d'attendre longtemps au téléphone et la personne au bout du fil était très professionelle</t>
  </si>
  <si>
    <t>boyer-e-112061</t>
  </si>
  <si>
    <t>Merci beaucoup à Nabil pour sa gentillesse et sa bonne humeur. Je démarre ma vie de conductrice rassurée et assuree par une bonne assurance ! Merci L'olivier assurance</t>
  </si>
  <si>
    <t>adiouane-a-112052</t>
  </si>
  <si>
    <t>je suis tre satisfait de vos cervices ,je vous recommande à tous mes amis  et  mon entourage merci à toute l'equipe de vos services st patience avec nous</t>
  </si>
  <si>
    <t>peyron-t-112039</t>
  </si>
  <si>
    <t>très satisfait de l'accueil tant sur le renseignements que sur l'amabilité des personnes et de leurs réactivités rapide simple les consignes et renseignements sont claires simples et sans ambiguïtés</t>
  </si>
  <si>
    <t>martinez-j-112023</t>
  </si>
  <si>
    <t>Service plutôt simple, contact avec un conseiller plutôt correct. Pratique pour assurer un véhicule rapidement. Par contre obliger de donner un avis en pleine signature des documents, c'est très médiocre.</t>
  </si>
  <si>
    <t>28 avril 2021 suite à une expérience en avril 2021</t>
  </si>
  <si>
    <t>delrutte-a-111957</t>
  </si>
  <si>
    <t>Assurance très bien placées sur le marché en terme de tarifs, conseillers accueillants et professionnels, site internet simple et rapide d'utilisation.</t>
  </si>
  <si>
    <t>amechmech-i-111955</t>
  </si>
  <si>
    <t>Je n'ai pas encore d'avis vraiment fondé, mis a part que le prix proposé et correct. Je viens juste de souscrire, je verrais donc en cas de soucis "car c'est seulement dans ces cas que l'on voit, si l'assurance tient la route..."</t>
  </si>
  <si>
    <t>postadjian-j-111918</t>
  </si>
  <si>
    <t>Rien à dire, pour l'inscription tout est claire, facile et rapide les personnes sont bien à l'écoute et renseignent impeccablement. je recommanderai si besoin.</t>
  </si>
  <si>
    <t>peuchamiel-f-111917</t>
  </si>
  <si>
    <t xml:space="preserve">Je suis satisfait du prix , service rapide et compréhensif. 
Le téléopérateur était à mon écoute et su répondre a toutes mes interrogations. Merci beaucoup  </t>
  </si>
  <si>
    <t>27 avril 2021 suite à une expérience en avril 2021</t>
  </si>
  <si>
    <t>gambart-l-111889</t>
  </si>
  <si>
    <t>bon conseil d'une professionnelle efficace et agréable, tout est expliqué de façon très claire. Une réponse précise à chaque question et une très bonne réactivité;</t>
  </si>
  <si>
    <t>talbi-b-111886</t>
  </si>
  <si>
    <t xml:space="preserve">je suis satisafaite c'etait parfai je recommande , tres contante ; je vais pouvoir avoir ma voiture assurer de nouveau youpi je suis la plus heuereuse </t>
  </si>
  <si>
    <t>de-sousa-barbier-l-111862</t>
  </si>
  <si>
    <t>Les services proposés par rapport aux prix sont excellent si ont les compare à d’autre assurances actuelles. C’est d’ailleurs ce qui m’a fait changer d’assurance automobile pour celle-ci. 
De plus, souscrire sur internet est très simple et rapide.
Je recommande vivement.</t>
  </si>
  <si>
    <t>david-s-111841</t>
  </si>
  <si>
    <t xml:space="preserve">Qualité de l'interlocuteur trés bonne ( écoute, pas d'accent, réponse à toutes mes interrogations)
Aucune négociation possible avant souscription -- ( surcout du à un accident non responsable me parait injuste)
</t>
  </si>
  <si>
    <t>truchetet-j-111793</t>
  </si>
  <si>
    <t>Je suis satisfaite de mon arrivée chez l'olivier assurance
Personnel au téléphone très agréable et compréhensif. Pour le moment je conseille cette assurance auto</t>
  </si>
  <si>
    <t>carre-a-111787</t>
  </si>
  <si>
    <t>suis satisfait du service, de l'accueil des commerciaux et de leurs écoutes, ainsi que des réponses claires apportées à mes question lors de notre conversation.</t>
  </si>
  <si>
    <t>26 avril 2021 suite à une expérience en avril 2021</t>
  </si>
  <si>
    <t>da-mota-pinto-de-magalhaes-a-111763</t>
  </si>
  <si>
    <t>Je suis tres satisfaite de l'olivier assurance, c'est tres simple et tres pratique. Les prix sont correctes et le contact facile. Je recommande à mon entourage.</t>
  </si>
  <si>
    <t>dubois-f-111756</t>
  </si>
  <si>
    <t>C est un bon service.je suis satisfait du prix et de la rapidité de mis en assurance de la voiture. L olivier assurance est vraiment un bon service...</t>
  </si>
  <si>
    <t>cusimano-n-111755</t>
  </si>
  <si>
    <t>La conseillère que nous avons eu en ligne été très gentille et nous a bien renseigné.
Merci à elle
Nous ne connaissions pas l 'olivier assurance, esperons etre satisafit</t>
  </si>
  <si>
    <t>coulon-a-111717</t>
  </si>
  <si>
    <t xml:space="preserve">Conseiller très professionnel et compétent
Ce qui n'est pas le cas dans toutes les compagnies
Merci
J'espère que tout se passera très bien.              </t>
  </si>
  <si>
    <t>quinet-t-111699</t>
  </si>
  <si>
    <t>satisfait de vos services que se soit pour les devis et aussi pour vos tarifs je ne regrette pas d'etre nouveau client chez vous et je vais vous recommander autour de moi .</t>
  </si>
  <si>
    <t>medjadeni-s-111696</t>
  </si>
  <si>
    <t>je suis satisfait du service très bonne assurance a un bon prix et l'assureur est à l'écoute du client merci de votre compréhension et j'espère avoir toujours la même qualité de service</t>
  </si>
  <si>
    <t>bouam-d-111684</t>
  </si>
  <si>
    <t>Je recommande l'olivier assurance Conseillère au top 
Agréable et a l'écoute 
Tarif très abordable et formule adaptée à votre situation. 
Je ne regrette pas ma souscription</t>
  </si>
  <si>
    <t>avram-s-111647</t>
  </si>
  <si>
    <t xml:space="preserve">Pour avoir comparé avec mon assureur actuel, je peux dire que le tarif et les garanties sont très bonnes.
Par ailleurs, l'interlocuteur a été très efficace et la souscription simple et rapide.
</t>
  </si>
  <si>
    <t>25 avril 2021 suite à une expérience en avril 2021</t>
  </si>
  <si>
    <t>moukoko-njoh-h-111614</t>
  </si>
  <si>
    <t>je suis satisfais de la procédure de souscription, simple et pratique, en terme de prix reste néanmoins moins élevé; J'espère, être satisfait au niveau de la réactivité en cas de soucis, d'ou très souvent les jugements sont portés.</t>
  </si>
  <si>
    <t>seys-w-111608</t>
  </si>
  <si>
    <t>Je suis satisfait du service globalement.
C'est tout en ligne et très simplifié, avec une assistance par téléphone si besoin, avec des conseillers qui parlent et comprennent facilement le Français.
Cependant, le prix est élevé, mémé si je suis jeune conducteur, j'ai trouvé moins chère ailleurs à la première porte.</t>
  </si>
  <si>
    <t>adolphi-r-111605</t>
  </si>
  <si>
    <t>Très satisfait du service , particulièrement de la mise en route de l'assurance , ainsi que pour la rapidité et de la clarté des formalités dans son établissement.</t>
  </si>
  <si>
    <t>vilain-c-111576</t>
  </si>
  <si>
    <t xml:space="preserve">tres bien tres satisfait prix correcte bon equipe 
je suis tres satisfe de la prise en charge de mon dossier tres tres tres bon equipes personne au telephone tres bien </t>
  </si>
  <si>
    <t>24 avril 2021 suite à une expérience en avril 2021</t>
  </si>
  <si>
    <t>coucoureux-c-111532</t>
  </si>
  <si>
    <t>Les échanges ont été clairs et rapides.
Le dossier bien relayé et compris par les interlocuteurs.
J'espère que la prise en charge sera facilité en cas de problèmes.</t>
  </si>
  <si>
    <t>clement-j-111514</t>
  </si>
  <si>
    <t>je suis très satisfait du prix et de la femme que j'ai eu au telephone! je voudrais vous préciser que mon prénom c'est jayson avec un Y merci!  pour faire le changement sur mon dossier.</t>
  </si>
  <si>
    <t>23 avril 2021 suite à une expérience en avril 2021</t>
  </si>
  <si>
    <t>mika84000-111486</t>
  </si>
  <si>
    <t>Les prix changent en moins d'une semaine, augmentation de 500€.
Le professionnalisme n'y est pas.
J'ai cru à cette confiance avec L'olivier, ne faite pas comme moi aller voir la concurrence.
C'est le seul conseil que je peux vous donner.
Bonne continuation</t>
  </si>
  <si>
    <t>chinon-j-111472</t>
  </si>
  <si>
    <t>Je suis satisfait, pour le moment à voir par la suite. C'est la seule assurance qui à bien voulu nous permettre d'être assuré avec deux jeunes conducteurs.</t>
  </si>
  <si>
    <t>vey-m-111459</t>
  </si>
  <si>
    <t>Très satisfait pour l'heure.
Très bien accueilli par le conseiller, qui a su répondre à toutes mes attentes.
Montant de l'adhésion conforme à mes souhaits.</t>
  </si>
  <si>
    <t>dahan-e-111455</t>
  </si>
  <si>
    <t xml:space="preserve">J'avais demandé à être rappelé au téléphone car il y avait des choses qui ne fonctionnaient pas sur le site de démarches en ligne. Fatigué d'attendre, j'ai finalisé mais avec 2 mois d'attente inutile. Pas Glop.
</t>
  </si>
  <si>
    <t>sarie77-111443</t>
  </si>
  <si>
    <t>A fuir !!! attractif sur le prix mais ils ont plein de clauses d'exclusions et du coup ils ne prennent pas en charge "par exemple" le vol partiel. Je me suis fais voler mon par choc avant de ma clio 4. Aucune prise en charge de l'assurance et une jolie facture de 2145 euros avec plus d'une semaine d'attente pour avoir un retour de l'expert. D'après le garage seul l'olivier et direct assurance ne prennent pas en charge le vol partiel. Une honte lorsque qu'on souscrit une assurance tous risques... je vous la déconseille vraiment !</t>
  </si>
  <si>
    <t>cailliau-g-111437</t>
  </si>
  <si>
    <t>Je suis satisfait du service
Je suis satisfait des prestations
Je suis satisfait de la relation client qui est proposé et de la rapidité avec laquelle on m'a contacté</t>
  </si>
  <si>
    <t>mougin-j-111424</t>
  </si>
  <si>
    <t>Satisfait de la prise en charge par la conseillère par téléphone. 
Prix attractif comparé à mon ancienne assurance. 
Résiliation effectué par L'olivier.</t>
  </si>
  <si>
    <t>galle-n-111412</t>
  </si>
  <si>
    <t xml:space="preserve"> Parrainée une personne proche ,je réserve mon avis le temps de vous connaitre en tant qu'assurance véhicule .
Olivier est une assurance nouvel sur le marché j'espère ne pas   à le regretter .</t>
  </si>
  <si>
    <t>douvreleur-c-111396</t>
  </si>
  <si>
    <t xml:space="preserve"> tres bien prix raisonable et service réactif
tres bien prix raisonable et service réactif
tres bien prix raisonable et service réactif
tres bien prix raisonable et service réactif</t>
  </si>
  <si>
    <t>darocha-m-111393</t>
  </si>
  <si>
    <t>Je suis très satisfait de la qualité du service j'ai reçu ma carte verte très rapidement mais le prix de l'assurance reste élevé malgré mais 2 ans de permis</t>
  </si>
  <si>
    <t>noirot-m-111380</t>
  </si>
  <si>
    <t xml:space="preserve">contact très agréable.
Excellente prise en charge de mon dossier.
Grand professionnalisme de votre conseiller .prix raisonnable.  Cordialement cristina Noirot
</t>
  </si>
  <si>
    <t>22 avril 2021 suite à une expérience en avril 2021</t>
  </si>
  <si>
    <t>lebo-r-111335</t>
  </si>
  <si>
    <t>Je suis satisfait du service, c'est très simple ça m'a prit 2minutes a faire. Les prix sont accessible a tout le monde, je reconseil fortement . et encore merci beaucoup</t>
  </si>
  <si>
    <t>charles-h-111329</t>
  </si>
  <si>
    <t>Je suis satisfait prix correct cordialement monsieur Hely Charles 25 rue Pierre pigot 61150 ecouche les vallée rapide et très pratique merci beaucoup</t>
  </si>
  <si>
    <t>agouzoul-m-111324</t>
  </si>
  <si>
    <t>Juste la franchise qui est élever par rapport au autre concurrent sinon l'accueil très satisfaisant juste revoir les frais dossier que les autres  conçurent offre pour les nouveaux client</t>
  </si>
  <si>
    <t>olga-c-111291</t>
  </si>
  <si>
    <t>Satisfaite du service paiement sécurisé  j envisage c assurer ma maison chez vous si je n ai pas de surprises  envoi des papiers par courrier car pas d imprimante</t>
  </si>
  <si>
    <t>gerats-s-111277</t>
  </si>
  <si>
    <t>Obtention de l'assurance en un temps record, appel téléphonique très efficace, conseillé client agréable et sympathique, prix imbattable. Très satisfaite de la prestation.</t>
  </si>
  <si>
    <t>daniel13-111248</t>
  </si>
  <si>
    <t xml:space="preserve">Par internet, suite à un devis où j'ai signalé un bonus de 50 % depuis plus d'un an en date du 01/06/2020 avec 2 accidents responsables dans les 2 ans précédentes, l'un matériel, l'autre corporel, le montant annoncé est de 366,39 €, j'ai souscrit le contrat, payé le montant demandé et fourni toutes les pièces demandées. L'Olivier assurance m'a ensuite transmis un avenant au contrat dans lequel il applique une surfacturation de 65,75 € dont 15 de frais de dossier pour révision du bonus/malus (passage de 0,50 à 0,62).
N'étant pas d'accord sur le montant surfacturé et surtout la prise de frais de gestion je ne souhaite plus poursuivre la relation avec cet assureur. 
Il faut alors savoir que le remboursement ne pourra pas être effectué immédiatement mais soit à réception d'une lettre recommandée de résiliation, soit sous 30 j après envoi d'un mail refusant l'avenant alors que le contrat ne prendrait effet qu'au à1/06/21 et que nous sommes le 22/04/2021.
La demande d'un remboursement immédiat m'a été refusée car non prévu par les procédures. 
Je trouve que cette manière de faire n'est pas correcte et que l'Olivier assurance disposait de toutes les informations fournie lors de la simulation du devis pour calculer correctement le coefficient de bonus/malus et donc la bonne cotisation.
Je tiens à mettre en garde tous les internautes et de ne pas souscrire par internet.
De plus lorsque j'ai demandé à être mis en relation avec un dirigeant responsable (Direction commerciale ou service réclamation) , il m'a été répondu que ce n'était pas possible et qu'il fallait écrire. </t>
  </si>
  <si>
    <t>21 avril 2021 suite à une expérience en avril 2021</t>
  </si>
  <si>
    <t>moras-a-111201</t>
  </si>
  <si>
    <t>la demande de devis par internet
ensuite un échange téléphonique au top! a l'écoute et très dynamique...en plus un tarif attractif
 tarif trés atractif</t>
  </si>
  <si>
    <t>bentsa-i-111180</t>
  </si>
  <si>
    <t>Je suis satisfait des services, le prix me convient très bien, explications très claires par téléphone en plus les conseillers sont toujours accueillants</t>
  </si>
  <si>
    <t>besnouin-c-111176</t>
  </si>
  <si>
    <t>je suis satisfaite du service et de la rapidite de celui-ci, rapide et efficace et bon rapport qualite prix au niveau des propositions d'assurances...</t>
  </si>
  <si>
    <t>vasseur-e-111165</t>
  </si>
  <si>
    <t>Très bon service client, très à l'écoute et explique bien les choses. L'olivier assurance me fait économiser plus de 360 euros d'assurance pour les mêmes garantis, et sur certains points de meilleures garantis que mon ancien assureur !</t>
  </si>
  <si>
    <t>lagrille-t-111137</t>
  </si>
  <si>
    <t>Je suis satisfait du service, personnel à l'écoute et professionnel.
Les prix sont attractifs et interessant. 
J'espere ne pas avoir a être déçu à l'avenir et reste dans l'attente sur le long terme du service.</t>
  </si>
  <si>
    <t>bouttefah-l-111127</t>
  </si>
  <si>
    <t>Bon service, bonne écoute client. la proposition de garanties complementaires a été effectuée par mon interlocuteur de manière professionnelle et m' a permis d'être rassuré sur cet engagement.</t>
  </si>
  <si>
    <t>maniscalco-a-111101</t>
  </si>
  <si>
    <t>je suis satisfaite de la prestation offerte. le prix est correct. le service client via internet est tres bien aussi. je le recommandrais a la famille ainsi qu'a des amis</t>
  </si>
  <si>
    <t>20 avril 2021 suite à une expérience en avril 2021</t>
  </si>
  <si>
    <t>szaibrum-b-111081</t>
  </si>
  <si>
    <t>Un peu cher mais j'ai confiance dans l'enseigne et le professionnalisme de celle-ci.
Les franchises et garanties sont dans la norme du marché, la signature en ligne est rapide et intuitive.</t>
  </si>
  <si>
    <t>pitou-m-111080</t>
  </si>
  <si>
    <t xml:space="preserve">  bonjour je suis très satisfaite des tarifs que vous proposez et également de la simplicité 
  pour l' adhésion et la rapidité de la souscription en ligne</t>
  </si>
  <si>
    <t>dautricourt-c-111070</t>
  </si>
  <si>
    <t xml:space="preserve">Très satisfaite du contact clientèle 
Très bon rapport  qualité  prix
Très rapide 
Pratique
Disponibilite des conseillers 
Le point négatif c est la franchise un peu élevé </t>
  </si>
  <si>
    <t>hure-g-111066</t>
  </si>
  <si>
    <t>Je suis satisfait des services mais j'espere que cette assurance sera la dans les mauvais moments et des soucis que je pourrais avoir. Cordialement Huré</t>
  </si>
  <si>
    <t>villanueva-j-111028</t>
  </si>
  <si>
    <t>pratique rapide et fonctionnel.
et surtout facile d'utilisation
pour l'instant je suis satisfait du service que propose votre assurance.
cordialement M. villanueva</t>
  </si>
  <si>
    <t>gil-f-111012</t>
  </si>
  <si>
    <t>simple et pratique, je remercie grandement la personne que j'ai eu au téléphone qui a était très courtoise, gentille et professionnelle, pour ce qui est du tarif il est vraiment dans mes attentes, cordialement</t>
  </si>
  <si>
    <t>adrar-s-110999</t>
  </si>
  <si>
    <t>LE PRIX EST BON PAR RAPPORT OU AUTRES ASSURANCES, je suis satisfaite je recommande pour les nouveau conducteurs comme moi, mais plus d'informations sur chaque niveau est appréciable.</t>
  </si>
  <si>
    <t>ikkene-s-110995</t>
  </si>
  <si>
    <t>Les informations sont plutôt claires. Jen 'ai pas eu besoin de téléphoner pour me faire préciser certains éléments. Prix compétitif. Pourvu que le reste suive.</t>
  </si>
  <si>
    <t>sorhaindo-m-110989</t>
  </si>
  <si>
    <t>Rapide sans besoin de passer par un conseiller. Plutôt efficace
à voir par la suite mais les tarifs sont très avantageux par rapport à la concurrence?</t>
  </si>
  <si>
    <t>angelini-e-110983</t>
  </si>
  <si>
    <t xml:space="preserve">Je suis satisfaite du service proposé.
Les professionnels du service client téléphonique sont toujours très agréables. Je suis ravie d'échanger avec eux </t>
  </si>
  <si>
    <t>pillas-t-110981</t>
  </si>
  <si>
    <t>L’olivier assurance est Cher pour une assurance prévue pour les personnes ayant des malus et ne pouvant s’assurer chez d’autres assureurs deja bien trop chers également</t>
  </si>
  <si>
    <t>sooruz-110975</t>
  </si>
  <si>
    <t xml:space="preserve">aucune communication 
frais de dossier de 72e pour vous annoncer 1 mois après une augmentation de 900e à l'année de votre assurance alors qu'il avait déjà tous les documents pour faire leur devis. vous résilie sans même un mail ou une lettre à fuir </t>
  </si>
  <si>
    <t>19 avril 2021 suite à une expérience en avril 2021</t>
  </si>
  <si>
    <t>beuzelin-j-110932</t>
  </si>
  <si>
    <t xml:space="preserve">Même si c'est la loi qui l'exige, la procédure en ligne est beaucoup trop compliquée et inquisitoriale !!!
Interrogatoire digne d'un entretien avec un commissaire du KGB !!!
</t>
  </si>
  <si>
    <t>vanderhoeve-n-110895</t>
  </si>
  <si>
    <t>Satisfait du service, très bon accueil téléphonique, tarifs compétitifs et adaptés à notre souhait pour un jeune conducteur avec une première voiture</t>
  </si>
  <si>
    <t>val-110888</t>
  </si>
  <si>
    <t>Lorsque j'ai souscrit chez eux je devais payer 53 euros par mois , ils ont ensuite augmenté les prix et de 53 euros je suis passé à 98 euros ensuite de 98 euros je suis passé à 125 euros. Méfiez vous</t>
  </si>
  <si>
    <t>limier-w-110886</t>
  </si>
  <si>
    <t>très satisfait pour le prix et pour la rapidité de la souscription du contrat d'assurance auto et pour les garanties souscrites encore merci et bravo a toute l'equipe</t>
  </si>
  <si>
    <t>courlivant-m-110858</t>
  </si>
  <si>
    <t>Rapide et moins chère, cette assurance permet de pouvoir assurer toute la famille avec des protections tout à fait confortables.
Néanmoins les franchises sont élevées.</t>
  </si>
  <si>
    <t>barbier-m-110857</t>
  </si>
  <si>
    <t>Très bonne assurance, les appels téléphoniques sont vites prit en charge ! Le personnel est compétent et donne de très bonnes explications.</t>
  </si>
  <si>
    <t>18 avril 2021 suite à une expérience en avril 2021</t>
  </si>
  <si>
    <t>michaud-g-110836</t>
  </si>
  <si>
    <t>jusqu'a présent je n ai rien à  redire déjà question prix puis si j ai un problème sa va  vite enfin le seul hic c est qu il faut internet et savoir s en servir un minimum mais cela reste abordable</t>
  </si>
  <si>
    <t>stephane-44257</t>
  </si>
  <si>
    <t>Je très satisfait du service service, de la rapidité pour souscrire et de la simplicité pour accéder à partir de mon compte perso. Personnel téléphonique très sympathique et réactif.</t>
  </si>
  <si>
    <t>bousquet-r-110827</t>
  </si>
  <si>
    <t>je suis satisfait du service et la souscription est simple et facile. le site est intelligemment construit et les tarifs sont attrayants. En espérant que les services suivrons.</t>
  </si>
  <si>
    <t>lomete-m-110826</t>
  </si>
  <si>
    <t xml:space="preserve">Simple et pratique. L'inscription en ligne s'est faite rapidement. La conseillère était à l'écoute de mes besoins. 
Je viens de souscrire et pour l'instant je suis satisfaite. </t>
  </si>
  <si>
    <t>riviere-t-110815</t>
  </si>
  <si>
    <t>Le prix annoncé lors de mon devis dûment rempli est bien différent du prix final.
C'est la seule chose que j'ai à reprocher.
Pouvez-vous m'expliquer ce à quoi correspond les 200e dits de "taxes" ?
Par ailleurs sur mon compte bancaire, je vois un paiement en cours de 2e ??? je ne comprends pas pourquoi.
Merci</t>
  </si>
  <si>
    <t>roux-s-110804</t>
  </si>
  <si>
    <t>Je suis tres satisfaite du rapport qualite et surtout de l interlocutrice que j ai eu qui a su repondre à mes attentes.
Nous avons mon fils et moi ouverts 2 contrats pour nos voitures respectives et je recommanderais volo tier l olivier assurance à mes proches</t>
  </si>
  <si>
    <t>sogno-k-110803</t>
  </si>
  <si>
    <t>Le service est parfait : réponses rapides par téléphone et personnel agréable.
Déçue au niveau du prix par rapport à une simulation faite sur un site comparatif.</t>
  </si>
  <si>
    <t>17 avril 2021 suite à une expérience en avril 2021</t>
  </si>
  <si>
    <t>mezouar-f-110748</t>
  </si>
  <si>
    <t xml:space="preserve">Trop tôt pour donner un avis. ?? Nouveau adhérent. Il serait donc correcte de dire que mon avis ne serait pas objectif.
J'avoue ce pendant, que je suis satisfait de la gentillesse de vos collaborateurs que j'ai eu au téléphone. </t>
  </si>
  <si>
    <t>16 avril 2021 suite à une expérience en avril 2021</t>
  </si>
  <si>
    <t>mehdi-e-110705</t>
  </si>
  <si>
    <t>Je trouve que les prix sont légèrement un peu élevé, cependant les services sont agréable et sans complication. Je viens de découvrir cette assurance et j'espère être satisfait.
Cordialement</t>
  </si>
  <si>
    <t>obert-n-110676</t>
  </si>
  <si>
    <t>Simple et efficace, le service client ainsi que les conseillés  sont au top et vraiment très sympathiques. nous avons été très bien conseillés et très bien reçus</t>
  </si>
  <si>
    <t>vasseur-j-110635</t>
  </si>
  <si>
    <t>Première fois chez vous
Et franchement tes bien
Les conseillers sont au top
Le site est facile et très compréhensible
En espérant que mon fils ne fasse jamais appel à vous</t>
  </si>
  <si>
    <t>girard-o-110606</t>
  </si>
  <si>
    <t>LE PRIX ET LES GARANTIES SONT INTERESSANTES, LA SAISIE DES INFORMATIONS NECESSAIRES A LA REDACTION DU CONTRAT D4ASSURANCE EST ASSEZ CLAIRE ET INTUITIVE.</t>
  </si>
  <si>
    <t>15 avril 2021 suite à une expérience en avril 2021</t>
  </si>
  <si>
    <t>boukhris-c-110533</t>
  </si>
  <si>
    <t>Satisfait merci pour la rapidité et la clarté des réponses.cordialement a bientôt sur mon espace client.j’espère.qu’il y’a assez de caractères dans cét avis .</t>
  </si>
  <si>
    <t>tavernier-m-110528</t>
  </si>
  <si>
    <t xml:space="preserve">Je ne suis pas satisfait de la surprime due à un sinistre non-responsable et non-indemnisé malgré un tiers identifié. 
                               </t>
  </si>
  <si>
    <t>ceciled-110520</t>
  </si>
  <si>
    <t>Les prix sont très attractifs, en revanche le service est 0 ! Ils ont envoyé la lettre de résiliation à mon ancien assureur à la mauvaise adresse (d'après la chargée de clientèle "on se fait avoir tout le temps", donc ce ne serait pas une erreur isolée, d'ailleurs c'est arrivé aux 2 voitures que l'on assure chez eux. Résultat, on se retrouve à payer 2 assurances annuelles le même mois (chez L'olivier et chez notre ancien assureur qui devra nous redonner l'argent le moins prochain puisqu'ils n'ont pas résilié correctement, et pour nos 2 voitures). Ensuite, ils nous demandent de fournir à nouveau tous les documents déjà fournis la première fois. Service honteux, fuyez !</t>
  </si>
  <si>
    <t>humetz-b-110519</t>
  </si>
  <si>
    <t>Satisfait du service client et de l'accueil téléphonique pour simplifier les démarches de souscription. Les tarifs semblent tout à fait corrects eu égard aux prestations prévues</t>
  </si>
  <si>
    <t>mandiau-a-110510</t>
  </si>
  <si>
    <t>Tarif attractif et rapidité ++. Je recommande pour les personnes qui n'ont pas le temps et qui veulent gérer tout par internet sans se déplacer en agence</t>
  </si>
  <si>
    <t>maldonado-t-110488</t>
  </si>
  <si>
    <t xml:space="preserve">Très satisfait donc fidèle
Prix honnête 
Service au top.
Ils nous répondent toujours vite au téléphone. 
Assurance a recommander
Je m'assure tjrs ici. </t>
  </si>
  <si>
    <t>djokovic-m-110485</t>
  </si>
  <si>
    <t>Je suis satisfaite du service, le prix est super intéressant en étant jeune conductrice et en ayant une voiture récente. Je conseillerais cette assurance à tous jeunes conducteurs !</t>
  </si>
  <si>
    <t>cadet-a-110474</t>
  </si>
  <si>
    <t>Je viens de signer le contrat, Tout m'a paru vraiment clair et simple aussi bien sur le site que suite à mon appel par téléphone pour confirmation de l'ensemble des informations.</t>
  </si>
  <si>
    <t>14 avril 2021 suite à une expérience en avril 2021</t>
  </si>
  <si>
    <t>tomasso-j-110433</t>
  </si>
  <si>
    <t>satisfait de mon rendez-vous téléphonique - clarté de l'échange avec le conseiller
j'ai été rappelé rapidement pour valider mon devis
personne en ligne disponible et agréable</t>
  </si>
  <si>
    <t>defrance-c-110428</t>
  </si>
  <si>
    <t>Je suis très satisfait du service et des informations reçues.
La personne au téléphone était très professionnelle et me permet aujourd'hui d'être plus serein.</t>
  </si>
  <si>
    <t>janus-c-110427</t>
  </si>
  <si>
    <t>Satisfait des services et des informations données par téléphone lors des renseignements demandés. Personne très professionnelle et sympathique merci</t>
  </si>
  <si>
    <t>domingues-da-silva-f-110418</t>
  </si>
  <si>
    <t xml:space="preserve">Très satisfait de mon assurance.
Prix très attractif, et services sérieux. Je recommande vivement cette assurance. Disponible et à l'écoute de ses clients. </t>
  </si>
  <si>
    <t>auderset-y-110410</t>
  </si>
  <si>
    <t>Très bien, personne (Romane) très accueillante et rapide dans la diffusions des informations.
On remarque que l'accueil client et la confiance sont bien respecter.</t>
  </si>
  <si>
    <t>souverin-c-110406</t>
  </si>
  <si>
    <t xml:space="preserve">Simple et pratique à l'ouverture du dossier.
Conseiller à notre écoute par téléphone .
Prix satisfaisant et concurrentiel avec des contrats personnalisable.
</t>
  </si>
  <si>
    <t>chaperon-c-110388</t>
  </si>
  <si>
    <t>Pour l'instant je suis satisfaite de l'assurance malgré que les frais de souscription soient payants (or d'autres assurances le proposent gratuitement)... mais les prix sont corrects :)</t>
  </si>
  <si>
    <t>gastaldi-f-110381</t>
  </si>
  <si>
    <t>Je suis satisfaite du service en ligne d'olivier assurances. Le prix me convient et le site est simple d'utilisation même pour la signature des documents et envoi de papiers.</t>
  </si>
  <si>
    <t>caprini-a-110363</t>
  </si>
  <si>
    <t>JE SUIS SATISFAITE DU SERVICE POUR LE MOMENT MON CONTRAT VIEN DE S'ETABLIR AUJOURDHUI PAR TELEPHONE J'AI ETE TRES BIEN CONSEILLEE PROFESSIONNELLE AGREABLE ET ACCEUILLANTE</t>
  </si>
  <si>
    <t>paris-j-110330</t>
  </si>
  <si>
    <t>Très bien à l écoute rapide de très bonne qualité de service je recommande fortement jamais eu de soucis avec vous j ai déjà effectué plusieurs assurances et toujours ravie</t>
  </si>
  <si>
    <t>desmants-c-110315</t>
  </si>
  <si>
    <t>Très satisfaite ! J'espère que la remise des documents sera aussi simpe que le reste !
Juste un peu dommage que je n'ai pas pu appliquer le cod parrainage de mon frère...</t>
  </si>
  <si>
    <t>13 avril 2021 suite à une expérience en avril 2021</t>
  </si>
  <si>
    <t>korom-ibrahim-h-110292</t>
  </si>
  <si>
    <t>je suis satisfait du service  pratique et rapide et le prix m' convient beaucoup , au moins  pour l' instant , j'espère que encore améliorer leur service plus en plus</t>
  </si>
  <si>
    <t>baldy-k-110277</t>
  </si>
  <si>
    <t>Simple , efficace, tarif très abordable . Détails des garanties explicites . Je recommande . On peut tout faire en ligne . J'apprécie . Concernant le paiement , il n'est pas obligé de payer la totalité d'un coup .</t>
  </si>
  <si>
    <t>diblik-s-110273</t>
  </si>
  <si>
    <t>JE SUIS TRES SATISFAITE DES SERVICES DE L'OLIVIER QUI M'ONT PARFAITEMENT SUIVI AU COURS DE TOUTES LES ANNEES OU' J'AI ETE ASSURE CHEZ EUX ET C'EST POURQUOI J'AI DECIDE DE RENOUVELLER MON ASSURANCE AUTO CHEZ EUX LORSQUE J'AI RACHETE UNE VOITURE</t>
  </si>
  <si>
    <t>hecquefeuille-f-110261</t>
  </si>
  <si>
    <t>Tres satisfait du service ainsi que des prix de L'olivier Assurances.
Service client a l ecoute et tres professionnel.
Le site est tres facile d utilisation pour creer un devis</t>
  </si>
  <si>
    <t>nicolaon-a-110241</t>
  </si>
  <si>
    <t>Je suis satisfaite de l'olivier assurance rapide efficace et compétitif sur les prix ..avec plusieurs choix d'assurances qui conviennent pour tous ...</t>
  </si>
  <si>
    <t>rasolonjatovo-s-110230</t>
  </si>
  <si>
    <t>Je suis satisfait du service, un service client très réactif qui a su répondre à mes attentes.
Je recommanderai cet assurance auprès de mon entourage.</t>
  </si>
  <si>
    <t>attahiri-b-110205</t>
  </si>
  <si>
    <t>Satisfait du service, procédures simples et rapides.
Le prix me convient  et meilleur que chez les autres assureurs.
Conseillers sympathiques et à l'écoute.</t>
  </si>
  <si>
    <t>vucic-v-110203</t>
  </si>
  <si>
    <t xml:space="preserve">très bon service
Réponse par téléphone très rapide contrairement aux autres assurances
Personnel très sympa
Les prix sont assez attractif
Jamais eu de pépin on verra la réactivité a ce moment la  </t>
  </si>
  <si>
    <t>mahi-k-110202</t>
  </si>
  <si>
    <t>Les prix sont très satisfaisant et l'accueil téléphonique est vraiment super , agréable et efficace. 
De plus c'est très simple et rapide pour souscrire.</t>
  </si>
  <si>
    <t>12 avril 2021 suite à une expérience en avril 2021</t>
  </si>
  <si>
    <t>belaid-l-110169</t>
  </si>
  <si>
    <t>satisfait a quelques  détails incompréhensives comme ma prime a l'assurance qui a explosé a cause d'un sinistre non responsable, C-A-D on m'a fauché un rétroviseur  en stationnement sur la vois public. vraiment dommage</t>
  </si>
  <si>
    <t>doucet-m-110167</t>
  </si>
  <si>
    <t xml:space="preserve">Pour l'instant satisfait pour le service client mais aucun avis sur les prestations jattends de voir la suite mais satisfait de la réactivité et du prix
</t>
  </si>
  <si>
    <t>germain-s-110126</t>
  </si>
  <si>
    <t>un tout petit peu compliqué pour valider et signer les documents 
la qualité de l'accueil téléphonique a été au top avec Maxime
je recommande vivement</t>
  </si>
  <si>
    <t>vial-e-110120</t>
  </si>
  <si>
    <t>Je suis satisfait du contact avec le conseiller, le prix me semble correct. J'ai simplement été surpris de la franchise à payer en cas de prêt de ma voiture.</t>
  </si>
  <si>
    <t>abid-c-110112</t>
  </si>
  <si>
    <t>Simple et pratique, le prix est un peu cher mais c'est le plus attirant par rapport aux autres concurrents. les avantages répond totalement à mes besoin.</t>
  </si>
  <si>
    <t>11 avril 2021 suite à une expérience en avril 2021</t>
  </si>
  <si>
    <t>vena-s-110012</t>
  </si>
  <si>
    <t>Conseillers clientèle parfaits ! A l'écoute, expliquent très bien les différentes particularités du contrat, je suis très satisfaite pour une première assurance.</t>
  </si>
  <si>
    <t>davaux-r-110010</t>
  </si>
  <si>
    <t>je suis satisfait du service et de l assurance de la qualité du site internet et de la rapidité de mise en place du contra je verait pour assuré ma moto a l avenir merci</t>
  </si>
  <si>
    <t>sales-f-109968</t>
  </si>
  <si>
    <t>Très satisfait et très réactif
Je recommande Olivier car simple rapide j'ai toute mes assurances et jamais aucun soucis je recommande pour tout le monde</t>
  </si>
  <si>
    <t>10 avril 2021 suite à une expérience en avril 2021</t>
  </si>
  <si>
    <t>strady-s-109954</t>
  </si>
  <si>
    <t>Les tarifs sont bien et raisonnable, nous avons pu assurer notre voiture avec notre fille dessus en plus. Les informations sont claires et je suis satisfaite du service, petit bémol pour le service en ligne, j ai refais plusieurs fois mon inscription et je ne pouvais pas valider,  il a fallu l intervention d un conseil pour le faire. Mais bon tout c bien terminé</t>
  </si>
  <si>
    <t>messaoudi-m-109953</t>
  </si>
  <si>
    <t>Je suis satisfait du service le prix me convient C'est simple et pratique C'est simple et pratique Répondre c'est une bonne assurance je trouve Je vous remercie</t>
  </si>
  <si>
    <t>laurent-m-109934</t>
  </si>
  <si>
    <t>Je suis satisfait d'avoir assuré mon véhicule chez L'olivier assurance
Le tarif est compétitif
La mise en oeuvre est simple grâce au site internet en ligne</t>
  </si>
  <si>
    <t>ehrhard-a-109920</t>
  </si>
  <si>
    <t>Le prix nous conviens vraiment pas chère le seul soucie c'est la franchise j'aurais aimer la baisser un peu plus donc a voir ceci par appel telephonique</t>
  </si>
  <si>
    <t>orezans-c-109902</t>
  </si>
  <si>
    <t>Pour l'instant tout roule j'attends de finaliser et voir la suite pour garantir une efficacité du service. Mais c'est plutôt rapide et intuitif et bon rapport qualité prix.</t>
  </si>
  <si>
    <t>09 avril 2021 suite à une expérience en avril 2021</t>
  </si>
  <si>
    <t>verdier-d-109849</t>
  </si>
  <si>
    <t xml:space="preserve">La signature électronique du mandat ne marche pas contrairement à celle du contrat autrement suis satisfait j'attends la carte verte par courrier 
Bonne soirée </t>
  </si>
  <si>
    <t>lucas-f-109834</t>
  </si>
  <si>
    <t>Je suis satisfait du serieux et du professionnalisme lors de mon appel téléphonique ainsi des tarifs proposés sur les différentes prestations. Le service client a su répondre à l'ensemble de mes questions.</t>
  </si>
  <si>
    <t>belfakhet-s-109821</t>
  </si>
  <si>
    <t>Je suis satisfait du service ainsi que du tarif proposé.
Assurance disponible et facile à contacter.
nous sommes en contact avec du personnel de qualité et toujours avenant</t>
  </si>
  <si>
    <t>le-bars-s-109813</t>
  </si>
  <si>
    <t>Nous sommes satisfaits du service,nous vous enverrons les copies des permis et de la carte grise dès que nous aurons  réceptionné celle-ci
Cordialement</t>
  </si>
  <si>
    <t>n'ganga-mabouba-l-109806</t>
  </si>
  <si>
    <t>J'ai souscris sous la recommandation d'une amie satisfaite de vos service ! je vais voir comment va se passer les 2 premières années chez vous ! mais les tarifs sont assez attractifs comme je suis conducteur non malusé.</t>
  </si>
  <si>
    <t>benoist-o-109803</t>
  </si>
  <si>
    <t>simple et pratique au top
Prix super intéressant et attractif
Rien à redire là dessus 
Je suis entièrement satisfaite pour mon assurance voiture chez eux</t>
  </si>
  <si>
    <t>potin-f-109784</t>
  </si>
  <si>
    <t xml:space="preserve">Conseillers à l’écoute et très efficaces explications claires 
Rapidité dans l’exécution des demandes et des attentes des clients 
Je recommande cette assurance </t>
  </si>
  <si>
    <t>couchot-s-109781</t>
  </si>
  <si>
    <t>très bonne assurance niveau tarif et service 
5 ans que je suis chez vous et aucun problème
service très rapide on est encore au téléphone qu'on reçois l'assurance provisoire par mail en même temps 
je recommande cette assurance</t>
  </si>
  <si>
    <t>philippon-j-109777</t>
  </si>
  <si>
    <t xml:space="preserve">Très bonne prise en charges de mes 2 demandes. 
Conseillère client &amp; commercial très efficaces.
Je recommande vraiment l'Olivier Assurance à la fois pour leurs tarifs, mais aussi leurs convivialités &amp; professionnalisme. </t>
  </si>
  <si>
    <t>08 avril 2021 suite à une expérience en avril 2021</t>
  </si>
  <si>
    <t>savane-m-109721</t>
  </si>
  <si>
    <t>Je suis satisfait de l’offre et du service proposer et la facilité des démarches merci de m’avoir accueilli au seins de votre assurance a tres bientot</t>
  </si>
  <si>
    <t>magnier-a-109716</t>
  </si>
  <si>
    <t>Très bon service, à l'écoute, les interlocuteurs savent vous renseigner et répondre à vos questions . Les prix sont très corrects pour les jeunes permis.</t>
  </si>
  <si>
    <t>willefert-g-109681</t>
  </si>
  <si>
    <t>Très bon service et très aimable et respectueux vis avis du client explique très bien et à l'écoute du client parapore a dont besoins sans nous forcer a plus cher</t>
  </si>
  <si>
    <t>bossier-a-109665</t>
  </si>
  <si>
    <t xml:space="preserve">Devis rapide en ligne .Très bon accueil téléphonique pour valider le devis.
Je n'ai pas encore eu besoin d'utiliser mon assurance, à voir à ce moment pour le reste. </t>
  </si>
  <si>
    <t>duc-l-109638</t>
  </si>
  <si>
    <t>Le prix est très correcte,
Niveau, satisfaction client je ne peux encore me prononcer car trop récent mais le site est très bien fait, il est clair et intuitif</t>
  </si>
  <si>
    <t>girodet-s-109574</t>
  </si>
  <si>
    <t xml:space="preserve">très bon service très clair et conseiller très a l écoute je recommande 
je vous rappellerai pour mon appartement 
merci a vous et a toutes l equipe  </t>
  </si>
  <si>
    <t>bergeret-s-109561</t>
  </si>
  <si>
    <t>Après plusieurs recherche , je suis heureuse d'avoir trouver une assurance , avec des tarifs correctes et complètes sur la couverture .
L'inscription et le site sont d'une facilité d'utilisation a toutes épreuves</t>
  </si>
  <si>
    <t>07 avril 2021 suite à une expérience en avril 2021</t>
  </si>
  <si>
    <t>do-couto-d-109537</t>
  </si>
  <si>
    <t>J'espérais un peu mieux des tarifs, aussi la différence entre la cotisation annuelle et un paiement mensuel est très élevé.
A voir après la 1ère année au niveau des garantis</t>
  </si>
  <si>
    <t>martineau-a-109531</t>
  </si>
  <si>
    <t>trés bon tarif et rapide et de l avoir trouver par internet merci encore des tarifs assez bien placé par rapport a la concurrence cordialement martineau</t>
  </si>
  <si>
    <t>mangione-d-109494</t>
  </si>
  <si>
    <t>Bonne réactivité, les prix sont attractifs. Le site a l'air plus simple et bien conçu donc c'est plus simple pour les démarches en lignes. Merci bien !</t>
  </si>
  <si>
    <t>lotendo-k-109485</t>
  </si>
  <si>
    <t>Je suis satisfait du service de la qualité des prix qui sont trés abordables.
le service client est a l'ecoute et courtois. honnetement cette assurence au prés de mon entourage.</t>
  </si>
  <si>
    <t>amrous-m-109482</t>
  </si>
  <si>
    <t xml:space="preserve">je suis satisfait du service 
les prix me conviennent 
simple et pratique les agents très a l'écoute et très réactive du bon travail continuer comme ca  </t>
  </si>
  <si>
    <t>cardona-x-109474</t>
  </si>
  <si>
    <t>Je suis satisfait par les services proposés. 
Les tarifs sont compétitifs. 
L'accueil téléphonique est de qualité, agréable et prêt à aller au bout du dossier.</t>
  </si>
  <si>
    <t>patrice-m-109467</t>
  </si>
  <si>
    <t xml:space="preserve">Sastifait du prix
Simplicité
A voir la suite pas d'avis au debut d'un contrat le vécu est plus parlant et pas d'experience avec cette compagnie voir la suite </t>
  </si>
  <si>
    <t>legros-g-109460</t>
  </si>
  <si>
    <t>Pour la souscription rien à dire c'est extrêmement simple et très rapide. 
En espérant qu'en cas de sinistre cela sera aussi rapide et simple. 
Cotisation bon rapport prix.</t>
  </si>
  <si>
    <t>kass-109430</t>
  </si>
  <si>
    <t xml:space="preserve">J appel l'assurance pour un renseignement de prix pour deux voitures
Le charmant monsieur me dit 1 immatriculation oui pour la deuxième sa ne sera pas possible ?? (okay) 
Je lui demande si c'est possible d assurer mon 4x4 et ma remorque pour chevaux. 
Il me répond que pour la remorque c'est non (bon okay a la limite) mais ducoup il ne veut pas assurer mon 4x4 car je suis susceptible de tracté avec... 
Bref si vous avez besoin de rien vous êtes au bon endroit. ??
</t>
  </si>
  <si>
    <t>06 avril 2021 suite à une expérience en avril 2021</t>
  </si>
  <si>
    <t>comare-s-109356</t>
  </si>
  <si>
    <t>je suis très satisfait des tarifs , a voir dans le temps , car en général quand tout va bien on risque rien , c'est toujours lors d'un accident que sa ce gâte , donc pour le moment j'ai jamais eu d'accident depuis que j'ai mon permis depuis 1992 et pourtant je parcourt des milliers de km en voiture ou camion poids lourds de ma société, mais personne n'est a l'abri d'un pepin .</t>
  </si>
  <si>
    <t>ibala-l-109311</t>
  </si>
  <si>
    <t>Je suis très satisfaite du service.
J'ai eu une réponse très rapide.
Une bonne prise en charge.
Accueil chaleureux &amp; la conseillère était très souriante.</t>
  </si>
  <si>
    <t>loubaki-kaya-s-109247</t>
  </si>
  <si>
    <t>Je suis satisfaite par les prix, j'attends de voir la qualité du service fournir, mais je n'ai aucune inquiètude. Merci d'avance à l'olivier assurance.</t>
  </si>
  <si>
    <t>pelleau-m-109243</t>
  </si>
  <si>
    <t>Très satisfaite du service et de mon appel téléphonique avec une conseillère. Problème pour valider mon contrat en ligne résolu tout de suite par téléphone.</t>
  </si>
  <si>
    <t>05 avril 2021 suite à une expérience en avril 2021</t>
  </si>
  <si>
    <t>bouteille-e-109224</t>
  </si>
  <si>
    <t>Meilleur prix que j'ai trouvé par contre la première mensualité pique un peu, c'est pour ça que je ne met pas les cinq étoiles. Mis à part ça rien à dire</t>
  </si>
  <si>
    <t>nappez-m-109221</t>
  </si>
  <si>
    <t xml:space="preserve">je suis satisfait de tous les contacts que j'ai pu avoir avec les différents protagonistes. Les prix défient toutes concurrence. Tout est compréhensible. PArfait.
</t>
  </si>
  <si>
    <t>boulafrad-f-109207</t>
  </si>
  <si>
    <t>Je suis satisfait du service de l'olivier assurance , très rapide facile et a l'écoute ,bon continuation à conseiller cette assurance l'olivier cordialement</t>
  </si>
  <si>
    <t>sylla-f-109196</t>
  </si>
  <si>
    <t>je suis satisfait du service, pour 2 appels au service client j'ai eu 2 bon interlocuteur  à l'écoute du client, à voir par la suite. Tarif au top vraiment comparer au autre assureur ????</t>
  </si>
  <si>
    <t>stan-m-109179</t>
  </si>
  <si>
    <t>tarifs corrects, garanties ok, petit bemol les franchises un tout petit peu elevees, mais je pense qu'on est tous deja habitues a cettes pratiques des assureurs</t>
  </si>
  <si>
    <t>guyot-b-109159</t>
  </si>
  <si>
    <t>Pour l'instant, je suis satisfait du service / tarif. J'espère que je n'aurais pas de surprise et que je pourrais recommander l'OLIVIER auprès de moi.</t>
  </si>
  <si>
    <t>goncalves-a-109153</t>
  </si>
  <si>
    <t>La cotisation finale est plus élevée que le devis...mais reste concurrentielle. La franchise est élevée...mais là aussi reste concurrentielle avec le tarif. On verra en cas de sinistre ce que ça vaut...</t>
  </si>
  <si>
    <t>04 avril 2021 suite à une expérience en avril 2021</t>
  </si>
  <si>
    <t>ebrard-m-109136</t>
  </si>
  <si>
    <t>Souscription très simple, présentation du site claire et aérée, politique tarifaire sans concurrence, c'est parfait. A voir la qualité de service après</t>
  </si>
  <si>
    <t>nanot-n-109130</t>
  </si>
  <si>
    <t>Ravie d'avoir decouvert votre assurance. Les explications sont très simple, dossier tres rapide a creer et site tres accessible. Les tarifs me conviennent parfaitement.</t>
  </si>
  <si>
    <t>03 avril 2021 suite à une expérience en avril 2021</t>
  </si>
  <si>
    <t>ferard-t-109091</t>
  </si>
  <si>
    <t>Les prix me conviennent ,recherche et formulaire faciles d'accés, contact rapide j'espère que la suite sera à la hauteur et que la prise de contact en cas de besoin sera simple, cordialement.</t>
  </si>
  <si>
    <t>braud-s-109078</t>
  </si>
  <si>
    <t>Je viens de soucrire. J'attend de voir le niveau de service. L'idéal serait que je n'ai jamais à faire appel à vos services</t>
  </si>
  <si>
    <t>clairet-j-109057</t>
  </si>
  <si>
    <t xml:space="preserve">PRIX assez élevé a voir la prestation par la suite.
Etant jeune conducteur votre site a été clair pour moi pour choisir, le site est fonctionnel.
Merci
</t>
  </si>
  <si>
    <t>kayndaszyk-a-109050</t>
  </si>
  <si>
    <t>Service parfait et conseillère très attentif et explique bien les contrats, je conseillerais les services a mes proches car je suis vraiment satisfait du service</t>
  </si>
  <si>
    <t>lamare-o-109036</t>
  </si>
  <si>
    <t>système de devis par internet bugué impossible de finalisé seul. 
paiement par carte bancaire pris par un conseiller, totalement bancale et pas sécurisé</t>
  </si>
  <si>
    <t>02 avril 2021 suite à une expérience en avril 2021</t>
  </si>
  <si>
    <t>passave-t-108991</t>
  </si>
  <si>
    <t>Au niveau du prix et des avantages ça va c'est pas si mal, de plus que je n'ai jamais été assuré auparavant et le véhicule que j'ai n'est pas n'est pas non plus d'une petite puissance, je trouve cela plutôt intéressant !</t>
  </si>
  <si>
    <t>duval-d-108982</t>
  </si>
  <si>
    <t xml:space="preserve">Service rapide et efficace
Prix intéressants avec ajustement de la franchise
Gestion du contrat et devis en ligne claire 
je recommande grandement cette assurance à mes amis 
</t>
  </si>
  <si>
    <t>gorin-r-108918</t>
  </si>
  <si>
    <t>J'ai eu un très bon contact lors de la souscription de mon contrat téléphone : la personne état agréable et compétente, elle a pris le temps de faire plusieurs simulations tarifaires.</t>
  </si>
  <si>
    <t>lelievre-m-108900</t>
  </si>
  <si>
    <t>je suis satisfait niveaux prix par rapport a mon ancienne assurance. et il ont l'aire d'etre tres serrieux a voir pas la suite pour le moment rien na dire</t>
  </si>
  <si>
    <t>bancillon-p-108899</t>
  </si>
  <si>
    <t>Tres satisfait du tarif et de la formule proposer pour un vehicule comme le mien et facilite d'utilisation du site pour remplir et signer le contrat Merci</t>
  </si>
  <si>
    <t>01 avril 2021 suite à une expérience en avril 2021</t>
  </si>
  <si>
    <t>teyssier-c-108878</t>
  </si>
  <si>
    <t>Satisfait des tarifs parmi les plus bas du marché.
Les prix diffèrent selon les différentes simulations.
Pas testé le service client. En espérant que tout soit OK</t>
  </si>
  <si>
    <t>filbien-j-108864</t>
  </si>
  <si>
    <t xml:space="preserve">Satisfait de l'appel téléphonique, clair et précis.
Les prix sont très approchable et très intéressant pour les jeunes conducteurs 
Les informations sont précis et concrets </t>
  </si>
  <si>
    <t>bouabdallah-m-108841</t>
  </si>
  <si>
    <t>Je suis satisfait du service et trouve que les prix sont intéressant.
J'espère que mes éventuels futurs sollicitations seront bien traité.
je n'ai eu que des bons retour vous concernant, donc je suis confiant.</t>
  </si>
  <si>
    <t>devesvre-t-108829</t>
  </si>
  <si>
    <t>Les prix me conviennent parfaitement et la formule proposée était tout à fait convenable. 
Olivier assurance a su répondre à notre demande et à nos attentes</t>
  </si>
  <si>
    <t>sublet-m-108816</t>
  </si>
  <si>
    <t>J'ai trouvé l'offre intéressante, la démarche pratique. Le service client est cordiale, clair et compétent. La réactivité au niveau des documents administratif est appréciable.</t>
  </si>
  <si>
    <t>naud-l-108789</t>
  </si>
  <si>
    <t xml:space="preserve">J AI AIME LA FACILITE POUR OBTENIR LE DEVIS ET L AMABILITE DE LA PERSONNE EN LIGNE;TOUT ETAIT TRES CLAIR J AI TROUVE FACILEMENT  LES REPONSES A MES QUESTIONS 
</t>
  </si>
  <si>
    <t>fortune-j-108775</t>
  </si>
  <si>
    <t xml:space="preserve">C'est beaucoup trop cher pour moi. 
j'ai un salaire de 800euros, et j'ai du payer 805euros du coup pour une assurance ou j'aurai zéro accident, c'est beaucoup trop cher  </t>
  </si>
  <si>
    <t>teresinski-a-108765</t>
  </si>
  <si>
    <t xml:space="preserve">Rien à dire j'ai enfin trouver une assurance pour ma voiture achetée en novembre avec la carte grise bloquée en sous-préfecture 
Merci 
Bonne journée. </t>
  </si>
  <si>
    <t>31 mars 2021 suite à une expérience en mars 2021</t>
  </si>
  <si>
    <t>thomas-courousse-s-108718</t>
  </si>
  <si>
    <t>Je suis satisfaite du tarif et de la facilité du site. Je n'ai pour le moment pas eu d'accident par conséquent je ne peux apprécier la réactivité. Quoiqu'il en soit en 5 minutes j'étais assurée.</t>
  </si>
  <si>
    <t>malhouitre-p-108668</t>
  </si>
  <si>
    <t>Site facile d acces bravo
Satisfait de la proposition qui m à été faite
Suivi dossier au niveau de mes espérances 
Rapide et simple d acces 
Continuez comme ca</t>
  </si>
  <si>
    <t>antwy-m-108635</t>
  </si>
  <si>
    <t>Super simple et efficace.
Les prix ainsi que la réactivité des conseillers sont parfaits. 
Les services proposés sont également très bons, je recommande !</t>
  </si>
  <si>
    <t>morel-l-108595</t>
  </si>
  <si>
    <t>Les tarifs ne sont pas pareille que sur les devis  au téléphone il sont top répondent à se qu'on a besoin juste les prix ne sont pas pareille sur le devis et au téléphone en finalisant</t>
  </si>
  <si>
    <t>konate-b-108594</t>
  </si>
  <si>
    <t xml:space="preserve">Je suis un peu satisfait  
Les prix d'assurance 
L'accompagnement de démarches mais les restes restes à découvrir 
Bonne journée konaté Bakary 
Mes salutations distinguées </t>
  </si>
  <si>
    <t>30 mars 2021 suite à une expérience en mars 2021</t>
  </si>
  <si>
    <t>rodriguez-m-108569</t>
  </si>
  <si>
    <t xml:space="preserve">satisfaite de cette assurance pour jeune conducteur.
le conseil client est disponible et poli. 
merci pour le professionnalisme je recommande. 
</t>
  </si>
  <si>
    <t>hermantier-e-108560</t>
  </si>
  <si>
    <t>Simple rapide et moins cher qu'ailleurs ! J'ai été cependant rassurée d'avoir quelqu'un au téléphone qui m'a confirmé l'ensemble des garanties dont  j'avais besoin.</t>
  </si>
  <si>
    <t>couteau-g-108551</t>
  </si>
  <si>
    <t>Je suis très satisfait du tarif par rapport à mon précédant (700 € d'économie). Le traitement téléphonique a été effectué avec grand professionnalisme et patience. Merci</t>
  </si>
  <si>
    <t>castel-t-108501</t>
  </si>
  <si>
    <t>tres satisfait de service telephoniqueje recommande cette assurance des que je peux je ferait du parrainage aupres de mes amis et ma famille pour beneficier des avantages</t>
  </si>
  <si>
    <t>jonnen-79402</t>
  </si>
  <si>
    <t>pas beaucoup de réactivité au niveau du suivi de contrat, on me redemande des pieces déjà en votre possession depuis 3 ans, cela ne fait pas serieux .</t>
  </si>
  <si>
    <t>vail-m-108458</t>
  </si>
  <si>
    <t>Je suis satisfait je recommande L’olivier assurance à mes proches les tarifs sont compétitifs et la personne que j ai eut au téléphone ma très bien conseillé</t>
  </si>
  <si>
    <t>29 mars 2021 suite à une expérience en mars 2021</t>
  </si>
  <si>
    <t>jochum-m-108399</t>
  </si>
  <si>
    <t>Je suis satisfait du service proposé des avantages sur les contrats, de la simplicité pour valider un contrat, mais aussi sur les prix qui restent abordables.</t>
  </si>
  <si>
    <t>markowski-o-108387</t>
  </si>
  <si>
    <t>Je suis nouvelle cliente et satisfaite déjà de la prise en charge rapide 
Je viens d'acquérir un véhicule et c'est super car j'ai un devis et une souscription directement</t>
  </si>
  <si>
    <t>soltani-w-108384</t>
  </si>
  <si>
    <t xml:space="preserve">Je suis satisfaite du service, simple et efficace.  
Merci à vous                                                                                                </t>
  </si>
  <si>
    <t>gayot-y-108378</t>
  </si>
  <si>
    <t>je suis satisfait des prix proposes pour l assurance et l option choisie ainsi de l aide apporte par vos service (reactivite et sympathie ) je recommanderai vos services autour de moi</t>
  </si>
  <si>
    <t>berton-c-108347</t>
  </si>
  <si>
    <t>Je suis très satisfait des services proposés par l'Olivier Assurance.
Les tarifs sont très concurrentiels.
Les services sont réactifs. Je suis satisfait de mon choix</t>
  </si>
  <si>
    <t>peris-s-108339</t>
  </si>
  <si>
    <t>J'ai apprécié l'accueil et les renseignements donnés lors de mon échange téléphonique.
Vos tarifs sont concurrentiels reste à découvrir si vos prestations sont à la hauteur de votre bonne réputation. Par contre j'ai rencontré d'énormes difficultés à me connecter sur ma page perso.</t>
  </si>
  <si>
    <t>28 mars 2021 suite à une expérience en mars 2021</t>
  </si>
  <si>
    <t>mercier-s-108328</t>
  </si>
  <si>
    <t>simple et économique, tout se passe en ligne c 'est merveilleux, gain de temps assuré. Tarif compétitif. Ergonomie du site appréciable, j 'ai tout de suite accroché</t>
  </si>
  <si>
    <t>djalai-j-108321</t>
  </si>
  <si>
    <t>Je viens d'arriver, mais les prix sont trés corrects, j'ai eu un interlocuteur lors de mon appel pour conseils, trés sympa et professionnel. Je recommanderai !</t>
  </si>
  <si>
    <t>fuggenthaler-l-108308</t>
  </si>
  <si>
    <t>Service client relativement réactif, agréable et professionnel.
Prix attractifs pour les services proposés.
J'espère voir assez vite une application mobile intuitive pour couronner le tout !</t>
  </si>
  <si>
    <t>27 mars 2021 suite à une expérience en mars 2021</t>
  </si>
  <si>
    <t>zohar-p-108287</t>
  </si>
  <si>
    <t>très satisfait merci pour la rapidité de ma prise en charge très clair prix très attractif.je vous fais parvenir les documents dès réceptions de la carte grise</t>
  </si>
  <si>
    <t>madrid-d-108279</t>
  </si>
  <si>
    <t>Una site internet simple et clair, une solution 100% digitale et rapide. Les tarifs sont compétitifs que demander de plus . Merci à vous l'Olivier Assurance</t>
  </si>
  <si>
    <t>dubois-a-108235</t>
  </si>
  <si>
    <t>je suis satisfait du service et de la qualité du service
les prix me conviennent 
simple et rapide 
explication avec le conseiller très bien 
je recommanderais olivier assurances a mon entourage</t>
  </si>
  <si>
    <t>26 mars 2021 suite à une expérience en mars 2021</t>
  </si>
  <si>
    <t>leglise-i-108195</t>
  </si>
  <si>
    <t>En tant que nouveau client de cette assurance, je suis satisfait du prix, des services proposés et des échanges que j'ai pu avoir avec le service client en ligne. Cependant, la qualité d'une assurance se révèle surtout à la suite d'un sinistre (qualité de prise en charge, réactivité et impact sur contrat) et fort heureusement je n'ai pas eu encore de sinistre et n'espère pas en avoir ces prochaines années ^^</t>
  </si>
  <si>
    <t>bernard-c-108188</t>
  </si>
  <si>
    <t>correspondant assez facile a joindre ,J'ai appelé 2 fois l'attente n'est pas longue .  Prix interressant .    Ecrire le prenon de ma fille CLOE ce n'est pas avec un H</t>
  </si>
  <si>
    <t>lusamba-h-108177</t>
  </si>
  <si>
    <t>Très ravi de l'acceuil téléphone et de l'agent qui a traité ma demande, je vous est trouvé complètement par hasard sur un site de comparaison opinion-assurance.fr</t>
  </si>
  <si>
    <t>cazacu-l-108157</t>
  </si>
  <si>
    <t>Bonjour,je suis très satisfaite du service en ligne,le service client est très compétent...niveau prix: tres bien,je recommande...J'espère que cela durera.</t>
  </si>
  <si>
    <t>denis-e-108148</t>
  </si>
  <si>
    <t>Très bonne expérience, très rapide, et super intuitif sur internet, je pense recommander à mes amis et en plus faire du parrainage qui est très bien récompensé</t>
  </si>
  <si>
    <t>bertet-m-108136</t>
  </si>
  <si>
    <t>très satisfait
simple et rapide
prix attractif je recommande fortement
garanties compétitives
pour un jeune conducteur juste parfait
démarche simple et rapide</t>
  </si>
  <si>
    <t>teixeira-c-108122</t>
  </si>
  <si>
    <t>nous sommes ravis des services proposé par l'assurance olivier pour nos deux véhicules que nous avons assurés chez vous . le personnel et les services parfait</t>
  </si>
  <si>
    <t>25 mars 2021 suite à une expérience en mars 2021</t>
  </si>
  <si>
    <t>deforge-a-108042</t>
  </si>
  <si>
    <t>Satisfait de cette assurance en ligne rapide et intuitive. Toutefois reste cher pour les jeunes permis mais ce place dans les moins chers par rapport aux autres</t>
  </si>
  <si>
    <t>lepage-j-108004</t>
  </si>
  <si>
    <t>Je suis tres satisfaite du service client, tres agréable, à l'écoute, repond parfaitement aux questions et avec claivoyance, pas d'attentes, je recommande.</t>
  </si>
  <si>
    <t>bouillard-g-108003</t>
  </si>
  <si>
    <t>Satisfait des services électroniques et téléphoniques. Facilité pour souscrire. Accueil convivial et professionnel. Je n'hésiterai pas à recommander. C'est le début d'une nouvelle expérience et je ne manquerai pas de donner mon avis au fil du temps.</t>
  </si>
  <si>
    <t>cal-22836</t>
  </si>
  <si>
    <t>Satisfaite du site bien détaillé et facile d'utilisation , je recommande rien à dire de plus...en espérant ne pas utiliser l'assurance dans l'avenir cordialement</t>
  </si>
  <si>
    <t>machire-e-107946</t>
  </si>
  <si>
    <t>Satisfaction clarté des explications téléphonique 
Simplicité d'actions 
Simplicité de l'interface en ligne 
le niveau de service est pour l'instant à la hauteur des attentes en espérant qu'il en sera de même en cas de sinistre</t>
  </si>
  <si>
    <t>24 mars 2021 suite à une expérience en mars 2021</t>
  </si>
  <si>
    <t>gammadi-r-107880</t>
  </si>
  <si>
    <t>Je suis content, c'est l'une des assurances les moins cher que j'ai trouvé, 150 caractères c'est beaucoup je trouve pour donner son avis sur l'assurance</t>
  </si>
  <si>
    <t>maverick133-107862</t>
  </si>
  <si>
    <t>J'ai été agréablement surpris des tarifs présentés par L'OLIVIER ASSURANCES, comparativement à mon ancien assureur. Malgré une option prise sur mon contrat, je gagne encore un peu plus de 350€ !... Ce n'est pas rien !... Sûr que je vais leur faire une sacré publicité, et essayer de ramener du monde !...</t>
  </si>
  <si>
    <t>figueiredo-dias-d-107850</t>
  </si>
  <si>
    <t>souscription de contrat par telephone plus que satisfaisante , conseillere tres sympathique et professionnelle, prix des contrats defiant la concurrence 
je recommande</t>
  </si>
  <si>
    <t>degorre-n-107846</t>
  </si>
  <si>
    <t>Super service, Amandine est très sympathique , les prix sont très satisfaisants, je payais 56€ chez un autre assureur, actuellement j'en paye 17€ 
Merci</t>
  </si>
  <si>
    <t>roussel-r-107832</t>
  </si>
  <si>
    <t>entierement satisfait des prix correct rapidité service client parfait service telephonique rapide et efficace pour l instant aucun soucis je recommande</t>
  </si>
  <si>
    <t>jlb-107773</t>
  </si>
  <si>
    <t>Pour l'instant je ne peux que me louer d'avoir fais ce choix car j'en suis aujourd'hui pleinement satisfait. Pourvu que cela dure dans le temps car je suis d'habitude fidèle avec ce type de contrat</t>
  </si>
  <si>
    <t>adela92-107769</t>
  </si>
  <si>
    <t>Super assurance, professionnalisme des conseillés, super reactif et tres sympathique.  Merci a eux pour leurs ecoute et leur gentillesse. Tres agreable.</t>
  </si>
  <si>
    <t>befa-107765</t>
  </si>
  <si>
    <t>Rapidité, simplicité.des explications claires et ds conseillés à l'écoute. J'ai reçu ma carte verte définitive en moins de huit jours...merci et bravo..</t>
  </si>
  <si>
    <t>chahid-m-107751</t>
  </si>
  <si>
    <t>je trouve que Les prix sont chers pour une 9CV de 2015 , à voir si le service en vaut la peine.
et j'espere que dans les années à venir j'aurais droit à des remises.</t>
  </si>
  <si>
    <t>23 mars 2021 suite à une expérience en mars 2021</t>
  </si>
  <si>
    <t>adokou-j-107721</t>
  </si>
  <si>
    <t xml:space="preserve">Bonjour, je suis satisfait du service et du prix. L'assistance téléphonique est également pratique et efficace. Les offres sont intéressantes. 
Merci </t>
  </si>
  <si>
    <t>roby-66901</t>
  </si>
  <si>
    <t>je suis satisfait des prix et des services. Lors de mes appels je suis toujours bien reçu et informé.
simple et rapide. consommateur je vous conseil cette assurance.</t>
  </si>
  <si>
    <t>verdiere-k-107638</t>
  </si>
  <si>
    <t>Très bonne assurance je recommande peu chère avec un service très rapide n'hésitez pas ce sont les meilleurs au niveaux prix et qualité merci encore a l'olivier</t>
  </si>
  <si>
    <t>bejgier-s-107625</t>
  </si>
  <si>
    <t>tres bon site avec des prix tres attractifs
Un plaisir de traiter avec des conseillers agreables , consciencieux et courtois
rapidite pour s'assurer
merci</t>
  </si>
  <si>
    <t>rouches-n-107595</t>
  </si>
  <si>
    <t>Les prix me convienne, mais le test est en trop. Je dois avoir un caractère minimum de 150 alors je ne sais pas quoi dire. Merci d'avoir demandé quand même.</t>
  </si>
  <si>
    <t>22 mars 2021 suite à une expérience en mars 2021</t>
  </si>
  <si>
    <t>carrau-m-107528</t>
  </si>
  <si>
    <t>Globalement, je suis satisfaite du service ,de l'interlocuteur que j'ai eu au bout du fil quand j'ai voulu compléter mon devis. Je constate juste ,même si votre prix est reconnu juste ,il reste toutefois un peu élevé. Certes ,c'est un jeune conducteur qui sera au volant!!!</t>
  </si>
  <si>
    <t>andre-g-107503</t>
  </si>
  <si>
    <t xml:space="preserve">Satisfait, il est cependant parfois difficile d'avoir accès à certaines informations sur le site internet, ou simplement pour résilier une assurance. 
</t>
  </si>
  <si>
    <t>21 mars 2021 suite à une expérience en mars 2021</t>
  </si>
  <si>
    <t>boulle-a-107384</t>
  </si>
  <si>
    <t>Je suis Satisfait, J'ai mes trois voitures, un xsara picasso, un mercedes classe B et une peugeot deux cent six, tout ça pour un bon prix, merci et a bientot</t>
  </si>
  <si>
    <t>pallier-s-107378</t>
  </si>
  <si>
    <t>Bon contacte au téléphone et a l'écoute de ces clients, des prix raisonnables. Pour le moment très satisfait de mon choix, je recommande sans hésiter.</t>
  </si>
  <si>
    <t>20 mars 2021 suite à une expérience en mars 2021</t>
  </si>
  <si>
    <t>spenato-r-107328</t>
  </si>
  <si>
    <t>Je n'ai pas été comblé par la majoration dû à une résiliation récente de votre fait mais "ce sont les règles". Sinon très bon conseiller au téléphone.</t>
  </si>
  <si>
    <t>bouanani-k-107322</t>
  </si>
  <si>
    <t>Très satisfait très bon tarif accueil très satisfaisant conseiller de très bon conseil et nous orient très facilement.bonne accueil téléphonique et interlocuteur très aimable</t>
  </si>
  <si>
    <t>henao-c-107311</t>
  </si>
  <si>
    <t>merci pour m'assurer je la confiance de votre part, j'espere de rester beaucoup de temp a l'abri de votre assurance. M. HENAO j'espere avoir ma vignete vert definitive et profiter de las avantages l'olivier.</t>
  </si>
  <si>
    <t>leu-v-107301</t>
  </si>
  <si>
    <t>Merci beaucoup à mon conseillé très sympa et qui m'a bien aidé !
Super contente du prix et des garanties ! service vraiment qualitatif
Bravo à vous !!</t>
  </si>
  <si>
    <t>lhote-l-107276</t>
  </si>
  <si>
    <t xml:space="preserve">Le rappel a été rapide et la mise en place du contrat simple.
la conseillère très agréable et de bons conseils.
si l'occasion se présente je conseillerais votre assurance </t>
  </si>
  <si>
    <t>lepousez-v-107255</t>
  </si>
  <si>
    <t>Tarif un peu élevé par rapport à la concurrence. 
Cependant, j'ai reçu un excellent accueil, les démarches sont simples et rapide et l'assurance prend effet immédiatement.</t>
  </si>
  <si>
    <t>19 mars 2021 suite à une expérience en mars 2021</t>
  </si>
  <si>
    <t>schmit-o-107224</t>
  </si>
  <si>
    <t>je suis satisfait pour le moment, avoir par la suite.
souvent au début tous le monde est sympa, plus tard ca devient compliqué...
a voir si l'olivier est différent ^^</t>
  </si>
  <si>
    <t>desjardins-c-107213</t>
  </si>
  <si>
    <t>Pour le moment, les démarches me paraissent rapides. Nous verrons à l'usage. Notamment lors de la résiliation auprès de mon assureur actuel. Par contre, je n'ai pas vu de proposition "couplée" pour une assurance voiture + habitation.</t>
  </si>
  <si>
    <t>maurette-a-107177</t>
  </si>
  <si>
    <t>Je viens juste de rejoindre votre assurance , mais je suis pour le moment satisfaite du service proposé. Le service internet est clair est rapide. Merci.</t>
  </si>
  <si>
    <t>hoxha-v-107140</t>
  </si>
  <si>
    <t>Je suis satisfait du service et de prix et de qualité des services pour l'instant j'attends de voir de m'exprimer à 100 % j'espère que tout ira bien mais ça convient à mes attentes</t>
  </si>
  <si>
    <t>salmon-s-107139</t>
  </si>
  <si>
    <t>de bon prix et toujours un service client sympa les prix sont bien place pour avoir utilise l assistance il y a peux tous c est tres bien passe j e recommande</t>
  </si>
  <si>
    <t>18 mars 2021 suite à une expérience en mars 2021</t>
  </si>
  <si>
    <t>lelievre-b-107100</t>
  </si>
  <si>
    <t>Pour le moment j'ai été très bien renseigné par téléphone.
Mais la mise en route est extrêmement fastidieuse, il serait bien si c'est possible de simplifier le protocole.</t>
  </si>
  <si>
    <t>lehidheb-n-107096</t>
  </si>
  <si>
    <t xml:space="preserve">Parfait excellente assurance excellent prix et personnelle très réactif et a l’écoute
je recommande vivement cette assurance pas chers et fiable 
LEHIDHEB Naum </t>
  </si>
  <si>
    <t>chucky-79603</t>
  </si>
  <si>
    <t xml:space="preserve">J’ai été percuté à l’avant de mon véhicule par une voiture arrivé de plein fouet dans un parking lorsque je me garer en marche arrière dans une place en epi. 
L’assurance m’a déclaré coupable à 100% malgré les photos.
Je déconseille fortement cette assurance. </t>
  </si>
  <si>
    <t>brossard-g-107053</t>
  </si>
  <si>
    <t>Satisfait de la simplicité pour changer de compagnie. Bon tarif, pour la 1ère année pas certain que ça dure mais pour survivre il faut garder l'espoir.</t>
  </si>
  <si>
    <t>anesa-m-107040</t>
  </si>
  <si>
    <t>L'olivier assurance est une source sûre en terme d'assurance auto pour ma part. Merci encore pour votre efficacité. Je recommande vivement cet assurance de part ses prix, sa joignabilité remarquable et son écoute.</t>
  </si>
  <si>
    <t>raque-pierga-m-107032</t>
  </si>
  <si>
    <t xml:space="preserve">Les prix me conviennent , le site est bien expliqué. Les pièces jointes sont faciles à expédié.
même étant ma première expérience avec une assurance je me suis retrouvé sur le site .
Une fourchette de prix défiant toute concurrence merci à L'Olivier Assurance pour sa confiance.
</t>
  </si>
  <si>
    <t>huberty-107018</t>
  </si>
  <si>
    <t>Réponse à mes attentes précises, rapidité et disponibilité du conseiller .Suite à des échanges par téléphone puis par mail,cela a été rapide.J’ai eu le temps de réfléchir ( et de prendre une décision sur le choix car j’ai comparé plusieurs devis ) avant de signer.</t>
  </si>
  <si>
    <t>11 mars 2021 suite à une expérience en mars 2021</t>
  </si>
  <si>
    <t>arnaud-s-106281</t>
  </si>
  <si>
    <t>UN CAUCHEMAR !!! A FUIR DE TOUTE URGENCE !!!!
COMMUNICATION INEXISTANTE 
IMCOMPÉTENCE EXTRÊME 
MAUVAISE FOI ABSOLUE 
Je me suis fait voler mon véhicule assuré "tous risques" chez L'olivier Assurance, qui a été retrouvé. Après 7 mois à appeler plusieurs fois par semaine pour connaître l'avancement du dossier, je n'ai toujours pas récupéré mon véhicule qui n'est toujours pas réparé... 
L'expert mandaté par l'assurance a mis plus de 3 mois pour se déplacer au commissariat et réaliser l'expertise sur le véhicule alors même que le commissariat en question, que j'ai du appeler à plusieurs reprises, m'indiquait en parallèle attendre un appel de ce soi-disant expert pour lui remettre le véhicule. 
Aucune compensation ou dédommagement ne m'a évidemment été proposé, je me suis fait balader pendant 7 mois en m'assurant que la situation était évidemment inacceptable et que le nécessaire serait fait en temps voulu. J'ai finalement reçu un courrier pour m'informer que rien ne serait fait... 
Je vous passe évidemment tous les détails administratifs, les heures passées au téléphone, l'incompétence des interlocuteurs, sous-evaluation de la valeur du véhicule par l'expert (10ke de moins) et le manque d'implication tout au long du dossier.
Coût de l'opération :
- 130€ d'assurance par mois a payer (sans pouvoir avoir accès a mon véhicule a cause de leur expert ne faisant pas son job) 
- 7 mois sans véhicule 
- Rapatriement du véhicule sur ma région de résidence à mes frais (alors que assuré tout risque) 
- 700€ de franchise pour les réparations alors même que le véhicule a été retrouvé 
Cela est proprement inacceptable!</t>
  </si>
  <si>
    <t>10 mars 2021 suite à une expérience en mars 2021</t>
  </si>
  <si>
    <t>michel-106117</t>
  </si>
  <si>
    <t>j'ai été très satisfait des échanges pour assurer mon nouveau véhicule et assurer aussi le véhicule de ma femme 
les prix sont compétitifs et les démarches très faciles</t>
  </si>
  <si>
    <t>05 mars 2021 suite à une expérience en mars 2021</t>
  </si>
  <si>
    <t>anc-105567</t>
  </si>
  <si>
    <t>le contrat est clair et détaillé; disponibilité et efficacité du service client appréciables; le service dépannage est en revanche assez limité, mais les conditions sont clairement énoncées par l'assureur</t>
  </si>
  <si>
    <t>ippo89-105542</t>
  </si>
  <si>
    <t>Bonjour, Je vous déconseille de souscrire chez eux, la 1ère année le prix est correct, la seconde j'ai reçu (le 04/02/2021) une très forte augmentation, Donc par rapport à ça je décide de résilier le contrat immédiatement à compter du 01/03/2021 (date d'échéance du contrat) par courrier recommandé AR, Le 17/02/2021 je reçois une confirmation de résiliation par mail, je me dit que c'est bon le nécessaire est fait, À ma mauvaise surprise, aujourd'hui 05/03/2021 je suis prélevé de la cotisation annuel pour l'année 01/03/21 au 28/02/2022 malgré la résiliation du contrat (si j'avais su j'aurais bloqué tout prélèvement) En gros je ne suis plus assuré chez eux mais je dois payer l'année !? Pour l'instant je suis dans l'impasse, j'ai tenté de les contacter par téléphone mais ils ne répondent pas (une erreur s'est produite veuillez réessayer) Cordialement.</t>
  </si>
  <si>
    <t>03 mars 2021 suite à une expérience en mars 2021</t>
  </si>
  <si>
    <t>cdric-50776</t>
  </si>
  <si>
    <t>de bons tarifs, une réponse rapide, des personnels courtois et pro, qui mon bien renseigner est mon fait des gestes commerciaux sans demande de ma part, perso j'en suis très satisfait.</t>
  </si>
  <si>
    <t>michou-105298</t>
  </si>
  <si>
    <t>A part une petite réparation du parebrise qui s'est passée au top, aussi bien du cote du réparateur, que de l'assurance ! Mon seul regret, c'est, qu'après  53 ans de permis , il a suffit 3 années de non assure en France ( absent 19 ans ) pour perdre (a l'époque, a vie, sauf accident ) mon bonus, qui était a 60% , et me retrouver jeune conducteur avec 0 bonus.</t>
  </si>
  <si>
    <t>lmoinard-105275</t>
  </si>
  <si>
    <t>Rapide, simple et efficace. 
Je ne regrette pas mon changement d'assurance. Service client facilement joignable sans trop d'attente, a l'écoute. 
Les tarifs sont très raisonnables pour de bonne garanties/couverture. 
Le site internet est très intuitif pour toute demande. 
Bref, satisfait !</t>
  </si>
  <si>
    <t>eric-k-105274</t>
  </si>
  <si>
    <t>Une compagnie aux tarifs cohérents et places et surtout avec un vrai service client via une plateforme basée à Lille qui sait faire preuve d’écoute et de réactivité ! Tellement rare que cela mérite d’être signalé. Je recommande.</t>
  </si>
  <si>
    <t>26 février 2021 suite à une expérience en février 2021</t>
  </si>
  <si>
    <t>michou-104867</t>
  </si>
  <si>
    <t xml:space="preserve">bonjour, 
assuré depuis l'année dernière suite consultation d'un comparateur , le prix  de 327,69 pour une formule tiers  + vol+ incendie + dépannage 0km était correct pour 10000 km /an. cette année le prix est passé à 435,67  soit 33% d'augmentation sans aucune raison. pas de sinistre, rien. pas d''explication au téléphone. A éviter 
</t>
  </si>
  <si>
    <t>dxr-104853</t>
  </si>
  <si>
    <t xml:space="preserve">Facile à contacter au téléphone, personnel agréable et qui vous aide au téléphone en fonction de votre demande, prix dans les plus bas.
Très content de cette assureur
</t>
  </si>
  <si>
    <t>25 février 2021 suite à une expérience en février 2021</t>
  </si>
  <si>
    <t>a-d-104769</t>
  </si>
  <si>
    <t>Cette assurance vous propose à la souscription un tarif sur mesure qui ne prend pas uniquement en compte vos sinistres antécédents.
J'ai été très satisfait de la prise en charge par l'équipe Lilloise concernant cette souscription, tant sur les démarches que sur les informations concernant les garanties de mon contrat. 
Je recommande vivement!</t>
  </si>
  <si>
    <t>24 février 2021 suite à une expérience en février 2021</t>
  </si>
  <si>
    <t>joelleamelie-104741</t>
  </si>
  <si>
    <t>Suite à un sinistre que j'ai eu avec mon véhicule début janvier, mon dossier a été rapidement traité et pendant tout le traitement de ce dossier, quand j'avais un doute, une question, j'ai pu toujours téléphoner et avoir un conseiller pour me rassurer et répondre à mes questions. J'ai été très bien indemnisée et j'ai pu acquérir un nouveau véhicule très rapidement. Je recommande vive L'olivier assurance pour leur professionnalisme, leur gentillesse, leur empathie, lors des entretiens téléphoniques, et dieu sait si je les ai sollicité avec toutes questions ! Merci encore à eux d'avoir eu autant de patience.</t>
  </si>
  <si>
    <t>michel1441-104738</t>
  </si>
  <si>
    <t>tres bonne assurance pas cher et le conseilleres sont tres aimables et expliquent tres bien et j espere qu ils ne changeront rien moi je la conseille au jeune conducteur</t>
  </si>
  <si>
    <t>23 février 2021 suite à une expérience en février 2021</t>
  </si>
  <si>
    <t>ggtlm-104623</t>
  </si>
  <si>
    <t>Assurance pas chère, la première année. Je résume : Bonus 50% jamais d'accident... voiture de 12 ans , dans un garage fermé etc... Première année 457 EUROS deuxième année 493,69 euros troisième ( et dernière année ) 536 euros et, alors que toutes les autres compagnies diminuent leur cotisation ( peu d'accident cause confinement) L'Olivier se justifie par l'augmentation des accidents et des vols prés de chez nous... ( Bassin d'Arcachon). Si ça c'est pas du cynisme ??? -  Je viens de changer d'assurance et au passage, je viens de gagner 150 euros pour les mêmes garanties.</t>
  </si>
  <si>
    <t>22 février 2021 suite à une expérience en février 2021</t>
  </si>
  <si>
    <t>deby-104602</t>
  </si>
  <si>
    <t>Un rapport qualité prix au top!! Des conseillers téléphoniques toujours très bienveillants. Et un temps d’attente téléphonique très faible. Je recommande fortement.</t>
  </si>
  <si>
    <t>frankg33-104581</t>
  </si>
  <si>
    <t>Pas cher, mais il ne faut pas avoir d'incidents. Le dépannage est limité à 200 Euros, si vous êtes sur autoroutes, vous en serez de votre poche en partie. Pour rentrer chez vous, on vous explique que vous devez rentrer par vos propres moyens. 
Donc pas d'assistance !
Alors pas cher, mais à l'arrivée vous n'avait pas d'assistance.
Un conseil, passez votre chemin.
Je vais me faire un plaisir de tout résilier chez eux.</t>
  </si>
  <si>
    <t>15 février 2021 suite à une expérience en février 2021</t>
  </si>
  <si>
    <t>mkt--104167</t>
  </si>
  <si>
    <t>La souscription est simple mais c’est tout. Ayant eu un sinistre non responsable ils ne m’ont pas dutout tenu informé de l’avancée du dossier. De plus, mon échéancier a énormément augmenté en termes de prix alors que j’avais un bonus et non un malus. Quand le leur demande ils me disent que c’est normal sinistre responsable ou non. De plus, quand je leur demande si je peux résilier, la conseillère ment au téléphone en m’assurant qu’il faut attendre l’échéancier de l’année prochaine alors que c’est faux avec la loi Hamon de 2015 !! Faites attention à cette assurance...</t>
  </si>
  <si>
    <t>12 février 2021 suite à une expérience en février 2021</t>
  </si>
  <si>
    <t>cedric-11-104064</t>
  </si>
  <si>
    <t xml:space="preserve">L'assurance la plus incompétente que j'ai jamais vu.
2mois 1/2 pour être remboursé d'un accident que j'étais pas en tord en plus fait etre toujours être derrière eux pour faire avancer le dossier .
Une honte...
De plus quant tu crois que sa avance il manque de l'argent .
Aller ont appel encore et encore cest sans fin. 
Je pense que dans 2 ans je serai toujours en train d'appeler. 
Grrrr. 
Vraiment à éviter </t>
  </si>
  <si>
    <t>03 février 2021 suite à une expérience en février 2021</t>
  </si>
  <si>
    <t>jaja-103627</t>
  </si>
  <si>
    <t>cela fait plus de 6 mois que nous sommes dans l'attente de remboursement de trop perçu suite à une résiliation de contrat d'assurance auto, a savoir 500 euros ! Ils ont fait une erreur de rib en interne et refuse de rembourser pour le moment ! Chez L'olivier assurance vous n'avez pas le droit de changer de RIB, en effet, leur logiciel de remboursement ne prends pas en compte le changement fait le versement sur le premier RIB. Du coup s'ils n'ont pas de rejet de la banque, ils ne vous payent pas ! je les appels tous les mois et j'attends toujours que  M. le directeur me rappelle.... à fuir ou alors, ne prévoyez pas de changer de RIB!</t>
  </si>
  <si>
    <t>raphael-dumois--103600</t>
  </si>
  <si>
    <t xml:space="preserve">Très content de mon assurance auto chez eux ! 
Trouve toujours des solutions afin de réduire vos mensualités, écoute et disponibilité font force chez eux ! 
Service client très agréable , se penche réellement sur votre problème et trouve les meilleurs solutions aux problèmes ! </t>
  </si>
  <si>
    <t>01 février 2021 suite à une expérience en février 2021</t>
  </si>
  <si>
    <t>vairois-103497</t>
  </si>
  <si>
    <t>Pour l’instant je n’ai pas eu heureusement de sinistre et je viens tout juste d’être assuré ´mais les employés de Olivier assurance sont joignable ,à l’écoute, courtois donc pour l’instant du positif , reste à voire si un jour il m’arrivait un accident ce qui est le nerf de la guerre</t>
  </si>
  <si>
    <t>29 janvier 2021 suite à une expérience en janvier 2021</t>
  </si>
  <si>
    <t>tin--103422</t>
  </si>
  <si>
    <t>Les agents au téléphone sont très pro et répondent à toutes les questions. Ils peuvent même vous rappeler si vous leur demandez.  Assurance peu onéreuse, la franchise n est pas si élevé même avec un malus et un jeune permis. Les papiers on été reçu très rapidement. Je recommande.</t>
  </si>
  <si>
    <t>28 janvier 2021 suite à une expérience en janvier 2021</t>
  </si>
  <si>
    <t>fabrice-103388</t>
  </si>
  <si>
    <t xml:space="preserve">Je suis satisfait. Je viens de renouveler mon contrat d'assurance pour 1 an.
J'ai ajouté un deuxième contrat auto,  avec la remise de 10% cela est intéressant. 
Donc satisfait à tous les niveaux pour le moment. 
Les échanges téléphoniques ont toujours été très clairs et ont répondu à mes attentes. </t>
  </si>
  <si>
    <t>22 janvier 2021 suite à une expérience en janvier 2021</t>
  </si>
  <si>
    <t>berengerec-103114</t>
  </si>
  <si>
    <t>Première année très bien, mais ensuite c'est la catastrophe !
Je suis passée d'une cotisation de 700€ à 1200€ la 2eme année, sous prétexte que ma ville était plus dangereuse qu'un an auparavant !! Après un appel au service commercial, ils ont accepté de me faire une remise de 70€, différence ridicule..
Et l'année d'après, après m'avoir bien ponctionné ma cotisation de 1130€ du coup, ils ont décidé de résilier mon contrat sous prétexte que j'avais trop de sinistre : avant eux : 1 accident responsable, et en 2 ans chez eux : 2 bris de glace et un accident non responsable !! Je dois subir ma malchance et la mauvaise conduite d'une dame !!
Une honte, ils ne sont là que pour prélever votre argent et dès que vous commencez à les faire travailler, ils vous virent !!
Quelle déception..</t>
  </si>
  <si>
    <t>louism-103093</t>
  </si>
  <si>
    <t>Premier contact plutôt positif, un vendeur qui me vend une assurance parfaite sans contrainte (et qui me préleve dans les 10minutes 166€) ..
2 jours aprés, j'appel pour prendre la tout risque et là on m'annonce que le vendeur s'est trompé et donc que le véhicule que je compte acquérir dans 1 jour ne sera pas assuré. Et que, si je veux récuperé les frais de dossier, je dois écrire un courrier recommandé ... 
Donc le vendeur se trompe, me met dans une trés mauvaise situation et en plus je ne serais pas rembourser l'intégralité ? Alors ok, apres discussion avec le responsable pas besoin de courrier (encore heureux!) par contre il faut 30 JOURS pour me rembourser ! quand ca leurs a pris 10 min pour me prélever ....
Fuyez.</t>
  </si>
  <si>
    <t>20 janvier 2021 suite à une expérience en janvier 2021</t>
  </si>
  <si>
    <t>patchou--102930</t>
  </si>
  <si>
    <t xml:space="preserve">Très contente de cette assurance. 
Le prix est correct par rapport à ce que ça couvre et aux services. 
Les conseillers sont très sympathiques et réactifs. 
Suite à un sinistre, l'intervention a été rapide et efficace 
Merci L'olivier </t>
  </si>
  <si>
    <t>pagui-102919</t>
  </si>
  <si>
    <t>Clair, efficace et rapide en plus conseiller à l'écoute et clair dans ces propos. Je recommande L'olivier assurances pour son rapport qualité/prix et ses conseillers très abordables et pro !</t>
  </si>
  <si>
    <t>19 janvier 2021 suite à une expérience en janvier 2021</t>
  </si>
  <si>
    <t>fahen-102896</t>
  </si>
  <si>
    <t>J'ai résilié mon contrat d'assurance auprès de l'Olivier assurance il y a plusieurs mois mais je reste encore à ce jour dans l'attente du remboursement de ma cotisation payée annuellement d'avance, malgré mes nombreuses relances. Ils n'étaient malheureusementpas aussi long pour l'encaisser !</t>
  </si>
  <si>
    <t>kate-102891</t>
  </si>
  <si>
    <t>Suite à une conversation au téléphone avec une commerciale de l'assurance l'olivier, devis à 5101.98 € l'année alors que j'ai un bonus de 50%.
Je lui explique qu'il a sûrement une erreur et elle me répète que c'est pas elle c'est l'ordinateur.
Ensuite elle me répète que j'ai effectué trop de devis (je ne vois pas le problème) donc je lui dit effacer les. Elle me réponds qu'elle ne peut pas et qu'il faut attendre 1 mois. Je lui réponds alors j'achète mon véhicule dans un mois, elle me réponds exactement.
Choqué par ça réponse je raccroche gentiment. assurance à fuir. Elle aussi un vrai robot. Une interlocutrice incompétente.
Alors je n'imagine même pas le jour où j'aurais un sinistre. Suite à une conversation au téléphone avec une commerciale de l'assurance l'olivier, devis à 5101,98€ l'année alors que j'ai un bonus de 50%.
Je lui explique qu'il a sûrement une erreur et elle me répète que ce n'est pas elle c'est l'ordinateur.
Ensuite elle me répète que j'ai effectué trop de devis (je ne vois pas le problème) donc je lui dis effacer les. Elle me répond qu'elle ne peut pas et qu'il faut attendre 1 mois. Je lui réponds alors j'achète mon véhicule dans un mois, elle me répond exactement.
Choqué par sa réponse je raccroche gentiment. Assurance à fuir. Elle aussi un vrai robot. Une interlocutrice incompétente.
Alors je n'imagine même pas le jour où j'aurais un sinistre.</t>
  </si>
  <si>
    <t>18 janvier 2021 suite à une expérience en janvier 2021</t>
  </si>
  <si>
    <t>wizman60-102807</t>
  </si>
  <si>
    <t xml:space="preserve">je ne peux pas mettre 0 étoile....donc 1 mais on en est loin bien sur.
Surtout éviter, un tarif attractif pour la premiere année peut-etre , mais une hausse inexpliquée des la deuxième année de la prime, c'est sur!
Cela sans préavis, sans raison, sans accident, sans sinistre.....une aberration!
des emails de menace en cas de non-paiement... quoi d'autre?
Une erreur d'un seul chiffre sur une déclaration, et hop 20 euros de facturation en plus.....quoi d'autre?
</t>
  </si>
  <si>
    <t>15 janvier 2021 suite à une expérience en janvier 2021</t>
  </si>
  <si>
    <t>isadora-102718</t>
  </si>
  <si>
    <t xml:space="preserve">J'attribue une étoile parce que je ne peux pas mettre moins !
Comme la quasi-totalité des souscripteurs à l'Olivier, j'ai naïvement cédé aux tarifs « de départ » attractifs.                                                                                                                                              Pour une assurance tous risques concernant une Dacia Sandero Stepway neuve le tarif initial est de : Prix net 361,48 €, Taxes 102,96 € donc TTC 464,44 €.
Lors du renouvellement du contrat le nouveau tarif est le suivant :  Prix net 453,73 €, Taxes 84,63 €, donc TTC 538,36 €. Au passage la variation du montant des taxes est inexpliqué… S'agissant du résultat final, c'est donc une augmentation de 25.52.% du prix net et de 15,91 % du prix TTC. L'avis d'échéance fait mention de la laconique justification « …la fréquence des sinistres, les vols de ce type de véhicule et le coût des réparations… »
N'étant pas satisfait de cette augmentation, j'ai adressé un courrier recommandé avec accusé de réception à l'Olivier. Ce courrier reprend chaque argument d'augmentation :
- fréquence des sinistres : je signale à toutes fins utiles que la France a été confinée du 17 mars au 11 mai 2020. Cette situation a engendré une baisse très significative du trafic routier, donc des sinistres, à telle enseigne que certaines compagnies d'assurance ont procédé à des remboursements partiels de primes.
- vols de ce type de véhicule : je mentionne l'article « La liste noire 2019 des voitures les plus volées » AUTO PLUS N°1587 du 01/02/2019. Parmi les 50 véhicules les plus volés, il n'est aucunement fait mention du type de véhicule assuré (DACIA/SANDERO/STEPWAY) qui n'est certainement pas la cible privilégiée des malfrats. 
- coût des réparations : abonné à la revue précitée, j'invite à nouveau l'Olivier à consulter l'article « pièces de rechange : toujours plus chères » AUTO PLUS N°1678 du 30/10/2020 qui fait apparaître pour la marque DACIA une augmentation de 2,5 %.
Ainsi, s'agissant du contrat, sans sinistre, aucun des arguments avancés n'est justifiable au regard d'une telle augmentation.
Première cerise sur le gâteau : j'ai tenté, via « Les furets » d'avoir un nouveau devis d'assurance. J'ai reçu une nouvelle proposition pour très exactement la même formule tous risques, s'élevant à 425.50 € TTC soit 8,38 % moins cher que le contrat initial… Dans mon courrier précité j'ai donc invité l'Olivier à honorer sa dernière proposition…
Un soir après 18 heures, je reçois un appel téléphonique d'« Elias » qui me demande le numéro de la dernière proposition reçue. Devant une telle impréparation de l'entretien je lui précise que cette proposition est jointe à mon courrier… Il m'a répondu qu'il allait voir et qu'il me rappellerait.
Deuxième cerise sur le gâteau : je n'ai jamais été rappelé, je n'ai jamais reçu de réponse à mon courrier et la dernière proposition de l'Olivier n'a jamais été honorée.
Troisième cerise sur le gâteau : le prélèvement de l'échéance sur mon compte était le 04/11/2020 pour un contrat prenant effet au 20/11/2019. 
Au vu de cet évident manque de professionnalisme et ce mépris parfaitement inacceptables, je n'ose imaginer ce qu'eût été la réaction de l'Olivier en cas de sinistre…
En conséquence, pour quelques dizaines d'euros de plus, j'ai quitté l'Olivier pour souscrire une assurance parfaitement identique chez un Assureur.
</t>
  </si>
  <si>
    <t>14 janvier 2021 suite à une expérience en janvier 2021</t>
  </si>
  <si>
    <t>eme-102644</t>
  </si>
  <si>
    <t>Prix pas élevé après je n’ai jamais eu de sinistre donc je ne peux pas dire s’ils sont efficace ou pas même pour changement d’adresse et mail ils m’ont quand même envoyé très rapidement ma carte verte</t>
  </si>
  <si>
    <t>13 janvier 2021 suite à une expérience en janvier 2021</t>
  </si>
  <si>
    <t>marie-102559</t>
  </si>
  <si>
    <t>A l’écoute équipe agréable, réponse rapide par téléphone ou messenger, 
Super contente de mon assurance 
Je la conseille vraiment , vous serez pas déçu</t>
  </si>
  <si>
    <t>12 janvier 2021 suite à une expérience en janvier 2021</t>
  </si>
  <si>
    <t>jako63-102522</t>
  </si>
  <si>
    <t>Je ne partage pas toujours mes avis, mais la quant le service est bon il faut aussi le faire savoir, suite a un vandalisme (rayures sur véhicule par une personne que j'ai vu faire grâce a ma daschcam) prise en charge totale de mon sinistre alors que dans un premier temps l'assurance n'avait pas donner suite, mais après enquête décision positive en ma faveur. Je ne peux qu'etre satisfait !</t>
  </si>
  <si>
    <t>jacky-102511</t>
  </si>
  <si>
    <t xml:space="preserve">Ma cotisation a augmenté de plus de 40 % suite à un accident NON responsable. INADMISSIBLE.
De ce fait, la concurence devient plus intéressante. Bien réfléchir avant de s'engager et tenir compte des remarques négatives des assurés. 
</t>
  </si>
  <si>
    <t>06 janvier 2021 suite à une expérience en janvier 2021</t>
  </si>
  <si>
    <t>loliver-c-nul-102225</t>
  </si>
  <si>
    <t xml:space="preserve">Client chez eux depuis sûrement 7 ans sans accident. Je me présente à mon garage lui demande de faire ce qu’il a besoin sur mon véhicule et de passer le contrôle technique à côté. Pare-brise fissuré quelques temps avant suite à des projections de sable par un camion. Le changement étant obligatoire pour l’obtention du contrôle technique, j’appelle mon assurance ils me demande une attestation sur l’honneur, facture payer du pare-brise et ———— la facture du pare-brise payé par le garage ————— le garage refuse de me la fournir . Étant peintre c’est comme si les clients me demandé de fournir la facture de mes enduits et peinture utilisé avant de me payer. 
J’informe l’olivier de ce fait par mail tout en donnant les autres pièces. Ils me renvoient un mail me demandant cette pièce. Ils n’avaient même pas lue mon mail juste leS pdf . Du coup vous pouvez oublier bonjour, cordialement ou autres formes de politesse. 
Mais je ne suis toujours pas remboursé depuis 
Dès que vous avez un problème ils compliquent et surtout ne rembourse pas du moins à ce jour . Mais bon ils semblent qu’ils ont perdu un clientIls sont pourtant super t’en que vous payer et que vous n’avez besoin de rien . </t>
  </si>
  <si>
    <t>05 janvier 2021 suite à une expérience en janvier 2021</t>
  </si>
  <si>
    <t>babagogo-102188</t>
  </si>
  <si>
    <t>Cette assurance m à prélevé un an de cotisation alors qu il ont bien reçu l accusé de réception 1 mois avant. Leur site marche très mal, et le service client est injoignable. J ai pourtant testé beaucoup d assurances et c est la première fois que je viens avertir la communauté. Ne souscrivez pas chez eux.</t>
  </si>
  <si>
    <t>30 décembre 2020 suite à une expérience en décembre 2020</t>
  </si>
  <si>
    <t>jonasjohnson-102029</t>
  </si>
  <si>
    <t>Assuré depuis plusieurs années à l'olivier assurance, je suis très satisfaits des tarifs obtenus et de la relation clientèle, y compris lors d'éventuels sinistres.</t>
  </si>
  <si>
    <t>23 décembre 2020 suite à une expérience en décembre 2020</t>
  </si>
  <si>
    <t>afterburner-101800</t>
  </si>
  <si>
    <t>2 ans chez eux et une très bonne expérience de mon côté, un sinistre non responsable entièrement pris en charge de A à Z par L'Olivier, un carrossier partenaire très professionnel et même un double geste commercial en 2020 suite à l'immobilisation de mon véhicule à cause des 2 confinements lié au Covid-19. A deux reprises suite à mes demandes, l'Olivier a procédé à des gestes commerciaux sur mon contrat.
Leur équipes service clients et service sinistres sont très à l'écoute, aimables, rassurants, comprennent tout de suite les requêtes et enjeux, et réagissent rapidement pour faire avancer les dossiers et la prise en charge.
Aux vues de mon contrat et du tarif appliqué par l'Olivier, ils se situent bien en dessous des prix pratiqués par les assureurs concurrents, pour des prestations similaires.
Vu mon expérience personnelle, je recommande chaudement cette compagnie d'assurance.</t>
  </si>
  <si>
    <t>dom-76-101788</t>
  </si>
  <si>
    <t>Assurance réactive mensualité raisonnable j ai 58 ans et je pense que c est la meilleure que j ai eu tous ce fait par téléphone personne au bout du fil très compétante</t>
  </si>
  <si>
    <t>21 décembre 2020 suite à une expérience en décembre 2020</t>
  </si>
  <si>
    <t>clement-101707</t>
  </si>
  <si>
    <t xml:space="preserve">A fuir de tout urgence !!! 
Une erreur humaine que j'ai MOI MEME SIGNALÉ lors du formulaire d'inscription et il me font une nullité de contrat !!! 
Deux sinistre en cours ( bris de glace et un autre où je ne suis pas en tort !) Et il garde tous l'argent sans même me rembourser quoi que ce soit ! 
Mensualités payé à l'année !961€ 
Pare brise a payé 840€ 
Sinistre non responsable 470€(pour l'instant)
Je vous laisse faire le calcul de combien cela m'a coûté pour 3mois ! 
De plus services clients incapable de répondre correctement aux questions.
Redirection des appels 5a7 fois pour avoir une personnes du service concerné ,pour finalement nous dire " on vérifie et on vous rappelle dans la journée" qui ,bien sûr, ne rappelé jamais bien entendu !!! 
La caricature de l'administration dans Astérix et Obélix est réelle et se trouve chez l'olivier assurance !!!
Il ne cherche qu'à plumer les gens ! 
A fuir </t>
  </si>
  <si>
    <t>10 décembre 2020 suite à une expérience en décembre 2020</t>
  </si>
  <si>
    <t>qba-101262</t>
  </si>
  <si>
    <t>Voici mon expérience client chez L'OLIVIER ASSURANCR. Fissure pare brise le 22/10/2020 suite impact caillou. Déclaration de sinistre en ligne le jour même. Appel le lendemain pour demander s'il est possible de faire les réparations en concession BMW. Une personne charmante me dit aucun problème, il suffira d'envoyer la facture un fois les réparations effectuées. J'effectue les réparations, j'envoie la facture, et l'olivier assurance me demande maintenant le BL du pare prise de mon réparateur que celui ci ne peut me fournir étant donné que ce type de pièce est en stock permanent. Quel est l'utilité d'une telle pièce en rapport à une facture, de surcroît d'une concession BMW! Uniquement un prétexte pour retarder le remboursement ou ne pas rembourser! Je n'ai toujours perçu aucun remboursement à ce jour, néanmoins L'OLIVIER ASSURANCE n'a pas oublié de prélever ma cotisation annuelle début décembre. Voici mon expérience client chez L'OLIVIER ASSURANCE.</t>
  </si>
  <si>
    <t>09 décembre 2020 suite à une expérience en décembre 2020</t>
  </si>
  <si>
    <t>jmg974-87761</t>
  </si>
  <si>
    <t>Assez bien placés sur le marché même si d'autres compagnies peuvent encore faire mieux. Accueil rapide avec des employés investis d'un pouvoir de décision permettant d'obtenir des réponses immédiates. Bonne expérience dans l'ensemble. Tant que vous n'aurez pas de sinistre vous serez toujours le bienvenu et ce dans toutes les compagnies.  N'hésitez pas à négocier dans ce cas, ils seront à votre écoute. Ce fut mon cas. Merci à eux.</t>
  </si>
  <si>
    <t>08 décembre 2020 suite à une expérience en décembre 2020</t>
  </si>
  <si>
    <t>lagaule30-101131</t>
  </si>
  <si>
    <t>Très bon rapport qualité-prix, un personnel très sympathique et competent.
Je viens malheureusement d'avoir un  sinistre, j'ai vraiment été impressionné par sa prise en charge, tout a été vraiment très simple et rapide.</t>
  </si>
  <si>
    <t>merou-06-101087</t>
  </si>
  <si>
    <t>LES MOINS CHER , LES PLUS RAPIDE ,LES PLUS PRO' . Assuré tout de suite ,après contact téléphonique , plus mail , police d'assurance en main en 20 minutes .</t>
  </si>
  <si>
    <t>27 novembre 2020 suite à une expérience en novembre 2020</t>
  </si>
  <si>
    <t>kem-97434</t>
  </si>
  <si>
    <t>Menteur trouve toute les excuse.
je me suis depanner par ADAC parce que j ai eu un choc au trinagle gauche en allemgne ,il y des separateur au milieu de la voi pas eclairer.
les allemands mon fait bien suR des depistages,alcool et stup qui etait negatif,puis ils mon fait une prise de sang alcool ,canabis positif,bromazepan positif mais sans donné de taux .
apres analyse 3 mois plus tard alcool etaity à 0.00 thc 0.002,etc,et les bromazepan c etit sous ordonance.confirmer par le médecin et le pharmaciens sa reste  dans le dans jusqua 152h se sont des demi vie elimination de moitier tous les 24h de plus il etait Niveaux 2 en 2019.maintenat ils ont mis niveaux 3.
de la lolivier mon d abord dit que je roulais trop vit ,apres il ont dit l acool alors que j en avait pas,etc.
j ai insisté pendnat des mois ils sont fait les morts et mon résilier ..
tres serieux comme assureur.
460 euro à ma charge 
puis 250 par un autte dépanneur pour récuper le vehicul
ils ont eux egalement l ordonnace
comme dit
d abord trop vite ,puis soi dizant alcool etr puis ils ont plus répondu et résilier !!!!!</t>
  </si>
  <si>
    <t>26 novembre 2020 suite à une expérience en novembre 2020</t>
  </si>
  <si>
    <t>thefreeman19-100661</t>
  </si>
  <si>
    <t>Un devis et l envois d un contrat pour ma voiture qui s est retrouvé 4fois plus cher après l envois de mon contrat mais comme si on mal étudier mon expérience. L Olivier assurance avait légèrement modifier la cotisation. J ai pas accepté donc pas donner suite à ce contrat. Moi je sais pourquoi je suis pas chez Olivier assurance</t>
  </si>
  <si>
    <t>25 novembre 2020 suite à une expérience en novembre 2020</t>
  </si>
  <si>
    <t>jerome-100607</t>
  </si>
  <si>
    <t>Mon epouse a tapé une barriere de securité qui était au milieu d'une voie rapide dans une zone de travaux de la DIR EST. 
La DIR EST est venue constater et laisse les coordonnées de leur service juridique.
L accident est donc non responsable. Mais comme il n y a pas de constat, l olivier nous dit que l on doit avancer la franchise de 260e et le garage facture encore 268e pour 1 pneu et 1 amortisseur car l olivier ne prend en charge que ce qui est du a l impact coté droit.
Resultat, 568e a debourser juste avant Noël alors que l on est assuré tous risques et non fautifs.... deplorable</t>
  </si>
  <si>
    <t>shapoum-100590</t>
  </si>
  <si>
    <t>Entièrement satisfait. Je suis un client sans antécédents.D'autres compagnies très connues ont refusé de m'assurer, il fallait être client chez eux depuis 2 ans. Comment on fait si on ne commence jamais. En revanche, chez L'olivier assurance, j'ai été extrêmement bien accueilli et aidé par un conseiller très professionnel, pédagogue, patient, efficace et particulièrement aimable. J'ai reçu l'ensemble des documents très rapidement.En conclusion, je suis vraiment satisfait , à 100%. Je ne trouve pas d'éléments négatifs à signaler même en cherchant bien.</t>
  </si>
  <si>
    <t>-bassel-bachour--100582</t>
  </si>
  <si>
    <t xml:space="preserve">Très bon service client.
Prix juste et mis a jour régulièrement. 
Conseillers courtois et professionnel. 
Réponse rapide. 
Gestion informatique facile mais le téléphone et super pratique aussi. </t>
  </si>
  <si>
    <t>19 novembre 2020 suite à une expérience en novembre 2020</t>
  </si>
  <si>
    <t>jean-philippe-a-100347</t>
  </si>
  <si>
    <t>Facilité de souscription
Échanges fluides et rapides
Ergonomie du site internet
Traitement des sinistres
Courtoisie et amabilité des interlocuteurs
Simplicité de résiliation</t>
  </si>
  <si>
    <t>17 novembre 2020 suite à une expérience en novembre 2020</t>
  </si>
  <si>
    <t>djibo-100185</t>
  </si>
  <si>
    <t xml:space="preserve">Bonjour, 
Je respecte les  avis donnant 5 * mais je me demande si l'on parle bien de l'olivier assurance. à moins que vous n'ayez des connexions de quelques natures au sein de cette organisme, les tarifs ont particulièrement augmenté cette année de manière générale chez eux.
Pour ma part j'ai vu le prix de mon contrat augmenter  de 100 €  presque 30% de plus que le prix initial pour une année sans aucun incident. la lettre envoyée me notifiant le renouvellement tacite de mon contrat ne mentionnant aucune explication relative, j'ai pris l'initiative de les contacter. Je suis tombé sur un champion qui m'a clairement fait comprendre que j'étais bête de ne pas savoir qu'à Toulouse "la prime de risque se devait d'être rehausser"  et que je lui faisait perdre son temps pour quelques euros comme si j'allais pas en survivre. Bien entendu après j'ai usé de la loi Chatel pour aller voir chez les concurrents et curieusement à contrat quasi-équivalent avec mon niveau de bonus les tarifs étaient  plus intéressants, beaucoup plus . </t>
  </si>
  <si>
    <t>16 novembre 2020 suite à une expérience en novembre 2020</t>
  </si>
  <si>
    <t>mxp-100155</t>
  </si>
  <si>
    <t xml:space="preserve">Sinistre du 27.07.2020 -  Sinistre nº 2020446903
Mon véhicule était garé, je n'étais pas dedans, un charmant monsieur alcoolisé a percuté mon véhicule, il a fait des tonneaux. Mon véhicule déclaré épave. J'ai porté plainte, pv de police envoyé à l'olivier assurance, constat de police également. 
4 mois après, toujours pas d'indemnisation. 
La partie adverse est assurée par AXA, qui traîne pour envoyer leur synthèse.
Conclusion, l'Olivier Assurance est tellement une toute petite petite petite assurance qu'elle ne peut pas jouer son rôle d'assurance face à de grosses assurances.
Je vais donc finir par aller chez AXA... 
Il ne faut pas avoir de grandes notions en assurances pour déterminer ma non responsabilité… 
Les conseillers sont plutôt aimables, même s'ils n'y connaissent rien en droit juridique. 
Si vous souhaitez avoir une voiture, et ne pas rouler avec, vous pouvez aller chez l'Olivier Assurance, par contre attention si vous compter vous servir de votre véhicule, faite demi-tour ce n'est pas une assurance. 
</t>
  </si>
  <si>
    <t>12 novembre 2020 suite à une expérience en novembre 2020</t>
  </si>
  <si>
    <t>stephane974-100014</t>
  </si>
  <si>
    <t>Le changement d'assurance a été fait très vite et très bien. Envoi rapide de carte verte provisoire puis définitive. Geste commercial: suite à une petite erreur de ma part dans les informations fournies, on m'a averti de frais de 15€, mais après un courriel de mécontentement de ma part, ces frais m'ont été offerts. J'apprécie.</t>
  </si>
  <si>
    <t>04 novembre 2020 suite à une expérience en novembre 2020</t>
  </si>
  <si>
    <t>gaetan-99620</t>
  </si>
  <si>
    <t>L'Olivier répond toujours à mes attentes et même au dela. Les réponses par mails sont relativement rapides. Au téléphone, les conseillères à qui j'ai pu parler ces derniers temps sont d'une efficacité redoutable ! De plus certaines sont pleines d'humour et l'échange est vraiment agréable. Je recommande sans hésiter.</t>
  </si>
  <si>
    <t>29 octobre 2020 suite à une expérience en octobre 2020</t>
  </si>
  <si>
    <t>olivier-c-99369</t>
  </si>
  <si>
    <t xml:space="preserve">Mon fils s'est fait volé sa voiture, serrure forcée, vitre descendue de force, fils arrachés sous le capot, véhicule déplacé sur 1km, et retrouvé encastré dans un lampadaire...
Verdict, après passage de l'expert, ce n'est pas un vol. car le neiman n'a pas été forcé, la vitre n'a pas été fracturé...
C'est un jeune qui vient de voir toutes ses économies mises dans sa première voiture partir en fumée car la voiture est déclarée épave...
Apres plusieurs emails sans réponses, sans compter les coup de fils au service sinistre infructueux, le service client fait le canard...
Le vehicule a été immobilisé chez le dépanneur 13 jours avant de recevoir un email stipulant que l'asdurance ne prend pas en charge le vol....Total 13x 14€50 de gardiennage en sus...
Bref je déconseille cette assurance vivement car aucune réponse en cas de sinistre et voir pire...
Ils sont clairement la pour encaisser les cotisations et éviter de payer les indemnités pour lesquelles vous etes assurés... </t>
  </si>
  <si>
    <t>28 octobre 2020 suite à une expérience en octobre 2020</t>
  </si>
  <si>
    <t>???-99331</t>
  </si>
  <si>
    <t>Contacts rapides par téléphone ou mail et exécution des modifications demandées quasi immédiates. entière satisfaction de ma part. je vous recommande cet assureur pour votre véhicule.</t>
  </si>
  <si>
    <t>24 octobre 2020 suite à une expérience en octobre 2020</t>
  </si>
  <si>
    <t>redouaneg-99162</t>
  </si>
  <si>
    <t>J'ai eut un sinistre incendie sur mon véhicule par propagation le 14juillet je suis assuré tout risque je paye presque 300euro mensuel qui es déjà énorme en soit et depuis mon sinistre je n'es toujours pas était indemnisez on a essayer de rendre mon contrat caduc et accusé de fausse déclaration âpre que j'ai prouvez n'avoir jamais fait de fausse déclaration avec preuve à l'appui. On m'a envoyé 2 mail pour me dire qu'on allez m'indemnisez le montant convenu par l'expert. Et alors que j'attends toujours le paiement j'ai reçu un dernier mail ou il me disait que mon véhicule je l'utilisez a usage professionnel et non pas loisir et que pour cette fausse déclaration il me déduisait plus de 6600€ un scandale. Je vais déposez plainte pour diffamation et non remboursement de la valeur qu'il me doivent. Actuellement je ne peut même pas joindre le gestionnaire de dossier lorsque que j'appel y met 2 semaine à repondre à mes mail. Et il cherche tous ceux qui es en leur moyen pour ne pas m'indemniser. Je deconseille. Sa va si ya pas de sinistre le jour où on a un probleme oubliez l'olivier. Vu que je travail en Suisse et que mon employeur possède un parking privé il faut un macaron pour y accéder j'ai la preuve que je n'es jamais utilisé mon véhicule sinistré pour allez au travail avec car il n'es pas enregistré auprès de mon employeur . Ainsi que le témoignage de les collègues. Sa va faire 4mois que mon véhicule a était incendié et toujours pas d'aboutissant. Je deconseille fortement l'olivier assurance. Impossible de joindre le gestionnaire de dossier ou un responsable plusieurs fois j'ai demandez à chaque fois on me refuse. il disent qui réponde à vos mail max sous 5jour je suis restez des fois 2 semaine sans réponse. C'est vraiment une catastrophe. N'allez surtout pas chez eux. J'ai essayé d'être patient courtois je leur es donnez tout les justificatifs mais y me font tournez en rond et cherche le moindre prétexte pour ne pas m'indemniser. Je vais faire recours à ma protection juridique et déposez plainte.</t>
  </si>
  <si>
    <t>22 octobre 2020 suite à une expérience en octobre 2020</t>
  </si>
  <si>
    <t>jadeb29-99087</t>
  </si>
  <si>
    <t xml:space="preserve">J’ai souscrit au mois d’août dernier pour une Fiat 500 tout risque. Le prix un peu élevé mais étant un A je me suis dis que c’était normal. Premier soucis je déménage et fais le nécessaire sur l’olivine assurance ont me dit que je vais payer 98 euros tout risque alors que j’étais à 75 euros j’ai mis deux jours pour tout réglé. 
J’ai eu un accident le 03/10/2020 au début on me dit que je ne suis pas responsable. Ensuite l’expert me dis qu’il a reçu mon dossier et que je suis 100% responsable de l’accident. Une honte car j’ai eu cet accident dans un rond point le monsieur m’a fait une queue de poisson et met rentrer dedans côté droit, véhicule hors de service.. 
je dois payer la franchise car il s’est enfui et on me dit que je suis 100% responsable une honte. J’ai même porté plainte contre X. Je bat vents et marées contre eux... </t>
  </si>
  <si>
    <t>21 octobre 2020 suite à une expérience en octobre 2020</t>
  </si>
  <si>
    <t>portiapuss-99053</t>
  </si>
  <si>
    <t>Très bon service et prix. Beaucoup moins cher que l’assurance en ville puisque nous sommes traités comme assuré pour la première fois, venant de l’étranger sans « bonus ». Très heureux avec le service par téléphone et par internet. Merci beaucoup</t>
  </si>
  <si>
    <t>popey-99048</t>
  </si>
  <si>
    <t>Je suis jeune conducteur , assuré depuis une année chez l'olivier assurance et je suis vraiment très satisfait par votre excellent rapport qualité prix, votre service client est au top et toujours à l'écoute alors je vous recommande vraiment pour votre professionnalisme pour votre aide en cas de soucis votre écoute et votre réactivité en cas de problème cordialement merci .</t>
  </si>
  <si>
    <t>bernadette-fusil-99028</t>
  </si>
  <si>
    <t>Je viens de changer de voiture et il me convenait de rester avec l'assurance L'olivier n'ayant jamais eu de problème. Mon fils qui est assuré à l'olivier est très mécontent il a eu un accident voiture en 12/2019 il a été reconnu qu'il n'a aucun tort dans cet accident mais aujourd'hui 21/10/2020 il n'a toujours eu aucun remboursement pour sa voiture mise en épave il n'a plus de voiture,  ce n'est pas normal de payer tous les mois et quand il y a un besoin  le nécessaire ne se fait pas.</t>
  </si>
  <si>
    <t>16 octobre 2020 suite à une expérience en octobre 2020</t>
  </si>
  <si>
    <t>eric-98830</t>
  </si>
  <si>
    <t>Très attractif au début, une catastrophe après.
9 mois pour régler un problème de vitre de toit cassé par un tiers.
Et toujours pas réglé!
Et pour le montant de l'assurance, idem de plus en plus coûteuse pour un service de moins en moins bon.
A éviter !!!</t>
  </si>
  <si>
    <t>15 octobre 2020 suite à une expérience en octobre 2020</t>
  </si>
  <si>
    <t>frederic-98796</t>
  </si>
  <si>
    <t>Il me semble important de dénoncer leurs pratiques aberrantes : je contracte une assurance auto au tarif attrayant en 2019, en 2020 (sans aucune déclaration de sinistre je précise), je reçois un avis d'échéance avec une hausse de 56%, incroyable ! Je peux entendre une hausse de 5-7%, à la limite 10%, mais absolument pas 56%.
Malgré appel (ils sont chanceux déjà que je prenne le temps de le faire plutôt que de partir immédiatement à la concurrence), l'opérateur (très pro il faut aussi le dire), ne peut pas grand chose hélas.
Donc moralité, on vous attire avec des tarifs percutants pour mieux vous assassiner l'année suivante et reprendre tout ce qui avait été concédé. Bref, j’entame les démarches pour partir à la concurrence.</t>
  </si>
  <si>
    <t>14 octobre 2020 suite à une expérience en octobre 2020</t>
  </si>
  <si>
    <t>tekenjoy-98764</t>
  </si>
  <si>
    <t xml:space="preserve">Prestataire compétant, site extrêmement bien fait, tarif d'assurance divisé par 2 tout en étant mieux assuré. Rien à dire, système de parrainage avantageux!
Je vous recommande fortement de faire un devis chez eux </t>
  </si>
  <si>
    <t>12 octobre 2020 suite à une expérience en octobre 2020</t>
  </si>
  <si>
    <t>nolan-98638</t>
  </si>
  <si>
    <t>Assurance a fuir!! Sinistre trainé pendant des mois,l'expert annulé par eux, ne donne pas le bon garage à l'expert,remboursement du sinistre pas effectué en totalité, te disent que tu es en tord alors que pas du tout. Aucun geste commercial après t'avoir fait galérer comme un chien. Ils sont très bien a la souscription mais après c'est zéro. Je préfère payer plus cher ailleurs que de rester chez des incapables comme ça</t>
  </si>
  <si>
    <t>07 octobre 2020 suite à une expérience en octobre 2020</t>
  </si>
  <si>
    <t>peyo-98461</t>
  </si>
  <si>
    <t>prix très compétitif
les conseillers très disponible par téléphone et très  aimable et a l écoute
j ai eu un problème avec ma voiture et même pour une assurance en ligne,un dépannage  au top
je la recommande
bien cordialement</t>
  </si>
  <si>
    <t>sofiaabdsl-98451</t>
  </si>
  <si>
    <t xml:space="preserve">Je recommande a 100% l’Olivier Assurance, que ce soit au niveau des tarifs mais aussi de la rapidité au niveau de la gestion administrative. J’avais peur avant de souscrire à une assurance auto en ligne, mais pour le coup, aucun problème avec l’Olivier Assurance !????
</t>
  </si>
  <si>
    <t>06 octobre 2020 suite à une expérience en octobre 2020</t>
  </si>
  <si>
    <t>mathilda--98422</t>
  </si>
  <si>
    <t>Excellente assurance à la souscription  cependant alors que nous avions résilié on nous prélève la cotisation.
Puis un conseiller nous annonce des pénalités en total contradiction de la loi Chatel.
De plus la réduction covid qui nous avait été accordée ne l'ai plus. 
Une compagnie qui nous déçoit fortement j'avais hésité à basculer tous mes contrats bien m'en a pris de ne pas le faire.
A bon entendeur</t>
  </si>
  <si>
    <t>05 octobre 2020 suite à une expérience en octobre 2020</t>
  </si>
  <si>
    <t>marw-98347</t>
  </si>
  <si>
    <t xml:space="preserve">Au top je recommande fortement 
Ils sont sérieux 
Les prix sont pas chers 
Les conseillers sont à l'écoute 
Changez rien                              </t>
  </si>
  <si>
    <t>03 octobre 2020 suite à une expérience en octobre 2020</t>
  </si>
  <si>
    <t>saousan-98294</t>
  </si>
  <si>
    <t xml:space="preserve">Cette assurance est une perte de temps et d'argent, ils vont jamais faire le nécessaire pour résilier votre contrat de l'ancienne assurance (pas d'envoi de lettre lois Hamon, ils vont toujours trouver une excuse, résultats je me suis trouvée avec double assurance pour le même véhicule depuis le mois de mars jusqu'aujourd'hui (mois octobre) et je galère toujours avec eux pour qu'ils envoient cette lettre lois Hamon, et puis quand on les appelle il n'y a toujours personnes pour traiter ta demande (on va vous rappeler...)
</t>
  </si>
  <si>
    <t>17 septembre 2020 suite à une expérience en septembre 2020</t>
  </si>
  <si>
    <t>sem82-97543</t>
  </si>
  <si>
    <t>Assureur à fuir absolument !!! Ne souscrivez surtout pas !!!!! 
Les commerciaux et leurs documentations contractuelles sont excellents pour vous convaincre de souscrire en ligne, sans jamais rencontrer personne, mais attention lisez bien toutes les clauses avant de vous engager, car le document de synthèse qu'ils vous font signez en ligne pour la souscription, vous fait croire que vous avez droit à une panoplie de garanties, même les plus évidentes. 
Mais c'est totalement faux !! 
Dès que le sinistre survient, ils vous envoient un mail en moins de 48 heures après votre déclaration, pour vous dire que vous n'êtes pas couvert pour le sinistre en question et que l'équipe sinistre de L'olivier Assurance a pris la décision de clôturer votre dossier. 
Et voici ce qu'ils expliquent aussi :
"Mais vous n'êtes pas au courant que votre contrat "Tout risque" que vous payez 1000 euros par an ne couvre pas les actes de vandalisme et les casses causées lors des émeutes et les manifestations" ???? 
Mais alors c'est que vous n'avez pas tout lu !!! hahaha, on vous a bien eu ^^ !!!!"
Ils vous demandent ensuite d'aller récupérer votre véhicule tout sinistré chez le garagiste et de ne pas compter sur L'olivier Assurance pour la prise en charge. 
Et voilà les éléments qu'ils ajoutent aussi : 
"Allez débrouillez-vous maintenant et surtout n'oubliez pas de nous restituer le véhicule que l'on vous a prêté le temps de l'expertise et de régler les avances "
L'Olivier Assurance, plus jamais...</t>
  </si>
  <si>
    <t>alain06974-56017</t>
  </si>
  <si>
    <t>Tarif pour jeune conducteur avec un prix qui défie la concurrence. Efficacité et réactivité au top, les conseillers qui vous guident et qui sont toujours à vôtre écoute. Je recommande l'olivier assurance.  Un seul mot : Merci</t>
  </si>
  <si>
    <t>14 septembre 2020 suite à une expérience en septembre 2020</t>
  </si>
  <si>
    <t>jocelyne-contaut-97392</t>
  </si>
  <si>
    <t>Attention ! Il ne prennent en compte que le souscripteur des contrats rattachés. en nom propre même le conducteur principal n existe pas et ne peut avoir aucune décision en nom propre ! Anormal ! Exécrable ! Sur des actions simples bris de glaces dépannages 0 km ça prend des tournures catastrophiques bon courage à tous ! Ne souscrivez pas .</t>
  </si>
  <si>
    <t>09 septembre 2020 suite à une expérience en septembre 2020</t>
  </si>
  <si>
    <t>marie1457-97224</t>
  </si>
  <si>
    <t xml:space="preserve">Si je pouvais mettre un zéro à cette assurance, je le ferais sans hésiter !
L'olivier assurance est une entreprise qui sera ravie de vous accueillir comme client, et qui sera d'autant plus contente de recevoir votre argent. 
Cependant, ne vous avisez pas d'avoir un accident car à ce moment là, l'assurance disparaîtra et préféra clôturer le dossier plutôt que d'effectuer une expertise. Car c'est bien connu qu'une voiture de 2 semaines qui ne freine pas c'est normal ! Assurance a fuir !!! </t>
  </si>
  <si>
    <t>safouane--97191</t>
  </si>
  <si>
    <t xml:space="preserve">Les conseillers de clientèle sont à l'écoute  et efficaces quand on les appelle. Merci continuer comme ça. 
Le prix de l'assurance est très intéressant par rapport aux autres. Et ma commerciale a baissé encore plus le prix cette année en adaptant le contrat selon l'usage de la voiture et en faisant un effort commerciale. Merci à elle. </t>
  </si>
  <si>
    <t>08 septembre 2020 suite à une expérience en septembre 2020</t>
  </si>
  <si>
    <t>denis-97149</t>
  </si>
  <si>
    <t>Prestation très médiocre. Aucune réactivité. Appel non pris en considération. J'ai été dépannée 3 heures plus tard, car le suivi sur la plateforme n'a pas été effectué (refus de la part du dépanneur...J'ai des doutes). Deuxième panne : Aucun retour, frais de taxi exorbitant... non remboursé. Prêt de voiture inexistant, il a fallut que je me débrouille par mes propres moyens.
JE NE RECOMMANDE PAS CETTE ASSURANCE !</t>
  </si>
  <si>
    <t>03 septembre 2020 suite à une expérience en septembre 2020</t>
  </si>
  <si>
    <t>clochette-96997</t>
  </si>
  <si>
    <t>A fuire , je suis tombé en panne sur l'autoroute a 150km de chez moi , avec ma fille de 11ans , l'olivier n'a même pas voulu prendre en charge le taxi pour 50€ ..... Personnel incompétent ,pas aimable .
Je ne recommande pas .</t>
  </si>
  <si>
    <t>01 septembre 2020 suite à une expérience en septembre 2020</t>
  </si>
  <si>
    <t>dada624-96914</t>
  </si>
  <si>
    <t xml:space="preserve">Assuré chez l'olivier assurance depuis 4 ans a ce jour , je changerai d'assurance pour rien au monde.
Une semaine après la souscription de mon contrat, je suis tombé en panne sur autoroute a 200 km de chez moi. L'assureur m'a envoyé un taxi pour me rapatrier et a remorqué mon auto , alors que je n'avais que la carte verte provisoire. 
Tarifs très compétitifs , + une remise de 15% des que l'on assure une seconde auto. 
Seul bémol les franchises sont très élevées (160 euros en cas de bris de glace hors réparation), près de 1000 euros en cas de vol ou incendie. (Dans mon cas). Les franchises peuvent être baissées mais la mensualité sera plus élevée . 
Avec des tarifs aussi bas on ne peut pas tout avoir. 
C'est donc un très bon assureur, sérieux, accessible, joignable uniquement via Facebook ou par téléphone. 
Pour souscrire et envoyer des documents il faut passer par leur site internet et tout scanner. 
Si vous préférez avoir un agent près de chez vous avec un bureau , il ne faut pas souscrire chez l'olivier. 
Si vous cherchez un assureur bien placé sur le marché et si vous êtes habitué aux smartphones et aux contacts a distance , c'est l'assureur qu'il vous faut.  </t>
  </si>
  <si>
    <t>31 août 2020 suite à une expérience en août 2020</t>
  </si>
  <si>
    <t>atos-96880</t>
  </si>
  <si>
    <t>après que mon assurance ( APRIL l’EQUITE) pour ne pas les nommé on fermé définitivement un point relais sur draguignan il m’on dit d’aller voir ailleur de là j’ai téléphoné à l’olivier assurance qui non pas Hésitez a me prendre et me faire une devis très intéressant je leur est faxer les documents qu’il m’on demandé et en quelque clic l’affaire était fait ça a duré 1h et 3 jour après j’avais mon attestation d’assurance dans ma boîte au lettre (magnifique) les interlocuteurs son vraiment des professionnels merci</t>
  </si>
  <si>
    <t>laetitia-b-96876</t>
  </si>
  <si>
    <t>Rapidité de la réception de la carte verte  provisoire et définitive. Et ce même quand j'ai dû changer de plaque d immatriculation. simplicité d échanges sur l espace perso.
Tarifs très attractifs, je recommande</t>
  </si>
  <si>
    <t>nadine-61-96875</t>
  </si>
  <si>
    <t>Satisfaisant, toujours a lecoute quand on les a au telephone aucun probleme, des quon leur demande quelque chose on le recoit dans lheure par email se qui est tres pratique pas besoin de les rappeler</t>
  </si>
  <si>
    <t>lilirose53-96870</t>
  </si>
  <si>
    <t>Tres déçu nous  avons eclate un pneu   sur une 4 voie nous pensions être pris en charge totalement car nous avions pris assisstante 0 km mais a notre surprise il y avait un montant de 200 euros maximum et le dépannage coûtait 50 euros de plus je trouve ça inadmissible vu qu on paie une assurance tous les mois et on me propose 50 euros pour me rapatrier alors qu on est a 110 km de chez nous je trouve ça pitoyable si on avait pas eu d ami dans le coin on aurait couché dehors en attendant qu on trouve du monde pour venir nous chercher je trouve ça lamentable jai ete très déçu de cette assurance ca n est pas normal pour moi de payer une assurance et d avoir ça comme prestation</t>
  </si>
  <si>
    <t>29 août 2020 suite à une expérience en août 2020</t>
  </si>
  <si>
    <t>pic-96805</t>
  </si>
  <si>
    <t>gestion catastrophique des sinistres, demande de cession du véhicule pour non réparation suite à l'avis de l'expert. Le réparateur agréé répare quand même le véhicule, annulation de la cession et facture de gardiennage du réparateur agréé qui n'est toujours pas pris en charge par l'Olivier 10 mois après.
je demande donc résiliation de mes 4 contrats auto</t>
  </si>
  <si>
    <t>25 août 2020 suite à une expérience en août 2020</t>
  </si>
  <si>
    <t>cathy-96648</t>
  </si>
  <si>
    <t>En 1ère année assureur compétitif en revanche dès le 1er renouvellement à échéance, augmentation injustifié + 25 %. Sans aucun sinistre. Les arguments "je cite" : "Le taux de sinistralité". Nous avons 3 véhicules chez eux et à chaque fois le même argument.
Donc méfiance. En revanche les interlocuteurs sont toujours très courtois et dans l'écoute.</t>
  </si>
  <si>
    <t>mimichi--96644</t>
  </si>
  <si>
    <t>Tres satisfaite assurance au top et conseiller formidable à l'écoute tres humain prix très accessible je recommande vivement tres satisfaite vraiment</t>
  </si>
  <si>
    <t>14 août 2020 suite à une expérience en août 2020</t>
  </si>
  <si>
    <t>king-96307</t>
  </si>
  <si>
    <t>Fuir cet assureur, prix attractif au départ et ensuite augmentation exorbitante les années suivantes et sans sinistres !!!! Ex: De 600€ vous passer à 1100€ en trois ans . Très compliqué et mal conseillé pour résiliation ?? le plus mauvais assureur que j'ai pu connaître en 30 ans d'assurance auto . Passer votre chemin</t>
  </si>
  <si>
    <t>08 août 2020 suite à une expérience en août 2020</t>
  </si>
  <si>
    <t>raven-96096</t>
  </si>
  <si>
    <t>Fait payer le double des prix du marché et conseils de mauvaises qualités alors qu’en tant que jeune permis j’avais besoin de personnes honnêtes ... Réponses au téléphone longue et non efficaces. Dégoûtée je suis parti et je paye actuellement plus de deux fois moins chère plus ça va et plus je me dit qu’il se sont bien moqué de moi en profitant de mon manque d’infos et d’expérience !</t>
  </si>
  <si>
    <t>07 août 2020 suite à une expérience en août 2020</t>
  </si>
  <si>
    <t>bettina-96062</t>
  </si>
  <si>
    <t>j ai eu un sinistre non responsable, apres l avoir declaré par telephone je n ai aucune nouvelles pdt 8 jrs, je les contacté avec bcp de difficultés, 45mn d attente telephonique, prise en charge catastrophique</t>
  </si>
  <si>
    <t>06 août 2020 suite à une expérience en août 2020</t>
  </si>
  <si>
    <t>jeremyf-96005</t>
  </si>
  <si>
    <t>Assurance d'une voiture pendant 1.5 ans. Contacts telephoniques tres courtois et agreables. Un seul besoin d'assistance juste apres le confinement et tout s'est tres bien passe. Je recommande chaleureusement et assurerai probablement mes prochains vehicules chez l'Olivier Assurance egalement.</t>
  </si>
  <si>
    <t>kinou-95993</t>
  </si>
  <si>
    <t>je suis tres satisfait pour leur tarifs tres interressant  et la rapidite pour assurer un vehicule ainsi que pour les frais de dossier moins cher tres bonne assurancecordialement merci a L olivier assurance</t>
  </si>
  <si>
    <t>jr-94778</t>
  </si>
  <si>
    <t>Je suis très satisfait de mon assurance souscrite auprès de L'olivier : beaucoup moins chère que ma précédente assurance pour les mêmes garanties et je peux tout gérer à distance ! Bref, un bon plan :)</t>
  </si>
  <si>
    <t>31 juillet 2020 suite à une expérience en juillet 2020</t>
  </si>
  <si>
    <t>borgognoni-95804</t>
  </si>
  <si>
    <t>création rapide et claire du dossier d'assurance et lors de la survenance d'un sinistre, prise ne charge rapide et remboursement de la facture de réparation sur présentation du document du garage.</t>
  </si>
  <si>
    <t>kamb-79173</t>
  </si>
  <si>
    <t xml:space="preserve">A ma grande surprise je suis résiliée suite a un prélèvement rejeté. Pas de rar pas de courrier rien in simple mail. Service client injoignable. Déjà que les services sont médiocres lors de besoin j'aurai aimé quand même un rar pour me dire où me prévenir afin que je régularise mon dossier (39e).... Une honte a fuir 
</t>
  </si>
  <si>
    <t>29 juillet 2020 suite à une expérience en juillet 2020</t>
  </si>
  <si>
    <t>paul-95654</t>
  </si>
  <si>
    <t>Très rapide pour recevoir ma carte verte définitive ( moins de 1 semaine ) et la carte provisoire des l’envoi de 2 documents sur 3 depuis l’espace perso , équipe réactive et pas cher par rapport au reste des assueurs</t>
  </si>
  <si>
    <t>florian577-95611</t>
  </si>
  <si>
    <t>Vous êtes les moins chères, service client facilement joignable, beaucoup de garanties.. Reste plus qu'à voir comment ça se passe si un jour il y a un accident, en espérant que cela ne se produise jamais lol</t>
  </si>
  <si>
    <t>28 juillet 2020 suite à une expérience en juillet 2020</t>
  </si>
  <si>
    <t>enicoh-95439</t>
  </si>
  <si>
    <t xml:space="preserve">En restant le plus objectif possible, voici mon histoire avec l'olivier : Assuré depuis deux ans chez eux, niveau prix, ils sont corrects, j'ai déclaré un sinistre dont je ne suis pas responsable (une voiture ma cassé le par-choc alors que j'étais en garé), comme je n'ai pas de témoins mais uniquement la plaque de la voiture qui m'a percuté, ils ont contacté l'assurance de l'autre conducteur, en attendant, ils m'ont mis responsable, 
En les appelant, ils m'ont dit qu'ils attendent la réponse de l'autre assurance (délai d'attente pourra attendre 2 ans) en attendant, je suis malussé et je paie plus alors qu'aucun remboursement n'est fait !!!! 
Le conseillé ma clairement dit : si vous souhaitez, on enlève le malusse mais on annule le sinistre donc même si l'assurance de l'autre conducteur répond, on ne vous rembourse rien !! 
&gt; Heureusement que ce n'était pas un grand accident, si non, faudra attendre deux ans pour refaire ta voiture 
&gt; En attendant tu es responsable alors qu'on ne t'a rien remboursé =&gt; tu paies plus 	
&gt; Le pire dans l'histoire, je voulais assurer un camping-car en plus de ma voiture, je suis  donc obligé d'aller ailleurs car ils assurent pas les camping-car chez eux =&gt; comme je suis malussé, je vais payer bcp plus chers alors que je devais être dans le bonus 
@l'olivier :si vous lisez ce commentaire, tant que vous n'avez rien remboursé, pour moi c'est du vol et c'est inadmissible de mettre un conducteur responsable + le faire payer plus + 0 négociation au tel + 0 fidélisation =&gt; résultat : mon assurance chez vous sera résilié dès que possible 
=&gt; à vous de juger
</t>
  </si>
  <si>
    <t>24 juillet 2020 suite à une expérience en juillet 2020</t>
  </si>
  <si>
    <t>lolo972-95069</t>
  </si>
  <si>
    <t>Gestion sinistre</t>
  </si>
  <si>
    <t>21 juillet 2020 suite à une expérience en juillet 2020</t>
  </si>
  <si>
    <t>didene-94787</t>
  </si>
  <si>
    <t xml:space="preserve">pour appâter les clients, la première année la cotisation est très correcte. la deuxième année, vous subissez une augmentation de 26% malgré le bonus de 0.5 obtenu pour l'année sans sinistre.
en ce qui concerne le sérieux et la fiabilité des services c'est complètement nul.
j'ai été malussé pour un sinistre non responsable et même annulé.
il m'a falu presque deux ans pour prouver avec l'aide de la compagnie d'assurance adverse, que le dossier sinistre n'avait jamais était ouvert, vu que l'olivier assurance n'ont jamais donner suite au courrier de l'assurance adverse. alors qu'ils m'ont soutenu avoir payer l'expertise de l'assurance adverse.etc.
avec l'aide de l'assurance tiers, j'ai fini par avoir gain de cause, et le remboursement de la somme escroquée.
</t>
  </si>
  <si>
    <t>19 juillet 2020 suite à une expérience en juillet 2020</t>
  </si>
  <si>
    <t>maralex-94584</t>
  </si>
  <si>
    <t>Des irresponsables ma fille a été radiée pour un sinistre minime qui finalement  n a pas donné lieu à  intervention des assurances d un commun accord des deux partie ma fille n a jamais  reçu  le courrier car elle  a  déménagé  entre temps  et la signaler  par téléphone mais  ce dernier  a été envoyé  sans AR ce qui es t illégal elle a donc roulée 3 mois sans assurance  c est intolérable</t>
  </si>
  <si>
    <t>nourdine-94581</t>
  </si>
  <si>
    <t>Tombé en panne a 35km de chez moi, souscrit a une assurance 0km. 240€ dépannage jusqu'à au garage le plus proche, soit 5km. Assurance prend en charge 200€ donc 40€ de ma poche. Taxi du Garagiste-domicile 135€ ( assurance prend 50€ en charge). Rapatriement du véhicule au domicile 180€ ( de votre poche !!!!)
Au total 40+80+180€ =300€ de votre poche !!!
2 véhicules assuré chez l'Olivier mais c'est décidé, je me casse de chez eux !
Oublié les assurances en ligne!</t>
  </si>
  <si>
    <t>18 juillet 2020 suite à une expérience en juillet 2020</t>
  </si>
  <si>
    <t>ninie83-94490</t>
  </si>
  <si>
    <t xml:space="preserve">Cliente chez eux depuis 2015, j'étais très contente. Ayant eu 2 sinistres non responsables en 5 ans, l'assurance a été rapide et efficace.
Cependant, si j'écris ce commentaire signifiant mon mécontentement, c'est parce que entre juillet 2019 et juillet 2020, j'ai eu 138,97 € d'augmentation sur ma prime d'assurance sans justification. Soit disant, ils font des calculs selon le nombre de sinistres dans la ville, blablabla ... On a été confiné 2 mois avec une baisse des accidents donc on se demande comment ils calculent ... Même pas une proposition là dessus !
J'appelle le service client, le monsieur comprend mais il ne peut pas faire grand chose. Il me dit d'aller voir une autre assurance, que seul son responsable peut me faire le geste commercial demandé mais il n'arrive pas à le joindre et me propose un rdv téléphonique. Le lendemain, il me rappelle, je n'ai même pas eu le temps de décrocher, le téléphone a sonné une fois ! Depuis, plus de nouvelles !
Du coup, je fais ce qu'on me dit, je compare les autres assurances afin d'en changer.
</t>
  </si>
  <si>
    <t>15 juillet 2020 suite à une expérience en juillet 2020</t>
  </si>
  <si>
    <t>so-94152</t>
  </si>
  <si>
    <t>Cliente actuelle chez l'olivier depuis 1ans 0 sinistre à mon compteur mais la cotisation plus élevé de 12e pour l'année suivante faut peut-être avoir des sinistres chez eux pour que la cotisation baisse ... J'appliquerai donc la loi hamon et ne resterai pas 1 minute de + chez eux . Adieu!</t>
  </si>
  <si>
    <t>14 juillet 2020 suite à une expérience en juillet 2020</t>
  </si>
  <si>
    <t>friiu-94094</t>
  </si>
  <si>
    <t xml:space="preserve">Prix élevé et très mal assuré 
Je cherche une autre assurance </t>
  </si>
  <si>
    <t>13 juillet 2020 suite à une expérience en juillet 2020</t>
  </si>
  <si>
    <t>nini-93972</t>
  </si>
  <si>
    <t>Gestion catastrophique de mon sinistre, obligée d'avancer la franchise alors que je ne suis pas responsable, obligée de se battre pour en obtenir le remboursement. Elle n'a que le nom d'assurance mais ça s'arrête là ! A fuir !</t>
  </si>
  <si>
    <t>briscosg1-93949</t>
  </si>
  <si>
    <t>Le service client compétent, à l'écoute avec des tarifs très attractifs. J'ai récemment changé de véhicule pour un similaire et pas d'augmentation de cotisation sachant que j'ai déjà eu une expérience similaire avec un autre assureur qui à augmenter de 150 €uros...</t>
  </si>
  <si>
    <t>rfk92i-93932</t>
  </si>
  <si>
    <t>Je déconseille vivement cet assureur. 
Après un sinistre, on ne peut avoir son gestionnaire que sur rdv, toutes les 3 semaines uniquement !
Donc gestion sur plusieurs mois. 
Une catastrophe</t>
  </si>
  <si>
    <t>08 juillet 2020 suite à une expérience en juillet 2020</t>
  </si>
  <si>
    <t>msjadsf-93491</t>
  </si>
  <si>
    <t>Normalement, apres 1 ans sans incident/accident et 3 mois de Confinement, le montant de l'assurance doit diminuer, 
LOlivier ont augmenté le tarif de 25% sans aucune raison valable</t>
  </si>
  <si>
    <t>07 juillet 2020 suite à une expérience en juillet 2020</t>
  </si>
  <si>
    <t>johnfa-93322</t>
  </si>
  <si>
    <t>A fuir cette assureur n'est pas a la hauteur des prestations qu'il propose je conseille de ne jamais s'assurer chez L'olivier assurance. Incompétence, manque de professionnalisme , garantie fumeuses et jen passe ....</t>
  </si>
  <si>
    <t>03 juillet 2020 suite à une expérience en juillet 2020</t>
  </si>
  <si>
    <t>julienc-93131</t>
  </si>
  <si>
    <t>Il m'arrive un sinistre non responsable le 27/10/2019.
Prise en charge le 05/11/2019 par garage partenaire.
Récupération du véhicule au garage, 4 mois plus tard (pas encore réparé convenablement).
Réponse de l'olivier assurance, ce n'est pas notre responsabilité mais celle du garage.
Résultat: j'ai payé 4 mois d'assurance sans avoir mon véhicule (500€) + confinement (zéro utilisation du véhicule, car encore endommagé malgré réparation défectueuses du garage partenaire: 373€).Au delà de ça franchise de 1000€ payée.
L'olivier assurance ne veut rien savoir (propose uniquement prise en charge de 1.5 mois sur le covid 195€)
Voila l'esprit d'engagement et de responsabilité que démontre ce groupe Amiral.</t>
  </si>
  <si>
    <t>27 juin 2020 suite à une expérience en juin 2020</t>
  </si>
  <si>
    <t>katialh1308-92494</t>
  </si>
  <si>
    <t xml:space="preserve">Assurance intéressante la 1ère année. Après c'est une envolée de tarif. Mon contrat n'est toujours pas à jour depuis 2017 que je suis chez eux : noté pas d'enfant à charge ... alors que j'en ai 2 de 15 et 12 ans ...
Résultat je viens de demander mon relevé d'information pour partir ailleurs </t>
  </si>
  <si>
    <t>19 juin 2020 suite à une expérience en juin 2020</t>
  </si>
  <si>
    <t>caplille-91606</t>
  </si>
  <si>
    <t xml:space="preserve">Attention assurance qui n'a qu'un but c'est le prélèvement de vos cotisations. Vous êtes un N° et n'avez que trés peu d'intérêt. Sans sinistres depuis plusieurs années, cotisations payées mensuellement par cb sur espace perso et bien ca ne va pas et on vous fait comprendre d'aller voir ailleurs! Soit je ne cartonne pas assez de monde soit je ne donne pas d'autorisation de prélèvement pour me prendre 2 fois et demi le montant de ma mensualité sans raison apparente! N'allez pas demander un soi disant responsable ou manager (Une certaine Malika) elle à pour but de vous virer ou de couler la boite. 
Quand on voit ce comportement on comprend le mal pour certains d'etre assuré .......Pathétique !!     </t>
  </si>
  <si>
    <t>17 juin 2020 suite à une expérience en juin 2020</t>
  </si>
  <si>
    <t>ggaelle-91226</t>
  </si>
  <si>
    <t>Horrible expérience de la prise en charge de mon sinistre !
J'ai eu un accident en octobre 2019 et mon dossier n'est toujours pas clôturé à ce jour. J'ai enchaîné les appels au service client et les conseillers on rivalisé d'incompétence en clôturant à tort mon dossier sans traitement du sinistre, ils ont oublié de valider la prise en charge par l'expert et personne n'a pu le fournir une réponse correcte! Ma voiture accidentée a été déclarée irréparable 5 mois après l'accident et j'ai quand même dû payer mes échéances alors que je n'ai plus la voiture en ma possession depuis février 2020. C'est une honte de traiter ses assurés de la sorte sachant que j'ai été très patiente et compréhensive pendant cet horrible période. Maintenant c'est impossible d'avoir quelqu'un au téléphone mais le service commerciale trouve très amusant ma situation lorsque qu'ils me transfert dans le vide. Bref FUYEZ CETTE ASSUREUR!!!!</t>
  </si>
  <si>
    <t>16 juin 2020 suite à une expérience en juin 2020</t>
  </si>
  <si>
    <t>titou-91070</t>
  </si>
  <si>
    <t>Actuellement client , j'ai reçu mon avis d'échéance assurance tout risque avec franchise qui a augmenté  passablement suite a un accident responsable:  468€ avant  maintenant 714€ avec un coefficient de bonus/malus de 50%    Quel bon</t>
  </si>
  <si>
    <t>10 juin 2020 suite à une expérience en juin 2020</t>
  </si>
  <si>
    <t>maxime24-90421</t>
  </si>
  <si>
    <t>Vendeur de rêve. Je ne recommande pas du tout. Au début tout va bien. Pas cher.  Mais attention à ne pas changer de travail ou avoir d'accident quel qu'en soit la nature sinon votre assurance de rêve deviendra un cauchemar ! J'ai changé d'assurance.</t>
  </si>
  <si>
    <t>chakib-90408</t>
  </si>
  <si>
    <t xml:space="preserve">!! ATTENTION !! ATTENTION!! LOLIVIER ASSURANCE, n'a aucune considération ni respect pour le client. Cela fait 6 mois que je me suis fait ma voiture et cela fait 5 mois qu'ils devaient me rembourser. Ils ne répondent pas aux mails et donnent des rdv téléphonique et ils n'appellent pas. ils me traînent depuis le mois de janvier. Ils demandent des documents et quand je les donne il attendent 2 semaines pour m'en demander encore d'autre et ainsi de suite depuis le mois de janvier. Ils cherchent tous les moyens possible pour ne pas rembourser. Ils ont même contacté mon garagiste pour lui demander de leur fournir les factures d'achat (les siennes) des pieces qu'il a remplacé dans la voiture. Mon garagiste m'a dit : "c'est juste pour toi si non je les aurais envoyé balader". Maintenant qu'ils ont tous les documents qu'il faut et que tout est conforme, ils ne répondent plus aux mails et n'honnorent pas les rdv telephoniques.
Faites vraiment ATTENTION. Pas sérieux dutout. Le malheur est que je suis en situation de handicap et je ne peux même pas prendre le train pour aller travailler et à mes rdv à l'hôpital. Je suis obligé d'empreinter les voitures des membres de ma famille. </t>
  </si>
  <si>
    <t>08 juin 2020 suite à une expérience en juin 2020</t>
  </si>
  <si>
    <t>leilap-89863</t>
  </si>
  <si>
    <t>A BANNIR!!!!! J'aurai du venir sur ce site avant de souscrire ! Sinistre depuis fin février et toujours rien ! Les agents n'ont jamais accès à mon dossier ! Manque de professionnalisme total! Un agent en est même venu à insinuer que j' étais une menteuse concernant mon sinistre ! Aberrant ! Vous avez le droits à des indemnités pour les retards de paiements, renseignez vous!</t>
  </si>
  <si>
    <t>27 mai 2020 suite à une expérience en mai 2020</t>
  </si>
  <si>
    <t>jessica-89957</t>
  </si>
  <si>
    <t>Extrémement déçue pour ne pas dire dégoutée de L'Olivier assurance.
Le devis que j'avais fait sur les furets me donnait une estimation de 300 euros par an pour un tout risques. 
Je me retrouve avec une assurance tiers essentiel à 500 euros par an.
Aucune ecoute de la part des conseillers. J'attends avec impatience que l'année passe pour résilier</t>
  </si>
  <si>
    <t>06 mai 2020 suite à une expérience en mai 2020</t>
  </si>
  <si>
    <t>sandrine-89423</t>
  </si>
  <si>
    <t>L'Olivier Assurance n'assure pas du tout. Ils ne respectent pas leur parole et trouve des prétextes pour ne pas endosser leurs responsabilités. Pas le sens du service client, mauvaise foi et condescendence, manque d'intelligence commerciale. Très déçue et je ne recommanderais cette assurance à quiconque.</t>
  </si>
  <si>
    <t>30 avril 2020 suite à une expérience en avril 2020</t>
  </si>
  <si>
    <t>fafane-89295</t>
  </si>
  <si>
    <t>Je trouve raisonnable quant à la tarification de base pour mon contrat auto</t>
  </si>
  <si>
    <t>julien-89287</t>
  </si>
  <si>
    <t>Très bon service client, prestations peu chères, rien à redire</t>
  </si>
  <si>
    <t>29 avril 2020 suite à une expérience en avril 2020</t>
  </si>
  <si>
    <t>lolain-89259</t>
  </si>
  <si>
    <t>Ma voiture a recu le trampoline du voisin sur le toit le 23/12/2019 a ce jour elle a été expertisé mais l'olivier ne me rembourse pas sous prétexte que la compagnie adverse ne les a toujours pas réglé.De plus m'a prochaine prime va augmenté, ma fille en a fait la triste expérience après un sinistre non responsable</t>
  </si>
  <si>
    <t>elbekkam-89249</t>
  </si>
  <si>
    <t>Je suis client chez l'olivier assurance depuis plusieurs années, il y'a plus de 6 mois j'ai était victime avec ma famille d'un accident non responsable, nous avons eu des dégâts corporelles et matérielles, à ce jour je n'ai eu aucun retour alors que le dossier et complet depuis plusieurs mois. Je déconseille fortement cette assurance car pour ma famille, l'olivier assurance =
1- mentir à chaque appel  téléphonique : 'nous avons prévu de traiter votre dossier aujourd'hui pour un retour demain' =&gt; zéro retour
2- latence du traitement (+ de 6 mois sans réponse)
3-demande le même document plusieurs fois !!!</t>
  </si>
  <si>
    <t>28 avril 2020 suite à une expérience en avril 2020</t>
  </si>
  <si>
    <t>remyj-89206</t>
  </si>
  <si>
    <t>Après un sinistre, je suis allez chez eux en Juin 2019. Je change de véhicule en Decembre 2019. A ce moment, quelqu'un du service client me dit "cé comme vou voulé, ou vou gardé lancien contra ou vou changé". Sans me dire que cela allais changer la date de suppression du malus. Résultat j'ai perdu 6 mois d'assurance malusé. Quel plaisir L'olivier, il agisse vraiment dans l'intérêt du client ;)</t>
  </si>
  <si>
    <t>27 avril 2020 suite à une expérience en avril 2020</t>
  </si>
  <si>
    <t>vykie-89181</t>
  </si>
  <si>
    <t>Tres bon suivi et les tarifs sont accessibles. Le service client répond toujours . Merci encore je recommande cette assurance auto. Cest la seule qui a bien voulu me prendre alors que mon véhicule était pas assure depuis 6 mois .  . Je prendrai sûrement l'assurance habitation.</t>
  </si>
  <si>
    <t>24 avril 2020 suite à une expérience en avril 2020</t>
  </si>
  <si>
    <t>marchand84-89121</t>
  </si>
  <si>
    <t>Fuyez immédiatement cet assureur !! En plein Covid19, ils m'envoient un RAR de résiliation en date du 15/03, suite à un prélèvement refusé.. à cause de la situation mondiale, le courrier m'arrive le 9 ou 10 avril, soit 3 semaines plus tard, et ils résilient mon contrat tout de même au bout de 40 jours en prétextant que je devais être au courant quand même. Donc en plus d'être procédurier en étant à la limite de la légalité, ils n'ont aucune politique client et compréhension humaine. Les revenus sont diminués partiellement, les couts augmentés pendant cette période mais eux sont bêtes comme des balais. La pauvre opératrice téléphone peut strictement rien faire et n'a aucun avis sur rien, tellement les supérieurs sont stupides et bornés. J'ai beau proposer un acompte de 100 euros et le solde 5 jours plus tard, rien n'y fait. Je propose alors de payer le total, sachant que je ne pourrais plus faire bouffer mes gosses pendant 5 jours.. Elle essai le règlement et le système bug non sans me prélever quand même 2 euros de frais et rejeter la transaction alors que j'ai l'argent .. Un véritable sketch, sauf que y'a aucun talent et aucun humour. Lamentable.</t>
  </si>
  <si>
    <t>17 avril 2020 suite à une expérience en avril 2020</t>
  </si>
  <si>
    <t>mathildemlb-88945</t>
  </si>
  <si>
    <t>Je suis très satisfaite d'avoir fait le choix de cette assurance pour ma voiture. Le service client est facilement contactable par email, via mon espace client ou par téléphone. Les conseillers sont toujours très agréables, de bons conseils et très réactifs.</t>
  </si>
  <si>
    <t>15 avril 2020 suite à une expérience en avril 2020</t>
  </si>
  <si>
    <t>pasbarre-88892</t>
  </si>
  <si>
    <t xml:space="preserve">Bonjour,
Assuré depuis mai 2018 sans déclaration de sinistre mon échéance initiale de 461€ est passée à 511€ en 2019 puis à 610€ en 2020, soit soit près de 30% en deux ans. Je trouve ce procédé inadmissible et indigne d'une assurance. 
 </t>
  </si>
  <si>
    <t>08 avril 2020 suite à une expérience en avril 2020</t>
  </si>
  <si>
    <t>luzitain-88770</t>
  </si>
  <si>
    <t>augmentation des prix tout les ans de 10% ( sans aucuns sinistres) et lors de l'appel ils vous font une remise de 10%.. au final vous stagnait avec les même échéancier tout les ans. hors le but pour un assuré qui obtient du bonus tout les ans et de payer moins cher.. chercher l'erreur. je déconseille fortement</t>
  </si>
  <si>
    <t>31 mars 2020 suite à une expérience en mars 2020</t>
  </si>
  <si>
    <t>aurelieg13-88597</t>
  </si>
  <si>
    <t>Assurance très intéressante niveau tarif.
Contrat très facile et très rapide à mettre en place.
Service client réactif et très agréable.</t>
  </si>
  <si>
    <t>cynthia-88587</t>
  </si>
  <si>
    <t>prix très intéressant, garanties élevées</t>
  </si>
  <si>
    <t>23 mars 2020 suite à une expérience en mars 2020</t>
  </si>
  <si>
    <t>luu22-88495</t>
  </si>
  <si>
    <t>J'ai voulu souscrire une assurance auto par téléphone avec l'Olivier Assurance.
Après 2 jours de discussions téléphoniques, j'ai été débité le 27/02 d'un montant que l'on m'a indiqué ajustable en fonction de la formule choisie alors que nous n'étions toujours pas d'accord sur les termes et que je n'avais pas reçu les conditions particulières.
Une fois reçues, il s'est avéré qu'elles n'étaient pas conformes à ce que l'on m'avait dit et que le contrat comportait de nombreuses erreurs.
J'ai alors décider de renoncer à ce contrat devant les nombreuses erreurs commises par l'assureur.
Impossible de résilier par email alors que l'on est débité par téléphone, j'ai donc envoyé une lettre recommandée (à mes frais) qui a été reçue le 9 mars.
N'ayant eu aucune nouvelle pour mon remboursement, je viens d'appeler ce jour pour savoir ou en était mon dossier.
Mon interlocutrice m'a indiqué que mon courrier n'avait toujours pas été traité ! J'ai alors reçu un email indiquant qu'il venait d'être traité et que je recevrai le remboursement dans 30 jours et pas avant.</t>
  </si>
  <si>
    <t>16 mars 2020 suite à une expérience en mars 2020</t>
  </si>
  <si>
    <t>gael-46043</t>
  </si>
  <si>
    <t>N ayez pas de sinistre... résiliation de suite, compagnie à fuir service client  incompétent, 1 sinistre non reponsable et un bris de glace et loin je suis fiché pour 5 ans vive l olivier j aurais préféré ne pas les connaître</t>
  </si>
  <si>
    <t>07 mars 2020 suite à une expérience en mars 2020</t>
  </si>
  <si>
    <t>sam94-88080</t>
  </si>
  <si>
    <t>La pire assurance de toute. Je déconseille très très très fortement. Il n'y a que le prix qui passe sinon pour tout le reste , il se foutent   de  nous. J'ai une un accident non responsable cette été, il m'ont abandonner en vacances avec ma femme et mes deux enfants sans hotel ni voiture de remplacement et maintenant en plus de ça il veulent résilier mon contrat, tout ça parce que j'ai eu 3 sinistres dont je n'n'étais aucunement responsable.</t>
  </si>
  <si>
    <t>04 mars 2020 suite à une expérience en mars 2020</t>
  </si>
  <si>
    <t>j613531-87957</t>
  </si>
  <si>
    <t>J'ai envoyé deux mails et une lettre avec accusé de réception pour résilier cette assurance, j'ai bien eu la confirmation au téléphone que tout a été fait dans les délais. Malgré cela, ce matin, prélèvement annuel effectué. J'appelle L'assistance téléphonique, qui me répond qu'ils ont trop de travail et non pas pu traiter à temps  ma demande, je serai remboursé dans les 30 jours. Sauf que sur mon compte bancaire je vais avoir des agios . Pour résumer, je vais payer des frais bancaires à cause de l'Olivier assurance qui n'a pas su traiter ma demande dans les délais.</t>
  </si>
  <si>
    <t>02 mars 2020 suite à une expérience en mars 2020</t>
  </si>
  <si>
    <t>katchoux-87844</t>
  </si>
  <si>
    <t>Après un an chez l'olivier, j'ai eu la désagréable expérience de subir une augmentation de prime de 150 euros. (sur 560 euros au total l'année d'avant).  N'ayant subit aucun sinistre, je trouve cette augmentation peu justifié. De plus l'installation de nombreuses caméra dans ma ville devrait diminuer le risque également... Soyez donc conscient lors de votre souscription que le prix proposé ne restera pas si attractif la deuxième année.</t>
  </si>
  <si>
    <t>23 février 2020 suite à une expérience en février 2020</t>
  </si>
  <si>
    <t>aurel103-87515</t>
  </si>
  <si>
    <t>Bon courage à ceux qui viennent de souscrire chez eux ! Cette assurance est bien pour prendre votre argent et il ne faut avoir aucun problème ! Pour ceux qui peuvent partir de cette compagnie d'assurance,je conseille fortement d'aller voir ailleurs !</t>
  </si>
  <si>
    <t>22 février 2020 suite à une expérience en février 2020</t>
  </si>
  <si>
    <t>fd92-87487</t>
  </si>
  <si>
    <t xml:space="preserve">Service client malaimable se permettant de prendre les clients de haut et de faire des réflexions désobligeantes.
Contrairement à ce qui est affirmé et répété plusieurs fois lors de la souscription, ils n'assurent pas la résiliation de l'ancienne assurance. </t>
  </si>
  <si>
    <t>19 février 2020 suite à une expérience en février 2020</t>
  </si>
  <si>
    <t>chrisc74-87379</t>
  </si>
  <si>
    <t>J'ai changé pour l'olivier assurance, tout c'est toujours extrêmement bien passé, de la création du contrat, en passant par l'assistance au téléphone.</t>
  </si>
  <si>
    <t>18 février 2020 suite à une expérience en février 2020</t>
  </si>
  <si>
    <t>tbu-87324</t>
  </si>
  <si>
    <t>Très compétitif en tarification marques Prémium , le interlocuteurs toujours précis et courtois , garanties proposées claires et intéressantes . Je suis très satisfait par rapport à mon ex assurance , connue avec pignon sur rue , mais injoignable ...</t>
  </si>
  <si>
    <t>17 février 2020 suite à une expérience en février 2020</t>
  </si>
  <si>
    <t>vero-87256</t>
  </si>
  <si>
    <t>Un devis différent de la facture ...  sans aucune raison. L'obligation de vous faire signer un mandat SEPA au motif qu'en cas de sinistre, ils nous indemnisent par virement .  Expliquez donc à vos conseillers que 1/ le mandat permet de prélever et non de verser  des fonds sur un compte bancaire . 2/ J'ai réglé la totalité de la cotisation pour une année. 3/ Ils veulent un relevé d'information de moins d'un mois alors que le courrier et site demandent un historique de 24 mois.  les conseillers ne semblent pas avoir compris que L'olivier veut s'assurer que les conducteurs n'on pas eu de sinistre sur les 24 derniers mois et non sur le dernier mois ....</t>
  </si>
  <si>
    <t>fred-70708</t>
  </si>
  <si>
    <t>Doublement des tarifs d'une année a l'autre sans explication et sans aucun sinistre déclaré évidement ils ont le droit disent t'ils les tarifs sont libres.</t>
  </si>
  <si>
    <t>ava-87228</t>
  </si>
  <si>
    <t>In terms of insurance amount, they are good, BUT:
1- they increase the insurance amount each year, even though you don't have any accident and you increase your bonus point! It doesn't matter, you have to pay more next year! Then you have to call them and argue with them and they will reimburse you half of the amount of the price that they increased! 
2- Also, although, I have the option of a replacement car, apparently it only works in France. So if you have a problem in other countries (Germany, Belgium, etc) they say that they can neither provide you a replacement car nor pay for the rental car that you have to take for replacement. This is NOT written in my contract. and I have the replacement car in my contract without any condition!
So you get what you pay for!</t>
  </si>
  <si>
    <t>14 février 2020 suite à une expérience en février 2020</t>
  </si>
  <si>
    <t>sandy-87136</t>
  </si>
  <si>
    <t>ils sont très sérieux. En cas de panne c'est rapide et efficace. Toujours à l'écoute pour toutes questions parfois futiles.</t>
  </si>
  <si>
    <t>13 février 2020 suite à une expérience en février 2020</t>
  </si>
  <si>
    <t>seburel-71463</t>
  </si>
  <si>
    <t>Après un an chez eux je peux dire avec exactitude que cette assurance propose des prix attractif ! Mais si vous voulez du service... passez votre chemin! Sur un mail à 3 questions, 0 question posée. 8 mois déjà que j'assure une Seat Leon, et sur mon contrat en ligne il est toujours inscrit Renault Megane ! Gaffe aux avenants $$$ ! Personnellement je préfère allé à un assureur avec plus de service</t>
  </si>
  <si>
    <t>ptitjaunet-87095</t>
  </si>
  <si>
    <t>Bon rapport qualité / prix. Service client cordial, disponible, rapide et efficace.</t>
  </si>
  <si>
    <t>11 février 2020 suite à une expérience en février 2020</t>
  </si>
  <si>
    <t>orana-87001</t>
  </si>
  <si>
    <t>Je suis globalement très satisfaite de l'olivier assurance.</t>
  </si>
  <si>
    <t>07 février 2020 suite à une expérience en février 2020</t>
  </si>
  <si>
    <t>cyril-86860</t>
  </si>
  <si>
    <t>Rien à dire, c'est simple, rapide.</t>
  </si>
  <si>
    <t>03 février 2020 suite à une expérience en février 2020</t>
  </si>
  <si>
    <t>audreydumontier-86685</t>
  </si>
  <si>
    <t>Pas déçu, très réactif, aucun souci.</t>
  </si>
  <si>
    <t>27 janvier 2020 suite à une expérience en janvier 2020</t>
  </si>
  <si>
    <t>ced40-86384</t>
  </si>
  <si>
    <t>Sous prétexte que je fais rapatrié mon véhicule chez moi et non dans un garage ( a mes frais ) je n' ai plus le droit au véhicule de remplacement . Ce n' est indiqué nulle part . Ce sont des .......</t>
  </si>
  <si>
    <t>23 janvier 2020 suite à une expérience en janvier 2020</t>
  </si>
  <si>
    <t>oorreell-86252</t>
  </si>
  <si>
    <t>N'ayant pas eu de sinistre avec cette banque je ne peux pas évaluer sur ce critère mais sur le reste des critères tout s'est bien passé et pour moi c'était l'assurance automobile la moins chère !</t>
  </si>
  <si>
    <t>22 janvier 2020 suite à une expérience en janvier 2020</t>
  </si>
  <si>
    <t>aubry-86180</t>
  </si>
  <si>
    <t>"Assureur" à fuir... Habitué des assurances en ligne (Amaguiz, Direct Assurance) avec qui je n'ai pas eu de mauvaises expériences, j'ai été comme beaucoup séduit par les tarifs d'appel.  La responsabilité des comparateurs d'assurance devrait être engagée de faire apparaître cette "assurance" sur leurs sites.... Après avoir longtemps hésité et séduit par les tarifs annoncés, je décide de souscrire.... erreur.... après avoir transmis tous les documents, L'Olivier décide que j'ai fait une erreur dans ma déclaration et met 180 euros de surprime... J'appelle donc l'assurance... 30 min pour que le conseiller se rende compte que "sa collègue" a fait une erreur et que l'on me rétablisse sur le tarif initial. Pas d'excuses car au final "le contrat était pas commencé donc ce n'est pas une erreur", pas de geste commercial (je demande à bénéficier du code promo Happy 2020), en gros c'est bon j'ai pas à me plaindre.... 5 minutes après avoir raccroché avec le conseiller, ils remettent ça ! Nouveau mail pour me prévenir qu'ils ont modifié ma déclaration initiale pour une erreur de ma part dans ma déclaration.... trop c'est trop... heureusement la loi protège, courrier AR dès le soir même pour annuler ma souscription dans le cadre d'une vente par correspondance. L'Olivier a bien reçu la demande... J'attends maintenant mon remboursement de 136,49 euros de l'acompte que j'ai versé et qui devra m'être restitué intégralement....L'Olivier a annoncé que cela devrait être fait... j'attends maintenant de voir. En attendant, je paye moins cher à la GMF avec des franchises bien plus basses...</t>
  </si>
  <si>
    <t>21 janvier 2020 suite à une expérience en janvier 2020</t>
  </si>
  <si>
    <t>jlo39190-86168</t>
  </si>
  <si>
    <t>plus de 3 ans chez eux, et aujourd'hui que je suis en phase de déménagement et contraint à prendre un AirB&amp;B occasionnellement, ils décident de résilier mon contrat sur le champ, alors que je demandais d'effectuer un changement d'adresse temporaire eu égard à ma situation !! Voilà ce que gagne à être honnête avec eux !!</t>
  </si>
  <si>
    <t>anthodu54-86157</t>
  </si>
  <si>
    <t>Personne aimable et compétente au téléphone lors des échanges pour informations. Espace client sur internet simple. Bon suivi de dossier pour l'inscription. Je recommande cetre assurance. Elle prend n'importe quel assuré. Les prix sont correct.</t>
  </si>
  <si>
    <t>20 janvier 2020 suite à une expérience en janvier 2020</t>
  </si>
  <si>
    <t>seb-86113</t>
  </si>
  <si>
    <t>je suis assuré chez eut depuis 1 ans aprés avoir fait des devis par le furets.com,3 vehicules et zero sinistre.prix correct la premiere annee sans plus mais pour la 2 ieme annee vous pouvez vous assurer ailleurs ,augmentation de 80 euros par contrat .pour la nouvelle annee.je leur dit de me bloquer un contrat car j ai trouvé une autre assurance moins chere en l occurrence la macif et donc de ne pas retirer la cotisation de l annee car j avais encore un mois qui été réglé.ils ont bien recu la lettre recommandé pour la résiliation ,ils ont retirer bien sur la cotisation cela fait 1 mois que je me bat pour qu ils me rendent l argent.je vais vite changer pour les autres voitures car s il y a sinistre ca craint  .que dire de cette assurance qui n est vraiment pas trés honnete.le personnel au téléphone assure qu ils vont faire quelque chose mais rien ne se passe.je n ai jamais vue une assurance comme ca ,c est pas étonnant qu il y a autant de pub pour rechercher des pigeons.a fuir de toute urgence,de plus au niveau tarif les assurances conventionnels sont moins chéres.</t>
  </si>
  <si>
    <t>15 janvier 2020 suite à une expérience en janvier 2020</t>
  </si>
  <si>
    <t>monta14-85948</t>
  </si>
  <si>
    <t>Assurance nul que sert à rien à fuire je eu plusieur contrat chez eu  en cas sinistre même non responsable vous êtes mal tariter en vous défend pas conseiller menteurs que dise pas la même choses chacun il raconte se qu'il veut et en se fous de vous à la fin</t>
  </si>
  <si>
    <t>djfex1-85939</t>
  </si>
  <si>
    <t>Voila un assureur au top, la demande de tarif est très simple et rapide, le site internet est simple d'utilisation. Assurance auto pas cher, rien a redire, je recommande largement l'olivier assurance.</t>
  </si>
  <si>
    <t>10 janvier 2020 suite à une expérience en janvier 2020</t>
  </si>
  <si>
    <t>avenue86-85760</t>
  </si>
  <si>
    <t>suite a un sinistre  ils ont doublè ma cotisation et comme je suis au chômage ils ont rajouter un avenant de 179 euros en plus "super "au lieu de donner un coup de pouce j'ai donc résilier mon contrat et il me prenne encore 20 euros de frais "a fuir", la  pub de 93 % de clients satisfait ça m' étonnerai</t>
  </si>
  <si>
    <t>04 janvier 2020 suite à une expérience en janvier 2020</t>
  </si>
  <si>
    <t>ful225-70535</t>
  </si>
  <si>
    <t>Bonjour,
J'aimerais savoir si des assurés sont dans la même situation que moi ou l'ont déjà vécu
Après une année ss accident, j'ai appris que mes cotisations sur mes 2 contrats auto allaient augmenter (ooh quelle chance ).
On récompense maintenant les "plus chanceux", n'ayant pas eu déclarer un incident responsable par des augmentations de leurs cotisations.
Tout compte fait, après l'anniversaire de mon 2eme contrat (fin Janvier), je pense aller voir ailleurs</t>
  </si>
  <si>
    <t>01 janvier 2020 suite à une expérience en janvier 2020</t>
  </si>
  <si>
    <t>aggelos30-85395</t>
  </si>
  <si>
    <t>I haven't received my carte verte because they constaltly reject my documents. I have emailed them, in french, despite the fact that I am english-speaking and they never replied. Horrible service.</t>
  </si>
  <si>
    <t>domtoretto62-85394</t>
  </si>
  <si>
    <t>Suite à une voiture hs après une catastrophe naturelle estimation malgré une facture à l appuie de 2500 euros remboursé 1200 euros moins 400 euros de franchise... Ayant deuxième véhicule qui été assuré aussi chez eux je reçois un coup de fil pour assuré mon nouveau véhicule je leur donne ma façon de penser réaction comme je tracte deux fois par an une caravane et cet assureur l interdit donc radié plus jamais !!!</t>
  </si>
  <si>
    <t>21 décembre 2019 suite à une expérience en décembre 2019</t>
  </si>
  <si>
    <t>angel-82169</t>
  </si>
  <si>
    <t>Ils sont professionnel, ils sont à l'écoute de vos demandes. Ils répondent à vos demandes et vous rassurent à vos questionnement. Continuez ainsi</t>
  </si>
  <si>
    <t>20 décembre 2019 suite à une expérience en décembre 2019</t>
  </si>
  <si>
    <t>lolo-82155</t>
  </si>
  <si>
    <t>Tout c'est très bien passé : rapide, efficace et un super tarif.  Ma conseillère était au top. Bonne prise en charge de la demande,  recherche d'une solution adaptée et une concrétisation facile grace à l'espace client simple d'utilisation. Tous les documents sont transmis par internet.</t>
  </si>
  <si>
    <t>19 décembre 2019 suite à une expérience en décembre 2019</t>
  </si>
  <si>
    <t>ju77-82078</t>
  </si>
  <si>
    <t>J'ai un constat ouvert depuis le mois de Juillet et je n'ai toujours pas le retour de la prise en charge de ma franchise par l'assureur tiers qui à priori ne répond pas. Mais les delais de traitements et de relance de l' Olivier sont extrêmement longs et d'une inefficacité déplorable, je patiente depuis 6mois alors que je ne suis absolument pas en tort, c'est scandaleux. j'attends la résolution de mon dossier et je rerchercherai un autre assureur. à fuir</t>
  </si>
  <si>
    <t>03 décembre 2019 suite à une expérience en décembre 2019</t>
  </si>
  <si>
    <t>sab-81583</t>
  </si>
  <si>
    <t>Très bon service client à l'écoute et réactif avec une grande compréhension des attentes.</t>
  </si>
  <si>
    <t>02 décembre 2019 suite à une expérience en décembre 2019</t>
  </si>
  <si>
    <t>jere71230-81538</t>
  </si>
  <si>
    <t>Pas de bol, hier mon véhicule tombe en panne, dans mon contrat, prévu prêt d'un véhicule durant 5 jours, et franchement, service au TOP....service client et assistance au top, je suis resté une après midi seulement sans voiture (dur de trouver un véhicule de location pour le jour même, ce qui est compréhensible) et suivi de mon dossier en temps réel par sms et téléphone, et même taxi pour aller récupérer le véhicule de loc a 30km de chez moi....personnel très agréable et a l'écoute, qui ont fait des pied et des mains pour me trouver un véhicule ......Olivier assurance, je vais vous faire de la pub sans soucis, vous avez gagné ma fidélité un assuré très satisfait......</t>
  </si>
  <si>
    <t>30 novembre 2019 suite à une expérience en novembre 2019</t>
  </si>
  <si>
    <t>très bon service qui est très rapide et à toujours su me renseigner sur mes demandes ses un très bon service répond a tous mes critères</t>
  </si>
  <si>
    <t>28 novembre 2019 suite à une expérience en novembre 2019</t>
  </si>
  <si>
    <t>diane-81415</t>
  </si>
  <si>
    <t xml:space="preserve">Je trouve cette assurance car la GMF me vire après 30 ans pour 3 sinistres en trois ans avec 50% de bonus 
J ai un bris de glace et je suis viré de nouveau </t>
  </si>
  <si>
    <t>22 novembre 2019 suite à une expérience en novembre 2019</t>
  </si>
  <si>
    <t>haitam-81240</t>
  </si>
  <si>
    <t>Gestion des sinistres très mauvaises :
- Communication quasi inexistante sur le suivi des sinistres. On est obligé d'appeler constamment pour obtenir des informations et faire avancer la situation.
- Accusé de réception du sinistre hasardeuse: On me signale dans un premier que le sinistre engage ma responsabilité alors qu'il s'agit d'un accident où un tiers me percute à l'arrière donc n'engageant aucunement ma responsabilité.
- Prise en charge des sinistres non responsable subordonnée à l'aboutissement du recours envers la partie adverse, ce qui est contraire au chapitre V de la convention IRSA.
- L'expert n'a pas eu tous les éléments (notamment l'accès au constat) ce qui ne lui a pas permis de faire une expertise correcte; et donc a induit un retard dans la prise en charge des réparations et de l'indemnisation.
Résultat: après presque 3 mois sur un sinistre non responsable (sinistre déclaré le 2/09/19), je n'ai toujours été intégralement remboursé des montants engagés pour les réparations. Pourtant après vérification auprès de la partie adverse les fonds ont déjà été envoyés à L'Olivier.</t>
  </si>
  <si>
    <t>18 novembre 2019 suite à une expérience en novembre 2019</t>
  </si>
  <si>
    <t>amelieeemer-81092</t>
  </si>
  <si>
    <t>A fuir!!!! j'ai demander a mettre ma conjointe en second conducteur on m'a dit non pas besoin avec le partage de volant ce n'est pas nécessaire et les mensualités serait plus élevé ...Résultat :600 e de franchise lors d'un accident très grosse surprise pour moi .. très déçu car lors de cette demande le conseiller ne nous à pas fait part de cette franchise. Si j'avais été mis au courant de cette franchise j'aurais bien sur souscrit au second conducteur pour ma conjointe....</t>
  </si>
  <si>
    <t>13 novembre 2019 suite à une expérience en novembre 2019</t>
  </si>
  <si>
    <t>mina27-80970</t>
  </si>
  <si>
    <t xml:space="preserve">A fuir ! 
Je vous déconseille fortement cette assurance. Quand vous avez un accident vous ne pouvez pas compter sur eux. 
Je m'explique, on a percuté mon véhicule et le conducteur du véhicule n'est pas assuré. Je leur es transmis toutes ses informations et on me répond que celui ci n'a pas été identifié et que tout les frais seront à ma charge !! 
Pardon ? A quoi sert d'avoir une assurance dans ce cas ? 
Je ne compte pas en rester là. 
Aucun service client !! </t>
  </si>
  <si>
    <t>genio-80948</t>
  </si>
  <si>
    <t>A FUIR !!! Empoche directement l'argent alors que juste moins d'1 après ma souscription, j'ai demandé une résiliation par téléphone faute de garanties suffisantes sur le contrat. J'envoie un recommandé et ne suis toujours pas remboursée près de 2 semaines après souscription. 
Remboursement sous 30j alors même que je ne suis pas assuré chez eux.</t>
  </si>
  <si>
    <t>09 novembre 2019 suite à une expérience en novembre 2019</t>
  </si>
  <si>
    <t>1vc6-80869</t>
  </si>
  <si>
    <t>FUYEZ. ne regardez même pas.
l'olivier est une filiale d'un groupe anglais qui n'est lui même qu'un intermédiaire. en vérité vous n 'êtes assuré par personne.
commencer par chercher les qualités du pdg ( employé Pascal Gonzalvez) de la coquille vide qui s'affiche en france (elle même filiale d 'un autre coquille aussi vide en espagne) puis remonter à londres; en irlande et au luxembourg et vous saurez.
je vous fais le résumé : en pratique c'est du vent mais en théorie papier ils se sont couverts (quoi que pas trop bien si vous êtes juriste; il y a de quoi les mettre à terre) ; 
ça va vous prendre un peu de travail pour découvrir que ce que je dis est vrai. 
si je dis faux : que Admiral Plc (admiralgroup.co.uk) me fasse condamner (comme je vais le faire pour eux puisqu'ils m'ont volés et ont tenter de cacher leur faute énorme).
note: à coté de l'intermédiaire d 'assurance; ils font aussi dans le comparateur internet (wikipedia.org LeLynx.fr  ou wikipedia.org Compare.com compris pourquoi vous allez chuter si vous compter sur eux ? ils vous hameçonnent par l'internet avec un tarif (puisque l'assurance est obligatoire donc vous cherchez mais … ils sont des 2 cotés); vous les payez et voila ça s'arrête là. ce n'est pas un vrai assureur; c est un montage papier pour qq actionnaires optimiseurs fiscaux.
mais attention les actionnaires (et leur avocats luxembourgeois) sont malins (racine MAL)  et les employés payés à la commissions sont sélectionnés très bêtes pour vous endormir car eux même ne comprennent rien  ; alors si vous n'avez pas l'habitude de ce monde pourri, vous n'y verrez rien. FUYEZ ET NE VOUS RETOURNEZ PAS. Vous êtes foutus si vous avec besoin d'assurance après avoir payé ce montage.
vous n'êtes en vérité assuré pour rien ; vous avez juste payé un papier (et dans mon cas, c est pire mais c'est une bonne nouvelle : leur contrat est un faux , c'est ainsi que je m'en suis aperçu en refusant de le signer et c'est alors que j ai vu qu'ils sont même incapable de rembourser la fausse prime qu'ils ont volée: imaginez si il doivent rembourser une maison qui a brulée… ils l'ont même pas prévu de rembourser une carte bancaire qu'ils ont détournée alors que je ne suis de fait même pas client puisque ils ont fait un faux contrat. Les juges vont se régaler n'est ce pas ?  ).
J'attends avec impatience la réponse bidon d'un employé à la commission et puis je vous copie l'ensemble des preuves. sans réponse je copierais quand même bien sur.   
MAIS PAR AVANCE ; ÉVITEZ VOUS DES SOUCIS : FUYEZ. Vous ne serez pas assuré,  vous n'aurez qu'un papier que vous aurez payé des centaines d'euros pour satisfaire la police de la route si vous comprenez.</t>
  </si>
  <si>
    <t>05 novembre 2019 suite à une expérience en novembre 2019</t>
  </si>
  <si>
    <t>seed74-80746</t>
  </si>
  <si>
    <t>Assuré depuis 2 ans j'ai toujours eu des réponses à mes questions</t>
  </si>
  <si>
    <t>25 octobre 2019 suite à une expérience en octobre 2019</t>
  </si>
  <si>
    <t>floregilles-80401</t>
  </si>
  <si>
    <t>Depuis mon adhésion en 2016, j'ai pu constater que lorsque j'appelais pour avoir un renseignements, changer ma formule et la faire évoluer ou autre, je suis toujours tombé sur une personne sympathique au téléphone, souriante, et surtout très professionnelle. J'ai toujours eu les réponses à mes interrogations tout de suite. Vraiment c'est la 1ère Assurance pour laquelle je met un commentaire plus que positif. Je la conseille à tous.</t>
  </si>
  <si>
    <t>24 octobre 2019 suite à une expérience en octobre 2019</t>
  </si>
  <si>
    <t>laetitia-t-80397</t>
  </si>
  <si>
    <t>Cliente depuis 2016. Rien a dire. Pas encore de sinistre déclaré mais si besoin de renseignements ou autre, rapidité pour les avoirs au téléphone, personnel très a l écoute et les prix sont très abordables.</t>
  </si>
  <si>
    <t>zu-80374</t>
  </si>
  <si>
    <t xml:space="preserve">
Nul ! Nul ! Nul ! !  il y as plusde 5 mois que je me suis voler mon véhicule et je n'ai toujours pas été indemnisé !!! j'en suis à appeler moi même les experts pour faire avancer mon dossier !!!l </t>
  </si>
  <si>
    <t>18 octobre 2019 suite à une expérience en octobre 2019</t>
  </si>
  <si>
    <t>mcmua-80219</t>
  </si>
  <si>
    <t>A ÉVITER À TOUT PRIX, et publicité MENSONGAIRE, certes vous payer moins cher mais ça se ressent, tout va bien tant qu'il ne vous arrive rien, et le jour où vous avez un accident aucun suivi, aucune voiture de prêt, aucune assistance 24h/24, pour l'expertise il a fallu appeler l'assurance pour leur demander quand l'expert va passé et impossible pour eux de nous dire ce qu'il en était, quelques minutes après l'appel je reçois un message pour me dire comme quoi ils envoient un expert, le lendemain j'appelle l'expert et me dis qu'il n'a pas de dossier pour ma voiture, affaire à suivre mais en tout cas pour la nouvelle voiture ce n'est l'olivier que je vais prende comme assureur</t>
  </si>
  <si>
    <t>16 octobre 2019 suite à une expérience en octobre 2019</t>
  </si>
  <si>
    <t>jm-80125</t>
  </si>
  <si>
    <t xml:space="preserve">suite a un accident ou je ne suis pas responsable, les CRS établisse un PV, mon véhicule et pris en remorquage, tarif 235 euros, europe assistance ne prend en charge que 200 euros, je demande un rapatriement rien ne m'est proposer. !le garagiste me met dehors il est alors 23 heures et je suis dans une zone a 180 km de chez moi avec mes bagages et a pied, ( impensable et pourtant la vérité vous éclate au visage).
le lendemain un me loue une voiture fiat 500, alors que j'ai un véhicule de luxe??.
l'olivier entre jeux 2 semaines pour récupérer le PV chez la police, mais au bout du compte je suis aller le chercher moi même car, l'olivier assurance n'arriver pas a le récupérer. suite a l'expertise, l'olivier ma demander de sortir mon véhicule du garage ou il était stationner, et ceci a mes frais et de le mettre autre part (incroyable non). suite a cela j'ai ordonner la réparation ca qui a était fait, mais l'olivier me dis d'avancer les frais plus de 5000 euros, car je ne suis pas couvert comme il le faudrait ??. cela fait 6 semaines que j'ai eu cette accident avec le routier Allemand et depuis rien de la part de l'olivier rien? je ne sais pas si le contact avec la partie adverse est en construction ou que je vais devoir attendre encore plusieurs semaines.
De plus j'ai demander de prendre en charge la différence du remorquage sois 35 euros, ainsi que mes frais de train pour me rendre sur mon lieu de travail pendant 1 mois, et surprise... rien la aussi aucune réponse. je suis extrement déçu de cette assurance et de leur assistance.
</t>
  </si>
  <si>
    <t>annesof1981-80109</t>
  </si>
  <si>
    <t>Assurance à éviter, assistance déplorable. Nous sommes tombés en panne sur la route des vacances, ils nous ont laissé nous débrouiller tout seul à plusieurs centaines de kilomètres de chez nous..
Nous allons résilier notre contrat</t>
  </si>
  <si>
    <t>11 octobre 2019 suite à une expérience en octobre 2019</t>
  </si>
  <si>
    <t>dedi-79925</t>
  </si>
  <si>
    <t>service client de qualité.traitement des demandes très rapide et tarifs dans les plus bas.
très bonne expérience je recommande fortement</t>
  </si>
  <si>
    <t>03 octobre 2019 suite à une expérience en octobre 2019</t>
  </si>
  <si>
    <t>kaw-ness-79719</t>
  </si>
  <si>
    <t xml:space="preserve">A partir du moment ou il vous arrivent un sinistre ne compter plus sur cette assurance ! 
Vérifier bien votre contract avant de le signer chose que je n'ai pas fait je me suis retrouvé avec des garantie que je n'avais pas du tout demander ! 
Ils n'hésite pas a mentir pour se dégager de la situation </t>
  </si>
  <si>
    <t>02 octobre 2019 suite à une expérience en octobre 2019</t>
  </si>
  <si>
    <t>bastienc66-79678</t>
  </si>
  <si>
    <t>A fuir ! Il me disent que je vais payé 99 euro par mois puis après ils me voient un coefficient de 1 au lieu de 0,75 pourquoi ? je sais pas ! Je n'est jamais était accidenter !!! Du à sa je paye le première mois 154 euro puis 138 euro...</t>
  </si>
  <si>
    <t>23 septembre 2019 suite à une expérience en septembre 2019</t>
  </si>
  <si>
    <t>cm-79413</t>
  </si>
  <si>
    <t>réactivité et adaptabilité à notre situation particulière</t>
  </si>
  <si>
    <t>12 septembre 2019 suite à une expérience en septembre 2019</t>
  </si>
  <si>
    <t>manzana64-79149</t>
  </si>
  <si>
    <t>Je suis chez l'olivier assurance depuis quelques années maintenant et à chaque fois que j'ai besoin ils sont là. Il y a un super suivi et de très bon conseiller vraiment sympathique!</t>
  </si>
  <si>
    <t>02 septembre 2019 suite à une expérience en septembre 2019</t>
  </si>
  <si>
    <t>peg-78868</t>
  </si>
  <si>
    <t>Prix attractif mais c'est bien tout ! Sinistre déclaré en avril dernier, toujours pas réglé à ce jour. Après une première validation de l'expert, sans explication complémentaire on vous explique que finalement, non, il n'y aura pas de prise en charge... Pour la moindre prise de décision, la validation du responsable est nécessaire systématiquement  : compter 2 à 3 semaines. Quand vous osez esquiver un trait d'agacement au téléphone, on vous explique que les conseillers aussi ont droit à des vacances et que vous pouvez attendre encore un peu...
Bref un service clients au top qui doit me rappeler, j'attend toujours ! A fuir...</t>
  </si>
  <si>
    <t>31 août 2019 suite à une expérience en août 2019</t>
  </si>
  <si>
    <t>wish-78836</t>
  </si>
  <si>
    <t>Professionnel attentif bonne compréhension  du contrat dans les échanges suivis du contrat sans sentir abandonné</t>
  </si>
  <si>
    <t>26 août 2019 suite à une expérience en août 2019</t>
  </si>
  <si>
    <t>steph-78706</t>
  </si>
  <si>
    <t>2éme année chez l'olivier assurance, aucun problème, service client très aimable à l'écoute, rapidité, prix très intéressant, je recommande vivement</t>
  </si>
  <si>
    <t>bichon88-78689</t>
  </si>
  <si>
    <t>A éviter...</t>
  </si>
  <si>
    <t>23 août 2019 suite à une expérience en août 2019</t>
  </si>
  <si>
    <t>sosso-78643</t>
  </si>
  <si>
    <t>Très bon contact. Facilité de souscription. L'attestation d'assurance est reçue rapidement. Le site internet est bien fait on peut scanner les pièces justificatives.</t>
  </si>
  <si>
    <t>17 août 2019 suite à une expérience en août 2019</t>
  </si>
  <si>
    <t>kamater59-78507</t>
  </si>
  <si>
    <t>Superbe assurance avec un service client au petit soin, et tarif hyper abordable !! Si vous voulez obtenir 60 euros de cheques cadeaux amazon, n'hésitez pas à utiliser mon code parrain :1080380422 .  - Attention pour cela il faut finaliser la souscription par téléphone avec l'olivier :)</t>
  </si>
  <si>
    <t>14 août 2019 suite à une expérience en août 2019</t>
  </si>
  <si>
    <t>emilie-78429</t>
  </si>
  <si>
    <t>Cela fait plusieurs années que je suis chez eux, j'ai eu un sinistre non responsable. Sincèrement je suis très très content de cette assurance tous les papiers se font rapidement en cas de problème ils sont agréables et répondre rapidement les conseillers sont plutôt rassurant et patient car j'avoue que je pose énormément de questions et au niveau tarif ils sont imbattable.</t>
  </si>
  <si>
    <t>12 août 2019 suite à une expérience en août 2019</t>
  </si>
  <si>
    <t>romain-78377</t>
  </si>
  <si>
    <t>Des prix très attractif pour jeune conducteur!</t>
  </si>
  <si>
    <t>08 août 2019 suite à une expérience en août 2019</t>
  </si>
  <si>
    <t>filduc-78279</t>
  </si>
  <si>
    <t>Un site facile d'accès, fluide et clair en termes de tarifs, les docs a envoyer sont facilement expédiés, la carte verte définitive reçue très vite par courrier, et en bonus un parrainage qui donne droit a un bon d'achat!</t>
  </si>
  <si>
    <t>07 août 2019 suite à une expérience en août 2019</t>
  </si>
  <si>
    <t>lili87-78233</t>
  </si>
  <si>
    <t>Je déconseille, c'est le genre d'assurance ou tout va bien quand il n'y a pas de problème. Je suis en galère avec un remboursement de frais de réparation que j'ai avancés car j'ai choisi le garage. On me sort toujours la même excuse nous sommes dans l'attente de votre facture acquittée, celle la même que j ai transmise il y a 1 mois. J'ai effectué 2 appels:  le premier il manquait le rapport de l'expert ok celui-ci a été reçu, le deuxième pour me dire  nous n'avons pas votre facture acquittée, regardez bien le document...  à oui le tampon est tout petit je vais débloquer au plus vite avec la gestionnaire . Tout cela pour recevoir ENCORE un mail me demandant ma facture acquittée... l'histoire sans fin en attendant j'ai fait l'avance et ils me mettent dans une position délicate.</t>
  </si>
  <si>
    <t>01 août 2019 suite à une expérience en août 2019</t>
  </si>
  <si>
    <t>erik-78122</t>
  </si>
  <si>
    <t>Assurance à fuir, ils n'ont pas le sens du service ni de la clientèle, ton arrogant des conseillers si vous pouvez ailleurs allez y vite</t>
  </si>
  <si>
    <t>29 juillet 2019 suite à une expérience en juillet 2019</t>
  </si>
  <si>
    <t>moha-g71-78024</t>
  </si>
  <si>
    <t>Assureur très bon marché et disponible mais tout va bien lorsqu'il n'y a pas de problème. Après une crevaison sur l'autoroute, appel à l'assistance et remorquage au garage de la dépanneuse. Et là quelle belle surprise ! Prise en charge du dépannage jusqu'à 200 euros uniquement, autant vous dire que pour un depannage sur autoroute vous aurez obligatoirement de payer en plus de votre poche et ce n'est pas terminé ! Viens la question du rapatriement et là je tombe des nues, aucun rapatriement pris en charge, alors je me retrouve à 200 km de chez moi en pleine cambrousse et en pleine nuit sans moyen de rentrer chez moi, ma carte bancaire était en opposition et mes dernières liquidités ont été dépensées dans le reste à charge du remorquage. Honnêtement pour une assurance tout risque, cette assurance est une blague, allez plutôt chez direct assurance qui sont dans la même tranche de prix et avec qui vous serez mieux couvert. J'ai beau éplucher mon contrat, rien ne stipule le plafond de 200 euros et le non rapatriement des passagers.</t>
  </si>
  <si>
    <t>18 juillet 2019 suite à une expérience en juillet 2019</t>
  </si>
  <si>
    <t>voiselle-nicolas-77721</t>
  </si>
  <si>
    <t xml:space="preserve">J'ai été assuré chez Olivier assurance pendant 3 ans.
Je n'ai eu qu'un seul accident et non responsable avec un tiers belge.
Déjà la 2éme année de contrat, le prix avait augmenté alors que je n'ai eu aucun sinistre.
Réponse de l'Olivier: il y a eu une augmentation des accidents donc la prime d'assurance a augmenté.
De plus, je les appelé au mois de Février afin de payer la prochaine année en mensuelle, sachant que la date d'échéance est au mois de Mai.
Réponse: il faut appeler fin Avril pour modifier le contrat. Mais quand j'ai appelé, ils m'ont dit que c'était trop tard et que le prélèvement était déjà parti.
En ce qui concerne mon accident non responsable qui est arrivé en Février 2018, avec un tiers étranger belge, cela n'a jamais était réglé.
Effectivement, depuis cette date, je suis obligé de les relancer à chaque fois et depuis plus d'un an ils me baladent avec un florilège de réponse : l assurance adverse ne connait le conducteur , ils n ont pas reçu le constat , la personne d'assurance olivier qui s'occupe de mon dossier change constamment, et un an après encore une réponse toute aussi risible : l'assurance adverse a retrouvé la personne et ils ont bien le constat donc on devrait pouvoir vous rembourser votre franchise sauf que depuis assurance olivier ne  répond plus à mes appels téléphoniques, ni à mes mails et ce malgré un recommandé avec accusé de réception.
Je précise que j'ai quitté cette assurance en Mai 2019.
Cette assurance n'a aucun respect de ses sociétaires et je vous invite à l'éviter.
</t>
  </si>
  <si>
    <t>16 juillet 2019 suite à une expérience en juillet 2019</t>
  </si>
  <si>
    <t>caroline-77655</t>
  </si>
  <si>
    <t>Je suis assuré cher vous est jai toujours pas resu le mail pour avoir ma vignette est quand j'appelle personne ne répond...</t>
  </si>
  <si>
    <t>08 juillet 2019 suite à une expérience en juillet 2019</t>
  </si>
  <si>
    <t>martindelbarre-77425</t>
  </si>
  <si>
    <t>Souscrit il y a maintenant un an, je viens de renouveler mon contrat avec un prix encore meilleur sans avoir besoin de négocier. J'ai eu les conseillers plusieurs fois au tel, toujours très sympathiques et cohérents !</t>
  </si>
  <si>
    <t>05 juillet 2019 suite à une expérience en juillet 2019</t>
  </si>
  <si>
    <t>layucewak-77369</t>
  </si>
  <si>
    <t>Gestion catastrophique d'un enregistrement d'un simple bris de glace qu'ils classifient en collision avant même de vous en informer et d'enquêter, et qui en plus vous accuse de fausse déclaration sans même prendre contact avec vous par téléphone, avec un simple mail de accusations quand un simple appel suffirait. Résultat, résiliation dans le délai de rétractation.</t>
  </si>
  <si>
    <t>fred-77367</t>
  </si>
  <si>
    <t>Très satisfait de l'Olivier. J'y suis assuré depuis plus de 10 ans, au début en tant que jeune permis ou j'ai assuré ma première auto, et j'y assure toujours ma voiture en ayant vu le tarif baisser de façon intéressante (pas de sinistre à ce jour, donc bonus)</t>
  </si>
  <si>
    <t>02 juillet 2019 suite à une expérience en juillet 2019</t>
  </si>
  <si>
    <t>greygooz-77269</t>
  </si>
  <si>
    <t>Publicité mensongère</t>
  </si>
  <si>
    <t>01 juillet 2019 suite à une expérience en juillet 2019</t>
  </si>
  <si>
    <t>martroi-77251</t>
  </si>
  <si>
    <t>La meilleure assurance que j'ai jamais eue. Les prix sont extrêmement bas comparativement aux autres assureurs (je suis malussé) et elle service client totalement à l'écoute.</t>
  </si>
  <si>
    <t>18 juin 2019 suite à une expérience en juin 2019</t>
  </si>
  <si>
    <t>alias-76897</t>
  </si>
  <si>
    <t>Horrible! Ma voiture a été percutée devant mon immeuble pendant la nuit par un type qui a laissé sa voiture au milieu de la rue et qui est parti. Même avec une plaque d'immatriculation et des informations sur la personne qui a fait cela, ils ne sont pas en mesure de le trouver ni son assurance. L'olivier m'a refusée toute indemnisations, ne me donnant aucune informations,refusant de contacter la police et sont les seuls a ne pas avoir réussi à contacter un témoin, sa fait plus de 6 mois après l'accident. Je suis absolument innocent et ce n'est pas juste pour moi. Ma suggestion est de payer un peu plus cher et d'avoir une assurance qui vous protégera vous,et pas les criminels qui fuient et s'en sortent sans conséquences.</t>
  </si>
  <si>
    <t>17 juin 2019 suite à une expérience en juin 2019</t>
  </si>
  <si>
    <t>tophill-76860</t>
  </si>
  <si>
    <t>Assurances auto catastrophique. Ils n'assurent pas vos roues en tous risques !! Méfiez vous.</t>
  </si>
  <si>
    <t>14 juin 2019 suite à une expérience en juin 2019</t>
  </si>
  <si>
    <t>slim-76792</t>
  </si>
  <si>
    <t>Inscription rapide, gestion à distance efficace, prix concurrentiels : pour le moment tout est au vert !</t>
  </si>
  <si>
    <t>11 juin 2019 suite à une expérience en juin 2019</t>
  </si>
  <si>
    <t>sisa-76670</t>
  </si>
  <si>
    <t xml:space="preserve">Très sympathique , pratique  et très efficace.  Aucun souci jusqu'a présent , toujours quelqu'un au téléphone pour répondre a mes questions de façon simple et claire.
</t>
  </si>
  <si>
    <t>08 juin 2019 suite à une expérience en juin 2019</t>
  </si>
  <si>
    <t>gael-76598</t>
  </si>
  <si>
    <t>Mon condenseur de climatisation a subi une projection. L'expert réfute le diagnostique de la concession, qui atteste que l'expertise n'a pas eu lieu "véhicule resté sur le parking et jamais rentré dans l'atelier" (sic). J'ai signalé à l'Olivier le manque de déontologie de leur expert preuves à l'appui. La réponse est que je dois payer un autre faisan. Cette situation arrange l'Olivier, qui n'applique pas la garantie souscrite.  Pas de réponse à ma lettre recommandée... Cordialement.</t>
  </si>
  <si>
    <t>31 mai 2019 suite à une expérience en mai 2019</t>
  </si>
  <si>
    <t>fifi-66487</t>
  </si>
  <si>
    <t>pour des problème de communication avec l'oliviers c'est sur il y a des problèmes ( mais bon il y en a un peu de par-touts ) un mal entendu au départ et après ???? je ne vais pas énumérer  car c'est ma fille qui est assurer  mes comme c'est moi  qui l'est inscrit et qui paye si il ne répondent pas je l'assurerai avec mon assurance pour l'année prochaine elle a demander un relevé d'information  mais pas de réponse MERCI de lui repondre</t>
  </si>
  <si>
    <t>27 mai 2019 suite à une expérience en mai 2019</t>
  </si>
  <si>
    <t>marie-76265</t>
  </si>
  <si>
    <t>Bonne prise en charge de mon sinistre suite à un accident, étant assurée tout risques ma voiture a été remboursée à un bon prix et rapidement après le rapport de l'expert. De plus les prix sont très intéressants.</t>
  </si>
  <si>
    <t>20 mai 2019 suite à une expérience en mai 2019</t>
  </si>
  <si>
    <t>denirot-76078</t>
  </si>
  <si>
    <t>Pour souscrire une assurance toujours plus inutile et toujours plus cher , souscrivez chez l'olivier , avec l'olivier vous avez la garantie de payer toute votre vie sans contrepartie</t>
  </si>
  <si>
    <t>26 avril 2019 suite à une expérience en avril 2019</t>
  </si>
  <si>
    <t>alexddd-75413</t>
  </si>
  <si>
    <t>niveau prix, c'est un peu moins cher qu'ailleur par contre il facture tout aprés. Nous avons appelé pour avoir des renseignement en cas de sinistre, ils nous ont déclaré un sinistre. Alors qu'il n'y en a pas.</t>
  </si>
  <si>
    <t>23 avril 2019 suite à une expérience en avril 2019</t>
  </si>
  <si>
    <t>wally13-75306</t>
  </si>
  <si>
    <t>Client depuis un an chez L'OLIVIER, pour la 2ème année, je subis une augmentation de près de 20%. Bien sur, le service client me sert le discours habituel, à savoir, il y a plus de vol ou de sinistres sur des véhicules de même catégorie et proches de ma localisation et bla bla bla... Mais on m'indique que l'on peut revoir tout cela ensemble. Après un quart d'heure de palabres et soi-disant recherches, on me propose 10 euros de réduction. Bref, on m'a fait perdre mon temps. La vérité des hausses est sans doute plutot à aller chercher du coté de leur réorganisation récente liée au Brexit... 
J'envoie donc ma résiliation en courrier AR dans les délais de la loi Chatel. L'OLIVIER me confirme le 01/04 que ma résiliation est prise en compte et que mon contrat s'arrête le 10/04. Je les relance le 16/04 pour obtenir mon relevé d'information car l'envoi n'est pas automatique a priori.
Mais, le meilleur est le prélèvement d'un montant de 537,67 euros le 23/04, alors même, que je n'ai plus de contrat avec eux. Cette somme ne correspond même pas à mon avis d'échéance, donc c'est incompréhensible. Bien sur, ils me mettent dans la m... 
Donc je vais m'en débrouiller et régler le problème moi-même avec ma banque. Simplement, je mentionne ici les faits pour que les potentiels clients puissent se faire leur propre idée. Mon conseil reste d'éviter cet assureur qui prend les clients pour des vaches à lait et qui est proprement irresponsable dans sa gestion des prélèvements.</t>
  </si>
  <si>
    <t>17 avril 2019 suite à une expérience en avril 2019</t>
  </si>
  <si>
    <t>poupitte-75175</t>
  </si>
  <si>
    <t>je suis chez l'olivier depuis plusieurs années déjà,je suis vraiment ravie de leurs services,de leur professionnalisme,de leur bienveillance.
toujours a l écoute et de très bon conseil(référence a un litige contre un autre véhicule,ils ont super bien fait leur boulot et ont défendu mes intérets.)merci a toute l'équipe de l'Olivier,nous avons la ferme intention de vous rester fidele.</t>
  </si>
  <si>
    <t>12 avril 2019 suite à une expérience en avril 2019</t>
  </si>
  <si>
    <t>jad-75022</t>
  </si>
  <si>
    <t>au bout de 3 an s j'ai compris que l'olivier assurance été plus chére pour les garanties proposées et quand j'ai appeler le services fidélisation ils m'ont pas proposé un autre prix, ils m'ont dit juste que je peux résilier dans le cadre de la loi hamon.</t>
  </si>
  <si>
    <t>11 avril 2019 suite à une expérience en avril 2019</t>
  </si>
  <si>
    <t>jll77-74978</t>
  </si>
  <si>
    <t>mauvais remboursement</t>
  </si>
  <si>
    <t>08 avril 2019 suite à une expérience en avril 2019</t>
  </si>
  <si>
    <t>raphael-74877</t>
  </si>
  <si>
    <t>Très bon rapport qualité/prix. 
Mais surtout un service client du tonnerre ! Vous trouverez chez l'Olivier un contact, un vrai contact ! Là où les autres assureurs, vous feront perdre la tête par leur lenteur, la lourdeur de leurs démarches, leur inflexibilité... Chez l'Olivier vous aurez peut-être la chance de tomber sur Lucie, qui avec professionnalisme et empathie, s'est occupée de ma situation et y a apporté des solutions rapides. Je recommande au plus haut point.</t>
  </si>
  <si>
    <t>03 avril 2019 suite à une expérience en avril 2019</t>
  </si>
  <si>
    <t>coco-74718</t>
  </si>
  <si>
    <t xml:space="preserve">Très satisfait 
Service commercial et service Clients 
J ai beaucoup apprécié la rapidité pour finaliser le dossier </t>
  </si>
  <si>
    <t>19 mars 2019 suite à une expérience en mars 2019</t>
  </si>
  <si>
    <t>nico65-72294</t>
  </si>
  <si>
    <t>Simplicité et rapidité des démarches,  tout est clair dès le début, vraiment  accessible que ce soit sur l application  ou par téléphone,  que du positif,  je recommande vivement</t>
  </si>
  <si>
    <t>sylvain-bertrand-72274</t>
  </si>
  <si>
    <t xml:space="preserve">Les moins cher a première vue sur les comparateurs mais ils semblent chercher des erreurs dans les dossiers pour augmenter les primes unilatéralement.
Dans mon cas, il y a 1 jour d'écart entre la date du certificat d'immatriculation et celle que j'avais indiquée lors du devis car je ne l'avais pas encore reçu.
Même si je n'avais pas demandé à assurer le véhicule pour ces 3 jours, ils considèrent que ma prime doit être revalorisée de 20%. J'ai eu beau essayer d'expliquer que le véhicule n'était pas encore livré et que 20% c'est beaucoup, ils n'ont pas voulu entendre.
Le personnel de l'assistance téléphonique ne parle pas très bien français et il est difficile de se comprendre.
</t>
  </si>
  <si>
    <t>14 mars 2019 suite à une expérience en mars 2019</t>
  </si>
  <si>
    <t>lily-72182</t>
  </si>
  <si>
    <t>Je suis restée chez l'olivier assurance pendant 3 ans, je n'ai pas eu d'accident donc je ne peux pas dire à ce niveau là, mais j'ai déménagé plusieurs fois, j'ai eu besoin de certains papiers et même lors de ma résiliation du contrat suite à la vente de ma voiture tout a été parfait ! Service client au top très réactif et à l'écoute. C'est bien la première fois que je n'ai pas eu besoin de me battre pour avoir le remboursement de se qui m'était du.</t>
  </si>
  <si>
    <t>tamtam-72166</t>
  </si>
  <si>
    <t>Rapide,efficace .Tout se fait en ligne et on vous envoie même une carte provisoire par mail. Les tarifs sont imbattables, j ai économisé énormément comparé à mon ancien assureur. Centrale téléphonique basé en France un gros plus.</t>
  </si>
  <si>
    <t>nadia-72165</t>
  </si>
  <si>
    <t>La souscription a été rapide et efficace.</t>
  </si>
  <si>
    <t>11 mars 2019 suite à une expérience en mars 2019</t>
  </si>
  <si>
    <t>shana150-72058</t>
  </si>
  <si>
    <t>très réactif concernant la souscription et l'augmentation de prix des primes d'assurances mais aucune réactivitée ,visibilitée et serieu lors d'un sinistre.</t>
  </si>
  <si>
    <t>08 mars 2019 suite à une expérience en mars 2019</t>
  </si>
  <si>
    <t>hugo-63820</t>
  </si>
  <si>
    <t>Bonjour, quelle mauvaise surprise que de recevoir un courrier de résiliation de la part de son assureur avec pour seul motif : "à échéance".
Vous pourrez envoyer un mail (pas de réponse en 15 jours), ou bien appeler : la seule chose qu'on vous répondra est que votre contrat est résilié de façon "automatique" car vous n'avez pas accepté le prélèvement automatique. Bizarrement, personne ne m'a prévenu lorsque j'ai souscrit mon contrat en payant par chèque il y a un an, que je serai radié automatiquement un an plus tard.
En 5 années d'assurance automobile, je n'ai eu en tout et pour tout qu'un bris de glace et j'ai toujours payé mes cotisations d'assurance. Grâce à l'Olivier je vais maintenant me retrouver dans le fichier des personnes radiées de leur assurance : c'est vraiment scandaleux !</t>
  </si>
  <si>
    <t>27 février 2019 suite à une expérience en février 2019</t>
  </si>
  <si>
    <t>tatiana-71727</t>
  </si>
  <si>
    <t>Changement d'assurance avec loi Hamon 5 jours apres j'apprends par mon ex assureur qu'aucune resiliation navait été envoyee par Olivier assu.! on m'avait pris a la souscription 185 eur! on me refait un contrat Hamon qu'ils avaient omis de faire et que vois je !! deja paye 0.00 eur et prélévement de 144 eur a venir !! je sens que demain je vais voir mon ancien assureur et résilier dans les délais de rétractations !!</t>
  </si>
  <si>
    <t>jeremied42-71707</t>
  </si>
  <si>
    <t>Je viens de souscrire à une assurance auto chez L'Olivier, attiré par le prix bien inférieur aux autres assureurs, pour les mêmes garanties !
J'ai pu signer le contrat et envoyer les pièces justificatives à partir de l'espace personnalisé en ligne, donc en quelques minutes j'avais changé d'assureur, très pratique.
Petite anecdote :
Suite à une erreur de date de sinistre au moment de la souscription au contrat, des frais d'avenant pour modification du contrat m'incombaient mais ils vont finalement faire l'objet d'un geste commercial.</t>
  </si>
  <si>
    <t>19 février 2019 suite à une expérience en février 2019</t>
  </si>
  <si>
    <t>nemou57-71447</t>
  </si>
  <si>
    <t xml:space="preserve">Client de l'olivier depuis 2 ans je suis globalement satisfait de cette assurance auto qui offre un bon rapport qualité prix.
J'ai eu plusieurs fois besoin du service client et globalement ils ont été aimables, reactifs et à la hauteur de mes attentes, bien qu'il ait été parfois necessaire d'insister un peu pour obtenir ce que je souhaitais.
N'ayant pas encore eu de sinistre, je ne peux que difficilement juger des qualités des garanties, mais sur le papier le niveau me semble correct. Avis positif à confirmer si sinistre et bonne gestion de leur service sinistre.
</t>
  </si>
  <si>
    <t>13 février 2019 suite à une expérience en février 2019</t>
  </si>
  <si>
    <t>jobrillant-71278</t>
  </si>
  <si>
    <t xml:space="preserve">Bonjour, 
Client depuis plus d’un an je n’étais pas mécontent de cet assureur car effectivement ne fessant que leur donner de l’argent pour le moment mais j’ai eu une panne sur ma voiture à 140 kilomètres de chez moi et alors là on découvre une manipulation très perfide de leur contrat
- Prise en charge du dépannage sur autoroute 150€ montant pour que la dépanneuse vienne jusqu’à vous, les kilomètres du lieu de panne jusqu’au garage c’est à vos frais 
- l’assurance tous risque ou il faut souscrire en plus une option voir même 2 pour avoir un véhicule de prêt si vous vous trouvez a plus de 50 km de votre domicile, prévenir pourrait être un peu commerçant mais avant d’en avoir besoin car après on a juste envie d’aller voir ailleurs
- Rapatriement 50€ de taxi ou le train bref faite attention à pas tomber en panne loin de chez vous ou loin d’une gare attention aussi car il dois sûrement y avoir une limite de prix du billet de train LOL 
Bref on pourrait ce croire dans un magasin de farces et attrapes
Ma voiture se trouve à 140km de chez moi et je dois travailler toute la semaine et personne ne m’aide par contre pour s’exclamer sur le problème et prélever mon compte tous les mois il y a plein de services mais un service « on trouve une solution pour nos clients » serait bien plus utile, et encore s’appeler des clients et je pense un peu dépasser à notre époque vue la conjoncture je dirais plus des esclaves cad profiter de la misère des gens pour gagner de l’argent donc esclave d’un système qui est obligatoire pour tout le monde donc rien ne serre pour eux de nous considérer comme des clients   
Assureur à éviter si vous recherchez une assurance qui travaille pour vous et non pour leur profit personnel
</t>
  </si>
  <si>
    <t>fabienne68-71275</t>
  </si>
  <si>
    <t>Souscription en ligne
Rapide
Clair
Précis
Rien à redire</t>
  </si>
  <si>
    <t>12 février 2019 suite à une expérience en février 2019</t>
  </si>
  <si>
    <t>didierbdx-71196</t>
  </si>
  <si>
    <t>sans aucun sinistre augmente leur prix...apres un rejet de plvt sur le compte de ma fille (l'assurée) et une demande de mensualisation sans accord ils ont prelevé la totalité sur mon compte sans sepa  annulation du coup du plvt   quelle methodes !!!!</t>
  </si>
  <si>
    <t>08 février 2019 suite à une expérience en février 2019</t>
  </si>
  <si>
    <t>sylvain-71093</t>
  </si>
  <si>
    <t>Totalement décu par le manque de sérieux de cette société d'assurance. Il s'agit d'un conglomérat de plusieurs sociétés pour chaque garantie donc un paquet de sociétés et il faut avoir de la patience. On est renvoyé à chaque prestataire. Très difficile en cas de soucis de joindre un interlocuteur. Nous sommes avec ma femme toujours en attente du traitement de notre dossier après 2 mois.</t>
  </si>
  <si>
    <t>30 janvier 2019 suite à une expérience en janvier 2019</t>
  </si>
  <si>
    <t>liberty1972-70767</t>
  </si>
  <si>
    <t>Rien ne va plus. Si vous passez par un comparateur de prix vous n'avez plus la remise de 10% sur le deuxième véhicule. Le parainage c'est fini également. C'est le site du comparateur qui empoche tout et vous rien. Ensuite vous avez une tonne de document à fournir et c'est jamais bon. je ne suis même pas encore chez eux</t>
  </si>
  <si>
    <t>24 janvier 2019 suite à une expérience en janvier 2019</t>
  </si>
  <si>
    <t>latifaar1601-70556</t>
  </si>
  <si>
    <t>je suis très satisfaite du contrat qui a était mis en place avec une conseillère superbe à l écoute qui ma conseiller l assurance adaptée a mes besoins et en plus vraiment pas cher par rapport a mon ancien assureur</t>
  </si>
  <si>
    <t>Aussi très déçu de cette assurance !!!! Je ne la recommanderai plus 
Me faire perdre 1 an d'ancienneté au niveau de mon coefficient CRM parce que j'ai le bonheur ou malheur d'avoir quitter mon précédent assureur 1 mois avant la date anniversaire .
Je vais leur faire de la Pub gratuite !!!</t>
  </si>
  <si>
    <t>23 janvier 2019 suite à une expérience en janvier 2019</t>
  </si>
  <si>
    <t>promdc94-70522</t>
  </si>
  <si>
    <t>Très bon accueil, réponse professionnelle, recherche de la meilleure offre par rapport aux garanties</t>
  </si>
  <si>
    <t>21 janvier 2019 suite à une expérience en janvier 2019</t>
  </si>
  <si>
    <t>aplmoafil-70423</t>
  </si>
  <si>
    <t>Bonjour
Avant d'avoir signé mon contrat éléctroniquement j'avais envoyé les pièces réclamées, relevé d'information, permis etc, et avait désigné mon épouse comme second conducteur.
Aprés signature ils s'apercoivent que je me suis trompé dans la date d'optention de mon permis et pour corriger cette erreur veulent me facturer 15 euros ??? De quel droit ? ensuite ils estiment qu'étant donné que les contrats (MATMUT) sont à mon nom, ils ne veulent pas prendre en considération que mon épouse était conducteur principal et veulent me facturer 196.04 euros de surtaxe !!! 
Comme me l'as rappelé la MATMUT et comme beaucoup d'autres assurances les conducteurs désignés sont les conducteurs principaux.
Donc je ne vois pourquoi cette augmentation subite.
J'attends donc un retour rapide de leur part, j'ai écrit ce matin mais pour l'instant stand by
Nous somme le 21/01/2019 15h50</t>
  </si>
  <si>
    <t>taudette-70405</t>
  </si>
  <si>
    <t>Je viens de souscrire à cette assurance et suis déjà très déçue. A peine ai-je souscris le contrat que l on m applique des frais de dossier supplémentaires et avenants au contrat. Mon contrat a pris tout d un coup 100 euros de plus que le devis pour lequel j avais signé.</t>
  </si>
  <si>
    <t>19 janvier 2019 suite à une expérience en janvier 2019</t>
  </si>
  <si>
    <t>netausorus-70375</t>
  </si>
  <si>
    <t>rapidité et efficacité sont les maîtres mots de votre assurances, pourvu que cela dure très longtemps.</t>
  </si>
  <si>
    <t>15 janvier 2019 suite à une expérience en janvier 2019</t>
  </si>
  <si>
    <t>barbara-70255</t>
  </si>
  <si>
    <t>Mauvaise gestion des sinistres. Prise en charge subordonnée à l'aboutissement du recours envers la partie adverse même en cas d'accident non responsable. Ce qui est contraire au chapitre V de la convention IRSA.</t>
  </si>
  <si>
    <t>nrlacides-70252</t>
  </si>
  <si>
    <t xml:space="preserve">Je suis très satisfaite d etre Chez l Olivier Assurance. Les conseillers ont été très professionnels et à l ecoute . 
En étant nouvelle conductrice j avais beaucoup de questions mais toutes mes interrogations ont été bien éclairés . </t>
  </si>
  <si>
    <t>13 janvier 2019 suite à une expérience en janvier 2019</t>
  </si>
  <si>
    <t>hidoinec-11172</t>
  </si>
  <si>
    <t>Assuré depuis un an chez l'Olivier, réception de ma nouvelle échéance pour le 01/02/2019. +33% d'augmentation!!!!! Et diminution des montants de franchise de 15% (la belle jambe avec le commentaire "nous récompenses les bons conducteurs") aucun sinistre dans l'année écoulée et 50% de bonus!!! Aucune explication dans le courrier accompagnant cette nouvelle échéance...bonjour la politique commerciale...j'attends des explications sinon je résilie!!!</t>
  </si>
  <si>
    <t>22 décembre 2018 suite à une expérience en décembre 2018</t>
  </si>
  <si>
    <t>aubin-69638</t>
  </si>
  <si>
    <t>Lors de la souscription j'ai expliqué clairement la situation un devis a été envoyé que j'ai accepté. Lors de la phase finale pour compléter le dossier, j'ai envoyé les pièces demandées et là surprise on m'annonce une surprime de 1225 euros...j'ai donc refusé l'avenant et demandé la résiliation. A fuir...</t>
  </si>
  <si>
    <t>20 décembre 2018 suite à une expérience en décembre 2018</t>
  </si>
  <si>
    <t>merou-69582</t>
  </si>
  <si>
    <t>bien</t>
  </si>
  <si>
    <t>13 décembre 2018 suite à une expérience en décembre 2018</t>
  </si>
  <si>
    <t>dom66-69386</t>
  </si>
  <si>
    <t>Bonjour, je rencontre un gros problème. Je suis en cours de souscription d'un contrat pour ma fille à son nom et moi en tant que conducteur secondaire. Elle vient d'acquérir un nouveau véhicule. Ma fille a eu un sinistre responsable en 2016 puis en 2018 elle a prêté son véhicule à un tiers qui a eu un sinistre responsable. Après l'envoi des documents demandés, l'olivier assurance m'attribue un des deux sinistres alors que les 2 doivent être attribués à ma fille. De plus ils se permettent de mettre en doute notre parole, ma fille a indiqué ne plus être assurée depuis mars 2018 suite à la destruction de son ancien véhicule qui ne passait plus le CT. L'olivier assurance nous a commenté que c'est faux et que c'est encore une erreur de déclaration de notre part. J'ai déjà appelé pour expliquer cela document à l'appui mais je viens de recevoir un autre message dans lequel il est toujours question de m'attribuer un sinistre  ... que faire si ce n'est résilier? Dernier conseil, lors de votre premier appel pour une souscription faites très attention à ne pas vous tromper d'un mot car ce la est important pour la suite. On m'a demandé la date du permis de conduire de ma fille, alors je l'ai pris et j'ai donné celle qui se trouve devant avec la photo (nouveau permis), pas de chance cette date diffère de la date qui se trouve au verso du permis mais le conseiller l'olivier assurance ne vous conseille pas de prendre au verso du coup vous devez payer parce que les infos sont erronées! Dans notre cas il s'agit de 80E supplémentaires qui me sont demandés. Cordialement</t>
  </si>
  <si>
    <t>12 décembre 2018 suite à une expérience en décembre 2018</t>
  </si>
  <si>
    <t>syl20-69369</t>
  </si>
  <si>
    <t>Voici mon expérience avec l'assurance auto l'olivier, (je précise que je paie le tout risque), le 23 novembre j'ai un accident de voiture, on m'oriente dans un garage pour procéder a une expertise, prise de rendez vous fait, le jour de l'expertise aucun expert n'est venu ! l'olivier n'a pas été capable de mandaté un expert !!!! lorsqu'on appelle le service sinistre on vous passe de la pommade en permanence.. vous n'avez jamais le même interlocuteur, impossible d'être en relation avec votre soi disant "gestionnaire de dossier" il n'est jamais disponible apparemment... ils disent vous rappeler et que tout va être réglé , mais rien ne se passe... bref assurance à fuir d'urgence !!!</t>
  </si>
  <si>
    <t>11 décembre 2018 suite à une expérience en décembre 2018</t>
  </si>
  <si>
    <t>ponpon1208-69316</t>
  </si>
  <si>
    <t>A la recherche d'un contrat qui présente des difficultés (grosse cylindrée et deuxième conducteur jeune) j'ai été très agréablement surpris de l'accueil de cet assureur, qui a pris le temps de répondre à toutes mes questions et a vraiment fait une étude personnalisée de mon cas. Une conclusion très franche et justifiée (les autres sociétés trouvées sur internet ont des réponses formatées et quant les dossier sortent des cas classiques n'ont pas de réponses. Le devis sur ma voiture BMW avec un conducteur avec bonus 50 était très bien placé.</t>
  </si>
  <si>
    <t>jerome-69257</t>
  </si>
  <si>
    <t>Incompétent et Absent.....
J'ai été victime d'un accident de stationnement le 27 octobre dernier, un chauffard ivre a percute mon véhicule. Je contacte l'assistance vis l'application smartphone, tous se passe bien, mon véhicule est remorqué, un taxi me ramène chez moi et on me prête un véhicule pendant 7 jours avec un supplément d'assurance...
des le lundi je contacte lolivier pour réaliser par téléphone le constat fait la veille avec l'autre conducteur. on m'a propose de déposer mon véhicule chez un garage partenaire afin de bénéficier d'un véhicule de prêt. le garage proposé était situé a 2Km de chez moi, mais ne pouvait me prêter de véhicule qu'a partir du 13 novembre. Je demande donc au conseiller de me mettre a dispo un véhicule par d'autres moyens, et de répercuter les couts au tiers responsable. comme réponse le conseiller m'a proposer trois autres garages pouvant répondre a ma demande, le problème était que chacun des garages étaient tus situés a mini 40Km de chez moi et quand j'ai demande comment faire pour récupérer le véhicule, on m'a répondu vous déposer le votre et on vous en prête un....malgré que j'avais déjà signifié par trois fois que mon véhicule ne roulait pas et qu'il était chez le dépanneur, dont le conseiller ne connaissait ni le nom ni l'adresse...a la suite de cela j'ai demande a ce que mon véhicule soit déposé au garage proche de chez moi et que je patienterai.
Au passage de l'expert, celui ci a demandé a ce que mon véhicule soit déplacé chez le concessionnaire pour une expertise approfondie et confirmer la réparation possible...j'ai appelé le garage pret de chez moi pour un renseignements et a l'occasion lui demande si il n'avait pas un véhicule dispo même si l'on était pas encore le 13 novembre. Il m'a répondu qu'il ne prêterait un véhicule que si il faisait les réparations, et que temps que l'expertise serait en cours pas de prêt.. malgré mes relances incessantes auprès de lolivier ils ont consenti a me permettre de louer un véhicule pour 10 jours ne dépassant pas 20 euros jour.
A date mon véhicule n'est pas réparable et je n'ai aucune nouvelle de olivier, je vais a la pêche aux infos auprès de l'expert, qui m'a anoncé que mon véhicule serait déplacer vers un lieu de stockage en attendant la cession de celui et que je ne devais pas m'opposer a ce transfert ou les frais me serai imputer....aujourd'hui je ne sai pas ou ce trouve mon véhicule??? lolivier ne daigne même pas m'appeler ou m'envoyer un mail pour me donner des infos.
depuis le 27 octobre je suis sans véhicule pour un accident dont je n'ai aucune responsabilité. lolivier ne défend en aucun cas les intérêts de ses clients et s'en moque complètement de vous. 
tous les contacts que j'ai eu avec lolivier sont de ma part jamais il ne m'ont contacter pour quelques raisons et ont surtout botter en touche a chaque fois que la demande ne leur convenait pas..</t>
  </si>
  <si>
    <t>08 décembre 2018 suite à une expérience en décembre 2018</t>
  </si>
  <si>
    <t>david75-69204</t>
  </si>
  <si>
    <t xml:space="preserve">A LIRE  Voici mon expérience avec les assurances l olivier. Le 8 novembre je me fais agresser à l' arme blanche par un individu dans le 10 ème de Paris ce dernier me vole et s enfuit avec ma veste que j avais sur mon bras. En état de choc je rentre chez moi et décide d aller porter plainte des le lendemain matin. Cependant le lendemain je ne trouve plus mes clés  et lorsque je veux  recuperer mon véhicule de type VOLVO (ca court pas les rues comme marque). stationné pres de l agression...il a disparu . j en déduit que les clés étaient a priori dans ma veste .
Je monte le dossier avec toute les pièces justificatives 
ATTENTION avoir une facture d achat et également devoir fournir le relevé de compte ou figure le débit pour l' achat du véhicule, 
ATTENTION si vous l' avez paye en espèces, sans ces pièces cela risque d etre complique également pour espérer une prise en charge
Dans un premier temps l' on me répond que mon dossier est complet et que j aurais sous 8 à 10 jours une réponse de leur part. Je reste confiant et espère malgré tout avoir la chance de récupérer entre temps mon vehicule auquel je tiens particulierement.
Malgré tout et n ayant aucune réponse de leur part , je me permet de les relancer par 2 fois. Apres des délais d attentes interminables au téléphone, l on me dit que l instruction est en cours.
le 30 novembre , soit 22 jours après le vol , je me décide de les rappeler une nouvelle fois et l on me passe quelqu un du service sinistre qui m indique qu au vu des circonstances la prise en charge ne peut se faire .je lui explique que j' ai ete agresse et menace que je ne souhaite pas que cela lui arrive ,que j ai un credit qui court et que je dois 12 000 euros encore sur ce véhicule .
Il m explique que pour etre remboursé j aurai du etre agressé a l intérieur de mon vehicule et la pas de soucis. Son discours n est pas très sur ni assuré, a ma demande il m envoi un mail  un copié collé des conditions générales que je n' ai jamais vue , contenu dans le fameux LOA010 vous comprendrez plus loin .et qui se termine par   C est pourquoi nous procedons au classement de votre dossier.
Franchement quelle difference que ce soit à l interieur ou a l exterieur .On a l'impression d' etre pris pour un imbecile
Aujourd hui je me retrouve donc sans véhicule, avec un crédit de 356 e par mois pendant un peu moins de 3 ans, bref une catastrophe financière 
 Je regarde pour faire appel peut etre trouver un arrangement a l amiable voir engager une procédure longue et onéreuse avec la possibilité que cette dernière n aboutisse pas forcement car les différents avocats spécialisés que j' ai consulté m ont dit que les assureurs trouveront toujours d autres details dans le dossier a faire valoir pour ne pas rembourser
DONC ATTENTION le prix ne fait pas tout, lorsque l on vous fait signer les conditions generales liées a votre dossier
 l on vous stipule à la fin que vous avez bien pris connaissance des autres conditions generales celles du LOA010 .celles qu on se garde bien de vous transmettre et de vous faire signer. Et ou apparait comme dans le chapeau d'un prestidigitateur des petits clauses du fameux LOA010
je reviendrai vous dire ce qu il en est
</t>
  </si>
  <si>
    <t>07 décembre 2018 suite à une expérience en décembre 2018</t>
  </si>
  <si>
    <t>najou-69216</t>
  </si>
  <si>
    <t>le Conseiller eu au telephone pour souscrire un deuxieme contrat n a  pas prit le temps de reprendre les conditions de l offre parrainage comme je lui avais demandé avant même de reprendre le devis. Je n ai donc pas pu en bénéficier car le devis n avait pas  été commencé  sur le site. La remise multi contrat non proposée également . Un autre conseiller la mentionnée mais il était trop tard. A part cela la plupart des conseillers sont tout de même agréables</t>
  </si>
  <si>
    <t>05 décembre 2018 suite à une expérience en décembre 2018</t>
  </si>
  <si>
    <t>larbi-69168</t>
  </si>
  <si>
    <t>Depuis 1 an et demi . J'attend mon remboursement de 428euros.ils se renvoit la balle avec mon ancienne banque. Donc je déconseille fortement l'olivier assurance. Je doute meme sur l'adresse du médiateur qu'ils m'ont donner car j'ai jamais eu de réponse.</t>
  </si>
  <si>
    <t>04 décembre 2018 suite à une expérience en décembre 2018</t>
  </si>
  <si>
    <t>sonia-66112</t>
  </si>
  <si>
    <t>Très satisfaite de cette assurance. Les agents sont disponibles courtois et professionnels !! Merci encore pour votre rapidité !</t>
  </si>
  <si>
    <t>28 novembre 2018 suite à une expérience en novembre 2018</t>
  </si>
  <si>
    <t>aissam-68990</t>
  </si>
  <si>
    <t>societe a l'ecoute disponible et reactif tres longue lors de resolution de mon sinistre et manque de communication de l'etat du dossier dessus un petit peu du montant de remboursement mais je recommande</t>
  </si>
  <si>
    <t>08 novembre 2018 suite à une expérience en novembre 2018</t>
  </si>
  <si>
    <t>jujuval-68459</t>
  </si>
  <si>
    <t>Un accueil service clientèle au top, aimable et réactives. Problème solutionné en quelques minutes</t>
  </si>
  <si>
    <t>07 novembre 2018 suite à une expérience en novembre 2018</t>
  </si>
  <si>
    <t>duval59240-62861</t>
  </si>
  <si>
    <t>malgré une absence d assurance pendant 5 ans et un accident responsable avec blessé lolivier assurance m a proposé un tarif très attractif de 30 a 50  moins cher que la concurrence</t>
  </si>
  <si>
    <t>baudean65-68401</t>
  </si>
  <si>
    <t>Bonjour,
Qui peut me dire comment contacter l'Olivier assurance par téléphone?
J'ai bien le 0184022022, mais toujours la même réponse.
(Vous êtes bien chez l'Olivier, mais une erreur c'est produite, veuillez réessayer.
Et cela à chaque fois.
Merci</t>
  </si>
  <si>
    <t>29 octobre 2018 suite à une expérience en octobre 2018</t>
  </si>
  <si>
    <t>esperanza84-68173</t>
  </si>
  <si>
    <t>Satisfait en tous points lors de mon changement d'assureur pour mes deux véhicules.</t>
  </si>
  <si>
    <t>23 octobre 2018 suite à une expérience en octobre 2018</t>
  </si>
  <si>
    <t>koukemal-67989</t>
  </si>
  <si>
    <t>en gros si vous avez besoin de rien, appelez-les... 
4h pour avoir une dépanneuse (annoncé en 45 min)
abandonnée au bord de la nationale, en pleine campagne 
j'attends toujours mon taxi....
le vehicule a été "perdu" pendant 1 semaine, naviguant de garage en garage...</t>
  </si>
  <si>
    <t>19 octobre 2018 suite à une expérience en octobre 2018</t>
  </si>
  <si>
    <t>moi-67876</t>
  </si>
  <si>
    <t>Personnel très gentil, aimable, à l'écoute des clients et de leurs besoins ; on peut les contacter facilement, ils s'assurent qu'on a bien compris et ne sont pas avares de conseils</t>
  </si>
  <si>
    <t>16 octobre 2018 suite à une expérience en octobre 2018</t>
  </si>
  <si>
    <t>tania-67777</t>
  </si>
  <si>
    <t>Les conseillers sont à l'écoute et disponibles. Je suis ravie des services proposés et le tarif est attractif, je recommande l'Olivier assurance-auto!</t>
  </si>
  <si>
    <t>jaja-67775</t>
  </si>
  <si>
    <t>une équipe à l'écoute, très professionnelle et Aimable
le suivi du dossier envoyé par courrier a été très correct. Je suis entièrement satisfaite du Groupe l'Olivier Assurance et le conseil à mon entourage</t>
  </si>
  <si>
    <t>15 octobre 2018 suite à une expérience en octobre 2018</t>
  </si>
  <si>
    <t>vaucresson-67718</t>
  </si>
  <si>
    <t>Satisfaction générale : n'ayant jamais eu de sinistre à déclarer je ne peut juger de l'efficacité dans le traitement de ces derniers</t>
  </si>
  <si>
    <t>11 octobre 2018 suite à une expérience en octobre 2018</t>
  </si>
  <si>
    <t>rdescartes-67583</t>
  </si>
  <si>
    <t>SERVICE RAPIDE EFFICACE, clarté des échange par mails et réception carte verte très rapide, simplicité d'envoie des documents et de réception du contrat</t>
  </si>
  <si>
    <t>10 octobre 2018 suite à une expérience en octobre 2018</t>
  </si>
  <si>
    <t>lucky82-67549</t>
  </si>
  <si>
    <t>Très a l écoute de l assuré très réactif et toujours a l écoute très gentil et très avenants envers leurs assuré et très respectueux de leur clients</t>
  </si>
  <si>
    <t>09 octobre 2018 suite à une expérience en octobre 2018</t>
  </si>
  <si>
    <t>juanvacaciones-67495</t>
  </si>
  <si>
    <t>L'Olivier assurance auto est très réactive avec un service client très utile et poli. Lors de mon accident, ils m'ont communiqué les contacts du carrossier choisi et tout c'est déroulé rapidement et sans accroche. Je recommande vivement. Ils proposaient également les prix les moins chers.</t>
  </si>
  <si>
    <t>27 septembre 2018 suite à une expérience en septembre 2018</t>
  </si>
  <si>
    <t>philoulo-67149</t>
  </si>
  <si>
    <t xml:space="preserve">il aurait fallut que mon fils soit blessé ou plus pour que la clause vol soit respecté
ils n'ont même pas pris en compte la plainte et video à leurs dispositions 
Le remorquage et le gardiennage sont à nos frais !
impossible d'avoir une réponse 
La seule chose qu'on nous dit c'est que c'est de sa faute </t>
  </si>
  <si>
    <t>22 septembre 2018 suite à une expérience en septembre 2018</t>
  </si>
  <si>
    <t>myriam97-67038</t>
  </si>
  <si>
    <t>J'ai apprécié l'acceptation immédiate de ma demande.</t>
  </si>
  <si>
    <t>15 septembre 2018 suite à une expérience en septembre 2018</t>
  </si>
  <si>
    <t>pauline-66870</t>
  </si>
  <si>
    <t xml:space="preserve">j'ai quitté MMa ou j'étais depuis de nombreuses années et eurofil et de loin le moins cher et le meilleur assureur, j'ai deux véhicules assurés chez eux  et vraiment chapeau.
.
Moins
</t>
  </si>
  <si>
    <t>10 septembre 2018 suite à une expérience en septembre 2018</t>
  </si>
  <si>
    <t>richardp-59099</t>
  </si>
  <si>
    <t>déçu de ce assureur!! un service client poli mais qui ne sers a rien ou presque!
les prix sont attractifs la première année mais dés la deuxième année ça gonfle 20% voir plus, alors que je n'ai jamais sollicité l'assureur que je suis a bonus 0.50 depuis un bon moment et que mon épouse qui est conductrice secondaire prends du bonus tous les ans</t>
  </si>
  <si>
    <t>01 septembre 2018 suite à une expérience en septembre 2018</t>
  </si>
  <si>
    <t>kirat22-53817</t>
  </si>
  <si>
    <t>Assurance l’olivier à éviter absolument pour leur incompétences dans la gestion d’un sinistre. J’ai eu la faiblesse de croire à leur publicité télé. Résultats des courses mon véhicule est immobilisé depuis plus d’un mois et le tout sans voiture de remplacement alors que j’avais choisi l’olivier pour ce service.
Rien que le jour de mon accident j’ai eu à faire à 3 interlocuteurs différents (l’assistance, le gestionnaire et le service réparation). J’ai trouvé ça pas pratique du tout puisqu’il a fallut que je mémorise 3 noms, 3 numéro de téléphone et 3 numéros de dossier.
Évidemment les conseils sont différents d’une personne à l’autre et on finit vite pas s’embrouiller.
Pas évident quand on est sous le choc de l’accident.
Mais à la limite ça c’est rien comparé à ce qui va suivre.
En effet le manque de communication entre les 3 interlocuteurs a fait que mon dossier n’a pas été traité pendant une semaine. Le dépanneur m’appelait tout les jours pour savoir ce qu’il devait faire de ma voiture en me menaçant de me facturer les frais de gardiennage.
Après avoir alerté l’olivier plusieurs fois,  ils s’occupent enfin de mon véhicule et le place dans un garage. Sauf que ce garage n’a pas de voiture de prêt. Résultat des courses je suis à pied alors que j’avais justement choisi l’olivier pour ce service.
Lorsque je réclame ce qui est prévu à mon contrat, on me réponds que le véhicule de prêt est fourni sous certaines conditions de disponibilité etc...
L’histoire n’est pas terminé puisque ils ont même eu le l’audace de me prévenir que mon dossier était compliqué et qu’il fallait que j’avance les frais de réparation...le monde a l’envers!!!
Donc un conseil éviter l’olivier assurance.</t>
  </si>
  <si>
    <t>25 août 2018 suite à une expérience en août 2018</t>
  </si>
  <si>
    <t>marco-66392</t>
  </si>
  <si>
    <t>Tres efficace rapidité assurer je recommande</t>
  </si>
  <si>
    <t>22 août 2018 suite à une expérience en août 2018</t>
  </si>
  <si>
    <t>sdel-66339</t>
  </si>
  <si>
    <t>Je viens de souscrire un contrat (assuré Numéro 1324730299) au tarif affiché intéressant, mais voilà une fois le relevé de situation envoyé pour confirmer le contrat, augmentation de près de 80 euros plus 15 euros de pénalité pour un soit disant sinistre que j'aurai oublié de mentionner (sinistre non responsable pour lequel je n'ai eu aucun dégât... je ne sais même pas pourquoi l'assurance l'a noté). L'Olivier fait donc payer aussi les sinistres non responsables.</t>
  </si>
  <si>
    <t>16 août 2018 suite à une expérience en août 2018</t>
  </si>
  <si>
    <t>jh-66125</t>
  </si>
  <si>
    <t>DECEPTION  JE NE RECOMMANDE PAS Client actuel 9872937133 depuis 2 ans ayant 2 contrats en cours chez Olivier Assurance et n ayant jamais eu d accident ou incidents ou sinistres en 12 ans de permis. Après de multiples appels et mails à Olivier Assurance sans réussite, je suis extremement déçu et je capitule. Mon calvaire commence lorsque j ai voulu assurer mon 3eme véhicule et souhaité connaitre mon bonus, je me rends compte qu un sinistre apparait sur mon compte et que j ai un malus aggravé  qui m a fait bondir de ma chaise. L assureur  m informe qu il y a un sinistre remontant à un an. Je me rappelle bien avoir preté mon véhicule qui a subi un sinistre 2017188982 pour un déplacement professionnel couverte entièrement par une assurance professionnelle tous risques Allianz qui se substituait à ma couverture d assurance et dont les références et coordonnées ont été transmises à Olivier. Je me rappelle aussi avoir contacté Olivier Assurance pour leur signifier qu il avait été approché par erreur Allianz avait toute la responsabilité pour ce sinistre. Bien qu'ayant été informé, cela n a pas été géré à ce moment là et j'en subis les conséquences aujourd hui, le sinistre est resté en cours dans mon dossier alors Allianz a pris tout en charge dont la réparation totale du véhicule et règlements au garage et cela depuis 7 mois. Olivier Assurance m a demandé de leur transmettre les références de la couverture d assurance Allianz pour prouver que cela a été fait. J ai meme fait mieux je leur ai transmis leurs coordonnées. Depuis Juin juillet, je cours pour cela soit annulé. Et en aout Olivier assurance c est amusé à augmenter mes primes d'assurances de 40 pour cent du fait de ce malus sans tenir compte des traitements en cours. Si ce n est pas du vol, je ne sais pas ce que cela est. Bien qu ayant appelé maintes fois appeler et envoyer des mails sans réponses efficaces sous 10 jours, bien qu ayant le dossier sous gestion et connaissance de la situation, ils n ont fait aucune verification. C est normal pour Olivier assurance de ne pas informer le client d une telle augmentation. Heureusement que j ai un conseiller bancaire efficace qui a vu l anomalie. Je suis contraint aujourd hui de suspendre tous les prélèvements pour me faire entendre après toutes ces tentatives. L on m informe que c'est mon gestionnaire qui peut prendre action, et uniquement lui, impossible à joindre et je ne sais meme pas qui c est en 2 ans, l on me balade entre les services sinistre et commercial client, ou je dois réexpliquer et rappeler à chaque fois les faits. Cela finit toujours de la meme facon contacter votre gestionnaire injoignable et invisible. Pourquoi ne le faites vous pas directement?  Je comprends que si les départements d une meme société ne communiquent pas combien de fois avec leur confrere Allianz pour le traitement de ce sinistre. Je n en pouvais plus après 6 appels dans la journée et multiples tentatives passées, au dernier coup de fil après une nième explication auprès d une nieme conseillère qui me répétait ce que javais déja attendu une dizaine de fois. J ai donc signifié que je ne paierai pas les augmentations abusives de primes. Lorsque je paie une prime d'assurance, j estime qu il y a une contrepartie de prestation de service ou de qualité à faire. Après 2 ans je trouve cela incroyable d'avoir une communication et une gestion pareilles. Et dire que je m apprêtais à ouvrir un 3eme contrat. Votre conseillère finit ses propos en me menacant de résilier ou radier sur un ton agressif. J'ai toutes les correspondances et justificatifs à disposition. Alors qu en 12 ans de permis, je n ai jamais eu de problèmes. Je ne recommande absolument pas et je suis disposé à gérer les conséquences. Mon avocat prendra le relais. Il a fallu que je souhaite ouvrir un 3eme contrat pour ouvrir les yeux sur cet assureur. Je n imagine pas ce que doit vivre les personnes qui ont réellement eu un sinistre.  A bon entendeur...</t>
  </si>
  <si>
    <t>11 août 2018 suite à une expérience en août 2018</t>
  </si>
  <si>
    <t>helljema-66139</t>
  </si>
  <si>
    <t xml:space="preserve">C'est l'assurance la moins chère que j'ai trouvé.
Les autres assurances que j'ai contacté sont plus chères.
</t>
  </si>
  <si>
    <t>09 août 2018 suite à une expérience en août 2018</t>
  </si>
  <si>
    <t>yannick-66097</t>
  </si>
  <si>
    <t>très bonne accueil et qualité des services réactivité au téléphone ou mail, compréhension assez rapide de mes besoins</t>
  </si>
  <si>
    <t>08 août 2018 suite à une expérience en août 2018</t>
  </si>
  <si>
    <t>dial-66071</t>
  </si>
  <si>
    <t xml:space="preserve">
assureur incompetent, incapable de regler un sinistre, des interlocuteurs au telephonre qui ne repondent jamais la meme chose.
Insensibles à la cause de leurs assurés.</t>
  </si>
  <si>
    <t>04 août 2018 suite à une expérience en août 2018</t>
  </si>
  <si>
    <t>pike-65978</t>
  </si>
  <si>
    <t>Après acceptation du devis par l'Olivier et envois difficiles par email des documents demandés (l'Olivier ne les recevait pas d'où des doublons ensuite) réception du contrat truffé d'erreurs (ma femme de sexe M, date de permis erronée, rupture d'assurance d'une semaine, etc.). Je fais corriger par une opératrice début juin 2018. Deux mois après je reçois un complément de tarif de 54euros à payer soi-disant pour déclaration fausse. Je note simplement qu'après des propositions alléchantes on prétexte des erreurs de ma part pour augmenter la cotisation. Cela s'apparente à de la tromperie pour utiliser un terme moins désobligeant.</t>
  </si>
  <si>
    <t>27 juillet 2018 suite à une expérience en juillet 2018</t>
  </si>
  <si>
    <t>olivier-65831</t>
  </si>
  <si>
    <t>Parfait pour ce 1 er problème</t>
  </si>
  <si>
    <t>husky6762-65818</t>
  </si>
  <si>
    <t>Service très compétitif, et interlocuteurs a votre écoute
les interlocuteurs ne vous pousse pas en prendre des options, mais sont juste la pour votre service.
Les prix ainsi que les services sont compétitif par rapport au autres assurances</t>
  </si>
  <si>
    <t>26 juillet 2018 suite à une expérience en juillet 2018</t>
  </si>
  <si>
    <t>sefeavoir-65794</t>
  </si>
  <si>
    <t>L'olivier m'a radié, alors que ma cotisation annuelle était réglée avant la date de début du contrat. Six mois plus tard, radié pour non paiement de cotisation !!! il sont de mauvaise foi, menteurs, raccroche lors des explications, sont très hautains !!!</t>
  </si>
  <si>
    <t>11 juillet 2018 suite à une expérience en juillet 2018</t>
  </si>
  <si>
    <t>pivert38-65426</t>
  </si>
  <si>
    <t>Services sinistres plus que déplorable voilà plus de 1 mois que ma voiture a était volée est la chose que le service sinistre et capable de répondre et votre dossier et en cours de chiffrage je me retrouve sans véhicule pour les vacances est sans aucune solution de la part de l’olivier si se n’est pratiquement à chaque appel on vous contactera par mail à fuir</t>
  </si>
  <si>
    <t>06 juillet 2018 suite à une expérience en juillet 2018</t>
  </si>
  <si>
    <t>kr4ken-65317</t>
  </si>
  <si>
    <t>site web qui a modifié les infos saisies tout seul pour le conducteur secondaire. Pas de réponse à nos mails de la part du service client. Des règles de surfacturation appliquées parfois très obscurs et complètement illogiques. Des mails de rappels envoyé par des robots (on nous a demandé la carte grise au moins 8 fois alors que cette dernière figurait sur notre espace client en bonne et due forme, j'ai encore reçu une demande par courrier à réception de la carte verte. Des clauses abusives et une expérience qui tourne au marathon. Bref, Je ne recommanderai pas L'Olivier à mon entourage et Je changerai certainement à la date d'anniversaire</t>
  </si>
  <si>
    <t>04 juillet 2018 suite à une expérience en juillet 2018</t>
  </si>
  <si>
    <t>thierry-40950</t>
  </si>
  <si>
    <t>Client depuis 4 années chez eux, sans accident depuis 28 ans, je m'aperçois que mon contrat a été modifié sans aucune information de leur part.
Après plusieurs mails de ma part pour obtenir une explication, aucune réponse.
Ce qui vient à dire que cette assurance se permet tout et n'importe quoi, sans aucun respect du client et sans respect des lois commerciales et légales.
Chouette la vie......</t>
  </si>
  <si>
    <t>17 juin 2018 suite à une expérience en juin 2018</t>
  </si>
  <si>
    <t>coco59i-64826</t>
  </si>
  <si>
    <t>après 4 mois il ne mon toujour pas indemnisé mon sinistre alors que je ne suis pas responsable et pas d’informations</t>
  </si>
  <si>
    <t>16 juin 2018 suite à une expérience en juin 2018</t>
  </si>
  <si>
    <t>sergio-64813</t>
  </si>
  <si>
    <t>Très satisfait, surpris par la rapidité, l'efficacité et l'enchainement de l'avancement de mon dossier, tout ce fait dans la foulée,très rapide !</t>
  </si>
  <si>
    <t>30 mai 2018 suite à une expérience en mai 2018</t>
  </si>
  <si>
    <t>melanie-64304</t>
  </si>
  <si>
    <t>Sinistre déroulé le 07/05 non responsable :
- Galère pour trouver un garage agrée proposé au départ dans un autre département !
- Le service de mise en place d'une voiture de prêt : au bout de 12 jours seulement, après plusieurs déplacements le bec dans l'eau car le garage n'était pas informé..
- une expertise sur photo imposée, pour me prévenir ce lundi 28 mai que l'expertise qui pouvait être possible depuis 23 jours est visiblement reconduite selon le courrier reçu : "une expertise terrain est préférable".
- J'ai donc pris le temps d'un contact avec le cabinet d'expertise qui se chargera enfin de cette mission, ce vendredi 01 juin 2018. j'ai du leur indiqué toutefois moi-même le lieu où se trouve ma voiture, il n'avait pas connaissance de cette information qui se veut pourtant nécessaire... Bref, je dois raccorder les morceaux à chaque intervention qui flop.
J'aurai du me douter, sinistre l'an passé, ils ont mis deux mois à me rembourser...
Très déçue.</t>
  </si>
  <si>
    <t>28 mai 2018 suite à une expérience en mai 2018</t>
  </si>
  <si>
    <t>jean02-64249</t>
  </si>
  <si>
    <t>Assurance à fuir - service déplorable surtout en cas d'accident - ne s'occupe pas de vous par contre continue de prélèver la cotisation un mois après l'accident et vous rembourse une misère - assurance à signaler aux services des consommateurs.</t>
  </si>
  <si>
    <t>25 mai 2018 suite à une expérience en mai 2018</t>
  </si>
  <si>
    <t>raley-64204</t>
  </si>
  <si>
    <t>Service désastreux. J'essaie de résilier un contrat depuis Novembre 2017. Depuis, mon contrat a été, sans aucune intervention de ma part,"suspendu... Résilié... Il faut voir avec ma banque... Rétabli...résilié à nouveau...Mis sur une réserve d'argent... Ma banque a rejeté leur remboursement... " Bla-bla. Au final, aucune trace, le service client fait suivre mes demandes au "service" remboursement, qui n'existe visiblement pas.</t>
  </si>
  <si>
    <t>23 mai 2018 suite à une expérience en mai 2018</t>
  </si>
  <si>
    <t>flo-64156</t>
  </si>
  <si>
    <t>J’ai essayé d'obtenir mon relevé d’information par e-mail, je n’ai jamais reçu de réponse pourtant la loi prévoit un délai de 15 jours maximum</t>
  </si>
  <si>
    <t>18 mai 2018 suite à une expérience en mai 2018</t>
  </si>
  <si>
    <t>nanar-64082</t>
  </si>
  <si>
    <t>Attention !! J’ai souscrit à l’olivier assurance par téléphone, ils ont encaissé 455€, pour un an de cotisation et m’ont envoyé ma carte verte par mail, j’ai vite déchanté quand j’ai vu que leur contrat ne couvre pas tous les pays comme le Maroc, Turquie , Russie et d’autres et mes galères n'ont fait que commencer, pour espérer récupérer mes 408€ sur les 455€ que j’ai payé car au passage ils ont prélevé les frais de dossier, censés être gratuit à ma souscription, plus les quelques minutes, d’assurances au prorata, écoulées entre ma souscription et ma rétraction , j'ai envoyé une recommandée avec AR et plusieurs relances par mail et téléphone et toujours rien depuis maintenant 50 jours, je n’ose même pas imaginer comment ça allait se passer si c’était un sinistre ou autre. Fuyez !!!</t>
  </si>
  <si>
    <t>14 mai 2018 suite à une expérience en mai 2018</t>
  </si>
  <si>
    <t>helene-63966</t>
  </si>
  <si>
    <t>Cet assureur pratique des prix d'appel très attractifs ; attention en revanche à la cotisation qui flambe la 2ème année (+23% malgré un bonus qui s'améliore et sans sinistre déclaré).
Pourtant, une simulation de devis en tant que "nouveau client" propose à nouveau un prix attractif. Conclusion : chez l'Olivier assurance, il faudrait résilier son contrat chaque année afin de redevenir nouveau client</t>
  </si>
  <si>
    <t>20 avril 2018 suite à une expérience en avril 2018</t>
  </si>
  <si>
    <t>totopopo-63455</t>
  </si>
  <si>
    <t>Bonjour, 
j'ai souscrit avant-hier un contrat par internet à l'Olivier. J'ai commis 3 erreurs dans ma déclarations, erreurs que j'ai immédiatement signalées de ma propre initiative.
1) Mon épouse avait eu son permis en déc. 1995 et non en juin 1995 (soit après 22 ans de permis, 6 mois d'écart).
2) J'ai déclaré à tort 2 sinistres alors que je n'avais fait qu'1 sinistre. J'ai donc déclaré à tort 1 sinistre en plus.
3) J'avais déclaré le sinistre restant comme un événement naturel (tempête en janvier 2017 officiellement reconnue comme événement naturel). Mon ancien assureur l'a noté sans précision comme Sinistre NON RESPONSABLE dans mon relevé d'information.
Résultat : L'Olivier Assurance me demande de payer 80 euros supplémentaire pour l'année dont 15 euros de frais d'avenant. Que justifie cette augmentation de prime ? Soit 23% d'augmentation !
Mon point de vue :
1) j'ai déclaré un sinistre en moins, ça devrait plutôt faire baisser ma prime non ?
2) Mon sinistre restant était indiqué sans précision NON RESPONSABLE. Puisque je ne suis pas responsable ça change quoi dans le modèle de prix ? Suis-je un mauvais conducteur ? Je ne suis pas responsable du fait que mon ancien assureur ne précise pas que c'était un dégât naturel. Si nécessaire, je pense pouvoir apporter la preuve qu'à cette date une tempête était bien passée sur Paris.
3) Serait-ce les 6 mois de moins d'ancienneté de permis de ma femme qui a 22 ans de permis ?
Si ces frais ne sont pas retirés, je vais en tirer les conséquences rapidement (j'ai le droit d'annuler le contrat puisque souscrit par internet dans les 14 jours de délai).
PS : Merci de ne pas répondre à tous en divulguant sur Internet une réponse avec des éléments concernant mon dossier personnel.
Merci,
XX</t>
  </si>
  <si>
    <t>16 avril 2018 suite à une expérience en avril 2018</t>
  </si>
  <si>
    <t>gus1965-63314</t>
  </si>
  <si>
    <t>Assurée depuis bientôt un an j'étais très satisfait mais voilà que je signale un changement d'adresse pour moi au cas où des courriers devraient me parvenir. Et voilà que trois mois plus tard sans avoir signé le nouveau contrat pour changement d'adresse ni d'avoir envoyé aucun justificatifs on veut me prélever 55 euros de ma mensualité plus 59 euros pour le changement d'adresse, plus cher que la poste pour un suivi de courrier. J'ai essayé de faire comprendre que la voiture n'a pas changé de lieu de parking mais que c'est moi et moi seul.</t>
  </si>
  <si>
    <t>12 avril 2018 suite à une expérience en avril 2018</t>
  </si>
  <si>
    <t>julie83000-50421</t>
  </si>
  <si>
    <t>Cette compagnie mérite ses 5 étoiles, une plateforme téléphonique qui répond rapidement, des conseillers sympa et prix très attractif. Quelle bonne surprise ! Et la gestion de mon sinistre auto indemnisé en moin d une semaine ... Je recommande vivement cette marque qui me semble bien plus à l écoute que mes précédentes compagnies</t>
  </si>
  <si>
    <t>11 avril 2018 suite à une expérience en avril 2018</t>
  </si>
  <si>
    <t>marie1213-63178</t>
  </si>
  <si>
    <t>assurance à fuir! conseillers incompétents qui nous baladent et donnent des infos contradictoires et évolutives au cours de la même journée; le site dit "assistance en moins de 45 min ou 100 e remboursés"; ici, 7 jours d'attente pour faire remorquer le véhicule sinistré à tel point que son état a empiré; contraint d'engager une action en responsabilité civile contre L'olivier et une action en responsabilité personnelle contre le personnel incompétent; un scandale avec mise en danger de la vie d'autrui; nous retournerons chez notre ancien assureur certes plus cher mais tellement plus fiable; aucune confiance en ces personnes qui ne regardent que notre porte-monnaie; une assurance dans laquelle on ne peut avoir confiance ne vaut rien, ne mérite même pas une étoile!</t>
  </si>
  <si>
    <t>30 mars 2018 suite à une expérience en mars 2018</t>
  </si>
  <si>
    <t>mama-62837</t>
  </si>
  <si>
    <t>Mauvaise assurance  virtuel  je suis client depuis  juillet  2017 mais pour payer et prendre de l'argent  il savent par contre il ne savent pas conseiller mer jeu es il profite de leur non connaissance  car quand  vous avez un accident  Legé  et avec un animal  c'est pas leur problème  je déconseille  fortement  au jeune conducteur  c'est assurance!!!!!!!!!!!!</t>
  </si>
  <si>
    <t>28 mars 2018 suite à une expérience en mars 2018</t>
  </si>
  <si>
    <t>xtrem31-62743</t>
  </si>
  <si>
    <t xml:space="preserve">1) espace perso du site qui ne fonctionne pas ou très mal
2) la moindre modification de contrat comme le changement d'adresse c'est 15 euro de facturé
3) hotline un peu bizarre sûrement une plate-forme. </t>
  </si>
  <si>
    <t>jeremy-62739</t>
  </si>
  <si>
    <t xml:space="preserve">J'avais un problème suite à ma précédente assurance, l'olivier l'assurance auto a su m'aider dans mes démarches et m'a épaulé dans toute l'affaire.  
J'étais pourtant septique à l'idée de m'engager vers une assurance en ligne, mais je ne regrette rien. </t>
  </si>
  <si>
    <t>27 mars 2018 suite à une expérience en mars 2018</t>
  </si>
  <si>
    <t>charles-62706</t>
  </si>
  <si>
    <t>Comme toutes les assurances, elle ne sert à rien, surtout quand vous en avez besoin! par contre pour venir vous ponctionner la gabelle là! il y a du monde !!</t>
  </si>
  <si>
    <t>22 mars 2018 suite à une expérience en mars 2018</t>
  </si>
  <si>
    <t>charlotte-35-62601</t>
  </si>
  <si>
    <t xml:space="preserve">Bonjour, je viens de souscrire un contrat sur l’olivier, seulement quand je me suis inscrite j’ai indiqué mon adresse mail mais quand j’ai voulu me connecter à mon espace perso pour les pièces justificatives, mon e-mail est refusé à chaque fois. 
Merci d’avance pour les réponses </t>
  </si>
  <si>
    <t>raen57-56175</t>
  </si>
  <si>
    <t>très bon rapport qualité prix.un accueil téléphonique de qualité avec des gens à l'écoute de vos problèmes</t>
  </si>
  <si>
    <t>21 mars 2018 suite à une expérience en mars 2018</t>
  </si>
  <si>
    <t>med-62529</t>
  </si>
  <si>
    <t>Le conseiller a été Réactif, professionnel et à l'écoute 
Il a compris mes besoins en terme de garantie
Il a su me rassurer dans mes choix</t>
  </si>
  <si>
    <t>20 mars 2018 suite à une expérience en mars 2018</t>
  </si>
  <si>
    <t>lexbru-62518</t>
  </si>
  <si>
    <t>Passage de chez Groupama où j'ai été assurée 7 ans, à chez L'olivier, j'ai gagné plus de 40% sur mon tarif pour les mêmes garanties. 
J'ai obtenu ma carte verte très rapidement en mettant tous les documents dans mon espace personnel.</t>
  </si>
  <si>
    <t>07 mars 2018 suite à une expérience en mars 2018</t>
  </si>
  <si>
    <t>arbuste33-62091</t>
  </si>
  <si>
    <t>J'ai demandé la résiliation après la vente de ma voiture et envoyé tout les documents demandés, malgré cela deux semaine après on me prélève la mensualité.. pour le service client tout va bien ils m'ont affirmé des le premier jour de demande résiliation après m'en avoir dissuader que j'allais être remboursé s'ils avaient un trop perçu. Niet contrat toujours en cours même après plusieurs relances téléphoniques...</t>
  </si>
  <si>
    <t>26 février 2018 suite à une expérience en février 2018</t>
  </si>
  <si>
    <t>jluc33-61769</t>
  </si>
  <si>
    <t>L'olivier vient d'augmenter de 50% mon contrat d'assurance auto sans aucune explication alors que je vais attaquer ma 3ème année de bonus 50%.
Drole de facon de récompenser les conducteurs qui rapporte de l'argent à L'olivier !!!
Je vais donc changer d'assureur car la concurrence est bien armée.</t>
  </si>
  <si>
    <t>22 février 2018 suite à une expérience en février 2018</t>
  </si>
  <si>
    <t>peter-61660</t>
  </si>
  <si>
    <t>A fuir absolument   ,  tarif alléchant  pour  mieux  attirer les clients et matraquer les assurés une fois le contrat signé. 
Pratiques indignes d'un bon  assureur  ,  ils  se servent sur votre compte sans même votre accord.</t>
  </si>
  <si>
    <t>akira-61650</t>
  </si>
  <si>
    <t>Une super assurance avec un service client très réactif , et qui trouve des solutions rapidement lorsque vous rencontrez un problème .
Je suis très satisfait et je la recommande .</t>
  </si>
  <si>
    <t>07 février 2018 suite à une expérience en février 2018</t>
  </si>
  <si>
    <t>ceciliavdz-61227</t>
  </si>
  <si>
    <t>Ils se sont permis d'augmenter le tarif de notre assurance de 20e par mois uniquement parce qu'il y a eu un délai de 6h entre l'achat et l'assurance !</t>
  </si>
  <si>
    <t>06 février 2018 suite à une expérience en février 2018</t>
  </si>
  <si>
    <t>nico-61181</t>
  </si>
  <si>
    <t>Étant reconnu victime d un accident de la route ilsne font rien pour vous j ai appelé à  chaque fois on vous dit oui mais reste dans suite voilà 10j sans véhicule l expert n est pas passer un manque de respect total du responsable</t>
  </si>
  <si>
    <t>29 janvier 2018 suite à une expérience en janvier 2018</t>
  </si>
  <si>
    <t>hrakitu-60929</t>
  </si>
  <si>
    <t>Pas de reponses aux mails, ca fait des mois que j attend une reponse pour changer de coordonee bancaires. Et maintenant j attend aussi mon avis d echeance. Je vais resilier, aucun service client</t>
  </si>
  <si>
    <t>26 janvier 2018 suite à une expérience en janvier 2018</t>
  </si>
  <si>
    <t>capochef69-60854</t>
  </si>
  <si>
    <t>Rien de plus facile que de souscrire une assurance chez eux. Il suffit d'un contact téléphonique, un mail et renvoyer les documents demandés. Tout va vite et tout est clair.</t>
  </si>
  <si>
    <t>25 janvier 2018 suite à une expérience en janvier 2018</t>
  </si>
  <si>
    <t>laure35-60802</t>
  </si>
  <si>
    <t>J'ai une étoile parce qu'il faut mettre au moins une, mais ça ne vaut même pas une. Je me suis fait emboutir ma voiture volée voilà cela 4 mois de ça, j'ai une proposition pour la racheter de 320 euros mais l'organisme que se charge de ça a trop tarder du coup le vendeur c'est désisté et l'organisme me la repris pour 80 euros. Je n'ai toujours pas reçu le remboursement du sinistre et je ne toujours pas être remboursé de ma cotisation trop payée. Voilà assurance qui ne prend pas du tout ses responsabilités, je tiens à préciser que je suis un jeune de 20 ans. Je ne conseille cette assurance à personne. Et en plus aucun appel du gestionnaire malgré les diverses demandes</t>
  </si>
  <si>
    <t>23 janvier 2018 suite à une expérience en janvier 2018</t>
  </si>
  <si>
    <t>ade019-60756</t>
  </si>
  <si>
    <t>Un assureur en ligne en qui on peux avoir toute confiance!</t>
  </si>
  <si>
    <t>alex3470-60717</t>
  </si>
  <si>
    <t>Pratiques douteuses lors de la souscription :
Pour avoir un devis personnalisé et directement signable que l'on vous envoie par e-mail, il faut d'abord régler la cotisation par carte bancaire. Et quand vous recevez votre devis, et que vous vous rendez compte :
1. qu'il est écrit que vous déclarez ne pas avoir perdu de points de permis au cours des 36 derniers mois (alors qu'on ne vous a même pas posé la question)
2. Qu'il est écrit qu'il vous faut renvoyer un mandat de prélèvement SEPA faute de quoi vous ne recevrez pas la carte verte, alors que vous avez réglé par CB un an de cotisation,
3. Qu'il n'est fait nullement mention de leur offre qui fait grand bruit :" bonus 50 bonus forever"
Vous rappelez pour expliquer qu'il y a quelque chose qui ne va pas et là, vous entendez bêtises sur bêtises :
- Pour ce qui est des points de permis (même si vous  avez expliqué qu'au jour de la signature vous avez 12 points) on vous demande de faire un mail avec le détail des points perdus sur les 36 derniers mois...(vachement facile surtout que quand vous avez retrouvé vos 12 points vous avez jeté tous les papiers qui précédaient)
- pour le mandat de prélèvement sépa, on vous dit d'abord que c'est pour créditer votre compte au cas où vous avez un sinistre (...sans commentaires) puis en mal d'arguments on vous dit que de toute façon c'est obligatoire
- concernant le bonus 50 forever, un premier conseiller vous annonce que c'est inscrit dans vos conditions particulières. Quand vous lui dites que non, elle vous dit qu'elle n'a pas accès à vos conditions particulières et vous oriente vers le service client, qui dit d'abord la même chose, puis qui cherche dans les conditions générales puis enfin vous dit que la clause ne peut pas figurer dans votre devis (pourtant contractuel) du fait que vous n'avez pas encore envoyé vos pièces justificatives. Pourtant il figure bien une clause diminution de franchise en cas d'absence de sinistre au bout de 1, 2, 3 années, évènement tout à fait aléatoire...
Toutes ces pratiques à la limite de la légalité n'inspirent absolument pas confiance : 
Pourquoi conditionner l'envoi de la carte verte à la réception d'un mandat de prélèvement SEPA lorsqu'on vous a fait payer d'avance un an de cotisation avec la CB si ce n'est pour mieux vous prélever indûment la cotisation de la deuxième année malgré votre lettre de résiliation faite à réception de l'avis d'échéance (14 jours avant) sous prétexte que l'ordre de prélèvement est parti avant la réception de la lettre de résiliation et en profiter pour faire travailler l'argent avant de vous rembourser un mois plus tard ou plus (voir les autres avis)
Pourquoi vous faire payer par CB avant même l'envoi de votre devis ? Egalement pour faire travailler l'argent en cas de rétractation (vous avez 14 jours pour vous rétracter) : vous serez (peut-être) remboursé sous quelques semaines
Enfin l'histoire du bonus 50 forever, on vous explique l'absence de la clause dans votre devis pourtant contractuel au prétexte que c'est une "offre commerciale" (véridique), on doit donc comprendre quoi à cette réponse ????....Vraiment du grand n'importe quoi tout ça</t>
  </si>
  <si>
    <t>17 janvier 2018 suite à une expérience en janvier 2018</t>
  </si>
  <si>
    <t>lebaud-60598</t>
  </si>
  <si>
    <t>Bonjour, juste 10.75 % d'augmentation pour cette seconde année. Ou 125 € pour être plus précis. Tout ça sans sinistre. Et on ne prévient pas des fois que l'on résilie. Impossible de les contacter par téléphone. Message sur site sans réponse. Je ne laisse pas ça la. Peuvent faire de la pub télévisé.</t>
  </si>
  <si>
    <t>16 janvier 2018 suite à une expérience en janvier 2018</t>
  </si>
  <si>
    <t>aldjazair1-60547</t>
  </si>
  <si>
    <t>Bonjour cette assurance ces bidon sa fait deux mois que Jai souscrit un contrat chez eux toujours pas reçue de carte verte par contre il prélevé bien tout les mois donc assurance a fuirrrrr</t>
  </si>
  <si>
    <t>12 janvier 2018 suite à une expérience en janvier 2018</t>
  </si>
  <si>
    <t>charlotte-52145</t>
  </si>
  <si>
    <t xml:space="preserve">voilà la réponse du service quand on demande pourquoi le montant de l'assurance ne baisse pas alors que la voiture a 10 ans:
Nous constatons, qu'un sinistre non responsable de mai 2017 a été déclaré auprès de notre service sinistre, cette élèment est un point de contrôle qui entre dans le calcul de votre prime annuelle."
</t>
  </si>
  <si>
    <t>leo-60425</t>
  </si>
  <si>
    <t>Site web client clair et précis qui donne toutes les informations. La validation du dossier a été très rapide et l'envoi de la carte verte s'est fait en quelques jours. Le service client est très efficace et aimable, basé en France. Les prix sont très bon, beaucoup plus bas que la concurrence.</t>
  </si>
  <si>
    <t>thomas-60415</t>
  </si>
  <si>
    <t>L'olivier est d'abord bien positionné en terme de tarifs. Dans un deuxième temps, leur site est plutôt bien fait et facile à utiliser. On peut voir l'avancement du dossier en ligne.</t>
  </si>
  <si>
    <t>11 janvier 2018 suite à une expérience en janvier 2018</t>
  </si>
  <si>
    <t>max111-60371</t>
  </si>
  <si>
    <t>pour les personnes qui ne font pas beaucoup de changement dans leur vie (adresse, voiture etc)</t>
  </si>
  <si>
    <t>19 décembre 2017 suite à une expérience en décembre 2017</t>
  </si>
  <si>
    <t>frederic-59804</t>
  </si>
  <si>
    <t xml:space="preserve">Intéressant la première année puis augmentation de 50% malgré un bonus de 5 points?!
mon conseiller me dit que les assurances ont augmentées , quand je lui demande de combien, elle me dit de 6 à 8%. Elle n'explique pas la hausse de 50% mais n'a pas d'autres solitions à me proposer que la résiliation. Ce que j'ai dû faire.
</t>
  </si>
  <si>
    <t>03 décembre 2017 suite à une expérience en décembre 2017</t>
  </si>
  <si>
    <t>buche35-59337</t>
  </si>
  <si>
    <t>Inscrit à l'olivier en Avril 2017,  j'ai eu, bien que toutes les informations des 2 accidents que j'ai eu ces 5 dernières années étaient dans le dernier nier Relevé d'information de mon ancien assureur, j'ai subi quelques mois d'assurance provisoire car des relevés intermédiaires manquaient (du à des changements d'adresses). Ce n'est qu'en Octobre qu l'olivier à daigné regarder autre chose que les dates des RI et a noté qu'un des accidents n'était pas que matériel, et donc m'a proposé un avenant de 160 euros par an supplémentaires !!! Devenant ainsi plus cher que Groupama que je venais de quitter! Le mot escroc ne pouvant être utilisé, je dirais plutôt qu'ils aiment encaisser vos cotisations jusqu'à ce qu'ils n'aient plus le choix que de traiter votre dossier et proposer des avenants prohibitifs.</t>
  </si>
  <si>
    <t>28 novembre 2017 suite à une expérience en novembre 2017</t>
  </si>
  <si>
    <t>aurelgdr-59184</t>
  </si>
  <si>
    <t>Assureur catastrophique. Lors de la souscription, j'ai fait part de mon cas particulier (uniquement voiture de service depuis 7 ans et pas de certificat de flotte de véhicule de l'employeur), la personne m'annoncer pouvoir faire une reprise partiel d'un bonus avec ce document. Beaucoup plus tard, une majoration très élevé du bonus (+ frais d'avenant) est appliquée car le document ne leur convient pas. 
J'ai souscrit chez eux uniquement pour la reprise préférentielle partielle du bonus/malus et maintenant  ils me mettent devant le fait accompli.</t>
  </si>
  <si>
    <t>24 novembre 2017 suite à une expérience en novembre 2017</t>
  </si>
  <si>
    <t>laurent-59096</t>
  </si>
  <si>
    <t>Bon rapport qualité/prix la 1er année. Cependant augmentation d'environs 20% sans sinistres et pour les mêmes conditions la deuxième année. Conclusion si vous voulez un assurance sans inflation de tarif sans raison aller souscrire ailleurs.</t>
  </si>
  <si>
    <t>23 novembre 2017 suite à une expérience en novembre 2017</t>
  </si>
  <si>
    <t>eric66-59052</t>
  </si>
  <si>
    <t>Je n'ai pas eu de carte verte pour mon année d'assurance, maintenant prélevé pour 1 an sur un compte dont le titulaire est différent du souscripteur, certificat de cession pour le véhicule délivré, ils ne veulent pas me rembourser, à éviter</t>
  </si>
  <si>
    <t>20 novembre 2017 suite à une expérience en novembre 2017</t>
  </si>
  <si>
    <t>jeffdarkpoet-58970</t>
  </si>
  <si>
    <t>Pas de dépannage le dimanche pour ma part... J'ai tenté de contacter l'assurance avec le numéro qu'on m'a donné, et une boîte vocale m'a informé qu'ils étaient fermé le dimanche. J'ai envoyer un mail pour les contacter pour connaître la raison ou le moyen de m'en sortir une prochaine fois et je n'ai jamais reçu de réponse.</t>
  </si>
  <si>
    <t>08 novembre 2017 suite à une expérience en novembre 2017</t>
  </si>
  <si>
    <t>oneozme-58671</t>
  </si>
  <si>
    <t>Rapidité et efficacité 0 regret, un prix très bas en étant en tout risque et jeune chauffeur</t>
  </si>
  <si>
    <t>26 octobre 2017 suite à une expérience en octobre 2017</t>
  </si>
  <si>
    <t>rb2086-58390</t>
  </si>
  <si>
    <t>Assurance réactive à l’écoute</t>
  </si>
  <si>
    <t>13 octobre 2017 suite à une expérience en octobre 2017</t>
  </si>
  <si>
    <t>anonyme-58039</t>
  </si>
  <si>
    <t xml:space="preserve">Très compétant quand il s'agit de prélever les mensualités mais lorsqu'il y a un sinistre il n'y a plus personne. 
Cela fait un mois que j'ai eu un accident normalement "non responsable" cependant je n'ai toujours pas eut la réponse officiel de cette responsabilité. 
Il font traîner en longueur et les 4 personnes que j'ai eut au téléphone m'ont dit 4 choses différentes.  
Aucun prêt de véhicule et en attendant je paye les ter et mes moyens de transports. 
De plus je paye mon assurance alors que mon véhicule est inutilisable. 
Je suis très déçu.
Les prix sont très abordables mais on comprend pourquoi lorsque l'on a besoin d'eux.
Je DÉCONSEILLE FORTEMENT. </t>
  </si>
  <si>
    <t>10 octobre 2017 suite à une expérience en octobre 2017</t>
  </si>
  <si>
    <t>sword75-57962</t>
  </si>
  <si>
    <t>service client néant, changement de ton quand vous leur dites que vous allez voir ailleurs, frais exorbitant sans savoir pourquoi, tres mauvaise assurance, fuyez la c est juste un conseil pour vous, et je n'ai jamais eu un seul accident en 2ans</t>
  </si>
  <si>
    <t>06 octobre 2017 suite à une expérience en octobre 2017</t>
  </si>
  <si>
    <t>sarah-57858</t>
  </si>
  <si>
    <t>Bataille au coude à coude depuis plusieurs mois pour l'obtention de ma carte verte ! (documents envoyés plusieurs fois mais sans retour, une attente interminable au standard téléphonique,...)
Inscription facile et rapide ouiiii ! Bien sûr ! Vous avez intérêt à pas vous louper ! Pour une case mal cochée je me retrouve avec une augmentation de 10e par mois ! Vive l'Olivier !</t>
  </si>
  <si>
    <t>02 octobre 2017 suite à une expérience en octobre 2017</t>
  </si>
  <si>
    <t>thibz35-57744</t>
  </si>
  <si>
    <t xml:space="preserve">Comme pour beaucoup, ke me suis penché sur cette assurance car les prix sont attractifs (pourla 1ere année!). J'ai fait plusieurs simulations de devis en ligne. Les devis me sont parvenus par mail + de 12h après !! Pas trop grave.
Le lendemain j'appelle un conseiller (réponse rapide) pour finaliser un contrat. Je dois mettre fin à l'appel suite à une urgence. Le conseiller m'a proposé de me rappeler le lendemain à 10h00. 2 jours après j'attends toujours son appel. Etonnant de la part d'un service commercial, mais pas trop grave non plus..
Je me decide hier a finaliser mon contrat poir mon vehicule. Je regle 600 euros en ligne et on m'indique qu'un mail de confirmation avec mon numero de contrat et ma carte verte provisoire vient de me parvenir. Heureusement que j'ai fait une copie d'ecran, car le fameux mail (pourtant automatique) ne m'est parvenu que...14h plus tard !!! Pendant ce temps, impossible de savoir si j'avais été débité, ni de récupére mon véhicule!! Une honte!!! J'ai malgré tout finaliser mon compte client mais impossible de me connecter car le site ne reconnait pas le mot de passe qu'il m'a demandé de créer une minute plus tot...j'ai tenté la procédure "mot de passe oublié"...2 h que j'attends le mail de réinitialisation!!! 
Je n'ai peut être vraiment pas eu de chance mais en tout cas je fuis tout de suite cette assurance en me rétractant ; je ne suis pas du tout en confiance! </t>
  </si>
  <si>
    <t>28 septembre 2017 suite à une expérience en septembre 2017</t>
  </si>
  <si>
    <t>sadou-57680</t>
  </si>
  <si>
    <t xml:space="preserve">J'ai souscrit à l'assurance de l'olivier en ligne . Ce fut simple et rapide. 
Une fois les documents manquants envoyés, ma carte verte a été expédiée dans la journée même.  Je recommande. </t>
  </si>
  <si>
    <t>23 septembre 2017 suite à une expérience en septembre 2017</t>
  </si>
  <si>
    <t>site très simple a utilisé , bonne explication , contacte par téléphone rapide et sympa ,rapport qualité prix très correcte et très bon suivi de  dossier ,je recommande l'olivier assurance a tous</t>
  </si>
  <si>
    <t>22 septembre 2017 suite à une expérience en septembre 2017</t>
  </si>
  <si>
    <t>cougar-57536</t>
  </si>
  <si>
    <t>Cet assureur est largement au-dessus de la moyenne, les tarifs sont très concurrentiels, pour un mêm tarif que d'autres assureurs di net, les granties sont identiques voire supérieures pour des montants de franchises inférieurs.</t>
  </si>
  <si>
    <t>sovkipeu-57534</t>
  </si>
  <si>
    <t>A fuir. Aucun professionnalisme de leur part. Leur service client est le plus minable auquel j'ai eut à faire. J'attends mon relevé d'informations depuis 2 semaines. Leur service client est injoignable</t>
  </si>
  <si>
    <t>12 septembre 2017 suite à une expérience en septembre 2017</t>
  </si>
  <si>
    <t>faya-faya-57254</t>
  </si>
  <si>
    <t>Des erreurs constantes dès le début : précédent contrat non dénoncé dans les temps me contraignant à continuer à payer à mon ancienne compagnie des mensualités devenues trop chères, avenant facturé 15€ pour ajouter aux trajets privés les trajets domicile-travail mais dont aucun téléconseiller n'a connaissance par la suite, prélèvements aléatoires entraînant des lissages constants, de 43 à 58€... Mais surtout un sinistre responsable imputé par erreur qui fait passer mon bonus de 0,63 à 0,83 et ma prime de 530 à 1 030€. J'ai posé réclamation, on m'a finalement annoncé un tarif de 750€, soit une augmentation de plus de 30%. Face à mon mécontentement, le téléconseiller m'a répondu sèchement que je passais de 1 030€ à 750, soit un geste commercial de 300€ largement suffisant ! Bref, je déconseille fortement.</t>
  </si>
  <si>
    <t>10 septembre 2017 suite à une expérience en septembre 2017</t>
  </si>
  <si>
    <t>cetterouge-57143</t>
  </si>
  <si>
    <t>Voila 6 mois que m'a voiture a été brûlée suite a un acte de vandalisme, l'assurance ne m'a pas remboursé alors que j'avais l'option assurance bris de glace et INCENDIE ! depuis SIX mois je continu a être prélevé de 132 euros par mois pour une voiture qui n'est plus en ma possession !! je dois les avoir appelé des dixaines de fois personnes n'a le même discours et ne me donne de solution a mon probleme. J'ai fait opposition à ces prélèvement et voici que je recoit une lettre facturée 20 euros pour me demandé 235 euros car je suis en situation irrégulière dans mes paiment. 
Pour finir, ils se sont trompés dans le relevée d'information donc mon malus s'élevait à 1.48 au lieu de 1.18 et lorsque j'ai demandé de réparer leur erreur ils m'ont facturé 15 euros de frais de dossier !!!
total : vol de 3432,15 euros par l'olivier assurance.</t>
  </si>
  <si>
    <t>06 septembre 2017 suite à une expérience en septembre 2017</t>
  </si>
  <si>
    <t>jvced2k-57128</t>
  </si>
  <si>
    <t>Bonjour,
 je suis perplexe car quand je refais un devis j'ai pas toujours le même montants?
D'ailleurs au téléphone c'est pas clair si il y a des frais de dossier, en + ou -. J'ai pas trouvé l'info écrit.
Curieusement quand je fais un retour pour vérification de devis je trouve mes infos saisis auparavant et pas eux que je viens de saisir.
J'ai trouvé un devis avec manifestement un erreur (augmentation de franchise donne augmentation de tarif) puis-je en bénéficier.</t>
  </si>
  <si>
    <t>05 septembre 2017 suite à une expérience en septembre 2017</t>
  </si>
  <si>
    <t>arthur-62-57083</t>
  </si>
  <si>
    <t>Un service lamentable.</t>
  </si>
  <si>
    <t>31 août 2017 suite à une expérience en août 2017</t>
  </si>
  <si>
    <t>ishoppingd-56902</t>
  </si>
  <si>
    <t>Rien de décevant. Au top olivier assurance ne changez rien!!!!</t>
  </si>
  <si>
    <t>27 août 2017 suite à une expérience en août 2017</t>
  </si>
  <si>
    <t>stefozoco1961-56857</t>
  </si>
  <si>
    <t>bonus de 50% depuis plus de 3 ans, quelqu'un est  rentré dans ma voiture en stationnement en mars.
- L'olivier à augmenté (par erreur ?)  mon coef le passant à 0.62</t>
  </si>
  <si>
    <t>24 août 2017 suite à une expérience en août 2017</t>
  </si>
  <si>
    <t>roberto59790-56732</t>
  </si>
  <si>
    <t>les tarifs sont interressants mais il ne faut pas avoir de sinistre car meme non responsable il faut attendre 3 mois minimum pour n'etre que partiellement remboursé  .  LAMENTABLE</t>
  </si>
  <si>
    <t>18 août 2017 suite à une expérience en août 2017</t>
  </si>
  <si>
    <t>florian82-56720</t>
  </si>
  <si>
    <t xml:space="preserve">Je n'ai eu à m'occuper de rien. Cependant j'aimerais savoir, lors de mon bris de glace, la malle arrière à été croqué et voudrais savoir si je peux le faire réparer étant donné que je bénéficie d'un contrat tous risques.
Merci de votre réponse. 
Bien cordialement 
Quarta Roberto </t>
  </si>
  <si>
    <t>09 août 2017 suite à une expérience en août 2017</t>
  </si>
  <si>
    <t>jorishugot-56554</t>
  </si>
  <si>
    <t>J'ai attendu 5 mois pour avoir ma carte verte définitive.
Le 17 juillet 2017 j'ai eu un accident au sud de la Bulgarie.
Le lendemain ma voiture à été déposée chez le concessionnaire Citroen le plus proche (Citroen File à Burgas). Pour être réparé mon véhicule attend un expert mandaté par l'Olivier assurance..
Trois semaines après et au moins 20 coups de téléphone toujours RIEN. Il ont chargé Inter Europe France.. qui incompétente pour la Bulgarie à chargé Inter Europe Autriche .. qui a chargé un cabinet d'avocats qui m'a proposé un expert juridique... Ré rebelote je relance l'affaire chez le gestionnaire qui envoie un mail à inter Europe autriche et encore et toujours rien. 
Conclusion je suis bloqué avec mon épouse au sud de la Bulgarie et les frais courent .. 50 euros l'hôtel et 16 euros de location pour une petite Honda jazz. Soit 66 euros depuis 23 jours maintenant.
L'Olivier assurance est défaillant sur toute la ligne, il vend du vent et des garanties inexistantes.</t>
  </si>
  <si>
    <t>26 juillet 2017 suite à une expérience en juillet 2017</t>
  </si>
  <si>
    <t>monsli-56310</t>
  </si>
  <si>
    <t>premier sinistre en tant qu'assuré de l'Olivier; j'ai contacté le service téléphonique par l'intermédiaire de mon carrossier, non affilié à cette compagnie. L'expert a été mandaté très rapidement, le devis accepté, et le remboursement de la réparation s'est fait dans un temps record. Rien a redire sinon Bravo et Merçi</t>
  </si>
  <si>
    <t>07 juillet 2017 suite à une expérience en juillet 2017</t>
  </si>
  <si>
    <t>sandy-55872</t>
  </si>
  <si>
    <t>J'ai envoyé deux recommandés avec AR + un appel téléphonique depuis plus 4 mois et ils continuent à m'envoyer du courrier à mon ancienne adresse</t>
  </si>
  <si>
    <t>05 juillet 2017 suite à une expérience en juillet 2017</t>
  </si>
  <si>
    <t>iouri-53498</t>
  </si>
  <si>
    <t>Alors, après 4 cartes vertes provisoires et avoir envoyé 4 fois par leur site internet (qui fonctionne quand il veut hein) et courrier, je reste sans carte verte valable pendant 4 semaines. Faut pas être contrôlé.... Et ce jour, après avoir payé en une seule fois mon année de cotisation, je vois sur mon compte un prélèvement de 49,64€ ! Je vais sur le site, il marche pas... J'y retourne deux plus tard, ça fonctionne ! Je regarde le contrat: ils ont fait un avenant que je n'ai donc pas signé et déclaré que j'aurai été résilié par mon ancien assureur, ce qui est FAUX, puisque c'est moi qui suit parti. Ils le savent, puisqu'ils ont eu l'assureur au tel qui avec mon autorisation leur a bien confirmé que mon départ était de mon fait. Et, ils ont pris un sinistre matériel de 2014 NON RESPONSABLE (un c.. qui me collait a et ma rentré dedans quand j'ai freiné a un passage piétons !) pour justifier ces 49€ en plus !!! Donc tarif pas cher au départ, mais aucun suivi, 6 mois pour avoir une carte verte définitive, et modifs de contrats avec prélèvements en sus sans que l'assuré ai signé et accepté ! Bien sûr, aucun courrier pour me prévenir ou m'envoyer l'avenant a signer. On pompe le fric, et basta ! Je résilierai en février 2018, en espérant ne pas avoir un pet en attendant...... Seule consolation, pro, reconnu dans mon secteur et avec grosse clientèle, je vais papoter avec mes clients de cette compagnie...</t>
  </si>
  <si>
    <t>27 juin 2017 suite à une expérience en juin 2017</t>
  </si>
  <si>
    <t>karine-42724</t>
  </si>
  <si>
    <t>bonjour a tous voila plus d un an  que je suis assuré  a l olivier assuance il me demande des  documents  encore et encore  qu il ne recoive  jamais sois disant   que ce soit par mail ou par courrier  , on m envoie au bout d un an  ma carte verte  definitive en me disant tout est bon malheusement pour moi  ma voiture prend feu en conduisant   je fais tout le necessaire l olivier ne s inquiete pas plus  lorsque j appred apres 1000 coup de fil  qu il leurs manque des documents et que mon indemisation est bloqué  comme par hazard  la personne qui s occupe de moi n est pas dispo   une semaine c est bon  la semaine d apres  on est dans la merde   en attendant j ai plus de voiture et il se preleve encore sur mon compte</t>
  </si>
  <si>
    <t>23 juin 2017 suite à une expérience en juin 2017</t>
  </si>
  <si>
    <t>am37310-55600</t>
  </si>
  <si>
    <t>Qu'est-ce qu'ils sont compliqués ...
Ce n'est pas un service client mais ce sont des robots ...
Ils n'entendent rien ou ne comprennent rien ...
Ils me demandent sans cesse des pièces (demandes différentes selon le courriel que je reçois ou si je me connecte sur mon compte...) et cerise sur le gâteau ils me demandent un relevé de situation datant de moins d'un mois lorsque j'étais à ID MACIF sauf que cette assurance n'existe plus depuis 1 an ... Mais non, malgré mes réponses, la même réponse de robot ... C'est hallucinant, il n'y a pas de réel service client ...
A fuir !</t>
  </si>
  <si>
    <t>pierreyves06-55591</t>
  </si>
  <si>
    <t>Service client déplorable , toujours en carte provisoire depuis NOVEMBRE 2017 , a chaque fois demande de papiers complémentaire s(remontant a 2013 ...) que je leur transmet et qui ne vont pas ! Insoluble , dès l'échéance résiliation , c'est insupportable cette mascarade</t>
  </si>
  <si>
    <t>18 juin 2017 suite à une expérience en juin 2017</t>
  </si>
  <si>
    <t>mathilde-55448</t>
  </si>
  <si>
    <t>Je déconseille fortement! On paye mais pas de couverture. Une pure honte! J'ai eu un accrochage non responsable et 6 mois plus tard ils m'ont accordé une réparation partielle du véhicule (jusque là HS) et pour les dommages corporels, je dois passer par mon avocat pour y avoir droit malgré tous les soins médicaux à mes frais. L'affaire dure depuis un an... N'y souscrivez surtout pas!</t>
  </si>
  <si>
    <t>12 juin 2017 suite à une expérience en juin 2017</t>
  </si>
  <si>
    <t>arnaudg-55291</t>
  </si>
  <si>
    <t>Les tarifs sont compétitifs en tant que nouveau client. Après la première année la cotisation gonfle comme par magie.
Résultat, ni mieux ni moins bien qu'un autre assureur sur ce point, ils sont pareil.</t>
  </si>
  <si>
    <t>11 juin 2017 suite à une expérience en juin 2017</t>
  </si>
  <si>
    <t>ventu-55284</t>
  </si>
  <si>
    <t>Impossible de les avoir au téléphone pour pouvoir demandé un relevé d'information. Pourtant c'est l'Olivier qui a résilié mon contrat car ma femme est  assistante maternelle et ils n'assurent pas les enfants.</t>
  </si>
  <si>
    <t>01 juin 2017 suite à une expérience en juin 2017</t>
  </si>
  <si>
    <t>melodie53-55049</t>
  </si>
  <si>
    <t>Service client lamentable. J'ai souscrit 2 contrats le même jour. J'ai donné tous les éléments par téléphone, je leur ai signalé, entre autre, un accident et je leur en ai donné la date. Sur 1 des contrat, aucun problème tout a bien été noté mais sur le deuxième ils ont noté 2015 au lieu de 2016.
IIs m'adressent un avenant et me demande de régler 4,70 euros, somme négligeable mais injustifiée puisque c'est eux qui ont fait l'erreur.
Je leur adresse un mail pour leur signifier mon désaccord : aucune réponse. Un deuxième : toujours rien. 3ème mail : réponse immédiate pour me dire qu'ils n'ont pas reçu les précédents et que le mois de réflexion étant passé, je n'ai plus d'autres solution que de payer.
Je vous laisse juge de leur honnêteté.</t>
  </si>
  <si>
    <t>30 mai 2017 suite à une expérience en mai 2017</t>
  </si>
  <si>
    <t>arafael-55003</t>
  </si>
  <si>
    <t>J'ai eu besoin à trois reprises, et ce dans un délais de 6 mois environ, besoin de renseignements et de documents. Grâce à la réactivité de L'Olivier, j'ai pu mettre à jours tous mes dossiers.</t>
  </si>
  <si>
    <t>27 mai 2017 suite à une expérience en mai 2017</t>
  </si>
  <si>
    <t>dgbcac-54938</t>
  </si>
  <si>
    <t>Assureur pas sérieux du tout. Ils font du dumping pour vous attirer chez eux, et l'engagement n'est pas tenu ! Devis proposé par mail le 25/05/17 de 532 euros, je veux souscrire le lendemain (alors que le devis est valable jusqu'au 24/06/17 et là on me dit qu'une mise à jour des tarifs a été faite la nuit et que maintenant c'est 670 euors !!! C'est honteux, heureusement que je n'avais pas résilié mon autre assurance entretemps. A DECONSEILLER FORTEMENT - PAS SERIEUX -</t>
  </si>
  <si>
    <t>jam-54935</t>
  </si>
  <si>
    <t>Service client incompétent. Accident compte 2 fois Et répercute 3 année consécutive sur mon avis d'échéance. Reconduction tacite. Vraiment décevant.</t>
  </si>
  <si>
    <t>23 mai 2017 suite à une expérience en mai 2017</t>
  </si>
  <si>
    <t>littlefrenchy-54882</t>
  </si>
  <si>
    <t>De nombreux mails reçu après souscription pour expliquer toute les démarches, documents reçus rapidement (carte verte provisoire et une semaine après la carte définitive malgré le fait que je n'avais toujours pas envoyé la carte grise). toutes les démarches ont été simple et efficace. Seul bémol lors de la souscription la création de mon compte a eu quelques bug et le site de l'olivier a aussi quelques bug mineur et il mériterai un petit coup de jeune mais bon cela est juste un détail.
Ensuite en cas de sinistre je ne sais toujours pas mais bon quand c'est positif faut aussi en parler :)</t>
  </si>
  <si>
    <t>19 mai 2017 suite à une expérience en mai 2017</t>
  </si>
  <si>
    <t>wor76-54797</t>
  </si>
  <si>
    <t>Si vous voyez ce commentaire retenez bien que cet assurance c'est la pire de toute. Pire que direct assurance oui !!!</t>
  </si>
  <si>
    <t>16 mai 2017 suite à une expérience en mai 2017</t>
  </si>
  <si>
    <t>mustang-54719</t>
  </si>
  <si>
    <t>Bonjour,
Je confirme. Assurance à fuir !!!!
Pour commencer, très difficile de les joindre au tél. Ils annoncent 12 mn d'attente, l'ennui c'est qu'après 15 mn, ils annoncent tjs en boucle 12 mn d'attente!!!!!!
Le seul créneau, c'est de 13h à 14h ! C'est presque un détail à côté du reste !!!
J'ai vu sur internet qu'ils n'augmentaient leurs tarifs cette année. L'ennui, c'est que je viens de voir la mienne augmenter de près de 20% au 1er mai, en tout risque !!!!! Apparament, même s'ils n'ont pas voulu me le dire, je pense que cela vient du fait que j'ai fait un avenant pour 2 mois où je n'utilisais pas mon véhicule.  Que n'ai je pas fait !!!!!A ce moment, ils recalculent tout, évidemment à leur avantage !
Donc éviter ce genre de chose, où alors bien se renseigner sur les conséquences futures dont ils se garde bien de vous informer !!!!</t>
  </si>
  <si>
    <t>keylo-54712</t>
  </si>
  <si>
    <t>1/2 h au téléphone  pour pouvoir parler à un conseillé. demande de documents resté sans réponse</t>
  </si>
  <si>
    <t>11 mai 2017 suite à une expérience en mai 2017</t>
  </si>
  <si>
    <t>stephen-54603</t>
  </si>
  <si>
    <t>Assurance de très mauvaise qualité ! 30 Minutes pour joindre un conseiller par téléphone, chaque modification de donnée vous seras facturé 15€ + augmentation des cotisations. au final j'ai quitter mon assurance pensant faire des Economies mais en ajoutant frais de dossier + temps perdu + augmentation des cotisations + frais modification en gros j'ai perdu du temps et de l'argent ... 1 ans a tenir en espérant qu'il m'arrive rien car je ne voudrais surtout plus avoir a faire a eu !</t>
  </si>
  <si>
    <t>10 mai 2017 suite à une expérience en mai 2017</t>
  </si>
  <si>
    <t>jerem-54574</t>
  </si>
  <si>
    <t>Service client injoignable et totalement incompétent. Propose des prix plus élevés que sur des sites comparateurs et sont incapables de s'aligner sur les devis en ligne. à fuir !!</t>
  </si>
  <si>
    <t>26 avril 2017 suite à une expérience en avril 2017</t>
  </si>
  <si>
    <t>gagadu86-54304</t>
  </si>
  <si>
    <t>Les prix semblent attractifs cependant il vaut mieux aller voir ailleurs, payer un peu plus cher et avoir un service client digne de ce nom.... L'olivier assurance a majoré mon tarif convenu lors du devis pour une raison qui ne me semble pas valable. J'ai donc demandé des explications dans le délai de 30 jours imparti avant mise en place du nouveau tarif. Je n'ai eu aucune réponse de la part de l'olivier malgrès 4 ou 5 relances par mail. Ils m'ont répondu presque 2 mois plus tard en me disant que de toute façon vu que je n'avais pas donné mon refus dans les 30 jours le tarif serait appliqué de toute manière... Quel culot !! Je leur ai donc réitéré mon refus j'attends toujours une réponse de leur part.... Je vous déconseille fortement cette assurance qui ignore et ne respecte pas ses clients.</t>
  </si>
  <si>
    <t>10 avril 2017 suite à une expérience en avril 2017</t>
  </si>
  <si>
    <t>idrissdev-53974</t>
  </si>
  <si>
    <t xml:space="preserve">Un assureur qui vous appellera même pas avant de mettre fin au contrat, résilié sans aucun sinistre disant pour aggravation de risque (ou fausse déclaration) enfin c'est même pas claire le motif et sans aucun appel, un mail et un recommandé. j'ai par la suite passer galéré pour trouver un autre assureur.
A fuire absolument </t>
  </si>
  <si>
    <t>07 avril 2017 suite à une expérience en avril 2017</t>
  </si>
  <si>
    <t>etienne-53926</t>
  </si>
  <si>
    <t>Prix attractif, possibilité d'uploader les fichier demandés directement depuis le site</t>
  </si>
  <si>
    <t>06 avril 2017 suite à une expérience en avril 2017</t>
  </si>
  <si>
    <t>geraldine-53773</t>
  </si>
  <si>
    <t>Toujours pas reçu ma carte verte définitive alors que j'ai souscrit en janvier. On me balade par mail en me demandant des justificatifs. J'ai tout donné il y a 1 mois à peu près. Suite à un silence de la part de l'assurance, car je réclame ma carte définitive (on est en avril, il serait temps!!!!!), je relance une fois de plus. En guise de réponse, on me redemande les pièces justificatives!!!!! Alors que je les ai déjà envoyées le 14 mars!!!! Et donc, toujours pas de carte verte définitive. Assurance à fuir +++  Si c'est déjà la galère pour recevoir la carte verte définitive, je n'ose même pas imaginer ce que ça donne en cas de sinistre....
A toutes fins utiles, mon numéro de contrat est le 1080144128 Et mon numéro d'assuré est le 9473715336</t>
  </si>
  <si>
    <t>miragexiv-53897</t>
  </si>
  <si>
    <t xml:space="preserve">Je suis en litige avec cette assurance qui sera d'ailleurs contacté très rapidement par mon avocat. 
J'était assuré au Tiers avec options confort Vol et Incendie, mon véhicule a été incendié et ils ont mit 2 mois pour le faire expertiser. Aujourd'hui j'ai reçu un simple mail générique de leur part refusant d'indèmniser sous prétexte que l'incendie était d'origine criminels (vandalisme) et la garantie "incendie" que j'ai souscrite couvre l'incendie par force naturel ou court circuit.
Clairement ils jouent avec le mot incendie pour attirer la clientèle.
Je vous déconseille fortement cette assurance, mieux vaut payer un peu plus cher et s'assurer ailleurs </t>
  </si>
  <si>
    <t>coralie28-53883</t>
  </si>
  <si>
    <t>ça fait 3 ans que je suis chez cette assureur que j'avais trouvé sur un comparateur de prix et j'en suis très très contente. je l'ai même recommander à plusieurs amis. ils sont pas chers et les 2 fois ou j'ai eu des problèmes, ils ont été super réglo et efficaces. je recommande vraiment</t>
  </si>
  <si>
    <t>03 avril 2017 suite à une expérience en avril 2017</t>
  </si>
  <si>
    <t>dam-53789</t>
  </si>
  <si>
    <t>Je poste juste ce commentaire pour partager mon avis au bout de 3 mois d'adhésion. 
Je suis particulièrement dubitatif sur leurs manière de fonctionner. 
J'ai un sinistre ouvert depuis plus d'une semaine et silence radio (juste eu un appel demandant un devis du garage - pour le moment). J'ai envoyé le devis dès le lendemain et depuis ils font les morts (même si je vais devoir payer la franchise, ils doivent au moins envoyer un expert me semble-t-il)
Je commence doucement à regretter mon choix et je me demande si je vais pas rechanger...</t>
  </si>
  <si>
    <t>02 avril 2017 suite à une expérience en avril 2017</t>
  </si>
  <si>
    <t>elghoul51-53784</t>
  </si>
  <si>
    <t xml:space="preserve">service client parfait
réponses contact téléphonique rapides et impeccable
</t>
  </si>
  <si>
    <t>30 mars 2017 suite à une expérience en mars 2017</t>
  </si>
  <si>
    <t>reg-53734</t>
  </si>
  <si>
    <t>Je remercie L’olivier assurance auto,pour leur service clients ,ou niveau des prix je trouve que mieux des outres assurance.bonne assurance je les félicités .</t>
  </si>
  <si>
    <t>28 mars 2017 suite à une expérience en mars 2017</t>
  </si>
  <si>
    <t>marie-53669</t>
  </si>
  <si>
    <t xml:space="preserve"> je suis assurée chez l'olivier depuis plus de 2 ans et je viens d'assurer un second véhicule et ils m'ont fait une remise de 10% sur mon second véhicule !
de plus tout se passe bien : très bon accueil commercial avec des prix attractifs. Possibilité d'envoyer les pièces comme par exemple mon permis de conduire par leur site.
J'ai eu un problème pour recevoir ma carte verte mais j'ai appelé et immédiatement un responsable m'a envoyé ma carte verte le temps qu'il reçoive mon permis que j'avais déjà envoyé.
Je suis donc pleinement satisfaite du produit auto et surtout de la qualité de service .</t>
  </si>
  <si>
    <t>27 mars 2017 suite à une expérience en mars 2017</t>
  </si>
  <si>
    <t>jmgo50-53616</t>
  </si>
  <si>
    <t>Tant qu'il n'y a pas de sinistre tout va bien.
Véhicule volé le 3 novembre, documents envoyés le 24 novembre. Rapport d'expertise le 19 décembre puis un second le 5 janvier. Aucun dossier de cession n'a été envoyé par l'assurance afin de valider l'expertise.
Véhicule retrouvé incendié le 12 janvier, d'après les termes du contrat le véhicule appartient à l'assurance depuis le 5 décembre (30 jours après la déclaration). Une nouvelle expertise est lancée à la demande de l'assurance. 
Courrier recommandé à l'assureur afin de lui demandé d'exécuter le contrat et donc de nous indemniser selon le rapport du 5 janvier. Nouveau rapport le 21 mars (soit 2 mois après avoir retrouvé le véhicule) avec un écart de plus de 2 000 euros. Du coup cette fois nous avons reçu un dossier de cession avec le nouveau prix diminué de 2 000 euros.
Au téléphone, ils nous ont raccroché 2 fois au nez, un conseiller m'a indiqué que le second rapport d'expertise avait été demandé par le 1er expert, j'ai appelé le second expert qui m'a indique qu'ils avaient reçu leur mission de l'assurance... la 2ème expertise a soit disant été faite car le montant dépassait un plafond... quel plafond ? quand j'ai demandé ou cela était inscrit au contrat, pas de réponse.
Nous avons du les appeler à de très nombreuses reprises car le dossier n avancait pas.</t>
  </si>
  <si>
    <t>auto43-53605</t>
  </si>
  <si>
    <t>impossible a joindre au téléphone !!! délai de traitement de plus d'un mois . lors d'une résiliation attendre au moins un mois afin d'être remboursé et lorsque j ai envoyé mon certificat de session m on pris l'échéance suivante et un mois pour être rembourser avec plusieurs relance !!!  vous facture 15 e pour des avenants !!! a fuir</t>
  </si>
  <si>
    <t>22 mars 2017 suite à une expérience en mars 2017</t>
  </si>
  <si>
    <t>sylvie-53490</t>
  </si>
  <si>
    <t>Très agréablement surprise après avoir pris contact par mail, tout a été très rapide</t>
  </si>
  <si>
    <t>15 mars 2017 suite à une expérience en mars 2017</t>
  </si>
  <si>
    <t>jesuschristbluche-53305</t>
  </si>
  <si>
    <t>Assurance établie par tél et envoi de pièces justificatives par courrier sans surprise très très bien</t>
  </si>
  <si>
    <t>11 mars 2017 suite à une expérience en mars 2017</t>
  </si>
  <si>
    <t>christel-53177</t>
  </si>
  <si>
    <t>Je tiens à remercier Marthe qui a su résoudre mon problème alors que sa fait 8 mois que je telephoné et personne ne m'a trouver une solution il a fallu que je tombe sur cette conseillère pour que enfin on m entende c'est d'ailleurs grâce à elle que je reste chez vous je sais maintenant que dés que j'aurais un soucis je la demanderais</t>
  </si>
  <si>
    <t>07 mars 2017 suite à une expérience en mars 2017</t>
  </si>
  <si>
    <t>saida-53058</t>
  </si>
  <si>
    <t>Assurance à éviter comme la peste.
J'ai eu un sinistre il y a quelques jours, j'ai été percuté à l'arrière par un autre véhicule roulant à vive allure.
Avec la partie adverse, nous avons bien coché la case le concernant, la case 8 "heurtait à l'arrière en roulant dans le même sens et sur une même file", en ce qui me concerne, nous n'avons rien coché car aucun cas ne correspondait à ma situation.
Sur le croquis, j'ai dessiné la route ainsi que l'endroit d'où je venais : un cédez le passage a donc été matérialisé sur le croquis ainsi qu'un panneau 50. Or, l'assurance considère que l'impact a eu lieu au niveau du cedez le passage d'après le croquis mais il semble qu'elle ne se fonde pas sur les cases circonstances,qui démontrent bien que la partie adverse n'a pas perçu ma voiture comme venant de droite mais comme bien roulante sur une ligne droite. L'impact a eu lieu à environ 40 mètres après que j'ai franchi l'intersection, ce qui démontre que j’étais déjà bien engagé et que je roulais à 50, soit la vitesse autorisée. De plus, un PV de gendarmerie a été dressé et la partie adverse a été contrôlé positif à l'alcool.
J'ai l'impression que cette assurance fait tout pour ne rien lacher , elle cherche absolument à me rendre responsable alors que sur le constat, il est clairement établie les circonstances du choc. Mon adversaire a reconnu sa responsabilité, n'a pas fait part d'un quelconque point de désaccord sur le constat ainsi que dans la rubrique observation.
Je trouve cela scandaleux.
De plus, le service client est incompétent ; on a suggéré au garagiste où est stockée ma voiture de faire le rôle d'expert en prenant des photos, ce qu'il n'est pas habilité à faire, naturellement, on m'a aussi dit que je paierai les frais de gardiennage jusqu'à la fin de l'expertise alors, qu'on ne paye les frais qu'à partir du moment où l'expert intervient.
J'espère que cette assurance réglera ce problème rapidement car je suis très remontée !!!!
J'aurais du me méfier de cette compagnie depuis le début, au vue des avis négatifs que j'avais déjà lu.</t>
  </si>
  <si>
    <t>01 mars 2017 suite à une expérience en mars 2017</t>
  </si>
  <si>
    <t>dilabab-52869</t>
  </si>
  <si>
    <t>Très bonne prise en charge après un sinistre
Bon rapport qualité prix
Bonnes explications</t>
  </si>
  <si>
    <t>28 février 2017 suite à une expérience en février 2017</t>
  </si>
  <si>
    <t>theo-52830</t>
  </si>
  <si>
    <t>Contracté en novembre 2016, je n'ai toujours pas ma carte verte !! Seuls les prélèvements fonctionnent !!  et les réponses automatiques par mail . Derniers jours avant procédure contentieuse ...</t>
  </si>
  <si>
    <t>22 février 2017 suite à une expérience en février 2017</t>
  </si>
  <si>
    <t>remy59-52634</t>
  </si>
  <si>
    <t>Pas cher mais prend tres peu de chose en compte. Donc si vous etes seul conducteur et vous nutilisez pas votre voiture pour aller au travail cest pas cher. Sinon cest plus cher</t>
  </si>
  <si>
    <t>21 février 2017 suite à une expérience en février 2017</t>
  </si>
  <si>
    <t>wolfen-52616</t>
  </si>
  <si>
    <t>Pour ma part fait très bien son boulot. Réactive pas chère et voiture dépanné en moin de 45min. Je recommande pour les jeune qui veulent faire des économies et être en sécurité.</t>
  </si>
  <si>
    <t>10 février 2017 suite à une expérience en février 2017</t>
  </si>
  <si>
    <t>aurelien-52291</t>
  </si>
  <si>
    <t>Tout se passait bien jusqu'au sinistre.
Nous avons eu un accident le 23 décembre 2016, (face a face non responsable).
J'appel l'olivier, fait remorquer la voiture au garage et là ça se dégrade la voiture n'est expertisé que le 5 janvier 2017, les réparations sont faites mais l'expert (BCA expertise) n'est pas d'accord avec le garage (remplacement de l'aide au stationnement avant) de ce fait la voiture est bloqué au garage depuis le 31 janvier 2017, l'indemnisation ne peut avoir lieu car l'olivier n'ont pas le rapport final d'expertise. De plus personne ne vous précise que si vous ne prenez pas de garage agréer vous devrez avancer les fonds (dans mon cas 6800€), que si vous ne prenez pas de garage agréer aucun véhicule ne sera mis a votre disposition!
Conséquence: cela fait presque 2 mois que je suis obligé de louer une voiture pour allé bossé!!
je suis super déçu et ne recommande absolument pas l'olivier. 
Ah oui et cerise sur le gâteau suite a ma déception je cherche un nouvel assureur en passant par un comparateur d'assurance et le moins cher est l'olivier jusque là aucun problème sauf que pour exactement les mêmes infos que lors de la souscription de mon contrat le tarifs est très différent car je paye actuellement 60€ par mois et là il me propose les mêmes garanties pour 40€! comment l'expliqué?!</t>
  </si>
  <si>
    <t>06 février 2017 suite à une expérience en février 2017</t>
  </si>
  <si>
    <t>leceuve-emilie-52108</t>
  </si>
  <si>
    <t>J'ai souscri à L'oliver aujourd'hui ! Le contact avec le conseiller s'est extrêmement bien passé les prix compétitive et les avantages sur la durée sont positifs ! A voir sur l'année maintenant ! J'ai reçu tout les liens d'activation de compte et un bon suivi de A à Z !</t>
  </si>
  <si>
    <t>31 janvier 2017 suite à une expérience en janvier 2017</t>
  </si>
  <si>
    <t>vik-51911</t>
  </si>
  <si>
    <t>troisième année assuré, ne peut toujours pas utiliser stanitsa personnelle sur le site Web, j'ai demandé d'activer par téléphone, envoyer des emailes ...- résultat nul.  Service sinistre, absolument pas compétent. ne font pas attention aux documents photographiques et des explications....</t>
  </si>
  <si>
    <t>bimall-51887</t>
  </si>
  <si>
    <t>En tant que client potentiel, la service téléphonique est fort désagréable, après avoir mentionné tous les éléments nécessaire à un devis, j'ai du tout redonner au téléphone, mais plus d'une heure après m le devis qui devait m'arriver dans la foulée n'était toujours pas dans ma BAL. Rappelant j'ai eu un homme froid et désagréable qui a mis fin a notre conversation ne trouvant aucune excuse à donner pour l'attente que je dois subir. Lisant les commentaires sur ce site,  je ne suis pas encouragé à devenir le client de l'Olivier.</t>
  </si>
  <si>
    <t>24 janvier 2017 suite à une expérience en janvier 2017</t>
  </si>
  <si>
    <t>linarda-24875</t>
  </si>
  <si>
    <t>mon avis comme toute les assurances lorsque vous n êtes pas client chez eux on vous téléphone des dizaine de fois, une fois client c est différent pour avoir une réponse c est autre chose , n ayant eu aucun accident ,je ne peux rien dire mais c est pour le prix j ai commencé avec une cotisation de 42 euro et pour me remercier de ne pas avoir de de sinistre j ai une baisse de de franchise mais une augmentation de 6 euro, j ai fais une simulation sur l olivier avec ma voiture même caractéristique même garantie et j obtenais un prix de 39 euro mensuel , j ai eu un appel pour mon contrat et j ai dit que j étais déjà cliente chez eux et que je ne comprenais pas pourquoi que les mensualité était moins en nouveau contrat , je lui ai dit ne devrais je pas résilier chez l olivier et me réassurer chez l olivier pour obtenir une baisse de prix , qu apparement ça ne rapportais rien d être client , il m a dit que le prix que j avais obtenu sur un comparateur de prix n 'était pas juste que si je fesais ça que j allais payer le double et qu il ne fallait pas se fier au comparateur d assurance que ç étais pourattirer les clients , le hic c est j ai fait le devis sur l olivier pas autre part ;ici je vais acheter une nouvelle voiture et c est triste mais je risque de changer d assurance car si pour vous augmenté mon assurance de 72 euro sur un an c est rien bin pour moi c est énorme</t>
  </si>
  <si>
    <t>23 janvier 2017 suite à une expérience en janvier 2017</t>
  </si>
  <si>
    <t>turbo-51591</t>
  </si>
  <si>
    <t>Prélèvement effectué suite à l'accord du devis sans réception du contrat.en cas d'absence de documents (qui manque toujours malgrés la réception il se réserve de garder l'acompte.impossible de faire une réclamation sur le contrat l'envoi à toujours échoué.attente interminable au tél.</t>
  </si>
  <si>
    <t>papaya-51570</t>
  </si>
  <si>
    <t>CONTRAT N°1080124921
Nous avons souscrit à une assurance de l'Oliver assurance auto il y a quelques mois et nous n'avons toujours pas reçu la vignette d'assurance définitive. Nous avons à plusieurs reprises envoyés les papiers demandés que ça soit par la poste ou par le biais de leur site internet. Malgré tout ça, ils persistent à dire qu'ils n'ont rien reçu de notre part. Nous avons bien évidemment payé une année entière d'assurance en avance qui s'élève à plus de 400 euros.
Selon les termes de leur contrat, si les papiers demandés ne sont pas reçus à temps ils auront tout à fait le droit de garder l'intégralité de la somme versée, soit plus de 400 euros. 
Je souhaiterais donc trouver un moyen pour résoudre ce problème. Si c'est de la malhonnêteté, j'aimerais savoir comment je peux me faire rembourser.</t>
  </si>
  <si>
    <t>21 janvier 2017 suite à une expérience en janvier 2017</t>
  </si>
  <si>
    <t>jalil-51537</t>
  </si>
  <si>
    <t>1: Lors du devis sur internet ils vous acceptent ensuite vous renvoit les document à  signer mais avec des changement fait par eux même pour ensuite augmenter le prix.
2:Le véhicule  de prêt  n'est  pas mis a disposition  si vous avez moins de 21 ans même  si vous avez souscrit la garantie en plus. On vous propose de louer vous même  et d'avancer  les frais. 2 mois plus tard  toujours pas de remboursement (il fait les appelé  car ils ne répondent pas a ce type de mail)
3: Il faut des heures et des heures d'attente et de blabla au téléphone  si vous avez eu un sinistre. (À noter qu'ils appellent la personne avec qui vous avez eu un accident et qu'en  plus cette personne est la responsable tandis que vous on s'en  fiche royalement.)
4: un point positif la dépanneuse  est venu en 20 minutes  pour ensuite déposé la voiture dans une station essence car l'assurance  ne leur a pas communiqué de garage agréé. 
5: Un conseil fuyez cette assurance téléphone même  si vous faites tres attention sur la route et pensez  ne pas avoir d'accident car même  non responsable on le regrette ( j'étais  à  l'arrêt  dans un rond point quand une personne m'a  tapé  à  l'arrière).</t>
  </si>
  <si>
    <t>12 janvier 2017 suite à une expérience en janvier 2017</t>
  </si>
  <si>
    <t>michael-51214</t>
  </si>
  <si>
    <t>par le biais des furets.com, j'ai souscrit chez l'olivier assurance. ils  me réclament un réajustement de 85 euros pour un accident NON RESPONSABLE , élément JAMAIS demandé lors du devis.  Nous avons le sentiment d'avoir été bernés.....très très decus</t>
  </si>
  <si>
    <t>05 janvier 2017 suite à une expérience en janvier 2017</t>
  </si>
  <si>
    <t>anthonyblox-50976</t>
  </si>
  <si>
    <t>Je voudrais annuler mon contrat, me rétracter . En effet ayant souscrit le 03/01/2016, je dispose d'un droit de rétractation . De plus je n'enverrai pas les documents justificatifs. Merci de prendre en compte ma demande et de ne pas me prélever pour les mois prochains (MANDAT SEPA NON REMPLI , NI SIGNE)
Numero de contrat : 1080144286</t>
  </si>
  <si>
    <t>yacine83-50970</t>
  </si>
  <si>
    <t xml:space="preserve">Aujourd'hui avec surpris je constate un prélèvement sur mon compte or il y a plus d'un mois j'ai envoyer avec accusé de réception une demande de résiliation pour l'augmentation de leurs tarifs donc j'appelle olivier est leurs demande pour quels raison il me preleve puis que je ne suis plus chez eux on me répond je site"je ne peux accorder votre demande car il me faut le numéro du bordereaux de la lettre recommandée néanmoins je l'ai sous mes yeux " dans quels monde nous vivons j'ai le document mais je ne peux pas donc changer de métiers car ce que vous faites c'est du vole .en bonne entendeur je vous salut. </t>
  </si>
  <si>
    <t>30 décembre 2016 suite à une expérience en décembre 2016</t>
  </si>
  <si>
    <t>martin-50782</t>
  </si>
  <si>
    <t>J'ai payé mon assurance de facon annuelle en novembre j'ai été débité de deux fois le montant sans mon consantement. Pour encaisser votre argent ils sont fort par contre pour vous le rendre beaucoup moins....</t>
  </si>
  <si>
    <t>20 décembre 2016 suite à une expérience en décembre 2016</t>
  </si>
  <si>
    <t>jpg176-50483</t>
  </si>
  <si>
    <t>L'incohérence reigne. Premier déménagement, on me facture 36euros en complètement pour le lieu de stationnement. 18 mois plus tard je déménage a nouveau à mon ancienne adresse. A nouveau 36euros pour les mêmes raisons, étrange. Je change également de véhicule après avoir fais un devis sur lelynx, l'offre de mon chère assureur a 399euros est très intéressante. J'appel l'olivier pour déclarer mon changement de véhicule, après 15 minutes d'attente je tombe sur dame plutôt sympa qui enregistre les modifications et m'indique un complément a payer de 54euros. Je lui explique que j'ai fais un devis au préalable et que je ne devrais rien payer car j'ai payé 409euros pour l'année en cours. Elle me fait comprendre que c'est un tarif nouveau client et que si je veux en bénéficier il fallait que je résilie mon contrat actuel et que j'en souscris un nouveau, étrange! N'ayant pas le temps je laisse tomber et accepte de payer le supplément de 54euros. 5 minutes plus tard je reçois mon nouveau contrat et découvre le tarif de 493euros par an, soit une différence de 84euros par rapport à mon ancien véhicule. Une question me taraude. Je suis à de 3 mois de l'échéance de mon contrat. Pourquoi me font il payer 54euros de complément pour 3 mois alors que la différence annuelle est de seulement 84euros. Ils auraient dû me facturer 21euros. A nouveau le calcule au prorata est très étrange. J'appelle le service client pour signaler l'erreur mais prorata n'est pas dans leur vocabulaire. Incapable ne m'éxpliquer cette somme, on me dit que c'est l'ordinateur qui prend des critères qu'elle ne connaît pas pour calculer le complément et que celui-ci n'a rien à voir avec le tarif du nouveau contrat, étrange. Bref il faut fuire.</t>
  </si>
  <si>
    <t>14 décembre 2016 suite à une expérience en décembre 2016</t>
  </si>
  <si>
    <t>audrey-50273</t>
  </si>
  <si>
    <t xml:space="preserve">Service client compétent et à l'écoute
Des tarifs adaptés
Des formules complètes 
Cotisant abordable et raisonnable sachant que j'ai été résiliée par mon ancienne assurance car trop de sinistres 
</t>
  </si>
  <si>
    <t>05 novembre 2021 suite à une expérience en octobre 2021</t>
  </si>
  <si>
    <t>agnes--138944</t>
  </si>
  <si>
    <t xml:space="preserve">A FUIR ! Assurance qui vous prélève de l'argent sur le compte malgré un contrat non validé. J'ai fait un devis sur leur site le 25/10/21 lequel était intéressant. J'ai donc validé l'inscription mais 2 jours après ils valident mon dossier avec un tarif double de ce que j'ai accepté sans même m'en informer avec un échéancier de prélèvements. Ce qui est aberrant, le nouveau contrat avec le tarif plus élevé a été validé sur le site malgré que je n'étais pas d'accord avec le tarif et je demandais l'annulation de celui-ci. Enfin au fil des relances, le statuts change de validé puis non validé puis validé résilié. Heureusement, j'ai gardé les captures d'écran de ses modifications.
Le 29/10, je demande l'annulation de mon inscription par envoi de lettre sur site (photo avec signature). J'envoie également un courrier recommandée le 30/10 avec la demande de ne pas donner suite au devis du 25/10 pour cause d'augmentation de tarif.
Suite à cela ils m'appellent et me disent que je n'ai pas le droit de me rétracter car je suis obligée d'avoir une assurance pour la voiture et que je dois payer jusqu'au 23/11 (la date limite d'envoi de documents nécessaires à la validation).
Le 29/10 à 20h, j'ai quand même une personne au téléphone qui me dit que je serai remboursée et qu'elle envoie mon dossier au service concerné.
La semaine suivante, je reçois une information d'annulation de mon contrat au 03/11 et que je leur dois la somme de 3, 81€ ( prélevé sur mon compte hier en plus de la somme de 39€ à la validation du devis). C'est un autre nom en signature que la personne que j'ai eu le 29/10.
Après de très nombreux échanges téléphonique et par écrit depuis le 25/10, l'assurance cherche toujours à me prélever de l'argent. Je demande juste d'annuler cette demande et de me rembourser les sommes encaissées. Je ne veux plus jamais entendre parler de cette assurance. J'ai été attirée par le prix attractif mais croyez-moi, c'est un mensonge. Lisez les avis, je ne suis pas la seule dans ce cas.
Contrat num. 332629815 </t>
  </si>
  <si>
    <t>Direct Assurance</t>
  </si>
  <si>
    <t>mad-138977</t>
  </si>
  <si>
    <t>incroyable assurance qui propose de passer de 35€ a 62€ pour la même voiture 
impossible de poser des questions pour savoir le pourquoi du comment tu soul les conseillers 
bien votre pub maintenant il faut l'appliquer ;;;;;</t>
  </si>
  <si>
    <t>02 novembre 2021 suite à une expérience en décembre 2020</t>
  </si>
  <si>
    <t>philippe-138744</t>
  </si>
  <si>
    <t>Trouvez vous normal d être au dessus de certaines assurances de plus de 200€ avec les mêmes forfaits ?????? 
Moi non client de plus de 12 ans !
Rien à voir avec la pub déversée à la TV !!!!!</t>
  </si>
  <si>
    <t>astrid-138681</t>
  </si>
  <si>
    <t>Le prix de ma cotisation était de 180 euros en 2020. Elle passe à 330 euros en 2021, sans sinistre bien sur, à situation égale. Cette pratique n'est pas correcte.</t>
  </si>
  <si>
    <t>eve-capiet--137954</t>
  </si>
  <si>
    <t xml:space="preserve">Je trouve cette assurance beaucoup trop cher pour les services apportés.  
Prix attrayants au départ la première année, mais augmente très rapidement et peu de prise en charge ou avec de grosses franchises.
Je ne recommande pas cette assurance </t>
  </si>
  <si>
    <t>uode-136462</t>
  </si>
  <si>
    <t>Assurance à l'écoute et qui est ouverte à la renégociation des mensualités du contrat. Je n'ai pas encore eu besoin de leurs services car jamais eu d'accident. La seule chose que je peux leur reprocher c'est le service client délocalisé.</t>
  </si>
  <si>
    <t>gb-135765</t>
  </si>
  <si>
    <t xml:space="preserve">Bonjour,
Après une recherche sur les devis d'assurance auto, je suis étonné que Direct Assurance ne soit pas dans le top 3. Je constate des écart de 20 a 25% sur mes contrats autos.
Cordialement. </t>
  </si>
  <si>
    <t>johanna-11000-135658</t>
  </si>
  <si>
    <t>Les prix annoncé lors du devis ne sont pas correctes Meilhan trompé dans le mon numéro de rue (11 au lieu du 34 ) la cotisation mensuelle a été augmenté de 5€ puis de 3€ de plus car c’est un véhicule secondaire 28€ pour un express alors que j’ai 9 ans de permis sans interruption ni sinistre …</t>
  </si>
  <si>
    <t>aurelien-b-135439</t>
  </si>
  <si>
    <t xml:space="preserve">Très très satisfait de vos services je recommanderai votre assurance à mes amis 
Site très bien expliqué clair net et précis 
Ainsi que les tarifs 
Cordialement </t>
  </si>
  <si>
    <t>roland-m-135403</t>
  </si>
  <si>
    <t>Je suis très satisfait de la rapidité pour souscrire une assurance voiture
Merci de traiter aussi vite Les demandes    je suis content d être chez vous</t>
  </si>
  <si>
    <t>romain--l-135372</t>
  </si>
  <si>
    <t xml:space="preserve">Je suis satisfait de l'assurance. Rapide et simple. Pas de probleme
Es pour effectuer les devis pour ma voiture que je viens d'acheter. Bon prix et site simpke
</t>
  </si>
  <si>
    <t>justine-p-135367</t>
  </si>
  <si>
    <t xml:space="preserve">La démarche est simple et rapide à effectuer, c'est idéal.  
Les options sont clairement définies lorsque l'on choisit la formule à laquelle adhérer.
</t>
  </si>
  <si>
    <t>marie-k-135345</t>
  </si>
  <si>
    <t>Je suis satisfaite de la rapidité pour souscrire à un contrat et des options d’assurance proposées afin d’être couvert au maximum en fonction de ces besoins</t>
  </si>
  <si>
    <t>marie-claude-c-135335</t>
  </si>
  <si>
    <t>JE SUIS TRES SATISFAIS DU SERVICE DIRECT ASSURANCE VRAIMENT RIEN A REPROCHER POUR LE MOMONENT NOUS VERON BIEN PAR LA SUITE MAIS TRES TRES CONTENT DES PRESTATION</t>
  </si>
  <si>
    <t>jean-michel-t-135330</t>
  </si>
  <si>
    <t>TRES SATISFAIT DIRECT ASSURANCE ASSURE UN BON SERVICE A L ECOUTE DE SES CLIENTS; RAPIDITE POUR LES DEMANDES DE DEVIS;
LES PRIX SONT SATISFAISANTS ET ABORDABLES
JE RECOMMANDE</t>
  </si>
  <si>
    <t>marilyn-c-135320</t>
  </si>
  <si>
    <t>Comme d hab offre intéressante, kilométrage illimité, assistance 0 kilometres.
J espere qu aussi efficace qu avant en cas de problème. Mais je vais croiser les doigt pour ma nouvelle titine.</t>
  </si>
  <si>
    <t>guillaume-p-135307</t>
  </si>
  <si>
    <t>J'ai fait plusieurs comparaison des prix avec d'autres assurance mais la plupart depassaient de loin mon budget, mais là c'est moitié moins cher que ce que je pensai</t>
  </si>
  <si>
    <t>achraf-m-135297</t>
  </si>
  <si>
    <t>Je suis heureux d etre avec vous merci a vous cordialemznt moumen achra service agiriable a l ecoute de ces cliens je recommande je conseierais au gens que je connais de</t>
  </si>
  <si>
    <t>karinne-a-135287</t>
  </si>
  <si>
    <t>Je suis satisfaite du service et les prix me conviennent parfaitement. Faire établir un devis sur le site internet et y souscrire est très rapide et simple.</t>
  </si>
  <si>
    <t>vincent-r-135265</t>
  </si>
  <si>
    <t>je suis trés satisfait du service 
pour le servce je suis trés satisfait pour les prix  simple rapide efficace je vous recommanderais sans problémes c est certain</t>
  </si>
  <si>
    <t>romain-m-135262</t>
  </si>
  <si>
    <t>Prix dans les tarifs du marché satisfaisant. Rapide et efficace pour souscrire une assurance auto. Parrainage avec mon pere, somme du parrainage un peu faible….</t>
  </si>
  <si>
    <t>eric-g-135257</t>
  </si>
  <si>
    <t>Simple , rapide et bénéficiant d'un tarif attractif,  j'en suis à mon troisième véhicule assuré chez vous. Merci pour votre service en espérant  pouvoir bientôt assurer mon bien immobilier.</t>
  </si>
  <si>
    <t>flaurine-c-135252</t>
  </si>
  <si>
    <t>Vraiment rapide le prix et correct je recommande cette assurance je suis ravie d’avoir souscrit chez eux j’ai 2 assurance une pour ma c3 et une pour ma polo 5</t>
  </si>
  <si>
    <t>david-b-135250</t>
  </si>
  <si>
    <t>je suis satisfait du service les prix me conviennent simple et rapide beaucoup moins chère que mon ancienne assurance Allianz 307 euros a l'année vous etes 2 fois moins chère</t>
  </si>
  <si>
    <t>charlene-d-135236</t>
  </si>
  <si>
    <t>Rapide efficace les prix sont attractifs et la prise de la assurance et à la date que l'on souhaite et en cas de problème le service client et rapide et efficace</t>
  </si>
  <si>
    <t>marouen-b-135209</t>
  </si>
  <si>
    <t xml:space="preserve">Excellent prix
Service réactif. Le fait de pouvoir associer les deux contrats auto et habitat facilite le suivi des prélèvements mensuel. Je suis satisfait. </t>
  </si>
  <si>
    <t>sophie-b-135203</t>
  </si>
  <si>
    <t>Site ergonomique. Guidée pas a pas. Offre rapide et envoyée par mail. Contrat détaillée et thématique. Franchises plus haute que certaines autres compagnies. Mais couverture dommages plus importante.</t>
  </si>
  <si>
    <t>martine--l-135200</t>
  </si>
  <si>
    <t>Très bon rapport qualité prix encore merci  très réactif très satisfaite de ma souscription pouvez-vous me dire si vous faites les mutuelles santé merci à vous</t>
  </si>
  <si>
    <t>cynthia-n-135189</t>
  </si>
  <si>
    <t>très satisfaite des prix et des services
facilité de souscription
je recommande vivement et toujours un conseiller présent en cas de doute pour nous accompagner</t>
  </si>
  <si>
    <t>aja-r-135176</t>
  </si>
  <si>
    <t>Je suis satisfait du service et le rapidité. Je suis satisfait du service et le rapidité. Je suis satisfait du service et le rapidité. Je suis satisfait du service et le rapidité.</t>
  </si>
  <si>
    <t>tiphaine-t-135161</t>
  </si>
  <si>
    <t>Je suis satisfait du prix un gain de 120€ a l'année espérons que les accident seront bien régler et rapidement,site tres fluide un bon point quand on veut faire vite et bien</t>
  </si>
  <si>
    <t>aboubekeur-a-135155</t>
  </si>
  <si>
    <t xml:space="preserve">Je suis satisfait simple efficace et pas cher 
Je recommande cette assurance car elle répond aux attentes s’est usagers.
Très bon rapport qualité prix </t>
  </si>
  <si>
    <t>yoann-g-135142</t>
  </si>
  <si>
    <t xml:space="preserve">Prix très plus que corect
Rapidité pour assurer le véhicule
Jeune conducteur très content pour mon budget 
Je recommande direct assurance rapide et efficace </t>
  </si>
  <si>
    <t>gloria-c-135124</t>
  </si>
  <si>
    <t xml:space="preserve">je suis satisfait de votre agence, mais j'aimerai ben recevoir mn devis a la maison le plus vite possible sinon je suis contente de vos offres 
Cordialement </t>
  </si>
  <si>
    <t>denis-b-135119</t>
  </si>
  <si>
    <t>je suis satisfait de l'accueil téléphonique , mais revenant d'Afrique après plusieurs année d'absence En France il dommage que je suis oblige de recommencer tout a zéro</t>
  </si>
  <si>
    <t>sebastien-t-135118</t>
  </si>
  <si>
    <t>Parcours de souscription très agréable, Facile d'accès, rapide avec les renseignements suffisant pour se faire une idée précise de son assurance. Je recommande</t>
  </si>
  <si>
    <t>arnaud-c-135112</t>
  </si>
  <si>
    <t>Formulaire long a compléter
Pas la possibilité de mensualiser
Prix excessifs pour un véhicule qui a plus de 20 ans avec une puissance de 4cv 
Malheureusement l'assurance est obligatoire</t>
  </si>
  <si>
    <t>robin-l-135094</t>
  </si>
  <si>
    <t>Déjà abonné auparavant et n’ayant eu aucun soucis je réitère ma confiance. Les prix sont très attractifs et c’est une compagnie que je conseillerais par la suite</t>
  </si>
  <si>
    <t>alain-g-135086</t>
  </si>
  <si>
    <t xml:space="preserve">Contrat finalisé par mail, mes contacts avec vos collaborateurs étant décevant (impatience à la limite de l'agressivité) 
Le site en ligne est facile d'accès et très compréhensible </t>
  </si>
  <si>
    <t>francis-y-135083</t>
  </si>
  <si>
    <t>Très satisfaite, rapidité et simplicité du devis en ligne avec en plus la résiliation prise en charge par direct assurance. Je recommande ce service efficace.</t>
  </si>
  <si>
    <t>nicolas-m-135075</t>
  </si>
  <si>
    <t>Service en ligne sympathique et ergonomique, avec des couleurs flamboyantes ainsi qu'une tarification avantageuse. Je reviendrais avec des amis pour un week end.</t>
  </si>
  <si>
    <t>29 septembre 2021 suite à une expérience en octobre 2020</t>
  </si>
  <si>
    <t>maro-133652</t>
  </si>
  <si>
    <t>Rapport qualité prix excellent, DIRECT ASSURANCE m'informe au quotidien des conditions climatiques en cas d'intempéries je reçois une alerte avec les conseils pour protéger mon habitation et mon véhicule.
Je suis très satisfait de cette assurance qui contrairement à d'autres est très proche de ses clients.
Je conseille fortement à tout le monde d'aller chez eux. 
J'avoue qu'au début j'ai eu du mal à franchir le pas de prendre une assurance en ligne, mais finalement avec DIRECT ASSURANCE, j'ai juste un appel téléphonique à passer pour obtenir les informations dont j'ai besoin.
Les services sont les mêmes qu'une assurance traditionnelle avec des coûts beaucoup moins élevés.</t>
  </si>
  <si>
    <t>lucinda-m-135066</t>
  </si>
  <si>
    <t>Pour l'instant je suis satisfaite au niveau démarche. j'attends de voir la suite.
car je viens juste de souscrire à Direct Assurance. je vais consulter mes mail
Cordialement</t>
  </si>
  <si>
    <t>amine-b-135057</t>
  </si>
  <si>
    <t>TRES BONNE CONSEILLERE
ECOUTE CONSEIL ETAIT AU RDV 
ELLE M A RAPPELE ET MA GUIDE POUR LA SIGNATURE 
LE TARIF EST INTERESSANT  ET ME FAIT BENEFICIER DU PARAINAGE</t>
  </si>
  <si>
    <t>nawfal-j-135041</t>
  </si>
  <si>
    <t>JE SUIS SATISFAIT DE TOUT SAUF QUE DE LA FRANCHISE EN PLUS POUR AVOIR LE DEPANAGE 0KM  LE PACK SERENITE A 10€ ... JE TROUVE CELA DOMMAGE ( AUSSI OBLIGER LES GENS A METTRE MIN 150 CARACTERES POUR VALIDER L'AVIS )</t>
  </si>
  <si>
    <t>29 septembre 2021 suite à une expérience en août 2021</t>
  </si>
  <si>
    <t>lucile-vanille-92-135040</t>
  </si>
  <si>
    <t>Souscription direct avec les attestations dans l'heure. Échanges commerciaux claires sauf que le son bas d'ou répétition de données. Bref cool d'avoir un interlocuteur rapidement et compétant.</t>
  </si>
  <si>
    <t>aurelie--l-134107</t>
  </si>
  <si>
    <t>On est le tarif me convient reste à voir la qualité de service.
 Nous verrons ça lors du première  Incident. Car c'est bien là qu'on reconnaît une bonne assurance.</t>
  </si>
  <si>
    <t>nancy-f-134986</t>
  </si>
  <si>
    <t>Je suis satisfaite de ma demande au niveau de la prise en charge le conseiller était clair mais le tarif proposé pour un leasing par l’assurance est élevé</t>
  </si>
  <si>
    <t>marine-a-134982</t>
  </si>
  <si>
    <t>Le prix et correct pour un nouveau contrat mais abusé pour un changement de véhicule il n’est pas logique que l’on paye plus cher pour un ancien client</t>
  </si>
  <si>
    <t>yohan-h-134972</t>
  </si>
  <si>
    <t>Je suis satisfait du service en ligne et de la souscription par internet.
Il ne mz reste plus qu'à profiter et à rouler sereinement. Merci direct assurance</t>
  </si>
  <si>
    <t>fouad-h-134956</t>
  </si>
  <si>
    <t>Je suis deja client est des que je veut souscrire une nouvelle assurance via le sit internet  je doit rentrer toute mes infos perso alor que vous les avez déjà,  c'est peut fatiguant</t>
  </si>
  <si>
    <t>manon-134950</t>
  </si>
  <si>
    <t>Je viens d'avoir un acte de vandalisme sur ma voiture (portières rayées ) j'ai donc appelé mon assureur DIRECT ASSURANCE qui m'a dit que malgré le fait que je soit assurée tous risques, si je souhaite réparer ma voiture je dois financer 300 euros de franchise ainsi que 10 % des réparations! C'est une honte, Je paye déjà 800 euros d'assurance à l'année je n'ai jamais eu de soucis sur mon véhicule et la seule fois ou j'ai besoin de réparer ma voiture voilà ce que je dois débourser. Je ne vous conseille pas cette assurance!</t>
  </si>
  <si>
    <t>olivier-q-134942</t>
  </si>
  <si>
    <t>Satisfaction client la souscription a été relativement facile sur internet pas de souci particulier tu sais pas c'est relativement correctement et rapidement</t>
  </si>
  <si>
    <t>renan-l-134930</t>
  </si>
  <si>
    <t>aucun avis pour l'instant. Je viens de souscrire à une assurance auto chez Direct assurance, je n'hésiterai pas à éditer cet avis, quand j'aurais plus de recule.</t>
  </si>
  <si>
    <t>francois-j-134929</t>
  </si>
  <si>
    <t>Prix Défiant toute Concurrences..
Je suis satisfait en tous point quand ta la prise en charge de ma demande que l'apport des réponses a mes nombreuse questions.</t>
  </si>
  <si>
    <t>jerome-l-134928</t>
  </si>
  <si>
    <t>je suis deja client chez vous et je m'attendais à une baisse de tarif sur mon autre assurance voiture ( celle de la twingo ) en attendant une réponse de votre part</t>
  </si>
  <si>
    <t>dagri-franck-frederic-k-134904</t>
  </si>
  <si>
    <t>Je suis satisfait du traitement informatisé de l'abonnement
je suis satisfait du prix de l'assurance 
J'espère avoir des personnes qui répondent à nos attentes maintenant que nous sommes chez Direct Assurance</t>
  </si>
  <si>
    <t>thierry-l-134843</t>
  </si>
  <si>
    <t xml:space="preserve">je suis satisfait  si bien en temps que devis ou inscrption plus 
 de vos service prix raisonnable et  facile pour l'inscription payement bien securiser </t>
  </si>
  <si>
    <t>rudy-b-134825</t>
  </si>
  <si>
    <t>Bon prix pour être assuré au même condition que mon ancien assureur je gagne 50 euros par mois . A voir dans le temps si ils tiennent leurs engagements vis à vis de leur pub</t>
  </si>
  <si>
    <t>denis-s-134822</t>
  </si>
  <si>
    <t>Satisfait du service  l assurance devra démarrer ce jour a 15 heures date de livraison du vehicule. Bon contact téléphonique et bonne prestations informatiques</t>
  </si>
  <si>
    <t>28 septembre 2021 suite à une expérience en octobre 2020</t>
  </si>
  <si>
    <t>emmanuel-97361</t>
  </si>
  <si>
    <t>Direct Assurance, l'assurance que vous allez aimer..... ou pas..
Quand une voiture est décrétée épave et qu'ils vous appliquent une sorte de franchise très importante, ajoutée sur une réduction du prix, ça donne plus envie de s'assurer chez eux</t>
  </si>
  <si>
    <t>khalid-a-134783</t>
  </si>
  <si>
    <t xml:space="preserve">Je suis très content du service. Je recommande vivement.
C'est facile, rapide et efficace, n'hesitez pas à souscrire votre assurance auto chez direct assurance. Merci </t>
  </si>
  <si>
    <t>coralie-c-134779</t>
  </si>
  <si>
    <t>Les prix me conviennes simple et rapide plusieurs choix . J espère que la qualité du suivi du dossier et assez simple aussi et pouvoir avoir rapidement des réponses au question</t>
  </si>
  <si>
    <t>julie-c-134774</t>
  </si>
  <si>
    <t>Pour le moment je suis satisfaite, plutôt bonnes garanties à un tarif raisonnable, à voir sur la durée et surtout en cas de sinistre. Je donne une chance aux assurances en ligne !</t>
  </si>
  <si>
    <t>harond-l-134767</t>
  </si>
  <si>
    <t xml:space="preserve">Je suis vraiment satisfait de la rapidité dont j’ai pu d’assurer chez vous ! Après avoir pu faire des comparaisons chez d’autres assurances je dois confirmer que pour les meme garantie vous êtes les moins chère donc comment passez à côté !!!
</t>
  </si>
  <si>
    <t>aurelie--m-134741</t>
  </si>
  <si>
    <t xml:space="preserve">Je suis satisfaite des tarifs
Prix attractif
J'espère ne pas être déçue.
Bon rapport qualité prix
Dommage qu'il fasse tout de même réglé 2 mensualités lors de l'inscription </t>
  </si>
  <si>
    <t>maud-d-134729</t>
  </si>
  <si>
    <t xml:space="preserve">Je suis sastifait très facile d utilisation et très accessible les prix sont très correct 
Le site est intuitif et facile d utilisation merci pour votre accueil </t>
  </si>
  <si>
    <t>gersende-c-134725</t>
  </si>
  <si>
    <t>je suis satisfait mais le prix que l on m annonce ne correspont pas au prix que j avais sur mon premier devis je verai si tous se passe bien je metterai ma deuxieme voiture aussi</t>
  </si>
  <si>
    <t>samir-a-134722</t>
  </si>
  <si>
    <t xml:space="preserve">Très bon rapport qualité prix je suis satisfait 
Merci beaucoup Très bon rapport qualité prix je suis satisfait 
Merci beaucoup Très bon rapport qualité prix je suis satisfait 
Merci beaucoup </t>
  </si>
  <si>
    <t>william-b-134721</t>
  </si>
  <si>
    <t>je suis satisfait du prix pour la protection proposé. Souscription rapide et sans problème. 
Je recommande direct assurance pour votre assurance auto.</t>
  </si>
  <si>
    <t>khaled-h-134707</t>
  </si>
  <si>
    <t>Merci à vous , très pratique pour le paiement et bien conseillé par téléphone, les documents ont été renvoyés sur la boite mail très rapidement, encore un grand merci.</t>
  </si>
  <si>
    <t>mickael-m-134703</t>
  </si>
  <si>
    <t>Je suis relativement satisfait du service en l'occurrence par l'attractivité des prix qui sont alors très compétitifs. J'espère ne pas en être déçu après la souscription</t>
  </si>
  <si>
    <t>adrien-m-134696</t>
  </si>
  <si>
    <t>Franchement super tres bonne assurance très bon prix j’espère que le service sera de qualité je suis content de faire partie de direct assurance merci</t>
  </si>
  <si>
    <t>jean-claude-d-134684</t>
  </si>
  <si>
    <t>bonjour, je suis ravi de la rapidité avec laquelle j'ai pu  assurer mon véhicule merci je vous recommanderez si un jour j'en ai l'occasion bonne journée  à vous</t>
  </si>
  <si>
    <t>amar-a-134669</t>
  </si>
  <si>
    <t>Je suis ravi de faire partie de nouveau client chez direct devis précis et rapide site simple d utilisation assurance dans l attente veuillez recevoirs mes sincères salutations</t>
  </si>
  <si>
    <t>elsa-f-134663</t>
  </si>
  <si>
    <t xml:space="preserve">Je suis satisfait du service qui était rendu lors de la souscription chez vous Et je ne sais pas quoi dire de plus pour remplir le nombre de caractères autorisés 
</t>
  </si>
  <si>
    <t>romain-d-134660</t>
  </si>
  <si>
    <t>La souscription est simple et pratique.
Le devis fais par téléphone en tant que client coute le double par rapport à un nouveau contrat sur internet... Je ne trouve pas ça normal du tout car la voiture et les conducteurs sont les mêmes, il y a juste plus de démarches à faire pour payer la moitié du prix, je trouve cette pratique incorrecte vis à vis des clients</t>
  </si>
  <si>
    <t>najib-a-134658</t>
  </si>
  <si>
    <t>Le prix me convient bon rapport qualité-prix 
Prix compétitifs et  assurance sérieuse
Je suis vraiment satisfait et je retourne chez direct assurance comme dans le temps</t>
  </si>
  <si>
    <t>franck-s-134652</t>
  </si>
  <si>
    <t xml:space="preserve">Très bonne assurance. Je la recommande à tout le monde.
Étant anciennement assuré chez vous, je reviens vers vous car vous avez des prix défiant toute concurrence. </t>
  </si>
  <si>
    <t>cyprien-p-134646</t>
  </si>
  <si>
    <t>Satisfait de la rapidité du service en espérant que l'entreprise soit fiable en cas de sinistre.
Par contre je n'ai vu nul part ou renseigner son bonus accumulé jusqu'ici.</t>
  </si>
  <si>
    <t>soso-k-134632</t>
  </si>
  <si>
    <t>Je suis satisfaite…les prix me convienne… simple et pratique  et tant jeune c’est une très bonne assurance qui convient à mon budget je recommande merci direct assurance</t>
  </si>
  <si>
    <t>oceane-d-134626</t>
  </si>
  <si>
    <t>Je suis satisfait du service le prix me convient la souscription est très rapide. Possibilité de reprendre le dossier en cours et devis très précis je recommande</t>
  </si>
  <si>
    <t>cathy-k-134625</t>
  </si>
  <si>
    <t>Les prix me conviennent. Je suis satisfaite du devis effectué 
Rapide et précis, ce devis est intéressant comparé à mon ancienne assurance.
Direct assurance merci</t>
  </si>
  <si>
    <t>christopher-e-134622</t>
  </si>
  <si>
    <t>Très rapide est très simple pour assurer une voiture c'est pourquoi je souscris toujours chez direct assurance. 
Devrait juste faire des tarifs mieux que les nouveaux clients pour les personnes fidèles comme moi ....</t>
  </si>
  <si>
    <t>mohamed-y-134594</t>
  </si>
  <si>
    <t>Service rapide, pour avoir Un devis et la souscription  mais pas de possibilité de payer par moins. Il faut mieux ajouter cette option au début ou après le devis</t>
  </si>
  <si>
    <t>sonia-p-134586</t>
  </si>
  <si>
    <t>Je suis satisfaite de la facilité de compléter le devis 
Ainsi que la clarté de la proposition 
Je suis également satisfaite de pouvoir le faire un dimanche de façon dématérialisée</t>
  </si>
  <si>
    <t>gwendoline-j-134584</t>
  </si>
  <si>
    <t>Je souhaitais payer mensuellement et ce n'est pas possible.
Honnêtement qui peut payer un an d'assurance en une seule fois...
De plus, avant on pouvais ne pas nommer le deuxième conducteur. Pourquoi ce n'est plus le cas?</t>
  </si>
  <si>
    <t>iman-s-134582</t>
  </si>
  <si>
    <t xml:space="preserve">Rapide et pas cher les infos et options sont claires à voir dans le temps si le service client est satisfaisant, et si les engagements seront respectés. Souscription rapide et simple 
</t>
  </si>
  <si>
    <t>christophe-l-134565</t>
  </si>
  <si>
    <t xml:space="preserve">les prix me conviennent le service me convient qu'est que vous voulez que je vous dise de plus si je me suis inscrit c'est que cela me convient.si je  suis satisfait peut etre que  j'assurerais chez vous un autre vehicule merci
</t>
  </si>
  <si>
    <t>cedric-g-134556</t>
  </si>
  <si>
    <t>Prix très abordables et le site est simple et efficace.
Je recommande vivement.
Une énorme économie de faite qui est plus que la bienvenue.
M. GAMBERONI</t>
  </si>
  <si>
    <t>melanie-s-134550</t>
  </si>
  <si>
    <t>Facile efficace le prix tout y est. Je me suis inscrite rapidement mai’ntenant a voir dans le temps si l’efficacite reste. On verra bien d’ici un an.sinon je rechangerai d’assureur.</t>
  </si>
  <si>
    <t>cecile-b-134543</t>
  </si>
  <si>
    <t>Très bon service. Simplicité et efficacité. Je recommande Direct Assurance à tous ceux qui recherchent une assurance sûre et pas chère. Je ne changerai plus d'assurance.</t>
  </si>
  <si>
    <t>jean-patrick-c-134541</t>
  </si>
  <si>
    <t xml:space="preserve">Je trouve que les tarifs ont augmentés par rapport à mon ancienne couverture d'assurance.
J'ai pris votre formule par facilité mais je ne pense pas rester chez vous.
Dommage, j'étais très satisfait de votre compagnie sur mes véhicules précédents.
</t>
  </si>
  <si>
    <t>khalid-h-134521</t>
  </si>
  <si>
    <t xml:space="preserve">
Connaissance par la familles correct 
Simple et pratique raport qualité prix 
Accès simple et rapide 
Option me conviennent parfaitement
Contact en france
Assurance al'ecoute 
</t>
  </si>
  <si>
    <t>roland-a-134510</t>
  </si>
  <si>
    <t xml:space="preserve">J ai ravi de la facilité à souscrire sur le site 
Rapidité .
J ete très surpris de la méthode employée.
Je recommanderais a les amis direct assurance 
</t>
  </si>
  <si>
    <t>stephanie-n-134509</t>
  </si>
  <si>
    <t>Service au top. Devis facile à faire et rapide ça change de certaine assurance . Je recommande ce service a mes proches ainsi que amis. 
Bon qualité prix</t>
  </si>
  <si>
    <t>nicolas-a-134492</t>
  </si>
  <si>
    <t>Direct assurance a des prix intéressants, ils sont facilement joignable. Les démarches sont simples et efficaces. Le personnel est agréable au téléphone.</t>
  </si>
  <si>
    <t>wozniak-j-134484</t>
  </si>
  <si>
    <t>Satisfait de la rapidité et de la facilité à faire le devis. Les prix sont attractif. Satisfait de la rapidité et de la facilité à faire le devis. Les prix sont attractif</t>
  </si>
  <si>
    <t>guillaume-p-134477</t>
  </si>
  <si>
    <t>Assurance en ligne rapide et compétitive. Nickel pour un achat le we où les agences sont fermées. N’hésitez pas de faire de même, si vous acheter un véhicule le week-end</t>
  </si>
  <si>
    <t>youssouf-a-134473</t>
  </si>
  <si>
    <t>Je suis satisfait de l’application de direct assurance pour ma voiture Citroën ds3  sport chic de couleur noir merci de votre compréhension les plus distingués</t>
  </si>
  <si>
    <t>magalie-a-134453</t>
  </si>
  <si>
    <t>Les prix sont très attractifs. Je change tous mes contrats pour venir chez vous. Pour l’instant, rien à redire. A voir en cas de sinistre...super idée que les conducteurs secondaires</t>
  </si>
  <si>
    <t>tina-n-134446</t>
  </si>
  <si>
    <t>OK BON SERVVICE MAIS JE N'AI PAS ENCORE ASSEZ DE RECUL POUR LE DIRE. MERCI JE VERRAIS AVEC LE TEMPS, DANS UN AN PAR EXEMPLE POUR LE MOMENT C EST TROP TOT POUR SAVOIR</t>
  </si>
  <si>
    <t>mina-e-134442</t>
  </si>
  <si>
    <t>Je suis très satisfaite, les prix intéressant et l'équipe sont d'une gentillesse et d'un professionnalisme rare de nos jours, bravo l'équipe de direction assurance</t>
  </si>
  <si>
    <t>anthony-g-134441</t>
  </si>
  <si>
    <t>Les prix sont attractifs, souscription simple et rapide à voir pour le service maintenant je recommanderai quand même cette assurance moins cher que les autres assureurs</t>
  </si>
  <si>
    <t>jeremy-p-134431</t>
  </si>
  <si>
    <t xml:space="preserve">Je suis satisfait du service, la réalisation du devis et du contrat en ligne est simple et pratique, rien a dire, je recommanderais ce service pour mes proches 
</t>
  </si>
  <si>
    <t>angelique--j-134420</t>
  </si>
  <si>
    <t>Je suis satisfait du service  qui est rapide et le prix est attractif. Je recommande direct assurance des prix vraiment imbattables par rapport à d'autres assurance</t>
  </si>
  <si>
    <t>adil-b-134412</t>
  </si>
  <si>
    <t>Je suis satisfait de l'opération que j'ai fait sur le site c'était simple efficace e rapide je suis contente de la simplicité du service qu'on m'a proposé</t>
  </si>
  <si>
    <t>arach-h-134402</t>
  </si>
  <si>
    <t>Je suis satisfait de vos services,  cela fait déjà plus de 5 ans que mes proches sont chez direct assurance c'est pourquoi je joins la famille direct assurance ;)</t>
  </si>
  <si>
    <t>anis-g-134344</t>
  </si>
  <si>
    <t>Merci pour les conseils  mais prix encore élevés surtout quand on ajoute les options.
J'espère pouvoir pour autant bénéficier de bons services avec l'assurance tous risques que j'ai prise pour le 2 octobre 2021 pour ma Polo</t>
  </si>
  <si>
    <t>thomas-f-134333</t>
  </si>
  <si>
    <t xml:space="preserve">Satisfait du service téléphonique, je pensais avoir un meilleur prix 
Merci pour la rapidité et la simplicité du service 
Cordialement 
Fouillade Thomas </t>
  </si>
  <si>
    <t>hourya-t-134322</t>
  </si>
  <si>
    <t>Prix un peu élevé, pas d'avantage pour les clients fidèles, malgré 2 contrats en cours à mon nom, et 6 autres contrats au sein de la famille, un effort serait plus que souhaitable,</t>
  </si>
  <si>
    <t>laurianna-c-134320</t>
  </si>
  <si>
    <t>Satisfait du service, rapidité ,a voir dans le temps !!!!les offres au niveau de l'ancienneté ,et des garanties ,qu'il propose si elle sont vrai !!!!!!</t>
  </si>
  <si>
    <t>jocelyne-a-134309</t>
  </si>
  <si>
    <t>JE SUIS SATISFAITE DU SERVICE SIMPLE ET PRATIQUE DIRECT ASSURANCE EST UNE MARQUE DE CONFIANCE JE CONSEIL CETTE MARQUE JESPERE QUE L ASSURANCE PRENDRA EN COMPTE TOUT LES ELEMENTS</t>
  </si>
  <si>
    <t>muhammed-k-134289</t>
  </si>
  <si>
    <t xml:space="preserve">Je suis satisfait du service simple et rapide et les prix me convient parfaitement cette assurance a été fortement conseillé par des amis qui sont très satisfait aussi , 
</t>
  </si>
  <si>
    <t>mohamed-f-134237</t>
  </si>
  <si>
    <t>Le prix me convient pas pourtant je suis client sa fait des années je demande si vous me baisser le prix pour que je continue de rester chez vous comme client merci</t>
  </si>
  <si>
    <t>eric-l-134227</t>
  </si>
  <si>
    <t xml:space="preserve">Le prix augmente quand même très vite en rajoutant des garanties !
A voir sur du long terme, je me suis trop vite rajouté de mon assureur actuel et n avait pas de franchise bris de glace
</t>
  </si>
  <si>
    <t>celine-c-134194</t>
  </si>
  <si>
    <t>le prix me convient bien moins cher qu'une assurance pour fonctionnaire a tarif soi disant préferentiel. merci direct assurance pour les economies!!!!</t>
  </si>
  <si>
    <t>kristina-d-134187</t>
  </si>
  <si>
    <t>Très bon au niveau des prix.
Ayant appelé par téléphone au niveau des tarifs, très sympathique et très compréhensible. Je recommande la sympathie de la dame que j'ai eu au téléphone. En espérant préserver cette relation en vous prenant comme première assurance.</t>
  </si>
  <si>
    <t>julien-c-134175</t>
  </si>
  <si>
    <t>Bonjour                                                                                                                                              Je suis satisfait des services que vous nous proposez.</t>
  </si>
  <si>
    <t>sonia-v-134146</t>
  </si>
  <si>
    <t>je suis sastisfaite de madame elkama himd pour tous ses renseignements competente. agreable sourante tres reactive m ayant contacter a la minute pres.</t>
  </si>
  <si>
    <t>fulbert-t-134142</t>
  </si>
  <si>
    <t>LE SERVICE EST BIEN .
RESTE A VOIR CE QUE CA DONNE APRES LA SOUSCRIPTION.
LE PRIX EST RAISONNABLE MAIS PEUT MIEUX FAIRE ENCORE.  C4EST NOUVEAU POUR MOI ET J'ESPERE ETRE GUIDE, SOUTENU.</t>
  </si>
  <si>
    <t>youcef-m-134140</t>
  </si>
  <si>
    <t xml:space="preserve">Je suis tres satisfait du direct assurance 
Le prix me convient parfaitement 
Et c'est facile de le faire en ligne très rapide je le conseille fortement </t>
  </si>
  <si>
    <t>caroline-d-134126</t>
  </si>
  <si>
    <t>je suis satisfait, rapide et efficace beaucoup d'amies mon conseille vos service, je trouve cela très correcte au vu de la concurrence. Merci bien sincèrement</t>
  </si>
  <si>
    <t>francois-s-134123</t>
  </si>
  <si>
    <t>Bon prix rapide clair.                 
A vérifier dans le tempps et voir si la résiliation de mon ancien contract sera fait.
Dommage qu'on ne puisse pas mensualiser</t>
  </si>
  <si>
    <t>benoit-d-134102</t>
  </si>
  <si>
    <t xml:space="preserve">Dommage de me demander de remplir tout un dossier alors que je suis déjà client chez vous …..
Un peu trop long à remplir et inaccessible de l’application téléphone </t>
  </si>
  <si>
    <t>portejoie-c-134100</t>
  </si>
  <si>
    <t>Pas d'avis pour le moment,  j'attends de voir, donner un avis au moment de la souscription serait un peu prématuré. Merci de bien vouloir attendre que je puisse vous tester avant de vous répondre.</t>
  </si>
  <si>
    <t>abdelhafid-b-134089</t>
  </si>
  <si>
    <t xml:space="preserve">Je suis  vraiment atisfait de service de votre compagnie direct assurance et même de tarification d'assurer ma voiture chez vous
Voilà donc j'espère avoir une réduction de tarif l'année prochaine </t>
  </si>
  <si>
    <t>pierre-yves-c-134082</t>
  </si>
  <si>
    <t>Prix et service intéressant, attractif. Service internet de qualité
rapide simple et efficace à utiliser
Intuitif et sérieux, rien à redire sur cette assurance</t>
  </si>
  <si>
    <t>kalil-k-134045</t>
  </si>
  <si>
    <t xml:space="preserve">Opérationnelle. Rien à dire. En terme de réactivité et facilité d'utilisation numérique.
Le faite d avoir la possibilité de faire les démarches en ligne ça nous aide a gagner du temps. </t>
  </si>
  <si>
    <t>oumayma-n-134013</t>
  </si>
  <si>
    <t>Je viens de faire la souscription je ne peux pas donner encore mon avis.
Je vous en ferai part quand j'aurai profité réellement de votre service.
Merci</t>
  </si>
  <si>
    <t>laury-l-134008</t>
  </si>
  <si>
    <t xml:space="preserve">JE SUIS SATISFAIT DU SERVICE 
JE SUIS SATISFAIT DU PRIS 
JE SUIS SATISFAIT  DE L ACHAT EN LIGNE DE LA FACILITE  POUR L INSCRIPTION SUR VOTRE SITE 
C EST LA PUB A LA TELE QUI MA FAIT CONNAITRE  VOTRE ASSURANCE MERCI
</t>
  </si>
  <si>
    <t>alain-b-134002</t>
  </si>
  <si>
    <t>Je suis satisfait des prix, de la simplicité d'adhésion,  de l'ensemble des services proposés et je n'hésiterai pas à recommander direct assurance à mes amis.</t>
  </si>
  <si>
    <t>clemcrab-134000</t>
  </si>
  <si>
    <t xml:space="preserve">Assuré chez eux depuis un peu plus de deux ans. Je viens d'apprendre ce jour par courrier AR que cet "assureur" résiliait mon contrat pour ... deux impacts de gravier sur mon pare-brise en Juin. 
Moyenne en quoi il me repropose un contrat, via sa "filiale spécialisée", avec une augmentation de 50% et une couverture bien moindre.  
Bref allez y si vous n'avez rien à perdre et que vous êtes vraiment fauché mais sinon ne comptez pas sur eux ou alors mettez de côté pour le jour où vous serez viré. 
Car le pire c'est qu'ils te versent au fichier des assurés résiliés et du coup c'est la galère pour en retrouver. </t>
  </si>
  <si>
    <t>johann-c-133998</t>
  </si>
  <si>
    <t xml:space="preserve">je suis satisfait de votre service 
les prix me conviennent
service très accessible et dossier facile a remplir
je suis très content de votre réactivité  </t>
  </si>
  <si>
    <t>veronica-r-133958</t>
  </si>
  <si>
    <t>Je suis satisfait pour le moment j’espère que ça continue comme ça!!je recommande vivement DIRECTASSURANCE à mes amis et famille!merci et bonne journée!!</t>
  </si>
  <si>
    <t>yassmina-e-133934</t>
  </si>
  <si>
    <t>Très satisfait clair rapide et efficace. Je suis contente de pouvoir faire mes démarches en ligne.. je recommande ce site . Le site est bien présenté et intuitif</t>
  </si>
  <si>
    <t>bernadette-f-133917</t>
  </si>
  <si>
    <t>Accueil courtois par téléphone, réception du devis rapide, facilité de modification, dommage de ne pas prendre en considération l'historique client qui devrait l'être.</t>
  </si>
  <si>
    <t>lionel-m-133915</t>
  </si>
  <si>
    <t>Ok pour le service/ il faudriat qu'une assurance prenne en charge le cas des conducteurs ayant bénéficié d'une voiture d efonction et qui n'ont donc pas eu d'assurance à leur nom !
Merci d'avance.</t>
  </si>
  <si>
    <t>eric-p-133894</t>
  </si>
  <si>
    <t xml:space="preserve">je suis satisfait de vos services  et de votre site internet de la rapidité et  du sérieux ;cordialement  Mr Pruvost eric je vais conseiller votre site a d'autre  personnes </t>
  </si>
  <si>
    <t>chaima-a-133880</t>
  </si>
  <si>
    <t>JE SUIS SATISFAITE DU SERVICE, MERCI POUR TOUT CE QUE VOUS FAITES, J'HÉSITERAIS PAS À PARRAINER D'AUTRES PERSONNES DE MON ENTOURAGE, QUEL PLAISIR D'INTÉGRER VOTRE ASSURANCE</t>
  </si>
  <si>
    <t>frederic-l-133865</t>
  </si>
  <si>
    <t>Prix moyens
POURQUOI ETRE SYSTEMATIQUEMENT OBLIGE D'APPELER UN CONSEILLER POUR TOUTE NOUVEAU CONTRAT, QUEL TEMPS PERDU TOUT CECI JUSTE POUR UNE DEMARCHE PUREMENT COMMERCIALE, C'EST PENIBLE</t>
  </si>
  <si>
    <t>sophie-b-133864</t>
  </si>
  <si>
    <t>satisfaite des services
dommage de ne pas avoir de prix alors que nous avons 3 véhicules chez vous et 1 assurance maison
Service simple et internet pratique</t>
  </si>
  <si>
    <t>joao-manuel-f-133853</t>
  </si>
  <si>
    <t>Je suis satisfait de mon devis et de là facilité des démarches.
La site est très facile d'utilisation.
Les devis très rapidement fait.
Je suis très satisfait.</t>
  </si>
  <si>
    <t>sylvain-f-133852</t>
  </si>
  <si>
    <t xml:space="preserve">Les prix me conviennent au vu des garanties choisi et je pense recommander votre assurance autour de moi.
la procédure est longue mais le résultat est payant, </t>
  </si>
  <si>
    <t>nastassja-v-133848</t>
  </si>
  <si>
    <t xml:space="preserve">Je suis satisfaite du service. Le site en ligne est accessible et l'envoi des devis rapide.
J'ai toutefois tenté d'appeler à 3 reprises et le temps d'attente est un peu long </t>
  </si>
  <si>
    <t>benedicte-r-133847</t>
  </si>
  <si>
    <t>Bon tarif, simple et efficace mais devrait  être plus simple en regroupant les contrats, ne reprend pas les bonus au date anniversaire, dors point négatif</t>
  </si>
  <si>
    <t>pierre-b-133841</t>
  </si>
  <si>
    <t>Je suis très content du tarif proposé. L'interface pour souscrire est très bien fat et facile à utiliser. Je suis content de pouvoir assuré ma voiture rapidement.</t>
  </si>
  <si>
    <t>cindy-c-133839</t>
  </si>
  <si>
    <t>Satisfaite du prix,. Les propositions des différentes offres sont claires, à voir maintenant si les services sont à la hauteur en cas de besoin (je viens de souscrire).</t>
  </si>
  <si>
    <t>aure-23195</t>
  </si>
  <si>
    <t>DOMMAGE QUE L ON NE PUISSE QUE CHOISIR LE JOUR ET PAS L HEURE DE DEMARRAGE D EFFET DU CONTRAT CAR LORSQUE L ON ACHETE UN VTM CE N EST PAS DANS LA NUIT....</t>
  </si>
  <si>
    <t>tegy-s-133825</t>
  </si>
  <si>
    <t>Très satisfait  de directe assurance je recommande cette assurance j’en parlerais à ma famille . Assurance au top prix très resonable devis rapide sur internete</t>
  </si>
  <si>
    <t>ligia-n-133820</t>
  </si>
  <si>
    <t xml:space="preserve">Très satisfait du contact commercial. Souscription aisée. Retour chez Direct Assurance. Très content. Je ferai prochainement un second dossier Automobile
</t>
  </si>
  <si>
    <t>lise-m-133816</t>
  </si>
  <si>
    <t>Prix à" étages" , sensation de piège ...
Formule de base au-quelle se rajoutent les options, au final un  tarif assez cher et sans énormes garanties non plus.</t>
  </si>
  <si>
    <t>claudette-b-133811</t>
  </si>
  <si>
    <t>Les prix sont convenables et les prestations satisfaisantes , nous sommes deja chez direct assurance pour un autre véhicule et tout se passe très bien.</t>
  </si>
  <si>
    <t>mustapha-e-133771</t>
  </si>
  <si>
    <t>Je suis satisfait des services que propose direct assurance car les prix sont très accessible et beaucoup de personnes me l’ont conseillé J’espère être satisfait de cette assurance</t>
  </si>
  <si>
    <t>romain-b-133754</t>
  </si>
  <si>
    <t>le devis en ligne est clair et détaillé, la mise en place est facile, le paiement est securisé, la réactivité est top je suis trés satisfait de direct assurance</t>
  </si>
  <si>
    <t>stephanie-m-133740</t>
  </si>
  <si>
    <t xml:space="preserve">Simple et pratique. 
On verra par la suite. Je recommande pour l'instant. 
Les prix me conviennent plutôt bien. 
Super. 
Rapide et efficace. 
Merci par avance </t>
  </si>
  <si>
    <t>pascal-o-133724</t>
  </si>
  <si>
    <t>Satisfait des garanties proposées et le prix très concurrentiel. Expérience facile pour réaliser un devis ou souscrire en ligne.JJe recommandé le site.</t>
  </si>
  <si>
    <t>cedric-r-133721</t>
  </si>
  <si>
    <t>Satisfait de pouvoir souscrire à distance. Qui plus est les tarifs sont  compétitifs pour des formules de type tiers essentiel. Donc aussi bien au niveau des prix que pour la facilité de souscription je recommande vivement.</t>
  </si>
  <si>
    <t>raphael-z-133719</t>
  </si>
  <si>
    <t>Les prix me conviennent, tarifs très convenables...rapidité de réponse pour l'acceptation du contrat...et surtout une personne pro, agreable et dispo de suite au téléphone.</t>
  </si>
  <si>
    <t>inda-n-133707</t>
  </si>
  <si>
    <t>TRES BIEN PEU DE TEMPS D'ATTENTE                                                                                       PRIX BAS   APPLICATION EFFICACE</t>
  </si>
  <si>
    <t>franck-t-133706</t>
  </si>
  <si>
    <t>prix abordable comparé à mon assurance actuelle 
et content de l'assurance que l'on a actuellement chez vous a voir par la suite
simplicité et rapidité pour souscrire à l'offre</t>
  </si>
  <si>
    <t>theo-s-133689</t>
  </si>
  <si>
    <t>comme dans toutes les assurances les jeunes conducteurs pleurent littéralement en voyant le prix annuel comparé au prix de leur voiture, ormi ça je suis satisfait de l'interface du site</t>
  </si>
  <si>
    <t>lucas-t-133688</t>
  </si>
  <si>
    <t>Je me trouve pas bien guider pour les références de mon ancien contrat entre le souscripteur qui n’est pas le même que l’ancien contrat difficile de l’expliquer</t>
  </si>
  <si>
    <t>jeremy-d-133687</t>
  </si>
  <si>
    <t xml:space="preserve">Les prix sont attractifs, j'ai divisé par deux ma facture pour les mêmes garanties. À voir dans le temps...
Le site est bien fait avec des réponses suggérées qui sont pratiques. </t>
  </si>
  <si>
    <t>mohamed-c-133685</t>
  </si>
  <si>
    <t xml:space="preserve">Je suis très satisfait du service en ligne très simple d’utilisation les
Prix sont très attractifs et les choses sont clairement limpide et rapide la résiliation par vos soin soulage fortement la démarche </t>
  </si>
  <si>
    <t>athanasios-a-133682</t>
  </si>
  <si>
    <t>Parfait. Je suis content du site et du votre logiciel. Je crois que la loi Hamon est un grand succès parce que autrement ça serait difficile à faire le changement d' assureur.</t>
  </si>
  <si>
    <t>gp-133660</t>
  </si>
  <si>
    <t>A ce jour, sur 3 échanges téléphoniques avec vos chargés de clientèle, j'en suis sorti totalement satisfait sauf pour le deuxième où j'ai dû insister pour obtenir une réponse claire. Concernant ma demande de devis (1er appel) et la finalisation de mon contrat auto (dernier appel), je félicite ces 2 opérateurs. Enfin, pour une couverture pour les risques équivalents, votre cotisation est bien inférieure à celle de vos concurrents.</t>
  </si>
  <si>
    <t>leonard-m-133649</t>
  </si>
  <si>
    <t>J'ai trouvé vos tarifs intéressant. J'ai pu facilement trouver les informations que je voulais, afin d'assurer la voiture. J'espère que votre assurance arrivera à me convenir.</t>
  </si>
  <si>
    <t>rudy-j-133642</t>
  </si>
  <si>
    <t>UNE EXCELLENTE NAVIGATION SUR LE SITE,c'est très INTUITIF .
satisfit du service proposer  merci de votre confiance et de votre aide à l accompagnement</t>
  </si>
  <si>
    <t>marie-g-133617</t>
  </si>
  <si>
    <t>Ravie de changer d'assurance pour DA !
J'ai cependant une question : pourquoi les 20€ de mon parrainage n'ont pas été pris en compte quand j'ai payé ma cotisation ?</t>
  </si>
  <si>
    <t>olivier-d-133546</t>
  </si>
  <si>
    <t xml:space="preserve">Simple et pratique. 
Facilité de la rédaction du deviis. Il est en outre aiisément modifiable via les cookies
Prix attractifs dans la bonne moyenne du marché
</t>
  </si>
  <si>
    <t>capucine-h-133540</t>
  </si>
  <si>
    <t>Satisfaite du service en général . Je n'ai pas pu donner mon bonus exact car je ne le connais pas et mon ancienne assurance est fermé . Également pour le modèle exact de la voiture .</t>
  </si>
  <si>
    <t>denis-m-133531</t>
  </si>
  <si>
    <t>Je suis satisfais des tarifs et de la facilites, j'espère que je serais aussi satisfait des prestations futures. je voulais assurer un autre véhicule mais je n'ais pas put faire un deuxième devis, dommage!</t>
  </si>
  <si>
    <t>farouk-c-133525</t>
  </si>
  <si>
    <t>Satisfait du prix et de la réactivité pour une résiliation simple sur l’ancien assureur très simple d’utilisation afin d’effectuer mon devis et réponse très claire et rapide</t>
  </si>
  <si>
    <t>ludovic-t-133519</t>
  </si>
  <si>
    <t xml:space="preserve">SIMPLE ET PRATIQUE
prix est satisfaisant
je suis contente de continuer avec vous 
je vous recommanderai pour des connaissances qui auraient besoin d'une assurance
</t>
  </si>
  <si>
    <t>eric-p-133517</t>
  </si>
  <si>
    <t>Service correcte, si on prend le temps de vérifier nos réponses
Prix intéressants grâce aux comparateurs d'assurances
Retour infos rapide, avec les éléments transcris lors de notre recherche</t>
  </si>
  <si>
    <t>damien-l-133512</t>
  </si>
  <si>
    <t xml:space="preserve">satisfait du service et de l'interface web pour souscrire le contrat.
Il manque peut etre plus d'informartions sur les possibilités de regroupement d'autres contrats d'assurance. La dernière fois, j'ai du appeler un conseillé pour avoir cette information.
</t>
  </si>
  <si>
    <t>noel-s-133507</t>
  </si>
  <si>
    <t>Les prix sont très corrects par rapport à la concurrence et les démarches simples. J'ai assuré mon Dacia Duster en 5 minutes en bénéficiant de 20 € de remise avec un code parrainage.</t>
  </si>
  <si>
    <t>yann-s-133478</t>
  </si>
  <si>
    <t>Je suis satisfait du service et les tarifs me conviennent
le site et les formulaire sont clairs et faciles à renseigner
les tarifs sont intéressants par rapport à la concurrence</t>
  </si>
  <si>
    <t>sebastien-l-133477</t>
  </si>
  <si>
    <t>JE SUIS SATISFAIT DES GARANTIES PROPOSEES ET DES TARIFS. LA POSSIBILITE DES CHOIX OPTIONS SONT TRES APPRECIABLES ET PERMET D'AJUSTER AU MIEUX LES BESOINS ET LA TARIFICATION DE MON CONTRAT</t>
  </si>
  <si>
    <t>jacqueline--g-133465</t>
  </si>
  <si>
    <t>Très satisfaite du service très facile à gérer pas de problème de la compréhension l’application ne lui dit de très bien on a aucune difficulté à se retrouver et à comprendre ce que l’on nous demande simple organiser et efficace</t>
  </si>
  <si>
    <t>frederic-g-133463</t>
  </si>
  <si>
    <t>Souscription simple, a voir au niveau des services rendus. Trop tôt pour juger.
Je ne sais pas quoi mettre de plus mais cette étape est obligatoire pour finaliser le dossier.</t>
  </si>
  <si>
    <t>gaelle-g-133454</t>
  </si>
  <si>
    <t>Je suis satisfaite du service donné et des informations proposées. Merci à l'équipe direct assurance pour leur dévouement pour leurs clients. Merci à tous</t>
  </si>
  <si>
    <t>driss-c-133453</t>
  </si>
  <si>
    <t>Le parcours sur le site internet est clair est très simple, les questions sont précises et le devis s'affiche sans demander d'adresse mail ou de téléphone.</t>
  </si>
  <si>
    <t>ze-c-133448</t>
  </si>
  <si>
    <t xml:space="preserve">je suis satisfaite du prix et de l'accessibilité du site et du devis  mais ,je reste en observation du déroulement de notre contrat d'assurance durant notre période de un an.
</t>
  </si>
  <si>
    <t>christine-l-133431</t>
  </si>
  <si>
    <t>Prix ok, mais contrarié d'apprendre seulement au dernier moment qu'il faut avancé 2 mois de cotisation alors que la couverture de assurance démarre dans 1 mois ..... limite comme procédé</t>
  </si>
  <si>
    <t>leloup-s-133428</t>
  </si>
  <si>
    <t xml:space="preserve">Je suis satisfait du service en ligne tarif intéressant bonne assurance 
déjà assuré chez vous pour un autre véhicule jamais de soucis 
je recommande  </t>
  </si>
  <si>
    <t>norberto-g-133425</t>
  </si>
  <si>
    <t>Top économie faite sur l'ensemble de mes assurances un vrai plus pour une assurance moins de frais et organisons ultra rapide et simple à la maison depuis son ordinateur</t>
  </si>
  <si>
    <t>virginie-b-133410</t>
  </si>
  <si>
    <t xml:space="preserve">Super contente merci ! 
J'ai rapidement pu assurer mon véhicule sans attendre un quelconque rendez-vous ou autre !
Satisfaite en tout cas et recommandé cette assurance
</t>
  </si>
  <si>
    <t>saida-k-133409</t>
  </si>
  <si>
    <t xml:space="preserve">Satisfait qualité prix . L'assurance la moins cher au marché. 
A recommander faite sur internet le week-end. 
Bon démarchage. Le prix est bon pour les nouveaux permis. </t>
  </si>
  <si>
    <t>djarrar-a-133407</t>
  </si>
  <si>
    <t>Je suis satisfait d'être assuré chez vous pare ce que je viens de découvrir une nouvel assurance qui va me plaît beaucoup merci d'avance et bonne journée</t>
  </si>
  <si>
    <t>dominique-d-133372</t>
  </si>
  <si>
    <t>Simple et rapide
Tout est clair
Prix défiant toute concurrence, souscription en ligne depuis mon mobile, je gère tout depuis mon smartphone, c'est pratique</t>
  </si>
  <si>
    <t>laurine-d-133369</t>
  </si>
  <si>
    <t>Je suis satisfaite du service, le site est simple d’utilisation et tout est très bien expliqué, le prix de l’assurance est très peu chère et très  bien</t>
  </si>
  <si>
    <t>cheikh-d-133365</t>
  </si>
  <si>
    <t>Moins cher que mon assurance actuelle a voir avec le temps si l'assurance est bonne mais les prix sont très intéressant avec en plus l'ajout de bonnes options</t>
  </si>
  <si>
    <t>elisa-a-133316</t>
  </si>
  <si>
    <t>Le devis est rapide
Le rapport qualité prix est bon
Simple et efficace 
A voir maintenant le service lors de mon année de souscription
Et la réactivité lors des sinistres</t>
  </si>
  <si>
    <t>pascal-d-133314</t>
  </si>
  <si>
    <t xml:space="preserve">pour le moment l’assurance m’a l’air correct 
Il faut voir si le futur est correct aussi 
Je viens du crédit mutuel ou j’ai jamais eu de soucis 
Maintenant à voir si avec direct assurance se sera le cas </t>
  </si>
  <si>
    <t>khalid-z-133310</t>
  </si>
  <si>
    <t>je saute le pour une assurance par internet Facile et simple pour l inscription j espère que je ne serais pas déçu des prestations en cas de problèmes</t>
  </si>
  <si>
    <t>laura-m-133300</t>
  </si>
  <si>
    <t>Je suis satisfaite du service. Les prix sont intéressants pour une assurance tout risques. Le devis est rapide à faire. Les prix sont les plus intéressants du marché</t>
  </si>
  <si>
    <t>laura-v-133299</t>
  </si>
  <si>
    <t>Simple et rapide, efficace,  je viens de souscrire pour ma première voiture donc cest bien, pas très cher et une assurance avec de bonne garantie.....</t>
  </si>
  <si>
    <t>charles-henri--k-133278</t>
  </si>
  <si>
    <t>Je suis satisfait de votre services et de vos prix je Conseillerai votre assurance à des amis car même le prix et attractif  je vous remercie cordialement</t>
  </si>
  <si>
    <t>aissa--c-133273</t>
  </si>
  <si>
    <t xml:space="preserve">Satisfait du tarif  et  des garanties de la formule
Je recommande direct assurance pour l'efficacité et les tarifs défiant toutes concurrence.
Je vais télécharger l'application pour pouvoir envoyer les documents requis 
</t>
  </si>
  <si>
    <t>lucian-s-128579</t>
  </si>
  <si>
    <t>Je ne suis pas trop content du prix car il a augmenté après avoir envoye le releve d'information d.Europe
mais 
mais sinon ça s'est bien passé
Cordialement</t>
  </si>
  <si>
    <t>souleymane-d-133270</t>
  </si>
  <si>
    <t xml:space="preserve">niveau prix : RAS, ça me convient 
niveau satisfaction : je n'ai pas d'avis pour l'instant, il ne s'est encore rien passé entre l'assureur et moi 
OK </t>
  </si>
  <si>
    <t>evan-n-133269</t>
  </si>
  <si>
    <t>Parfait, les prix sont correct, je n'ai pas vu comment mensualisé le paiement qui est conséquent à l'année, ormis ce petit point noir la prestation me semble parfaite</t>
  </si>
  <si>
    <t>gael--n-133205</t>
  </si>
  <si>
    <t xml:space="preserve">Je suis satisfait de direct assurance  , la qualité prix est très bien  et je ne jamais eu de problème avec direct assurance depuis mon inscription .
J’ai déjà comparais avec d’autres assurances </t>
  </si>
  <si>
    <t>severine-m-133181</t>
  </si>
  <si>
    <t xml:space="preserve">Satisfait de la rapidité du prix et des garanties, assurance très rapide qui offre de très bons tarifs au meilleur prix pour des bonnes garanties
Je recommande </t>
  </si>
  <si>
    <t>nancy-d-133146</t>
  </si>
  <si>
    <t>Prix convenable ,Site intuitif,  clair et simple .
Opération rapide et pratique 
Par contre manque d'information sur le suivi post - souscription.....</t>
  </si>
  <si>
    <t>coralie-l-133054</t>
  </si>
  <si>
    <t>super intéressant niveau tarifs
je recommande vivement cette assurance auto
vous êtes au top
inscription simple et rapide
et en toute sécurité sur le site</t>
  </si>
  <si>
    <t>priscillia-a-133049</t>
  </si>
  <si>
    <t>Le prix ne me convient pas car il y a quelques mois j'avais également fait un comparatif des prix sur Direct Assurance où l'on m'avait proposé 297 € par an or là on me propose 392 € pour l'année c'est inadmissible alors que rien n'a changé</t>
  </si>
  <si>
    <t>alexandre-g-133036</t>
  </si>
  <si>
    <t>Je suis satisfaite
Un effort sur le tarif car nous avons plusieurs véhicules chez vous
Au nom de Gabriele Alexandre Benassar fabien Benassar Claire et duchateau Sylvie pour l habitation
Merci de faire un geste commercial sur cette nouvelle assurance comme les 2 mois gratuits.
Cordialement</t>
  </si>
  <si>
    <t>laruelle-m-133034</t>
  </si>
  <si>
    <t>Le 14 j’ai vraiment eu un conseiller ni commerçant ni arrangeant.. et surtout je rappelle le lendemain et obtiens un prix de 20€ moins cher / mois !!!</t>
  </si>
  <si>
    <t>griselda-a-133023</t>
  </si>
  <si>
    <t>Je suis satisfaite pour l’instant, il est simple de souscrire. Simple efficace je recommande, le contrat est clair et les explications sont satisfaisantes.</t>
  </si>
  <si>
    <t>vanina-v-132998</t>
  </si>
  <si>
    <t>Je suis satisfaite pour le moment en espérant que vos tarifs n'augmentent pas trop tout les ans . Nous verrons par la suite . Pour le moment vos prix sont vraiment abordables. Dans mon ancienne assurance. Je payais très cher . Je pense faire aussi mon assurance habitation chez vous .</t>
  </si>
  <si>
    <t>florenta-p-132981</t>
  </si>
  <si>
    <t>Je suis content d avoir la possibilité d obtenir a distance et par email le contrat car j suis contraint par le boulot a une plage restreinte d acces personnelle a l agence d 1assurance</t>
  </si>
  <si>
    <t>olivier-d-132980</t>
  </si>
  <si>
    <t>Je suis satisfait du prix du service, un doute sur le début  de mes garanties et également sur la fin des garanties de mon ancienne assurance. 
Cordialement, 
DRIF olivier</t>
  </si>
  <si>
    <t>quentin-d-132966</t>
  </si>
  <si>
    <t>Dommage que le paiement soit à l'année et immédiat. Mais les prix sont compétitif. Plus qu'à savoir si il seront présent le jour où j'aurais besoin d'eux.</t>
  </si>
  <si>
    <t>georges-r-132917</t>
  </si>
  <si>
    <t>pour le moment je suis satisfait du service en espérant que celacontinue comme cela.j attends devous une écoute et une reactivité en casde problème .merci</t>
  </si>
  <si>
    <t>heddi-r-132871</t>
  </si>
  <si>
    <t>Pad mal du tout, je suis satisfait du tarif chez vous qui est attractif et abordable. En espérant une longue collaboration. Bien cordialement. Mr Redissi Heddi</t>
  </si>
  <si>
    <t>14 septembre 2021 suite à une expérience en septembre 2021</t>
  </si>
  <si>
    <t>francois-d-132848</t>
  </si>
  <si>
    <t>Je suis satisfait du service proposé, la démarche est simple et rapide. Le prix est attractif, et l'accès au site est facile. en espérant que ses satisfactions seront concluantes.</t>
  </si>
  <si>
    <t>florian-b-132846</t>
  </si>
  <si>
    <t>Bonjour, devis facile a réaliser, simple à comprendre. Les tarifs sont meilleurs que les autres compagnie. La souscription a été très simple et rapide.</t>
  </si>
  <si>
    <t>domingos-p-132842</t>
  </si>
  <si>
    <t xml:space="preserve"> Je suis Très satisfait de la proposition qui m à été faite.
La procédure est accessible en ligne facilement et le montage du dossier reste simple et rapide </t>
  </si>
  <si>
    <t>sylvie-f-132835</t>
  </si>
  <si>
    <t>Je suis content de m assuré chez vous et je vous remercie de votre confiance si j'ai besoin de votre aide je vous appelerai bonne journée @Sylviefye@gmail.com</t>
  </si>
  <si>
    <t>nelly-a-132833</t>
  </si>
  <si>
    <t>Un peut cher comme même ´, je espère que vous allez me rembourser, le montant que nous avons payés en juin comme prévu, et dans le compte où le prélèvement à eu lieu. Et j’espère pouvoir cumuler les points</t>
  </si>
  <si>
    <t>eneka-c-132829</t>
  </si>
  <si>
    <t>Je suis satisfaite, le prix me convient, et réponds à mes attentes à ceux jour……Maintenant à voir sur le long termes ci cela conviendra toujours…………..</t>
  </si>
  <si>
    <t>jean-michel-m-132824</t>
  </si>
  <si>
    <t>Pour l'instant je suis satisfait, l'inscription est simple et rapide .
l'accueil téléphonique est sérieux et sympathique. Affaire à suivre!
belle journée!</t>
  </si>
  <si>
    <t>said-m-132821</t>
  </si>
  <si>
    <t xml:space="preserve">Je suis satisfait rapport qualité prix
Prix intéressant par rapport aux garanties proposées 
Je recommanderai fortement cette assurance à mes proches </t>
  </si>
  <si>
    <t>fridolin-n-132816</t>
  </si>
  <si>
    <t>Je suis satisfait , la simplicité de vos service en ligne et la rapidité à obtenir un devis est très efficace. Le suivi et le la proposition de rappel du client sont de bonne qualité.</t>
  </si>
  <si>
    <t>laure-r-132810</t>
  </si>
  <si>
    <t>Prix très attractifs pour les petits budgets et la petite conductrice que je suis.
Site très facile d'utilisation même pour moi qui ne suis pas très "paperasse"</t>
  </si>
  <si>
    <t>jean-claude-z-132766</t>
  </si>
  <si>
    <t>La souscription en ligne est simple et rapide.
Les prix sont corrects même si certaines options pourraient être incluses.
En espérant qu'il en sera de même sur la durée du contrat.</t>
  </si>
  <si>
    <t>francois-b-132765</t>
  </si>
  <si>
    <t>Je suis très satisfait des conditions , tant au niveau des garanties que des conditions tarifaires, je ne manquerait pas de conseiller direct assurances autour de moi;</t>
  </si>
  <si>
    <t>bruno-m-132741</t>
  </si>
  <si>
    <t>les prix me conviennent. la procédure de traitement en cas de sinistre, meme non responsable, a été laborieuse la dernière fois. c'est un peu dommage. l'opératrice qui a suivi mon dossier a pourtant fait preuve de beaucoup de gentillesse.</t>
  </si>
  <si>
    <t>brigitte-p-132732</t>
  </si>
  <si>
    <t>Je suis satisfaite des services assez rapide pour remplir le dossier qui est à mon avis simple à remplir 
Les prix sont attractifs par rapport à ce que je paie chaque mois pour mon assurance auto</t>
  </si>
  <si>
    <t>david-g-132731</t>
  </si>
  <si>
    <t xml:space="preserve">Je suis satisfait,  simple et efficace , facile sur et claire.
Foncez les yeux fermer, option véhicule de prêt …
Je recommande pour tout mon entourage. 
</t>
  </si>
  <si>
    <t>jean-sebastien-d-132726</t>
  </si>
  <si>
    <t xml:space="preserve">Un peu chère mais c’est comme ça mais le meilleur des prix comparés à la concurrence.  Je suis satisfait malgré tout. 
Rapide simple efficace, bon site </t>
  </si>
  <si>
    <t>darren-c-132690</t>
  </si>
  <si>
    <t>Je suis très satisfait de cette agence et de l’efficacité puis de la rapidité à réaliser mon devis . Service téléphonique à l’écoute et très aimable .</t>
  </si>
  <si>
    <t>patrick-p-132682</t>
  </si>
  <si>
    <t>je suis satisfait des tarifs proposés et de la rapidité de souscription, mon contrat est mis en place en 15 mn je peux rouler avec mon véhicule immédiatement</t>
  </si>
  <si>
    <t>graham-m-132642</t>
  </si>
  <si>
    <t>LES PRIX MES CONVENNIENT.  LES ETAPES ES TRES FACILE. JE PRÉFÉRERAIS ÊTRE CONTACTÉ PAR E-MAIL. L'ORGANISATION NE PREND PAS BEAUCOUP DE TEMPS. JE RECOMMANDE DIRECT ASSURANCE.</t>
  </si>
  <si>
    <t>jean-daniel--k-132626</t>
  </si>
  <si>
    <t xml:space="preserve">Efficacité et rapidité 
Prix très intéressant , je ferai une économie de 50€ au moins
J'etais un peu septique au début mais Je le recommande vivement
Merci Direct Assurance. </t>
  </si>
  <si>
    <t>karine-f-132619</t>
  </si>
  <si>
    <t>Après avoir fait une comparaison d'offres pour une assurance auto de plusieurs assurances, celle de direct assurance a retenu mon attention. De plus j'ai bénéficié d'une offre de showroomprive qui rend la cotisation encore plus intéressante.</t>
  </si>
  <si>
    <t>anthony-e-132614</t>
  </si>
  <si>
    <t xml:space="preserve">Facile de créer un compte et un contrat
Des supers prix... y'a plus qu'à voir lorsqu'il y a un problème si tout est régler aussi simplement et rapidement... :) :) :) </t>
  </si>
  <si>
    <t>abraham-d-132596</t>
  </si>
  <si>
    <t>Bonjour je remercie direct assurance pour sa confiance. 
Simple et pratique pour la souscription. 
Je remettrai un avis par la suite pour les services clients, et produits souscrits. Si besoin. 
Bonne continuation.</t>
  </si>
  <si>
    <t>sonia-m-132594</t>
  </si>
  <si>
    <t xml:space="preserve">Bonjour,
Je suis une nouvelle adhérente de votre agence pour le moment j’ai pu constaté que le service client est très agréable, a l’écoute et professionnel. </t>
  </si>
  <si>
    <t>catherine-n-132580</t>
  </si>
  <si>
    <t xml:space="preserve">Ravie du tarif économie faites - j'ai suivi les conseils de mon fils et je suis satisfaite.
Je ne manquerai pas de faire de la publicité car des personnes en retraite doivent réduire leurs dépenses.
</t>
  </si>
  <si>
    <t>selim-b-132570</t>
  </si>
  <si>
    <t>Je suis satisfait du service je trouve l'assurance pas chère du tout j'ai trouver le meilleur prix chez direct assurance j'espère que ça va bien se passer et que je n'aurait pas de problème a l'avenir</t>
  </si>
  <si>
    <t>pascal--l-132567</t>
  </si>
  <si>
    <t>Le tarif qui m’a été proposé par rapport à d’autres concurrents m’a paru raisonnable c’est pour cela que je souscris mon contrat auto chez vous et nous ne sommes pas dans l’obligation de prendre certaines options</t>
  </si>
  <si>
    <t>claudie-t-132559</t>
  </si>
  <si>
    <t>je suis passé via le comparateur de prix sur internet et j'avoue que je suis satisfaite du prix  de direct assurance  pars rapport a la concurrence ..</t>
  </si>
  <si>
    <t>mohamed-k-132551</t>
  </si>
  <si>
    <t>Satisfait, pratique et clair ! Merci pour tout en espérant ne pas être déçu du service proposé. Pour des futurs contacts avec moi, merci de privilégier les échanges par mail.
Cordialement,
M. KEÏTA</t>
  </si>
  <si>
    <t>richard-d-132545</t>
  </si>
  <si>
    <t>Je suis satisfait du service et le recommande à tous meilleurs prix très bon service bonne garantie très bon avis très facile moteur de recherche clientèle à l’écoute</t>
  </si>
  <si>
    <t>rambaud-d-132517</t>
  </si>
  <si>
    <t>L'année dernière j'ai essayé un nouvel assureur, cela a été terrible ! Je rentre à "la maison Direct Assurance". L'ouverture de contra est simplissime et je sais qu'ensuite cela va rouler...</t>
  </si>
  <si>
    <t>caroline-a-132506</t>
  </si>
  <si>
    <t>Il a ete tres facile et rapide de souscrire l'assurance.
Reste maintanr à voir ce que cela donne au niveau du service et de la réactivité de direct assurance.
Merci</t>
  </si>
  <si>
    <t>julien-d-132497</t>
  </si>
  <si>
    <t>Etant deja assuré chez vous, je trouve que l'assurance d'un autre véhicule manque de fludité.
Différence de prix entre  le site et le conseiller au téléphone, difficile à comprendre.</t>
  </si>
  <si>
    <t>david-l-132493</t>
  </si>
  <si>
    <t>A VOIR plus tard si tout se passe bien : résiliation ancienne assurance au 16/10/2021 + retour de votre service sur mon nouveau contrat : pourriez vous m'envoyer un certificat d'accident</t>
  </si>
  <si>
    <t>michel-r-132488</t>
  </si>
  <si>
    <t>Je suis très satisfait : prix compétitif, devis clair, y compris sur le contenu des options, facilité pour avoir un devis puis souscrire en ligne. J'ai été appelé suite à ma demande de devis (avec possibilité de décliner l'appel donc pas de harcèlement !) et les explications de la commerciale étaient pro, claires et appropriées.. A voir à l'usage mais vu les autres commentaires j'ai été rassuré ... et même convaincu que j'allais faire un bon choix d'assurance.ur La note de mon précédent assureur étant que de 2, je ne risque pas grande chose mais je resterais vigilent.</t>
  </si>
  <si>
    <t>quentin-s-132486</t>
  </si>
  <si>
    <t>Après avoir regardé différents sites, c'est l'assurance la moins chère que j'ai pu trouver pour mon véhicule et qui me convient bien au vu de ma situation, je suis très satisfait.</t>
  </si>
  <si>
    <t>ghipponi-n-132450</t>
  </si>
  <si>
    <t>Tres bien.prix, correcte et rapide, choix precis, c est parfait, je recommande fortement direct assuràe.l  assurance sans se ruiner et payable en mensuel</t>
  </si>
  <si>
    <t>mike-k-132445</t>
  </si>
  <si>
    <t>Je suis très satisfait et ravi du prix et de la démarche sur le site et ses tre pratique 
Et rapide et efficace je vous remercie 
Et je vous souhaite une bonne soirée</t>
  </si>
  <si>
    <t>alain-b-132421</t>
  </si>
  <si>
    <t>Bonjour je suis satisfait du service les prix sont tres attractifs.tres facile  et tres clair a saisir...dans l attente du certificat d assurance..
salutations.</t>
  </si>
  <si>
    <t>stephan-j-132408</t>
  </si>
  <si>
    <t>tres ravis du prix et de la facilite de souscription online et des extra's proposes.
le lien avec Lynx est super pratique car avec seulement 1 clic le contrat est pre-rempli.</t>
  </si>
  <si>
    <t>katharina-b-132407</t>
  </si>
  <si>
    <t>Très satisfait du service par téléphone, compétent et poli/gentil!
Réponses rapides par e-mail.
Merci.
Site internet souvent pas clair et compliqué. 
Pas assez d'explications par bouton "?"</t>
  </si>
  <si>
    <t>sofian-c-132373</t>
  </si>
  <si>
    <t xml:space="preserve">Superbe service vraiment très très bien , très rapide très efficace aucun problème pour souscrire j’ai étais content et ravie frenchement au top .
Je recommanderais beaucoup direct assurance </t>
  </si>
  <si>
    <t>loic-a-132369</t>
  </si>
  <si>
    <t>RAPIDE MAIS DOMMAGE DE NE PAS METTRE EN PLACE LE PRELEVEMENT MENSUEL. FACILITE DE RENSEIGNER LES ELEMENTS NECESSAIRES A LA CREATION DU DEVIS D'ASSURANCE AUTO</t>
  </si>
  <si>
    <t>delphine-b-132364</t>
  </si>
  <si>
    <t>Très satisfait. Je recommande fortement !!! Conseiller très compétent, service rapide,et pas d'attente téléphonique. Assurance très économique et très fiable.</t>
  </si>
  <si>
    <t>thomas-d-132347</t>
  </si>
  <si>
    <t>dommaque qu'on ne puisse pas voir certains détails comme l'assurance du contenu du coffre par exemple ! Service rapide, prix convenable mais moins intéressant qu'il y a quelques années par rapport aux autres assureurs.</t>
  </si>
  <si>
    <t>medhi-m-132342</t>
  </si>
  <si>
    <t>Je débute avec vous ! Il faut évaluer ma satisfaction lorsque j’aurai passé un certain temps avec votre compagnie d’assurance. Le tarif est plus avantageux mais celui de l’option sérénité est élevé.</t>
  </si>
  <si>
    <t>mhamadi-a-132335</t>
  </si>
  <si>
    <t xml:space="preserve">Je suis satisfait du prix que propose direct assurance. Meilleur assurance auto sur le marché de l'automobile en France. 
Cordialement. 
Ali Bacar Mhamadi. </t>
  </si>
  <si>
    <t>fahmi-g-132333</t>
  </si>
  <si>
    <t>Je n ai rien à dire pour les moments.
Je viens de finir l adhésion chez vous
Je vous souhaite une bonne continuation.
Et bon courage pour vous.
Bien a vous</t>
  </si>
  <si>
    <t>anthony-c-132250</t>
  </si>
  <si>
    <t>Tout OK niquel les tarifs et ainsi que la mise en relation rapide pour joindre un conseiller je recommande direct assurance vivement et je leur ferai de la publicité</t>
  </si>
  <si>
    <t>gaston-b-132237</t>
  </si>
  <si>
    <t>Je suis satisfait des tarifs proposés. Pas cher par rapport à mon assurance actuelle et mieux assurer surtout avec de meilleure option.  Je pense mettre les 2 voitures chez direct assurance. Je le recommande à plusieurs personnes</t>
  </si>
  <si>
    <t>hamza-132217</t>
  </si>
  <si>
    <t>Je suis satisfait je suis content et pour le prix c'est très bon c'est une bonne assurance je conseille tout le monde pour le faire c'est très rapide et très facile</t>
  </si>
  <si>
    <t>sidy-y-132205</t>
  </si>
  <si>
    <t>C'était très bien. Service parfait. Prix abordable. Super service client. Recommande. Petit prix . Plusieurs options. Très à l'écoute. Page internet ergonomique.</t>
  </si>
  <si>
    <t>jennifer-d-132188</t>
  </si>
  <si>
    <t>l'operateur que j'ai eu se matin était très clair et agréable le prix est parfait ave  de  bonne option et je compte très prochainement parrainer un proche</t>
  </si>
  <si>
    <t>florent-d-132187</t>
  </si>
  <si>
    <t>Simplicité de devis et prix compétitif !
Très facile de choisir les options grâce au simulateur.
La solution idéale pour trouver une assurance en 10 minutes</t>
  </si>
  <si>
    <t>christine-m-132175</t>
  </si>
  <si>
    <t xml:space="preserve">Tarifs intéressant par rapport à mon assurance actuelle et rapidité et facilité d'inscription sur ce site très bien fait. En plus mon conjoint y est déjà et tout ce passe bien....
</t>
  </si>
  <si>
    <t>muriel-b-132153</t>
  </si>
  <si>
    <t>Très intéressant  je suis satisfaite de votre tarif  je le recommande a plusieur ami merci pour vos services  jevais venir voir pour mon assurance maison merci pour tout</t>
  </si>
  <si>
    <t>mohammed-h-132142</t>
  </si>
  <si>
    <t>Je suis satisfait de service  satisfait de prix  très satisfait merci à tous les membres direct assurance je vous souhaite bonne continuation à toutes</t>
  </si>
  <si>
    <t>claudio-t-132112</t>
  </si>
  <si>
    <t xml:space="preserve">Les prix me conviennent. La souscription très rapide. Options très intéressantes 
J'espère que Les services seront à la hauteur des engagements pris. </t>
  </si>
  <si>
    <t>marina-p-132107</t>
  </si>
  <si>
    <t>Je suis très satisfaite, car on peut tout gérer par internet. J'ai eu une fois une personne par téléphone et le reste tout via mon espace perso. C'es top!</t>
  </si>
  <si>
    <t>fernand-b-132098</t>
  </si>
  <si>
    <t>Je suis satisfait du service ...
Les prix me conviennent ...
Simple, pratique direct-assurance a été pour moi la meilleure solution pour assurer rapidement mon nouveau véhicule.</t>
  </si>
  <si>
    <t>laure-g-132078</t>
  </si>
  <si>
    <t>Le service proposé pour réaliser la souscription est  simple et pratique bonnes prestations mais prix un peu élevé au vu que je suis déjà client chez vous pour d'autres contrats</t>
  </si>
  <si>
    <t>thierry-c-132077</t>
  </si>
  <si>
    <t>seul petit soucis un paiement en deux fois aurais plus satisfaisant pour les personnes qui n'on pas de gros revenus c'est une assurance pas cher pour des personnes qui on les moyens financier</t>
  </si>
  <si>
    <t>stephanie-a-132063</t>
  </si>
  <si>
    <t>On verra dans plusieurs mois mais je suis satisfaite de l’application pour réaliser le coût de l’assurance voiture. Elle est simple et rapide d’utilisation.</t>
  </si>
  <si>
    <t>sophie-l-132058</t>
  </si>
  <si>
    <t>je suis satisfaite du service et du tarif par rapport à certaine assurance cela a été rapide pour souscrire mon assurance ce qui n'est pas toujours le cas chez les autres assurances</t>
  </si>
  <si>
    <t>tharmarajah-t-132055</t>
  </si>
  <si>
    <t>je suis très satisfait  de votre qualité  prix en espérant  que si tous va bien je parainerai ma femme et ma sœur  chez vous .cordialement  a votre équipe</t>
  </si>
  <si>
    <t>charline-k-132051</t>
  </si>
  <si>
    <t>bonjour trés contente de vous avoir trouvé sur internet trés rapide et bien niveau tarif, cela me facilite la tache de ne pas faire la résialtion auprés de mon ancien assureur</t>
  </si>
  <si>
    <t>jessica-s-132043</t>
  </si>
  <si>
    <t>Je suis plutôt satisfaite des services. parfois certaines personnes sont désagréables au service client et d'autres supers.
Mais après ils sont assez réactifs</t>
  </si>
  <si>
    <t>maxime-b-131992</t>
  </si>
  <si>
    <t>Satisfait du service et de sa clarté. Les questions posées permettent d'identifier les spécificités pour chacun des contrats désirés. La rapidité d'exécution est également appréciable.</t>
  </si>
  <si>
    <t>laetitia-f-131988</t>
  </si>
  <si>
    <t>TRES SATISFAITE DE LA RAPIDITE DE L ASSURANCE ET DES TARIFICATION ,TRES BON INTERLOCUTEUR ,SITRES AGREABLE ET ACCESSIBLE A TOUS, merci pour tous et de votre confiance</t>
  </si>
  <si>
    <t>karine-r-131967</t>
  </si>
  <si>
    <t>Je suis satisfaite des tarifs et services 
Je recommande direct assurance 
C’est facile à souscrire et instantané 
Je n’ai rien d’autre à ajouter merci</t>
  </si>
  <si>
    <t>ismael-s-131965</t>
  </si>
  <si>
    <t>J’attends de voir… c’est la première fois que j’assure un véhicule donc je m’y connais pas trop. J’espère commencer et continuer avec vous pendant encore plusieurs années. Si je suis venu m’assurer chez vous c’est grâce à votre réputation qui j’espère répondra à mes attentes en tant que nouveau client.</t>
  </si>
  <si>
    <t>philippe-m-131962</t>
  </si>
  <si>
    <t>Je suis satisfait du service , de la faciliter a remplir les formulaires , le tarif me convient parfaitement , cela m'évite de me déplacer dans une agence d'assurance .</t>
  </si>
  <si>
    <t>loloxyz-99746</t>
  </si>
  <si>
    <t>Ben... Satisfait au niveau du prix. Maintenant faut voir si les prestations seront à la hauteur car une fois qu'on a payé , on passe dans un autre monde....</t>
  </si>
  <si>
    <t>hong-duc-p-131951</t>
  </si>
  <si>
    <t>Je suis satisfait du service.
Les prix me conviennent.
Le devis en ligne est pratique.
Je souhaite commencer mon contrat d'assurance à l'échéance de mon contrat actuel.</t>
  </si>
  <si>
    <t>rokhaya-t-131950</t>
  </si>
  <si>
    <t>SIMPLE ET PRATIQUE; JE SUIS SATISFAITE DE L OFFRE QUI M'A ETE FAITE ET LE PROCESSUS EST VRAIMENT SIMPLE ET TOUT EST TRES BIEN EXPLIQUE. JE RECOMMANDE!</t>
  </si>
  <si>
    <t>ida-s-131948</t>
  </si>
  <si>
    <t xml:space="preserve">Les prix me conviennent, procédure rapide et en ligne me conviennent également. 
A voir
Pas encore d'avis pour le moment, à voir avec le temps. Par contre cette étape </t>
  </si>
  <si>
    <t>ouafa-a-131925</t>
  </si>
  <si>
    <t>Je suis satisfait de vos services et du prix merci pour tout je compte assurer autres choses chez vous comme ma moto ma famille ma maison mon chien merci</t>
  </si>
  <si>
    <t>marie-b-131904</t>
  </si>
  <si>
    <t>Les prix sont corrects et c'est relativement facile de s'inscrire. Maintenant, nous voyons si nous avons une bonne assurance le jour où nous en avons besoin.</t>
  </si>
  <si>
    <t>giovanni-s-131889</t>
  </si>
  <si>
    <t>Tout est ok , bon Prix , devis facile à obtenir!! Info simples et claires , pas de possibilité d ajouter un numero de telephone etranger. Reste dans la norme</t>
  </si>
  <si>
    <t>sebastien-f-131882</t>
  </si>
  <si>
    <t>Je suis satisfait du service concernant les prix proposés merci beaucoup, pour votre réactivité, je suis vraiment content du tarif proposés par votre équipe merci</t>
  </si>
  <si>
    <t>corinne-g-131877</t>
  </si>
  <si>
    <t>la démarche a été très rapide sur le site de direct assurance et les prix sont moins cher que mon assureur précédent.
je recommande l'inscription par internet.</t>
  </si>
  <si>
    <t>fontaine-s-131866</t>
  </si>
  <si>
    <t>Je suis très contente très rapide très bon prix j'ai regarder sur tout les site et ses vraiment le moin cher de touse et pas trop d'argent à donner à l'inscription</t>
  </si>
  <si>
    <t>marlene-i-131857</t>
  </si>
  <si>
    <t>Tarif au départ  plutôt correct, même si, en tant que bons conducteurs, on aimerait bien payer un prix équitable, mais le service proposé est globalement satisfaisant. Procédure en ligne simple et efficace. Qualité du service rendu à voir objectivement avec le temps. En attendant, je recommande Direct assurance.</t>
  </si>
  <si>
    <t>natiez-c-131848</t>
  </si>
  <si>
    <t>Bonjour je suis très satisfaite. Très rapide. J'espère recevoir mes papiers d'assurance au plus vite. J'ai entendu beaucoup de bien de ces services...</t>
  </si>
  <si>
    <t>sandrine--p-131824</t>
  </si>
  <si>
    <t>Je suis satisfaite du service et les tarifs sont convenable.Devis et souscription rapide et facile..Je pense que je vais recommander direct assurance.</t>
  </si>
  <si>
    <t>calvario-m-131823</t>
  </si>
  <si>
    <t>Je suis satisfait du service
Les prix me conviennent 
Tout à fait satisfait.
J'aurais aussi à transférer mon autre véhicule chez dans le jours avenirs</t>
  </si>
  <si>
    <t>claudia-r-131801</t>
  </si>
  <si>
    <t xml:space="preserve">Vraiment dommage de ne pas pouvoir régler mensuellement..
Le prix annuel est attractif j'espère que les services seront à la hauteur
Bonne journée !!!! </t>
  </si>
  <si>
    <t>babacar-n-131792</t>
  </si>
  <si>
    <t>Je suis satisfait du service proposé, de la manière dont les informations sont élaborées. Le site aussi est fiable et le paiement est facilité pour les clients.</t>
  </si>
  <si>
    <t>jean-yves-s-131758</t>
  </si>
  <si>
    <t xml:space="preserve">Mega super giga SATISFAITque dois-je dire on verra dans 5 ans on a espoir 
qu'on en a pas besoin c tout .... je vous remercie d'avance de vos super prestation 
</t>
  </si>
  <si>
    <t>cassandra-a-131752</t>
  </si>
  <si>
    <t xml:space="preserve">Je suis satisfaite des tarifs proposé et de la rapidité et facilité a créer un contrat en ligne. 
Pas besoin de passer des heures en ligne a expliquer se faire comprendre </t>
  </si>
  <si>
    <t>eden-m-131727</t>
  </si>
  <si>
    <t>Je suis très satisfaite de direct assurance je recommande vivement cette application pour votre voiture. Je suis une jeune conductrice et j’ai assurer ma voiture avec eux</t>
  </si>
  <si>
    <t>mickael-d-131709</t>
  </si>
  <si>
    <t>Je pensais moins cher mais étant dans l’urgence …. À voir dans le temps ! Je redirai cela dans un an ! Mais pour une auto si vieille ….. après rapide à mettre en oeuvre</t>
  </si>
  <si>
    <t>michel-o-131694</t>
  </si>
  <si>
    <t>Je suis satisfait du prix obtenu pour mon nouveau véhicule je suis aussi satisfait pour la qualité du service ainsi que pour la rapidité et la simplicité</t>
  </si>
  <si>
    <t>adel-l-131692</t>
  </si>
  <si>
    <t xml:space="preserve">Satisfait et rapide  efficace 
Sérieux convenable au niveau des prix gentillesse et respecteux merci en tout cas de ce que vous m’avais accompagner dans mes démarche </t>
  </si>
  <si>
    <t>steven--b-131677</t>
  </si>
  <si>
    <t>Je suis très satisfait merci pour le tarif aussi j aimerai peut être assurer ma maison est l assurance scolaire pour mon fils merci cordialement ………..</t>
  </si>
  <si>
    <t>hamdi-k-131654</t>
  </si>
  <si>
    <t>Rapide, simple et fiable!,
Tout ce qu’on cherche quand ont a mieux a faire d’attendre une demi-heure en agence pour au final le même résultat voir même beau coup moin bien…,
Je conseille.</t>
  </si>
  <si>
    <t>marcel-h-131650</t>
  </si>
  <si>
    <t xml:space="preserve">Très satisfait 
Tous ce passe toujours très bien
Maison et assurance auto impeccable, tous vas bien 
Enchanté d’être assurée chez vous 
Bonne journée 
Merci </t>
  </si>
  <si>
    <t>delphine-l-131640</t>
  </si>
  <si>
    <t xml:space="preserve">Satisfaite du prix des prestations satisfaite du site je te commanderais vos prestations à famille et amis 
Je vous prie d'agréer mes salutations distinguées </t>
  </si>
  <si>
    <t>giordano-f-131625</t>
  </si>
  <si>
    <t>Prix encore trop élevé pour un client qui a trois autres contrats en cours chez direct assurance. Manque de remise supplémentaire ou avantage pour un client fidèle à direct assurance.</t>
  </si>
  <si>
    <t>hossein-b-131621</t>
  </si>
  <si>
    <t>Je suit satisfait des prix un bon rapport qualité prix je recommande fortement a voir maintenant au niveau de la qualité du service et du tarif proposé</t>
  </si>
  <si>
    <t>mohammed-m-131616</t>
  </si>
  <si>
    <t>SATISFAIT DU SERVICE DE DIRECT ASSURANCE POUR LA SOUSCRIPTION A UNE ASSURANCE AUTO EN LIGNE JE VOUS REMERCIE INFINIMENT POUR LES INFORMATIONS CLAIRE ;</t>
  </si>
  <si>
    <t>engin-a-131614</t>
  </si>
  <si>
    <t>Devis très clair et rapidement réalise,  je redécouvre direct assurance et espère continuer dans le temps avec eux, meilleur résultat niveau rapport options prix.</t>
  </si>
  <si>
    <t>mario-luis-c-131611</t>
  </si>
  <si>
    <t>Je suis satisfait du services, mais comme je suis déjà client direct assurance pouvez faire un meilleur prix. Simplicité pour remplir tous les champs du contrat</t>
  </si>
  <si>
    <t>azeddine-e-131609</t>
  </si>
  <si>
    <t xml:space="preserve">Je suis satisfait du service. C’est très rapide merci à vous. En plus l’assurance n’est pas trop chère. 
J’espère pouvoir rester chez vous très longtemp 
Bien cordialement </t>
  </si>
  <si>
    <t>boris-g-131604</t>
  </si>
  <si>
    <t>le prix me convient, je cherchais ce type d'assurance;
A voir dans le temp pour les services.
Je ne peu donner plus d'avis car premières fois chez direct assurance.</t>
  </si>
  <si>
    <t>alexandre-m-131599</t>
  </si>
  <si>
    <t>Interface très facile de compréhension et les prix sont imbattables !
J'ai eu l'occasion de discuter avec quelqu'un sur le chat pour des questions que je me posais et c'était rapide et efficace et la personne très sympathique</t>
  </si>
  <si>
    <t>jerome-b-131589</t>
  </si>
  <si>
    <t>Peut mieux faire sur le prix !   je souhaite surtout une protection correct à petit prix mais je pense que vos tarifs peuvent encore etre amélioré. pour le reste c'est correct</t>
  </si>
  <si>
    <t>lauriane-b-131582</t>
  </si>
  <si>
    <t>TOUT SE PASSE BIEN POUR LE MOMENT _ DOMMAGE QUON NE PUISSE PAS BENEFICIER DE L ASSISTANCE 0KM SANS SOUSCRIRE AU VEHICULE DE PRET ETC, QUI GONFLE LE PRIX SANS UTILITE...</t>
  </si>
  <si>
    <t>kajarupan-v-131575</t>
  </si>
  <si>
    <t>Je suis satisfait du service, le prix est raisonnable, facile à faire en ligne, tout le monde peut le faire, service rapide.  J'ai fait avant une autre assurance très difficile de faire cela, très difficile de contacter cette assurance</t>
  </si>
  <si>
    <t>dimino-g-131550</t>
  </si>
  <si>
    <t>Le prix, pour l'instant.......on verra à l'usage. Mention particulière pour s'occuper de la résiliation de mon ancien contrat. On verra aussi si c'est bien fait .</t>
  </si>
  <si>
    <t>renaud-c-131538</t>
  </si>
  <si>
    <t xml:space="preserve">Simple, pratique pour l inscription, et le prix me convient.
A voir la qualité du service par la suite.
Les services proposés sont particulièrement bien détaillé. </t>
  </si>
  <si>
    <t>melanie-c-131537</t>
  </si>
  <si>
    <t>Bizarrement moins cher sur l'application que quand on n'a un interlocuteur sur la plateforme , sinon tout le reste est bien , une remise pour les adhérents de plusieurs contrats ne serai pas de teop</t>
  </si>
  <si>
    <t>eric-l-131515</t>
  </si>
  <si>
    <t>je suis ravi de l offre  de cette assurance voiture et de la demarche rapide en ligne  pour finaliser le dossier . site rapide et serieux et efficace.</t>
  </si>
  <si>
    <t>yohan-g-131514</t>
  </si>
  <si>
    <t>Je suis satisfait  de la chance pour trouver lassuarance ça comme tu le souhaite pour les autres mais pas en course pour les vacances commence à la maison</t>
  </si>
  <si>
    <t>francois-s-131510</t>
  </si>
  <si>
    <t>Les meilleurs prix du marché. Souscription en ligne très facile. je n'ai pas essayé de prendre contact avec un conseiller car le contrat est suffisamment clair et répond à toutes mes questions.</t>
  </si>
  <si>
    <t>philippe-q-131506</t>
  </si>
  <si>
    <t xml:space="preserve">A voir avec le temps je souscrut seulement maintenant
Je vous en dirait plus quand j'aurais un soucis comme avec toute assurance 
J'espère ne pas être déçu vu la pub que vous faites </t>
  </si>
  <si>
    <t>tony-d-131487</t>
  </si>
  <si>
    <t>Je suis satisfait du prix pour une formule tout risque et toutes options. 
Simple, pratique et rapide pour réaliser un devis et souscrire une assurance.</t>
  </si>
  <si>
    <t>alain-s-131451</t>
  </si>
  <si>
    <t>Je suis satisfai, bon tarif d'assurance, questionnaire simple à remplir rapidité d'exécution  tout est clair dans le devis, pas de surprise à prévoir.</t>
  </si>
  <si>
    <t>akila-a-131445</t>
  </si>
  <si>
    <t>Je suis contente de faire partie maintenant de vos clientes  Les prix sont abordables cela me convient parfaitement Mon frère est assuré chez vous et je n’ai rien à dire concernant le service client</t>
  </si>
  <si>
    <t>hafed-b-131437</t>
  </si>
  <si>
    <t xml:space="preserve">
je suis un peu satisfait
c'est tout ce que je peux dire, le prix est un peut gonfler.
je vous choisis parce que je suis client direct energie.
Merci.</t>
  </si>
  <si>
    <t>michael-c-131374</t>
  </si>
  <si>
    <t xml:space="preserve">Très bon tarif bravo bonne assurance comme toujours 
Service impeccable 
Merci beaucoup à direct assurance 
Service client agréable .
Bravo 
Cordialement </t>
  </si>
  <si>
    <t>catherine--j-131337</t>
  </si>
  <si>
    <t>Je suis globalement satisfaite  de cette offre qui semble correcte J'attends de voir ce que ça donnera a l'usage , en cas d'accident ou de dommages et je n'ai pas du tout envie de faire un discours</t>
  </si>
  <si>
    <t>abdelouahid-a-131332</t>
  </si>
  <si>
    <t>Je suis satisfait du service, les prix sont intéressants et c'est simple et pratique. l'interface est fluide, des avis positifs ont été soulignés par mes proches.</t>
  </si>
  <si>
    <t>alain-m-131314</t>
  </si>
  <si>
    <t>Je ne sais pas encore si j'ai fait le bon choix d'aller chez vous.. a voir avec le temps. C'est quand il y a un problème que l'on voit la qualité du service.it</t>
  </si>
  <si>
    <t>habib-d-131313</t>
  </si>
  <si>
    <t>Les prix me conviennent et le service est rapide J’ai pu assurer mon véhicule le jour même En sachant que nous sommes samedi soir ce qui serait très compliqué en agence</t>
  </si>
  <si>
    <t>gabriel-c-131294</t>
  </si>
  <si>
    <t>Pour l'année du véhicule je trouve que c'est un peu cher .
Je voudrais bien une remise suite à la casse du moteur de ma dernière voiture comme j'ai du me débrouiller tout seul après tout le mensualités que vous m'avez pris à prêt toute c'est années chez vous .</t>
  </si>
  <si>
    <t>diego-a-131282</t>
  </si>
  <si>
    <t>je suis très content d’être chez vous, le niveau qualité prix et  les options que vous proposer sont raisonnable, vous êtes une bonne assurances, j'ai mon père et mon frère qui sont assurer chez vous et ils sont très content aussi. cordialement</t>
  </si>
  <si>
    <t>massingacala-s-131274</t>
  </si>
  <si>
    <t>SATISFAIT par le service, proposé et le fait que la voiture sera assuré Lundi 06/09, je trouve cela très efficace. 
Ravi d'entamer l'aventure avec direct assurance en espérant que cela se passe bien.</t>
  </si>
  <si>
    <t>chloe-j-131264</t>
  </si>
  <si>
    <t>Je suis satisfaite du service, très bon rapport qualité prix, service rapide et efficace, d’une simplicité exemplaire. 100% informatisé. Je recommande</t>
  </si>
  <si>
    <t>luc-o-131249</t>
  </si>
  <si>
    <t>Je suis satisfait du service. Les prix me conviennent , je recommande cette assurante pour le rapport qualité prix . Très bon accueil personne à l écoute avec de la s’impatie et patience pour le temps</t>
  </si>
  <si>
    <t>alain-b-131240</t>
  </si>
  <si>
    <t xml:space="preserve">Je suis satisfait de votre tarif très compétitif. 
Rapidité et simplicité de souscription .
Dans un avenir très proche je reviendrais vers vous pour d'autres produits .
</t>
  </si>
  <si>
    <t>gaetana-l-131222</t>
  </si>
  <si>
    <t>Je suis content de l'assurance et je veux reste avec vous et se possible je porter outre personne à votre assurance pasque se un bon assurance at bon prix</t>
  </si>
  <si>
    <t>suzanne-m-131206</t>
  </si>
  <si>
    <t>Rapide et efficace, rien de compliqué. C’est vraiment bien. Toute les démarche ce sont passer très rapidement. La page internet est très claire c’est vraiment bien.</t>
  </si>
  <si>
    <t>ludovic-l-131151</t>
  </si>
  <si>
    <t>Je suis très Satisfait du service. Le prix est très compétitif. La souscription est parfaite. Et j’espère que le service sera à la hauteur.
La rédaction de l’avis est par contre trop long.</t>
  </si>
  <si>
    <t>florentino-m-131123</t>
  </si>
  <si>
    <t>Très satisfait du service au téléphone les garanties sont parfaitement identiques à celles de la plupart de la concurrence pour beaucoup moins cher la seule question c'est pourquoi je n'ai pas changé avant cordialement</t>
  </si>
  <si>
    <t>oceane-m-131121</t>
  </si>
  <si>
    <t>Satisfaite des prix et de la simpliciter du site, site pratique,clair,prix satisfaisant et choix de plusieuts option et de plusieurs niveau de garantit interressant je recommanderai.</t>
  </si>
  <si>
    <t>david-d-131105</t>
  </si>
  <si>
    <t>Les prix sont compétitifs, le configurateur performant et intuitif, et l'envoi des devis se fait rapidement.
La procédure de souscription est simple
En espérant que le sav le soit tout autant en cas de besoin ! ;)</t>
  </si>
  <si>
    <t>joly-j-131097</t>
  </si>
  <si>
    <t>A voir par la suite tout nouvel assure ! En espérant que tout soit correct et tout sera clair dans l’avenir entre mon assurance et moi ….. en espérant que ma confiance continu</t>
  </si>
  <si>
    <t>meryl-m-131088</t>
  </si>
  <si>
    <t xml:space="preserve">parfaitement heureux
vraiment niquel rapide je recommande 
Vivement le bonus maximum et la réduction de prix, ça va être long mais je vais être patiente </t>
  </si>
  <si>
    <t>audrey-s-131076</t>
  </si>
  <si>
    <t>Satisfaite des tarifs, des propositions, du descriptif et de votre réactivité. Seul bémol, j'ai demandé à être appelée et vous ne m'avez jamais appelé. Je conseille tout de même votre assurance</t>
  </si>
  <si>
    <t>vitor-jorge-c-131068</t>
  </si>
  <si>
    <t>Très facile d'utilisation, j'aime la flexibilité et avoir la possibilité de souscrire ou pas à certaines options. Je recommende Directe Assurance en ligne.</t>
  </si>
  <si>
    <t>patrick-m-131055</t>
  </si>
  <si>
    <t>Bonjour  je suis très satisfait et heureux de votre professionnalisme merci pour votre réactivité je ne manquerai pas de vous recommander auprès de mon entourage 
Cordialement Mr Michelot</t>
  </si>
  <si>
    <t>christian-g-131052</t>
  </si>
  <si>
    <t>Je suis satisfait du service.
Assuré le 6 septembre à minuit veut-il dire 6 septembre à 00h00 ?
Je récupère l'auto le 6 à 10h00.
Merci de me répondre par mail.</t>
  </si>
  <si>
    <t>laurence-l-131008</t>
  </si>
  <si>
    <t>Franchement ça m'a l'air très bien, les prix sont très abordable. Reste à voir ce que cela donnera par la suite en cas de sinistre et besoin de dépannage. Si tout est ok je recommanderai direct assurance à mon entourage.</t>
  </si>
  <si>
    <t>jerome-b-130986</t>
  </si>
  <si>
    <t>tres satisfait , je voudrais obtenir un echeancier , mais manque d information . veuillez me recontacter des que possible ! cordialement monsieur jerome bourgeais</t>
  </si>
  <si>
    <t>jean-vincent-n-130976</t>
  </si>
  <si>
    <t>TRÈS BIEN FAIT et très pratique pour remplir les informations, nous assurons tous nos véhicules chez eux et sommes très contents, réactivité, service.</t>
  </si>
  <si>
    <t>cecilia-c-130970</t>
  </si>
  <si>
    <t>Je suis satisfaite du service efficace et très rapide la simplicité du site permet de remplir les informations rapidement et les options est les tarifs proposé sont abordable</t>
  </si>
  <si>
    <t>adrien-b-130961</t>
  </si>
  <si>
    <t>je suis trés satisfait du tarif et du site d'inscription qui est simple à utiliser pour le premier véhicule et encore plus simple pour le deuxième. En plu on peut modifier le premier devis si on achète un autre véhicule simplement en reprenat le devis initial.</t>
  </si>
  <si>
    <t>mohamed-lamine-s-130949</t>
  </si>
  <si>
    <t>Je suis satisfait du service , utilisation du site internet vraiment pratique 
Prix du service raisonnable 
Je recommande a tous les étudiants Direct Assurance !</t>
  </si>
  <si>
    <t>florian-c-130946</t>
  </si>
  <si>
    <t>Je suis satisfait
Je suis content le peux est correct mais doit contenir le bris glace. Voilà tout et 150 c'est trop long. merci pour tout merci pour tout</t>
  </si>
  <si>
    <t>laurent-c-130923</t>
  </si>
  <si>
    <t>EFFICACITE  serait le mot principal .
Merci DIRECT ASSURANCE , pas facile de s'assurer lorsqu'on a été toujours bon conducteur  mais d'un véhicule de société!</t>
  </si>
  <si>
    <t>lionel-m-130916</t>
  </si>
  <si>
    <t>Oui très satisfait des tarifs et de la simplicité de l'application,très lisible,très bon site internet, j'espère qu'en cas de problème vous serez réactif et efficace.</t>
  </si>
  <si>
    <t>mhamed-j-130911</t>
  </si>
  <si>
    <t xml:space="preserve">Dommage que les franchises soient élevées. Mais dans l'ensemble les tarifs sont raisonnables.
J'espère que vous serez à la hauteur de votre réputation.
Merci. </t>
  </si>
  <si>
    <t>hanen-r-130891</t>
  </si>
  <si>
    <t>Bonjour,
j'aurais aimé avoir un peu moins cher ou un geste commercial sur le prix de mon assurance      !
Merci,
cordialement,
Hanen  REKIK
0623712057</t>
  </si>
  <si>
    <t>demeyere-o-130842</t>
  </si>
  <si>
    <t xml:space="preserve">Je suis contentde se site et de assurance directt je conseille à tous le monde de se connecter 
Rapide,très bon site facile utilisation
Pas cher merci a vous c pratique et facile utilisation
</t>
  </si>
  <si>
    <t>kevin-k-130828</t>
  </si>
  <si>
    <t xml:space="preserve">Parfait, question tarif vous battez la concurrence à plat de couture.  L’interface est intuitive et facile à prendre en main. Et les options sont intéressantes. 
</t>
  </si>
  <si>
    <t>cedric-p-130820</t>
  </si>
  <si>
    <t>Simple et rapide le prix est intéressant. Dommage que l'on doit versé deux mois de cotisation d'entrée avant même le début du contrat mais cela reste tout de même correct</t>
  </si>
  <si>
    <t>romain-d-130819</t>
  </si>
  <si>
    <t>Très bonne assurance satisfait du service pour les devis pour les prix défiant toute autre assurance merci d’avance pour vos service tous risque cordiallement</t>
  </si>
  <si>
    <t>isabelle-a-130758</t>
  </si>
  <si>
    <t>Satisfaite, à voir maintenant puur la prise en charge éventuelle mais les prix sont compétitifs et il est très facile d'obtenir un tarif adapté à sa demande</t>
  </si>
  <si>
    <t>ayoub-m-130749</t>
  </si>
  <si>
    <t>DOMMAGE QUON NE PUISSE PAS AVOIR UN CONSEILLER AVANT DE FINALISER LE DEVIS POUR ETRE SUR DE NOS CHOIX 
LE NUMERO NOUS RENVOIS A UN STANDARD QUI NE DONNE AUCUN INFO</t>
  </si>
  <si>
    <t>maxime-b-130738</t>
  </si>
  <si>
    <t>Je suis satisfait car les démarches sont rapides et simplifiées mais je regrette d’avoir dû remplir à nouveau tout le dossier car je l’avais déjà fait</t>
  </si>
  <si>
    <t>christophe-c-130735</t>
  </si>
  <si>
    <t>JE SUIS SATISFAIT DU SERVICE RAPIDE ET BIEN MAINTENANT RESTE A VOIR LA SUITE SI TOUT VA BIEN SE PASSER POUR FINALISER MON DOSSIER PAR INTERNET .......</t>
  </si>
  <si>
    <t>cindy-b-130730</t>
  </si>
  <si>
    <t>Satisfaite ! on verra par la suite, je vous connais pas et quand je sais pas je n'invente pas. Pour le moment au lieu de me demander ca, on en reparle plus tard. Merci</t>
  </si>
  <si>
    <t>chiara-s-130729</t>
  </si>
  <si>
    <t xml:space="preserve">Simple et rapide, un formulaire à remplir et c’est fait. 
Pas encore testé le service assistance de l’assureur, donc pas d’avis complet pour l’instant </t>
  </si>
  <si>
    <t>alexandre-p-130727</t>
  </si>
  <si>
    <t>Je trouve que le site est accessible et que les prix sont intéressants.
En revanche, les différentes options mériteraient d'être davantage explicitées.
De même, l'ergonomie du site pourraient être optimisée.</t>
  </si>
  <si>
    <t>eva-b-130713</t>
  </si>
  <si>
    <t xml:space="preserve">Top génial incroyable , des prix plus bats serait encore mieux .
Le fait d’avoir une réduction si qlq ´un de. notre famille est chez cet assureurs pour les - de 23ans c’est génial </t>
  </si>
  <si>
    <t>alexia-u-130703</t>
  </si>
  <si>
    <t>Je suis satisfaite de la démarche pour avoir un devis rapide. Le plus est de pouvoir résilier mon ancienne assurance avec vous directement.
Le prix sont très abordable.</t>
  </si>
  <si>
    <t>dalila-a-130699</t>
  </si>
  <si>
    <t>Simple et rapide ! La souscription a été rapide et très claire. La miseen placr est quasi immédiate ce qui facilite grandement les démarches. Merci à vous.</t>
  </si>
  <si>
    <t>loucas-p-130696</t>
  </si>
  <si>
    <t>bonjour j'ai trouvé votre site très facile d'utilisation et vos prix attractif à voir quand une déclaration sera réalisé si tout est aussi simple  merci</t>
  </si>
  <si>
    <t>ileana-c-130677</t>
  </si>
  <si>
    <t>Très simple et intuitif pour souscrire. Pour l'instant rien à dire. J'ai eu la possibilité de parler avec un des conseillers via Messenger avec des réponses très claires et très rapides pour m'aiguiller. C'est agréable.</t>
  </si>
  <si>
    <t>riyad--f-130662</t>
  </si>
  <si>
    <t>Rapide simples efficace, accessible  a recommandé  à  mon entourage je suis satisfait de la rapidité de la création de ma nouvelle assurance automobile.</t>
  </si>
  <si>
    <t>jordan-p-130619</t>
  </si>
  <si>
    <t>Super pas cher et rapide, facile efficace. Je recommande a mon entourage. Je vais rouler en toute sécurité . Merci merci beaucoup. Bonne journée à vous</t>
  </si>
  <si>
    <t>aubin-c-130600</t>
  </si>
  <si>
    <t>Simple et pratique, les prix sont minimes et la souscription est rapide et faisable par internet. Je recommande direct assurance auprès des gens qui m'entourent.</t>
  </si>
  <si>
    <t>francois-r-130596</t>
  </si>
  <si>
    <t>Le service est simple et rapide. J’ai pu obtenir mon assurance automobile dans la journée. C’est très efficace et rapide. Le tarif est correct également.</t>
  </si>
  <si>
    <t>chloe--t-130583</t>
  </si>
  <si>
    <t xml:space="preserve">Satisfaite de cette affaire. Merci pour votre réponse rapide 
Ravie de la rapidité de votre réponse. Je n’ai pas d’autres questions à vous poser. À bientôt. Merci. </t>
  </si>
  <si>
    <t>fakhreddine-k-130576</t>
  </si>
  <si>
    <t xml:space="preserve">je vous remercie pour cette expérience satisfaisante sur votre site.
le site et fluide et intuitif (je suis ingénieur donc je parle en tant que connaisseur)
le prix est excellent et les garanti sont intéressante.
je recommanderais à mes collègues </t>
  </si>
  <si>
    <t>marc--c-130559</t>
  </si>
  <si>
    <t>Je suis satisfait du service et des prix pour le moment. À voir par la suite bonne journée bon appétit bonne soirée bon weekend bonne fête bonne anniversaire</t>
  </si>
  <si>
    <t>isabelle-r-130553</t>
  </si>
  <si>
    <t xml:space="preserve">Rapidité, facilité, informations claires, prix attractifs et parmi les moins chers sur le marché. 
C’est parfait ???? 
De la réception du devis à la souscription on peut s’assurer en 5 minutes </t>
  </si>
  <si>
    <t>melaine-c-130549</t>
  </si>
  <si>
    <t>Les prix sont un peu cher surtout une jeune conductrice. 
Malgré mon deuxième contrat via direct assurance, je, aurais cru bénéficier de, une aide fizn</t>
  </si>
  <si>
    <t>cyrile-p-130498</t>
  </si>
  <si>
    <t>Satisfait sur le tarif et  le service en ligne  simple d'utilisation 
Parainé par un ami je verrai à l'usure pour l'instant pas de problème ..........</t>
  </si>
  <si>
    <t>najeth-g-130489</t>
  </si>
  <si>
    <t xml:space="preserve">Rapide et bon tarif par rapport a la concurrence concernant mon assurance auto
J espère que le suivi sera également de qualité
Dans l attente d une confirmation officielle 
</t>
  </si>
  <si>
    <t>sarah-l-130488</t>
  </si>
  <si>
    <t>je suis satisfaites des tarifs, j'attend de voir si tout va bien se passer concernant le changement d'assurance.... J'espere aussi que le service client sera a la hauteur...</t>
  </si>
  <si>
    <t>jerome-b-130484</t>
  </si>
  <si>
    <t>Changement simple et prix attractif, à voir par la suite.
Les informations sont claires et les garanties et options bien détaillées.
Je recommande pour le moment pour changer d’assurances.</t>
  </si>
  <si>
    <t>maryame-a-130478</t>
  </si>
  <si>
    <t>Bien, bon service et qualités prix très intéressant.
Satisfaite pour le moment...je le conseille.ne pas hésiter.
Assurance est très bonne et intéressante...
Avis favorable !!!!!!!!!!</t>
  </si>
  <si>
    <t>jeremy-p-130473</t>
  </si>
  <si>
    <t>Prix compétitifs, je suis ravi.Je ne pensais pas pouvoir économiser autant en changeant d'assurance, et je suis très agréablement surpris par le service proposé.</t>
  </si>
  <si>
    <t>aurelie-m-130465</t>
  </si>
  <si>
    <t>Je suis satisfaite du prix et du service, et de la rapidité d'obtention du contrat, la réactivité de l'équipe ai efficace, soucrire en ligne permet de gagner beaucoup de temps</t>
  </si>
  <si>
    <t>thierry-a-130461</t>
  </si>
  <si>
    <t>JE SUIS SATISFAIT LE PRIX EST CORECT ET SIMPLE POUR UNE INSCRIPTION JE RECOMMANDE LE SITE A DES PERSONNE DE MON ENTOURAGE ET A MES AMIE JE VOUS REMERCI D AVANCE</t>
  </si>
  <si>
    <t>christophe-a-130451</t>
  </si>
  <si>
    <t xml:space="preserve">je suis satisfait du service internet, du prix proposer ainsi que les options
reste à voir comment sa se déroule maintenant
assurance trouver sur les furet.com
</t>
  </si>
  <si>
    <t>alexis-v-130432</t>
  </si>
  <si>
    <t xml:space="preserve">Je suis satisfait , la réponse est au dévis est rapide et abordable .
Content de faire partit du groupe pour mon assurance voiture .
Je conseille direct assurance .
</t>
  </si>
  <si>
    <t>jean-luc-p-130394</t>
  </si>
  <si>
    <t xml:space="preserve">Bon rapport qualité prix. ,
je découvre cette compagnie, on verra à l'usage.
Le site est plutot convivial et facile à utiliser. le délai de traitement parait rapide.
</t>
  </si>
  <si>
    <t>marc-andre-b-130377</t>
  </si>
  <si>
    <t>Souscription en ligne particulièrement efficace ! Fluide et rapide, c’est parfait pour une souscription via smartphone. Le choix des options est simple et clair.</t>
  </si>
  <si>
    <t>haykil--h-130349</t>
  </si>
  <si>
    <t>Je suis satisfait de prix et j’espère ça sera la même chose pour la qualité de service en cas des problèmes  sur ma voiture merci pour la faciliter de souscrire à l’assurance</t>
  </si>
  <si>
    <t>morgan-b-130340</t>
  </si>
  <si>
    <t>Je suis satisfais de la facilité du site, ainsi que du prix adaptable selon les besoins de chaque personne. Je recommande direct assurance sans soucis.</t>
  </si>
  <si>
    <t>diego-d-130297</t>
  </si>
  <si>
    <t>Je suis satisfait du services
Les prix sont très corrects
La procédure d'inscription est claire, simple et efficace
J'espère que les prestations seront à la hauteur</t>
  </si>
  <si>
    <t>zoi-l-130283</t>
  </si>
  <si>
    <t xml:space="preserve">je suis satisfaite du prix qui est très compéttif  , le service a été rapide 
je suis prête à changer d'assurance pour mes autres véhicules et à recommander direct assurance à mon entourage </t>
  </si>
  <si>
    <t>jihed-j-130269</t>
  </si>
  <si>
    <t xml:space="preserve">merci en attendant la carte verte
merci en attendant la carte verte
merci en attendant la carte verte
merci en attendant la carte verte
merci en attendant la carte verte
</t>
  </si>
  <si>
    <t>nadine--c-130268</t>
  </si>
  <si>
    <t>Je suis satisfait de la prise en charge de ma demande merci beaucoup, C’est très aimable de votre part je suis ravi de faire partie de vos clients encore une fois merci beaucoup ??.</t>
  </si>
  <si>
    <t>dany-eduardo-v-130266</t>
  </si>
  <si>
    <t>Bonjour, par apport au prix je trouve un peux cher . J’espere qu’elle service direct assurance soit à notre disposition chaque fois soit nécessaire merci</t>
  </si>
  <si>
    <t>jeremy-a-130265</t>
  </si>
  <si>
    <t>Les tarifs me conviennent parfaitement , j'en suis tres satisfait. L'inscription a ete tres rapide et efficace. Merci de votre efficacite et pour votre rapidite.</t>
  </si>
  <si>
    <t>geoffroy-d-130237</t>
  </si>
  <si>
    <t>Démarche internet assez simple, rapide,, claire, tarif intéressant, reste à  espérer que l'offre et le service soient  soit à la hauteur de mes attentes. et des promesses.</t>
  </si>
  <si>
    <t>florian-b-130234</t>
  </si>
  <si>
    <t>Bon prix....rapide...service et options très correct...a voiren reel mais ai ete recommandé par de nombreuses personnes alors je me fie a mes proches...</t>
  </si>
  <si>
    <t>benoit-c-130213</t>
  </si>
  <si>
    <t>Direct Assurance propose un service rapide et efficace. des téléopérateurs prevenants et réactifs. Les prix proposés sont contenus. Je suis très satisfait.</t>
  </si>
  <si>
    <t>christophe-s-130206</t>
  </si>
  <si>
    <t>je suis satisfait depuis des années, prix compétitif,  service ,au téléphone je suis satisfait depuis des années, prix compétitif,  service ,au téléphone je suis satisfait depuis des années, prix compétitif,  service ,au téléphone</t>
  </si>
  <si>
    <t>gwendoline-v-130201</t>
  </si>
  <si>
    <t>Je suis satisfait des tarifs, et des conditions du contrat.
Bon rapport qualité prix.
Rapidité pour souscrire un contrat, et la facilité pour le faire  en ligne</t>
  </si>
  <si>
    <t>cedric-m-130196</t>
  </si>
  <si>
    <t>TRES BON RAPPORT QUALITE/PRIX.
J AI ECONOMISE 130 EUROS PAR RAPPORT A MON ANCIENNE ASSURANCE.
SITE RAPIDE ET FLUIDE,REPONSE DIRECT EN CAS D HESITATION</t>
  </si>
  <si>
    <t>adrien-f-130195</t>
  </si>
  <si>
    <t>Je suis ravi de la rapidité et de la facilité d'accès à vos services. Vos prix sont très attractifs comparés à ceux en agence. J'espère pouvoir continuer comme ça.</t>
  </si>
  <si>
    <t>jean-jacques-d-130193</t>
  </si>
  <si>
    <t xml:space="preserve">J' ai été surpris de recevoir cette offre après le refus sans raison  de février 2020. 
J 'étais assuré a DA depuis plus de 1à ans , et j'ai été très déçu de la réponse de vos conseillers (nous n'assurons pas ce véhicule! C'est tout.)
Maintenant j 'attends le contrat écrit pour ètre sur de ce changement 
Merçi , Cordialement </t>
  </si>
  <si>
    <t>smail-z-130189</t>
  </si>
  <si>
    <t>je trouve les formalités assez rapides et efficace, les prix sont raisonnables .c'est mon second véhicule assuré chez vous. je trouve par contre la franchise élevée pour garantir un de mes enfants.</t>
  </si>
  <si>
    <t>aline-m-130161</t>
  </si>
  <si>
    <t>Je suis heureuse de la qualité/prix et simplicité pour être assurée. Finalement des grosses économies seront faites tout en étant mieux assuré. Ce qui est important.</t>
  </si>
  <si>
    <t>hajiba-c-130146</t>
  </si>
  <si>
    <t>Très satisfait, mon interlocutrice était très sympa et très explicite en l’occurrence je recommande vivement direct Assurance vie surtout les prix ainsi le service</t>
  </si>
  <si>
    <t>christophe-b-130135</t>
  </si>
  <si>
    <t xml:space="preserve">Service Simple et rapide.
Les prix sont plus que compétitifs pour une couverture minimale ou optimale.
Pas de kilométrage maximum comme beaucoup de compagnies d assurances ayant pignon sur rue
</t>
  </si>
  <si>
    <t>jonathann-n-130131</t>
  </si>
  <si>
    <t>Un peu trop chez j'aurais mis a  87€ / mois.
La démarche est bien, c'est très bien expliqué.
J'ai pas eu de problème pour remplir le formulaire.
cordialement</t>
  </si>
  <si>
    <t>christophe-s-130118</t>
  </si>
  <si>
    <t>Je suis très satisfait du prix et de la qualité de ce que j'entends de direct assurance d'où ma souscription chez vous en vous remerciant pour votre engagement client</t>
  </si>
  <si>
    <t>yves-michel-r-130109</t>
  </si>
  <si>
    <t>Je suis assez  satisfait mais le ptix est un peu chers........ pour ma part j’ai laisser mon avis j’espère qu’il vous sera bénéfique ! Car je constate que cette avis vous ai d’une grande importance</t>
  </si>
  <si>
    <t>valerie-a-130097</t>
  </si>
  <si>
    <t xml:space="preserve">Je suis satisfaite
Les prix me conviennent. J'ai déjà été cliente auparavant et n'ai pas été déçue.
Je recommande direct assurance
Le site internet est intuitif </t>
  </si>
  <si>
    <t>mohammed-salah--s-130088</t>
  </si>
  <si>
    <t>Je suis satisfait du service simple pratique  les formules et prix me convienne je suis ravi de choix que jai pris  avec cette  assurance  je recommande  vivement</t>
  </si>
  <si>
    <t>ulku-p-130070</t>
  </si>
  <si>
    <t xml:space="preserve">Rapide
Simple
Efficace 
Explication simple démarches facile 
Prise en charge de la demande très rapide et retour du dossier rapide également 
Merci beaucoup </t>
  </si>
  <si>
    <t>muserref-c-130068</t>
  </si>
  <si>
    <t>le tarif est intéressant mais un peu cher. J'affinerai plus tard mes garanties concernant mon assurance. J'espère plus tard obtenir un meilleur tarif par la suite.</t>
  </si>
  <si>
    <t>gilberte-a-130065</t>
  </si>
  <si>
    <t>J'ai déjà un contrat chez vous qui me convient parfaitement il n'y a aucune raison pour que je ne soit pas satisfaite de celui ci. je jugerai vos services au premier sinistre qui pourrait m'arriver.</t>
  </si>
  <si>
    <t>suzanne-p-130028</t>
  </si>
  <si>
    <t>Excellent site web et bon prix. Racommandé a tous! Très simple d'utiliser et avec assistance si vous le voulez. J'aime bien! J'ai essayé les autres assureurs et Direct Assurance est toujours le meilleur.</t>
  </si>
  <si>
    <t>beatrice-k-130025</t>
  </si>
  <si>
    <t>site internet clair  moderne et fonctionnel , facilité de souscription  les informations sont facilement compréhensibles, j ai pu facilement trouver un contrat à mon goût</t>
  </si>
  <si>
    <t>jean-marc-c-130021</t>
  </si>
  <si>
    <t>le prix me correspond par rapport a l'âge du véhicule qui a 28 ans . bon rapport qualité prix comparer aux offres des autres assureurs. a voir dans le temps?</t>
  </si>
  <si>
    <t>gaetan-o-130004</t>
  </si>
  <si>
    <t>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t>
  </si>
  <si>
    <t>kulviecius-l-129999</t>
  </si>
  <si>
    <t>LES PRIX ME CONVIENNENT JE SUIS SATISFAITE DE LA RAPIDITE J ESPERE QUE LES GARANTIES SERONT BIEN REELLES..
MERCI A L EQUIPE POUR LA FACILITE DE FAIRE LES INSCRIPTIONS</t>
  </si>
  <si>
    <t>vincent-b-129971</t>
  </si>
  <si>
    <t>Simple, pratique et peu cher
Je suis satisfait du service en ligne, l'application est facile à prendre en main et la réactivité du service client est tres bien</t>
  </si>
  <si>
    <t>ibrahima-f-129956</t>
  </si>
  <si>
    <t>Rapport qualité prix impeccable, agence a l’écoute et de bon conseils. J’ai hâte de commencer notre collaboration.. je suis sûr que je ne serai point déçu.</t>
  </si>
  <si>
    <t>youssef-n-129955</t>
  </si>
  <si>
    <t>Très bien, service rapide et très clair, les conseillers sont à l’écoute, les tarifs sont abordable, la prise en charge est rapide, bonne assurance je recommande</t>
  </si>
  <si>
    <t>leopoldine-d-129945</t>
  </si>
  <si>
    <t xml:space="preserve">Très satisfait des tarifs et garanties que proposent direct assurance 
Nous avions déjà un véhicule assuré chez eux, c’est pour cela que nous avons fait appel à eux pour le deuxième </t>
  </si>
  <si>
    <t>pathy-m-129938</t>
  </si>
  <si>
    <t>Le système est vraiment très bien fait et je recommande à tout le monde qui désire assurer une voiture de passer par direct assurance . Le prix est vraiment abordable</t>
  </si>
  <si>
    <t>geoffrey-j-129927</t>
  </si>
  <si>
    <t xml:space="preserve">OK TRANSACTION FINALISÉE AVEC SUCCES.
ATTENTION PAIEMENT PAR CARTE PEUT ÊTRE REFUSÉ ??? BANQUE À CONTACTER. SINON RAPIDE ET PRATIQUE. NOUS A DÉPANNÉ UN SAMEDI.
2MERCI.
</t>
  </si>
  <si>
    <t>bintou-i-129926</t>
  </si>
  <si>
    <t>Je suis satisfaite du service et l'aide apporte par votre conseillère Imane. Elle a bien répondu a toutes mes questions.
Un prix assez conséquent. Souscription rapide et paiement sécurisé.</t>
  </si>
  <si>
    <t>caroline-b-129925</t>
  </si>
  <si>
    <t xml:space="preserve">Rapidité de souscription 
En espérant qu’en cas de sinistre ce soit aussi rapide
Première souscription en ligne, le service semble très correct. Juste </t>
  </si>
  <si>
    <t>alexandre-m-129923</t>
  </si>
  <si>
    <t>Facile et rapide , simple a faire le devis je recommande direct assurance Super satisfait prix excellent je vous en remercie cordialement monsieur Moock Alexandre</t>
  </si>
  <si>
    <t>melanie-c-129907</t>
  </si>
  <si>
    <t>DIFFICILE DE JUGER SANS AVOIR TESTE LE CONTRAT
CERTES NOUS VENONS DE SOUSCRIRE CHEZ DIRECT ASSURANCES MAIS N AVONS AUCUN RECUL SUR LES GARANTIES ET DONC LE RAPPORT QUALITE PRIX</t>
  </si>
  <si>
    <t>michael-oliveira-c-129885</t>
  </si>
  <si>
    <t>Je vien à peine de souscrire pas le temps de voir si tout est correct je referai un avis un peu plus personnalisé avec le temp une chose est sur c'est très rapide pour un début de souscription.</t>
  </si>
  <si>
    <t>jean-francois-f-129874</t>
  </si>
  <si>
    <t>A voir durant l'année qui va passer...je trouver l'option bris de glace un peu excessive.le fait de pouvoir vous contactez par Messenger est pratique mais les réponses sont un peu longues</t>
  </si>
  <si>
    <t>nathalie--c-129873</t>
  </si>
  <si>
    <t>Je suis satisfait de votre offre les prix sont bien et s'est simple et rapide pour pouvoir avoir son assurance le questionnaire est bien fait et complet merci</t>
  </si>
  <si>
    <t>elhoucin-d-129861</t>
  </si>
  <si>
    <t>Je suis satisfait pour l'instant... le prix de la cotisation  annuelle  me convient  également car c'est beaucoup moins  cher que la concurrence. 
Le service client  est très  réactif.</t>
  </si>
  <si>
    <t>veronique-s-129851</t>
  </si>
  <si>
    <t xml:space="preserve">Simple et rapide
Offre claire et les options sont  personalisables selon le niveau de garantu souhaité grâce aux nombreux packs proposés 
Prix très attractifs </t>
  </si>
  <si>
    <t>stephanie-b-129843</t>
  </si>
  <si>
    <t>Je suis tres satisfaite du prix, 400 euros de moins que Sogessur, des services proposés et du service en ligne.
J attends de voir comment va se passer la suite</t>
  </si>
  <si>
    <t>abdallah-b-129842</t>
  </si>
  <si>
    <t xml:space="preserve">Très bonne idée très efficace 
Bonne compagnie avec cette assurance merci pour tous notification pour cette assurance je vous tien au courant merci Boudjemline Abdallah </t>
  </si>
  <si>
    <t>kevin-w-129840</t>
  </si>
  <si>
    <t>Je suis satisfait des services et des garanties. Les prix sont raisonnable et en accord avec mes attentes. Les démarches sont rapides et efficaces. Merci</t>
  </si>
  <si>
    <t>laurent-d-129829</t>
  </si>
  <si>
    <t>rapidité d'inscription , dommage que l'on doit refournir tous les documents lorsqu'on est client en cours sur plusieurs véhicules et depuis longtemps .</t>
  </si>
  <si>
    <t>jordan-s-129826</t>
  </si>
  <si>
    <t>Dommage que certaines options soit si cher comme les 0 km ou la franchise bris de glace. Ce genre d option a 2 ou 3 euros par mois serait le bienvenu plutôt qu'à 8.50 et 9.80...</t>
  </si>
  <si>
    <t>jean-marc-p-129793</t>
  </si>
  <si>
    <t>Aurais été parfait si ma CB Visa Crypto.com avait été acceptée !
Vous devriez vérifier de point et voir pourquoi ce n'était pas le cas.
Merci par avance.</t>
  </si>
  <si>
    <t>catherine-r-129788</t>
  </si>
  <si>
    <t xml:space="preserve">On est très bien renseigné avec le service client. 
Prix un peu chère pour un c3 mes a voir par la suite.
Le service répond bien à nos questions. Donc je suis assez satisfaite. 
</t>
  </si>
  <si>
    <t>aurelie-i-129768</t>
  </si>
  <si>
    <t>Moins cher pour les mêmes garanties. 
Je recommande! De plus l'utilisation du site est simple et facile.
Le devis se fait vite. 
Ravie de faire des économies!</t>
  </si>
  <si>
    <t>maxime-m-129763</t>
  </si>
  <si>
    <t>Tarif intéressant site rapide et clarté des explications et bris de glace maintenant à voir lorsque j aurais à faire à l assurance directement et ainsi obtenir compensation</t>
  </si>
  <si>
    <t>laurent-d-129755</t>
  </si>
  <si>
    <t>Prix convenables et prise en charge du conducteur secondaire sans supplément. A voir si les tarifs n'augmentent pas déraisonnablement après la deuxième année, comme chez beaucoup d'assureurs...</t>
  </si>
  <si>
    <t>ingrid-m-129752</t>
  </si>
  <si>
    <t>Pour une assurance tous risques que les prix sont corrects, l'inscription est simple, vraiment hâte d'être assuré chez direct assurance. Je suis vraiment satisfaite</t>
  </si>
  <si>
    <t>francine-r-129736</t>
  </si>
  <si>
    <t>Service satisfaisant. Simple et pratique. prix convenable. J'ai assuré mon véhicule depuis 5 ans et j'en suis satisfaite. Je rajoute un second vehicule.</t>
  </si>
  <si>
    <t>emmanuel-g-129735</t>
  </si>
  <si>
    <t>Ca semble pas mal. Vous avez l'air compétitif. Mais je n'ai pas le recul nécessaire pour écrire une dissertation complète. Le temps nous en dira plus. Bien à vous.</t>
  </si>
  <si>
    <t>stephane-t-129727</t>
  </si>
  <si>
    <t>Clair, précis, rapide din rien à redire de plus les prix sont très attractifs et vues garanties proposées par vos services. Merci beaucoup pour cette agréable expérience.</t>
  </si>
  <si>
    <t>benjamin-z-129719</t>
  </si>
  <si>
    <t>Je suis satisfait du service,
Le prix me convient.
Je paye 2 fois moins cher que mon ancienne assurance pour plus de d'option.
Manipulation simple et efficace</t>
  </si>
  <si>
    <t>cinthya-k-129676</t>
  </si>
  <si>
    <t>Je suis pleinement satisfaite de vos services, de la rapidité, l efficacité, de la qualité,  et du bon rapport qualité prix, je recommande absolument!</t>
  </si>
  <si>
    <t>laetitia--b-129671</t>
  </si>
  <si>
    <t>Je suis satisfait du service. Les prix ont l’air cohérent 
Nous verrons dans l’usage apres. Mon entourage m’a conseillé votre assurance c’est pourquoi je me suis tourné vers vous</t>
  </si>
  <si>
    <t>clementine-c-129670</t>
  </si>
  <si>
    <t>Super prix j'espère que le service sera de qualité et en formule tout risque jespere ne pas avoir de mauvaise surprises. Service de souscription rapide
 Merci 
Clem</t>
  </si>
  <si>
    <t>laetitia-b-129665</t>
  </si>
  <si>
    <t>Simple et pratique. Quelques difficultés à s'enregistrer à cause de bugs lors du paiement; heureusement nous avons pu y revenir sans problème. Cordialement</t>
  </si>
  <si>
    <t>blandine-l-129644</t>
  </si>
  <si>
    <t>Je suis satisfaite je gagne plus de 250 euros sur mon assurance. Auto c'est vraiment sympa. Merci à vous.. je vous souhaite une très bonne journée.. cordialement. MME Lasserre</t>
  </si>
  <si>
    <t>guillaume-o-129632</t>
  </si>
  <si>
    <t xml:space="preserve">Très bien pour le prix , la qualité du site.  
  Merci beaucoup pour votre réponse.               
Je suis content que mon véhicule est acssurt chez vous </t>
  </si>
  <si>
    <t>peggy-b-129610</t>
  </si>
  <si>
    <t xml:space="preserve">Je trouvé vraiment cela Simple et pratique et   efficace et la qualité prix excellent 
Je recommande fortement  cette assurance automobile a tout le monde 
</t>
  </si>
  <si>
    <t>oceane-c-129582</t>
  </si>
  <si>
    <t>Le prix est moins cher que les autres assurances, assez satisfaite du global site, faciliter de demande de prix et de contrat. Je recommande pour les gens hésitant</t>
  </si>
  <si>
    <t>omar-r-129566</t>
  </si>
  <si>
    <t>Je suis très satisfait et le prix me convient parfaitement..
J'en parlerai certainement, à mon entourage.
Je vous remercie pleinement,tres courtoisement .
Mr REHIOUI</t>
  </si>
  <si>
    <t>yoann-m-129563</t>
  </si>
  <si>
    <t>Les Prix sont corrects mais toujours un peu trop cher pour du tier à mon avis, j'aurais souhaiter payer mon année de façon mensuelle mais étant jeune permis celà ne m'a pas été accessible. Je trouve dommage la ''discrimination'' des jeunes permis par les assureurs de façons général</t>
  </si>
  <si>
    <t>pierre-b-129557</t>
  </si>
  <si>
    <t>Je suis très satisfait 
Programme cool 
20€ de reductions
Prix très très correct 
Assuerer de rouler dans l'heure
A voir dans le temps me confirme cette idée</t>
  </si>
  <si>
    <t>virginie-l-129544</t>
  </si>
  <si>
    <t>J AI FAIT LE DEVIS AVEC TOUS MES ELEMENTS C EST TRES RAPIDE , DIRECT ASSURANCE EST VRAIMENT LA MOINS CHER SURTOUT POUR LES PERSONNES COMME MOI QUI AVONS 0 BONUS 0 MALUS J AI COMPARE AVEC TOUTES LES ASSURANCE C EST LA SEULE AVEC UN PRIX AUSSI PRIX COMPETITIF</t>
  </si>
  <si>
    <t>latifa-b-129504</t>
  </si>
  <si>
    <t>Je suis satisfaite du  service et le prix est à la porté de tous, je recommande pour ceux qui cherchent le petit budget. Aussi pour simplifier les démarches</t>
  </si>
  <si>
    <t>lucie-m-129502</t>
  </si>
  <si>
    <t>Prix excessifs comme pour toute assurance en tant que jeune conducteur. Hausse des prix lors de la mensualisation + frais de dossier assez élevée quand on est juste étudiant (100 euros)</t>
  </si>
  <si>
    <t>aurelie-n-129495</t>
  </si>
  <si>
    <t xml:space="preserve">Parfait devis rapide facilité via internet rapport qualité prix très intéressant
Je recommande ce site car je le trouve très bien fait et facile d accès </t>
  </si>
  <si>
    <t>robin-v-129464</t>
  </si>
  <si>
    <t>Bien que ce soit l'assureur le moins cher que j'ai pû trouver, en tant que jeune conducteur, les prix restent élevés pour un simple employé. Quand même 4 étoiles côté prix pour être compétitif dans le marché</t>
  </si>
  <si>
    <t>amelie-f-129463</t>
  </si>
  <si>
    <t>Satisfaite du prix qui est très bas et de l’offre famille, très simple et efficace, souscription d’une assurance automobile à bon prix avec de bonne garantie.</t>
  </si>
  <si>
    <t>jade-b-129452</t>
  </si>
  <si>
    <t>Pratique et rapide, les prix sont raisonnables pour le niveau de service proposé. A voir sur la durée et la qualité des prestations proposées au moment du besoin.</t>
  </si>
  <si>
    <t>pierre-a-129451</t>
  </si>
  <si>
    <t>service simple et pratique, à voir dans les temps pour donner un avis plus complet sur la prise en compte des garanties en cas de sinistre et sur l'évolution du tarif annuel</t>
  </si>
  <si>
    <t>cedric-r-129449</t>
  </si>
  <si>
    <t>le service téléphonique est satisfaisant ,les personnes sont aimables mais le prix pour assurer une vielle voiture est trop important même au offres les plus bas</t>
  </si>
  <si>
    <t>daniel-c-129434</t>
  </si>
  <si>
    <t>Je verrai bien ....
Rapide après c'est pareil pour chaque assurance on sait ce que ça vaut ,le jour ou on en a besoin 
À voir dans le futur 
Je ne roule pas beaucoup</t>
  </si>
  <si>
    <t>lina-129433</t>
  </si>
  <si>
    <t>Avis favorable, les informations sont claires, le dépôt des documents se fait facilement, la signature électronique est facile.
Mon expérience a été positive et satisfaisante.</t>
  </si>
  <si>
    <t>jean-claude-p-129412</t>
  </si>
  <si>
    <t>Je suis satisfait du service que vous me procurer les tarifs sont impeccable et me conviennent le système est facile et très pratique j'espère que la continuité des services de direct assurance me convient ton dans l'avenir merci beaucoup</t>
  </si>
  <si>
    <t>laurent-l-129405</t>
  </si>
  <si>
    <t>Je suis satisfait d'y service 
Les prix sont raisonnables.
L'accès au site est facilité.
Je recommandé cette assurance et en parlerais à mes amis et à ma famille.</t>
  </si>
  <si>
    <t>mohamed-b-129398</t>
  </si>
  <si>
    <t>Merci piur tous vos renseignements et votre aide assurance au top je recommande fortement facile et agreable a la souscription ce n’est que le debut je vais tout transférer chez vous</t>
  </si>
  <si>
    <t>elian-f-129397</t>
  </si>
  <si>
    <t>Satisfait de la rapidité d’exécution de la demande de contrat. Ça me donne envie d’assurer une autre 2cv. J’espère que ça sera aussi facile avec un tarif dégressif.</t>
  </si>
  <si>
    <t>alexandre-b-129395</t>
  </si>
  <si>
    <t xml:space="preserve">Je suis satisfait de vos services proposés 
Très facile et efficace
J’espère que j’en serais satisfait pour l’avenir
À bientôt j’espere Pour pouvoir assurer ma moto
</t>
  </si>
  <si>
    <t>audrey-b-129307</t>
  </si>
  <si>
    <t>Les prix me conviennent, ils sont très attractifs, je viens d’arriver chez vous, je n’ai donc pas encore d’avis sur les services. Juste un peu dommage qu’il faille payer une bonne partie à la souscription</t>
  </si>
  <si>
    <t>asma-k-129300</t>
  </si>
  <si>
    <t>Rapide efficace et un bon prix en plus, je recommande vivement
Merci beaucoup
Il faut juste améliorer le site pour le format smartphone car des fois les caractères sont limitées</t>
  </si>
  <si>
    <t>sophie-l-129263</t>
  </si>
  <si>
    <t xml:space="preserve">Satisfait du service et des tarifs. De la rapidité. 
Avoir dans le temps si l assurance fonctionne birn. Tout en espérant ne pas en avoir besoin.
J ai choisi tout risque sérénité.  Un bon tarif . Divisé par presque 2 par rapport à mon assurance actuelle.
</t>
  </si>
  <si>
    <t>adrien-n-129246</t>
  </si>
  <si>
    <t>La démarche est plutôt simple à réaliser, même si elle prends un peu de temps. Les informations à donner sont clairs. Les prix sont à peu près corrects</t>
  </si>
  <si>
    <t>mohamed-amine-t-129232</t>
  </si>
  <si>
    <t>Je n'ai pas compris vous m'avez débité de 195€ alors que mon devis était de 96€ par mois. Mais je suis satisfait globalement de la facilité d'accéder à vos services en ligne.</t>
  </si>
  <si>
    <t>eric-n-129209</t>
  </si>
  <si>
    <t>Je suis satisfait pour le moment au niveau des prix. Reste à découvrir la prestation du service dans le temps puisqu'il n'existe aucune agence physique de cette assurance !</t>
  </si>
  <si>
    <t>farzana-s-129201</t>
  </si>
  <si>
    <t xml:space="preserve">Parfait pas eu de problème pour souscrire. 
Je pense maintenant que je vais à attendre de voir leur service et les temps de réponse. Je recommande direct assurance </t>
  </si>
  <si>
    <t>leila-t-129187</t>
  </si>
  <si>
    <t xml:space="preserve">Simple et rapide avec de belles garanties. 
Souscrit en 1 journée. Il est possible faire plusieurs simulations également. 
Je recommande et vais même penser à regrouper toutes mes assurances chez Direct. </t>
  </si>
  <si>
    <t>romaric-s-129183</t>
  </si>
  <si>
    <t>Le site pour s’inscrire est simple et je suis  satisfait de la procédure d’inscription pour l’instant mais je ne vois pas l’interêt d’un tel questionnaire en début de partenariat...</t>
  </si>
  <si>
    <t>thanojan-v-129170</t>
  </si>
  <si>
    <t>J ai trop votre service je suis tres satisfaite does tarifs que vous proposez et également de la simplicité pour l adhésion et la rapidité de la souscription en ligne</t>
  </si>
  <si>
    <t>patrick-j-129166</t>
  </si>
  <si>
    <t>Rapide sur IPad. Bon tarif.  Souscription rapide. Possibilité d’ajouter et de supprimer rapidement des options avec leur impact sur la cotisation annuelle.</t>
  </si>
  <si>
    <t>linda-f-129163</t>
  </si>
  <si>
    <t>C'est très facile de souscrire un contrat d'assurance sur le site et prix intéressant. J'espère ne pas avoir d'augmentation de tarif l'année suivante.</t>
  </si>
  <si>
    <t>vincent-t-129162</t>
  </si>
  <si>
    <t>Tarifs compétitifs, option youDrive prometteuse.
A voir dans la durée si la relation client est du niveau de qualité de l'interface pour la souscription.</t>
  </si>
  <si>
    <t>raphael-g-129158</t>
  </si>
  <si>
    <t>Je suis satisfait du tarif attractif et je n'ai entendu que du bien de direct assurance j'espère que cela va tenir ses promesses je suis content de la rapidité</t>
  </si>
  <si>
    <t>lucrezia-r-129150</t>
  </si>
  <si>
    <t xml:space="preserve">Rapide et efficace mais ,cela reste une assurance  et cela se quitte aussi facilement comme on y est venu. J'espère donc, n'avoir aucun sinistre et de problème avec votre compagnie..
</t>
  </si>
  <si>
    <t>phally-r-129149</t>
  </si>
  <si>
    <t xml:space="preserve">PLUTÔT SATISFAIT DU PRIX.
SERVICE SIMPLE D UTILISATION, TOUT LES INFORMATION ONT ÉTÉ REPORTÉE ILS Y RESTE DONC SURTOUT A V2RIFIER LES CORDONNÉES.
JE RECOMMANDE.
</t>
  </si>
  <si>
    <t>karim-l-129148</t>
  </si>
  <si>
    <t>Les prix me conviennent et de votre disponibilité de votre ecoute et de votre efficacité en cas de panne et votre rapport pour tous remboursement merci</t>
  </si>
  <si>
    <t>gerard-t-129135</t>
  </si>
  <si>
    <t>Je suis satisfait du rapport garanties / prix
Petite difficulté rencontrée pour payer, la nécessité de le faire dans son compte n'était pas suffisamment mise en évidence, lors des étapes précédentes.
Pour les contrats suivants, il n'y aura plus ce problème.
 bien à vous</t>
  </si>
  <si>
    <t>vasile-daniel-c-129129</t>
  </si>
  <si>
    <t>Super propre ! 5 étoile  merci pour votre réponse je suis très content pour vous et merci pour cette super journée de cours et des acceptes pour le moment</t>
  </si>
  <si>
    <t>fabrice-r-129114</t>
  </si>
  <si>
    <t>Service parfait pour les conducteurs consciencieux ??.j invite mon entourage a se rapprocher de ceux ci car il en va de leur intérêt et qu'ils peuvent avoir entière confiance en direct assurance.</t>
  </si>
  <si>
    <t>seif-islam-b-129113</t>
  </si>
  <si>
    <t xml:space="preserve">Un très bon site qui facilite tout type d'inscription avec une simplicité de payement. Service client à l'écoute ainsi serviable.
Je suis toujours content. </t>
  </si>
  <si>
    <t>sylvie-c-129095</t>
  </si>
  <si>
    <t>je suis satisfaite du devis, du prix et trouve que le site est intuitif avec facilité pour assurer le véhicule.. les échanges sont rapides et efficaces</t>
  </si>
  <si>
    <t>georges-r-129093</t>
  </si>
  <si>
    <t>je suis satisfait de la proposition de prix et j'espère pouvoir réellement compter sur vous en cas de besoin  !!!! 
vous devriez demander moins de caractères pour le commentaire !!!
cordialement, Georges RODRIGUES</t>
  </si>
  <si>
    <t>vanessa--e-129092</t>
  </si>
  <si>
    <t>Les tarifs sont intéressants. J'espère que j'aur i's des tarifs plus intéressant avec mes 2 contrats chez vous. 
La procédure est simple et rapide. 
Merci</t>
  </si>
  <si>
    <t>selsabila-s-129091</t>
  </si>
  <si>
    <t xml:space="preserve">Des devis simple, rapide et pratique !
Un prix très attractif notamment pour une jeune conductrice comme c'est le cas pour moi actuellement (1 mois de permis) </t>
  </si>
  <si>
    <t>julien-m-129082</t>
  </si>
  <si>
    <t>Les prix sont surement imbattables.
La souscription est simple.
J'ai déjà été client chez vous et je me rappelle que j'avais eu du mal à résilier mon contrat, c'était le seul bémol.</t>
  </si>
  <si>
    <t>philippe-t-129074</t>
  </si>
  <si>
    <t>Rapide et pratique a voir sur le long terme appartenant au groupe axa il sera important de voir si un éventuel sinistre est beaucoup mieux traité que par axa</t>
  </si>
  <si>
    <t>ludovic-a-129067</t>
  </si>
  <si>
    <t>Je suis très satisfait du service, très rapide et très bon tarif. J'ai d'autres véhicules à assurer, alors je reviendrai sûrement faire des devis......</t>
  </si>
  <si>
    <t>eren-a-129052</t>
  </si>
  <si>
    <t>Je suis satisfait des prix, des prestations.
Rapport qualité / prix ainsi que l'ergonomie et facilité d'utilisation des services par application.
Transfert de documents, communication avec service clientèle.</t>
  </si>
  <si>
    <t>frederic-p-129049</t>
  </si>
  <si>
    <t>c'est très dommage de devoir remplir un devis en ligne pendant 1/2h puis de devoir recommencer avec un téléconseiller ; et de redonner des infos déjà dans notre dossier quand on est déjà client.  Bref une perte de temps et un manque de fluidité qui ne devrait plus exister au 21ème siècle.</t>
  </si>
  <si>
    <t>omar-b-129041</t>
  </si>
  <si>
    <t>JE SUIS SATISFAIT DU SERVICE EN LIGNE RAPIDE ET PRATIQUE TARIF INTERRESSANT POUR DES BONNES GARANTIES DEVIS EN MOINS DE 5 MINUTES PAIEMENT EN LIGNE PAR CB</t>
  </si>
  <si>
    <t>gathen-c-129040</t>
  </si>
  <si>
    <t>Les prix sont avantageux c'est ce qui m'a attiré j'espère ne pas avoir besoin de vos services mais j'ai l'impression d'être bien couvert suite aux prestations.</t>
  </si>
  <si>
    <t>franck-h-129031</t>
  </si>
  <si>
    <t>Tres bon service,prix defiant toute concurrence je gagne environs 7 euro mensuel,merci encore pour vos tarifs preferentiels
A bientot, pour d autres garanties sur un deuxieme vehicule</t>
  </si>
  <si>
    <t>rachid-f-129020</t>
  </si>
  <si>
    <t>TRÈS BIEN QUALITÉ PRIX ET PRISE EN CHARGE SUR LE SITE TRÈS BIEN AIGUILLER  A RECOMMANDER AUX AMIS ET FAMILLES
J ESPÈRE QUE LE SERVICE EN LIGNE SUIVRA PAR APPORT AU SITE</t>
  </si>
  <si>
    <t>nuno-filipe-s-129014</t>
  </si>
  <si>
    <t>Satisfait du tarif proposé et de la simplicité de la souscription en ligne du contrat.
J'ai déjà plusieurs contrat chez direct assurance et je recommande sans hésitation.</t>
  </si>
  <si>
    <t>alissone-r-129009</t>
  </si>
  <si>
    <t>Très bien personnel disponible au téléphone pour toute les informations complémentaires. Avec devis de plusieurs véhicules avant l’achat . Je recommande</t>
  </si>
  <si>
    <t>manon-h-128993</t>
  </si>
  <si>
    <t>Très satisfais de votre services nous allons prendre la route serainement très bon service de caliter ma compagne et heureuses de sa nouvelles assurances</t>
  </si>
  <si>
    <t>mohammed--k-128984</t>
  </si>
  <si>
    <t>Bonjour tout le monde pour l’instant tout ça va bien après on va voir avec la suite normalement y’a pas de problème on peut pas juger maintenant et merci cordialement</t>
  </si>
  <si>
    <t>amelie-l-128973</t>
  </si>
  <si>
    <t xml:space="preserve">Je suis satisfaite des prix et de la facilité pour s inscrire.
Il y aura certainement un prochain véhicule assuré  dans quelques mois. Je recommande direct assurance </t>
  </si>
  <si>
    <t>fabien-d-128966</t>
  </si>
  <si>
    <t>Très satisfait de votre devis .Les prix sont très intéressant !!!!
Je suis ravis de la rapidités des réponses données !!!
je vais regarder pour passer les autres vehicules de mon domicile chez vous .</t>
  </si>
  <si>
    <t>yannick-g-128963</t>
  </si>
  <si>
    <t>rapide simple et efficace je pense faire de même pour le reste de mes contrats petit à petit entre la voiture , la maison avec l'assurance des enfants pour l'école.</t>
  </si>
  <si>
    <t>georges-d-128962</t>
  </si>
  <si>
    <t xml:space="preserve">Bonjour, 
Je suis déjà client pour un autre véhicule je m'attendais à un prix plus intéressant ou voir des options offert pour la première année de se nouveau contrat. 
Avoir dans les années à venir. 
</t>
  </si>
  <si>
    <t>caffe-a-128896</t>
  </si>
  <si>
    <t>Je suis satisfait du service rapide et efficace 
et surtout pas cher ,
Une très bonne assurance.
Site simple complet et accessible je vous la recommande.</t>
  </si>
  <si>
    <t>hafida-s-128855</t>
  </si>
  <si>
    <t>La souscription est Simple et efficace, les prix sont compétitifs … à suivre ! Assurance recommandée par un ami nous avons fait la simulation et sans aucun doute le prix le plus bas. Étant  nouveau permis je n ai pas le recule suffisant pour apprécier ou comparer donc j attends de voir ??</t>
  </si>
  <si>
    <t>hakim-a-128829</t>
  </si>
  <si>
    <t xml:space="preserve">Je suis satisfait du service
Le prix est raisonnable 
Je recommande direct assurance
Je suis content service rapide et facile
Pour xe prix la c'est parfait </t>
  </si>
  <si>
    <t>jean-phillipe-m-128814</t>
  </si>
  <si>
    <t>Je suis vraiment satisfait du service par téléphone car on avait des soucis de connexion et votre collaboratrice avait une patiente énorme. Nous avons prévu plusieurs rdv téléphoniques vraiment top.</t>
  </si>
  <si>
    <t>jean-luc-c-128789</t>
  </si>
  <si>
    <t>Je suis satisfait.de vos services et vos compétences en ligne et obtenir un contrat d'assurance rapide et clair et simple Merci cordialement j'attends votre réponse</t>
  </si>
  <si>
    <t>fernand-j-128770</t>
  </si>
  <si>
    <t>je suis satisfait du service et de la rapidité
le tarif me conviens seul chose négative c'est de devoirs payer a l'année la mensualisation n'étais pas  possible</t>
  </si>
  <si>
    <t>michel-s-128748</t>
  </si>
  <si>
    <t>Tout s'est bien passé; Merci.
Dommage que l'ancienneté de l'assurance à l'international ne soit pas prise en compte.
Contactez moi si possible d'optimiser ce contrat</t>
  </si>
  <si>
    <t>van-phai-p-128743</t>
  </si>
  <si>
    <t xml:space="preserve">Simple, rapide, clair et efficace !!! J'aurais pu trouver moins cher ailleurs, mais en perdant du temps !!! I hate to spending my tome !!! Je vous souhaites une bonne journée.
Cordialement,
Monsieur PHAN Van Phai
</t>
  </si>
  <si>
    <t>catherine-v-128741</t>
  </si>
  <si>
    <t>Très bien. 
Excellent rapport qualité-prix sur l'ensemble des garanties. 
Je ne peux pas donner d'avis favorable ou non pour une prise en charge en cas d'accidents... Une de mes amie a été très satisfaite de la prise en charge lors de son accident. Son interlocuteur à été très réactif ainsi que l'intervention en elle même.</t>
  </si>
  <si>
    <t>mokhtar-o-128738</t>
  </si>
  <si>
    <t xml:space="preserve">Les prix abordables 
Jai vu que j'aurais deux mois gratuit je les vois pas encore parce que je vient de verse pour les deux prier mois j'espère que j'aurais mon. Bonus après </t>
  </si>
  <si>
    <t>fousseynou-s-128733</t>
  </si>
  <si>
    <t>Je suis satisfait du service client 
renseignement en ligne parfait.
Si vous pouvez faire un prelèvement mesuelle ça serait bien au lieu de payer annuellement</t>
  </si>
  <si>
    <t>ingrid-m-128724</t>
  </si>
  <si>
    <t xml:space="preserve">Je trouve que le rapport qualité-prix est très bien la rapidité d'exécution du site et une merveille 
En espérant que les services soient présents
Je recommanderais direct assurance à mes proches pour qu'ils aillent sur leur véhicule et leur habitation
</t>
  </si>
  <si>
    <t>sophie-m-128695</t>
  </si>
  <si>
    <t>Je suis satisfaite du prix et du service souscription très simple et rapide via le site internet. tarifs défiant la concurrence je vais mettre mes autres véhicules chez eux</t>
  </si>
  <si>
    <t>guillaume-p-128691</t>
  </si>
  <si>
    <t xml:space="preserve">Je suis à peu près satisfait  de votre pour la rapidité et la réactivité de vos équipes et je suis ravi de faire parti du groupe AXA. 
Donc merci de m’assurer </t>
  </si>
  <si>
    <t>loic-n-128655</t>
  </si>
  <si>
    <t xml:space="preserve">Je suis satisfait ! Je suis aussi satisfait du prix des options 
Merci merci et merci beaucoup beaucoup ! Vous êtes fabuleux ! 
Encore et encore merci ! </t>
  </si>
  <si>
    <t>louie-c-128638</t>
  </si>
  <si>
    <t>Je suis satisfait des offres proposées par Direct assurance. Étant jeune permis il était important pour moi de choisir une assurance adapté à mes besoins.</t>
  </si>
  <si>
    <t>samy-b-128624</t>
  </si>
  <si>
    <t>Top rapide efficaces petit prix pour première assurance je conseille vraiment cette assurance merci à très bientôt je paye le même prit que ma soeur assure depuis 10 ans dans une autre assurance</t>
  </si>
  <si>
    <t>jonathan--m-128623</t>
  </si>
  <si>
    <t>Je suis satisfait du prix  et de la rapidité de votre site pour l’assurance de la voiture j’espère avoir l’assurance de la voiture assez rapidement et la vignette merci</t>
  </si>
  <si>
    <t>dominique-v-128619</t>
  </si>
  <si>
    <t>Je suit satisfait mis a part la prononciation de mon interlocutrice dontje ne comprends pas toujours Mais elle était super gentille merci a elle de nous avoir tout expliqué</t>
  </si>
  <si>
    <t>sibel-b-128601</t>
  </si>
  <si>
    <t>C'est Parfait efficace rapide pas cher. Je recommande vraiment cette assurance sauf si vous avez trop de sinistre. Sinon c'est top ils sont super réactif au téléphone</t>
  </si>
  <si>
    <t>laurent-b-128600</t>
  </si>
  <si>
    <t>VOS PRIX SONT CORRECT ET LE SITE EST FACILE D’ACCÈS ET FACILEMENT COMPRÉHENSIF..PRIX TRÈS COMPÉTITIF PAR RAPPORT AUX PRESTATIONS APPORTÉES. MERCI, JE RECOMMANDE CE SERVICE.</t>
  </si>
  <si>
    <t>magamba-t-128589</t>
  </si>
  <si>
    <t>Je suis satisfait du devis mais j'aurai aimé avoir une possibilité de payer plusieurs fois. Au final, j'ai passé plusieurs appels pour rien. Je note quand même que le prix serais abordable s'il était mensualisé.</t>
  </si>
  <si>
    <t>ali-k-128587</t>
  </si>
  <si>
    <t xml:space="preserve">Satisfait pour le service ainsi que les prix proposés par votre société d’assurance 
Et espère une bonne prise en charge et un bon service client 
En vous remerciant </t>
  </si>
  <si>
    <t>abdelkahar-s-128564</t>
  </si>
  <si>
    <t>Je suis satisfait du service et du prix et des avantages  et de la rapidité de reaction pour valider le dossier et de benificier du parrainage du ami ou de la famille .merci</t>
  </si>
  <si>
    <t>emiliana-asue-n-128533</t>
  </si>
  <si>
    <t>Très satisfais et c'est pour cela que nous avons ajouté un autre véhicule chez direct assurance,et nous comptons bien faire votre promotion chez nos amis.</t>
  </si>
  <si>
    <t>ibrahim-b-128513</t>
  </si>
  <si>
    <t xml:space="preserve">Je suis satisfait du service …. Espérant que tout ce passe bien à l’avenir 
Satisfait du service téléphonique 
Merci au revoir 
Merci au revoir 
Au revoir </t>
  </si>
  <si>
    <t>quentin-c-128459</t>
  </si>
  <si>
    <t>Un peu déçu entre le comparateur du lynx et le tarif définitif..
Cependant j'ai de meilleur garantie pour 30€ de plus a l année 
Je suis donc satisfait</t>
  </si>
  <si>
    <t>melanie-g-128458</t>
  </si>
  <si>
    <t>Les prix me conviennent ,étant jeune permis et étudiante cela est compliqué de trouver une bonne assurance .
On m'a conseillé direct assurance et pour le moment je ne suis pas déçu.</t>
  </si>
  <si>
    <t>jennyfer-g-128450</t>
  </si>
  <si>
    <t>Je suis satisfait
Le prix très correcte
Je suis ravie de votre assurance 
Je suis bien renseigné 
J espère être satisfait tout le long de mon assurance</t>
  </si>
  <si>
    <t>alexandra-v-128443</t>
  </si>
  <si>
    <t xml:space="preserve">Prix compétitifs 
Rapidité de exécution du devis 
Je suis satisfaite des prestations d assurance proposées par direct assurance  ainsi que des tarifs que je trouve très adaptés </t>
  </si>
  <si>
    <t>greg-128437</t>
  </si>
  <si>
    <t>Je déconseille fortement cette assurance. Je bénéficie de 50% de bonus sans aucun accident depuis plus de 10 ans. Direct assurance m'augmente ma cotisation de plus de 20% en un an avec des arguments très douteux. J'envoie ma voiture à la casse et leur informe que celle-ci n'est plus en circulation et leur demande la résiliation de mon contrat. Pour faire suite, je reçois une menace de leur part stipulant que faute de règlement de ma part le dossier sera transmis à une société de recouvrement. Ca ne va pas se passer comme ça.</t>
  </si>
  <si>
    <t>jean-paul-t-128419</t>
  </si>
  <si>
    <t>Je suis satisfait de direct assurance rien à dire, niveau tarif et niveau service c’est satisfaisant, je le recommande aux personnes, pour sa rapidité</t>
  </si>
  <si>
    <t>michael-d-128415</t>
  </si>
  <si>
    <t>Prix un peu cher ..... malgré l'année de la voiture mais reste correct au vu des années du permis de conduire peux mieux faire certainement l'assurance n'est pas un crédit voiture au vu du prix et au nombre de mois possible qu'on la la paye de a trois fois le prix de la voiture .</t>
  </si>
  <si>
    <t>abdelhakim-n-128385</t>
  </si>
  <si>
    <t xml:space="preserve"> j avais quitté pour compagnie attractive, mais je reviens chez direct assurance
service sur internet qualité tarifs 
facilité d'inscription par plaque d'immatriculation </t>
  </si>
  <si>
    <t>olivier-c-128381</t>
  </si>
  <si>
    <t xml:space="preserve">Je suis satisfait rapport qualité prix au top je recommandes vivement je vais en parler à toute ma famille pour qu'ils viennent chez vous 
Cordialement monsieur capes olivier </t>
  </si>
  <si>
    <t>delphine-v-128361</t>
  </si>
  <si>
    <t>Les prix sont intéressants, je suis satisfaite des services et simplicité d'inscription sur internet, je le recommanderai à mes proches et amis, en plus un conseiller appelle</t>
  </si>
  <si>
    <t>ismael-g-128345</t>
  </si>
  <si>
    <t>Bonjour je donne mon avis en ecrivant ce message dont le minimum de caractere a ecrire et bien trop elever , il serais préferable del e reduire Simple  et rapide</t>
  </si>
  <si>
    <t>theo-q-128317</t>
  </si>
  <si>
    <t>Prix abordables pour premier contrat à voir dans le futur , pour l’instant je suis satisfait. Difficile de donner un avis constructif aussi rapidement</t>
  </si>
  <si>
    <t>didier-c-128300</t>
  </si>
  <si>
    <t xml:space="preserve">Rapide, pratique, pas cher. L application est intuitive et c est parfait. 
L économie est réel,. Je recommandes vivement direct assurance. 
Reste à recevoir la carte verte. 
</t>
  </si>
  <si>
    <t>mou-128299</t>
  </si>
  <si>
    <t xml:space="preserve">Service rapide
Prix compétitif 
Espérons que le suivi et le service en cas de sinistre soit à la hauteur du service offert au moment de l’inscription. 
</t>
  </si>
  <si>
    <t>amina-b-128297</t>
  </si>
  <si>
    <t>Le site est simple et pratique d'utilisation, le devis m'a directement convaincue et les prix sont attractifs, le code promo parrainage a bien fonctionné</t>
  </si>
  <si>
    <t>david-b-128294</t>
  </si>
  <si>
    <t xml:space="preserve">Satisfait de la rapidité du devis et du prix 
Service parfait 
J’ai mes 3 voitures et mon appartement chez vous rien à signaler
Je recommande direct assurance </t>
  </si>
  <si>
    <t>alexis-f-128287</t>
  </si>
  <si>
    <t>La démarche est simple et très rapide.
Les prix sont plus compétitifs que ceux de la concurrence et plus cohérent avec le besoin.
Pour l'instant je suis satisfait.</t>
  </si>
  <si>
    <t>samantha-c-128268</t>
  </si>
  <si>
    <t>Je suis satisfaites du service les correspondants téléphoniques aident beaucoup en cas de tracas sur le site . Comme j’ai pu avoir lors de ma demande .</t>
  </si>
  <si>
    <t>anthony--c-128264</t>
  </si>
  <si>
    <t>Je suis très satisfait du prix  , les services internet son très fáciles , j’ ai fait mon assurance auto en très peu de temps donc je suis très satisfait</t>
  </si>
  <si>
    <t>patrick-v-128258</t>
  </si>
  <si>
    <t>les prix sont attractifs par rapport à la concurrence.J'ai déjà été client chez direct assurance par le passé. A l'époque les prix étaient attractifs. Ma demande devis m'a confirmé qu'ils l'étaient toujours. Alors je souscris mon contrat pour cette raison.</t>
  </si>
  <si>
    <t>benabdallah-i-128244</t>
  </si>
  <si>
    <t>Je suis satisfaite de service: il est facile de remplir les informations et avoir le devis. Les prix sont légèrement élevés surtout pour les jeunes conducteurs.</t>
  </si>
  <si>
    <t>lydia-c-128231</t>
  </si>
  <si>
    <t xml:space="preserve">Pour l instant tout me va. Le site est ergonomique et rapide J ai découvert ce site via un ami qui est aussi très satisfait 
A voir dans la durée du contrat
Cordialement </t>
  </si>
  <si>
    <t>escoffier-s-128225</t>
  </si>
  <si>
    <t xml:space="preserve">Je suis satisfait, juste j’aimerai savoir comment vont ce passe le remboursement des mensualité avec youdrive? Mon autre contrat a augmenté et c’est pour sa que je prend youdrive.
Bon intermédiaire via Messenger </t>
  </si>
  <si>
    <t>celine-c-128222</t>
  </si>
  <si>
    <t>Prix intéressants même pour une première assurance.
Souscription simple et rapide.
Pratique : documents à transmettre APRES le début de l'assurance. Top!</t>
  </si>
  <si>
    <t>benjamin-l-128217</t>
  </si>
  <si>
    <t>Reste disponible malgré un prix relativement élevé. Mais direct assurance rzste l’assurance qui peut m’assurer même en cas de galère. Merci direct assurance</t>
  </si>
  <si>
    <t>jean-francois-r-128209</t>
  </si>
  <si>
    <t>Satisfait des tarifs et des garanties proposés ainsi que de l'interface du site.
J'ai pu ainsi assurer mon nouveau véhicule en 15 mn environ.
C'est top !</t>
  </si>
  <si>
    <t>alain-v-128197</t>
  </si>
  <si>
    <t>Excellent rapport prix... ergonomie du site intéressant et facile... prise en charge de la résiliation qui facilite la gestion... clarté des documents transmis... bien !</t>
  </si>
  <si>
    <t>hadama--s-128195</t>
  </si>
  <si>
    <t>Les prix sont les meilleurs et service de qualité je ne savais pas que direct assurance était aussi simple et rapide pour assurer son véhicule car on me l'a conseillé j'ai essayé et je suis pas déçu</t>
  </si>
  <si>
    <t>larissah-111182</t>
  </si>
  <si>
    <t xml:space="preserve">service client efficace  malgré un service à distance , bon rapport qualité prix . Suite à un sinistre automobile la gestion a été prise en charge rapidement par des conseillers professionnels et à l'écoute . Ce qui est dommage c'est que l'interlocuteur n'est pas le même mais le suivi est efficace . 
Bravo direct assurance ! Je pense que je vais assurer mon habitation prochainement </t>
  </si>
  <si>
    <t>bruno-d-128163</t>
  </si>
  <si>
    <t>Je suis satisfaite de ma.prise en charge et des prix proposés, merci d etre tjrs la.quand on a besoin,
A tres bientôt cordialement Madame Degrandsart.</t>
  </si>
  <si>
    <t>florine-c-128162</t>
  </si>
  <si>
    <t>Tres satisfaite d'avoir pu effectuer les démarches par internet les prix me convienent merci direct assurance je recommande votre assurance demarches facile a effectuer</t>
  </si>
  <si>
    <t>eric-f-128154</t>
  </si>
  <si>
    <t>Je suis satisfait du service et de la réactivité - je souhaiterais pouvoir être contacter pour vérifier que tout est en ordre car lors de ma dernière transaction cette étape avance un être humain me semble primordiale et à tendance à manquer sur du tout digital.</t>
  </si>
  <si>
    <t>andre-m-128138</t>
  </si>
  <si>
    <t>Quelle deception, en lisant les avis sur la qualité du service téléphonique, j'ai contacté le numero 09 70 82 00 62 pour être accueilli par un très désagréable Monsieur, malpoli et condescendant, ses propos étaient ponctues d'exasperation et malveillance. Meme en essayant d'être empathique (covid, peut-être problèmes personnels, que sais-je) il n'a pas saisi les opportunités que je lui ai données pour se recomposer et est monté de plusieurs crans dans ses vociferations. Quel dommage, je suis normalement de très bonne humeur et aime échanger avec des commerciaux car c'est aussi mon metier. Cherchez de l'aide dont vous avez tant besoin cher Monsieur, j'espère pour les clients de DirectAssurance que vous n'êtes pas représentatif d'un état d'esprit et peut être dysfonctionnements de cette société pourtant si bien notée.</t>
  </si>
  <si>
    <t>gerard--m-128134</t>
  </si>
  <si>
    <t>simple ET RAPIDE, le service en ligne est très pratique cela évite tous les déplacements entre assureurs et vraiment gain de temps, maintenant voyant comment ça se passe quand un sinistre est déclaré !!!</t>
  </si>
  <si>
    <t>thomas-t-128126</t>
  </si>
  <si>
    <t xml:space="preserve">Très satisfait 
prix correct 
service client très professionnel 
Je suis ravi de mon expérience chez vous 
C’est pour cela que je suis revenu prendre mon assurance 
</t>
  </si>
  <si>
    <t>antony-v-128122</t>
  </si>
  <si>
    <t>Le prix est attractif mais le problème c'est qu'il faut toujours additionner la qualité le fait qu'il y ait des franchise payante pour tous n'est pas terrible</t>
  </si>
  <si>
    <t>christophe-l-128118</t>
  </si>
  <si>
    <t>Franchise trop élevé , mais prix sur l ensemble correcte a voir en cas d accident si vous êtes efficace et voir le service a distance si c'est efficace aussi.</t>
  </si>
  <si>
    <t>fayolle-n-128116</t>
  </si>
  <si>
    <t>Les prix sont très intéressant . Pour souscrire c'est simple et rapide . Je recommande sans hésiter direct Assurance . Merci de nous offrir la possibilité de souscrire à des assurances pas chers</t>
  </si>
  <si>
    <t>emmanuelle-b-128110</t>
  </si>
  <si>
    <t>Recommandé par un proche. Facile et rapide. Le système de Pack propose des tarifs intéressants, alors qu'avec mon ancienne assurance, il fallait rajouter. Maintenant, à voir sur un long terme.</t>
  </si>
  <si>
    <t>viet-hung-p-128104</t>
  </si>
  <si>
    <t>Je suis satisfait de votre service.
Au top.
A recommander!
Je suis satisfait de votre service.
Au top.
A recommander!
Je suis satisfait de votre service.
Au top.
A recommander!</t>
  </si>
  <si>
    <t>ophelie-b-128094</t>
  </si>
  <si>
    <t>Si les prix sont ceux indiqué alors ça sera très bien, et je serais très ravie.
Très facile d'accès pour effectuer un devis.
En attente de voir ce que donne le YouDrive.</t>
  </si>
  <si>
    <t>samira-b-128090</t>
  </si>
  <si>
    <t>Je suis satisfait de là rapidité pour s’assurer et avec un bon qualité prix le site est bien explicite je le conseillerais à des proches les 5 étoiles sont bien mérité</t>
  </si>
  <si>
    <t>gregory--b-128075</t>
  </si>
  <si>
    <t>Les prix sont assez intéressants. On m’a parlé de vous et de vos offres d’assurance plutôt alléchantes.
Aujourd’hui, je parie sur vous, en espérant que le moment venu, vous serez présent et efficace.</t>
  </si>
  <si>
    <t>carminda-j-128067</t>
  </si>
  <si>
    <t>Je suis satisfait du service, et les prix proposés sont corrects. L'adhésion via internet se fait simplement et rapidement. Les services proposés sont pratiques.</t>
  </si>
  <si>
    <t>amely-n-128062</t>
  </si>
  <si>
    <t>Simple et pratique pour un jeune conducteur comme moi, les prix sont accessibles même pour un petit budget d’étudiant. Je peux maintenant conduire en sécurité.</t>
  </si>
  <si>
    <t>dominique-r-128059</t>
  </si>
  <si>
    <t xml:space="preserve">Souscription assez facile , le site est clair et les renseignements demandés sont simple à communiquer . L'application mobile est simple d'utilisation .
</t>
  </si>
  <si>
    <t>christophe-a-128046</t>
  </si>
  <si>
    <t>je suis bien renseigner sur mon assurance bien precis assurance conforme a mes attentes paiiment securiser bien diriger beaucoup de personnes nous ont parler de direct energie</t>
  </si>
  <si>
    <t>justine-b-128038</t>
  </si>
  <si>
    <t xml:space="preserve">Super
Souscription simple rapide et efficace 
Je recommande à 100%
J’en parlerais à mes amis
Assurance complète et claire au niveau du choix de formule </t>
  </si>
  <si>
    <t>lounas-o-128034</t>
  </si>
  <si>
    <t>Je suis satisfait du service en ligne,même si que c'est un peut Long mais ça va  ,et c d'image qu'on peut pas faire souscrire directement en appelant.mais bref toujours est t'il qu'à tout moment on peut souscrire</t>
  </si>
  <si>
    <t>jeremy-a-128012</t>
  </si>
  <si>
    <t>Satisfait du service , j’attend de voir à l’avenir. 
Prix très bien placé par rapport à la concurrence, très rapide et simple j’espère être content jusqu’au bout de mon contrat</t>
  </si>
  <si>
    <t>alain-v-128007</t>
  </si>
  <si>
    <t>Très satisfait des prix ainsi que des couvertures et des accueils telephonique je recommande vivement direct assurance pour le professionnalisme et les tarifs</t>
  </si>
  <si>
    <t>armel-b-127998</t>
  </si>
  <si>
    <t>Je suis satisfait du service simple et efficace les prix sont vraiment très abordables le devis est effectué avec une grande rapidité et un conseiller vous prend en charge au plus vite</t>
  </si>
  <si>
    <t>chahir-m-127983</t>
  </si>
  <si>
    <t>Je suis satisfait du service car facile d'accès et la  personne au téléphone a été extrêmement aimable et serviable. J'ai pu ainsi aisément m'affilier.</t>
  </si>
  <si>
    <t>daniel-l-127968</t>
  </si>
  <si>
    <t>LE SERVICE ET LE TARIF M'ONT SATISFAIT ET SIMPLE A REDIGER JE CONNAIS VOTRE ASSURANCE CAR J4AI DEJA ETE CLIENT IL Y A QUELQUES ANNEES 
MERCI
SALUTATIONS</t>
  </si>
  <si>
    <t>kiki-86007</t>
  </si>
  <si>
    <t xml:space="preserve">Je rien a dire ... service bien et vite a recommander 
Qualité prix superbe... il y a pas mieux je suis content je ne m'attendais pas a ce prix la!!! Franchement je vais assurer tous mes vehicules chez eux 
Merci Directassurance </t>
  </si>
  <si>
    <t>thierry-c-127956</t>
  </si>
  <si>
    <t>PAS MAL SERVICE RAPIDE MANQUE UN PEU DES PRISES EN COMPTE SITUATIONS PARTICULIERES.
TARIF HONNETE
EN ATTENTE DE VOIR LE SERVICE EN CAS DE BESOIN;
A SUIVRE</t>
  </si>
  <si>
    <t>eric--k-127942</t>
  </si>
  <si>
    <t>TRES BIEN LOGICIEL DE TRANSACTION AU TOP TARIF CORRECT PRIX CORRESPONDANT A MA DEMANDE  JE SUIS CONTENT D AVOIR FAIT APPEL A VOS SERVICES JE REGARDE POUR ASSURER MES AUTRES VEHICULES</t>
  </si>
  <si>
    <t>Très satisfait du service très fluide Et rapide prix imbattables franchement c’est pas de la rigolade allez-y les yeux fermés je me suis assuré en cinq minutes et c’est vraiment très pratique à n’importe quelle heure il était 1h17 et j’ai assuré ma petite douille deux cents c’est pas malBelle équipe beau travail bonne soirée à vous les keep j’ai assuré ma petite bouille j’ai assuré ma petite bouille ma petite douille</t>
  </si>
  <si>
    <t>foryblan-b-127909</t>
  </si>
  <si>
    <t>Tout est parfait.bles prix sont top! Je suis très content. De bons prix. Bonnes assurances. De bonnes garanties. Délais de paiements aussi. Continuer ainsi.</t>
  </si>
  <si>
    <t>agnes-m-127888</t>
  </si>
  <si>
    <t>Je suis satisfaite du service.
Tarif abordable. Rapidité et efficacité.
Site web clair net et précis.
Je peux aisément recommander cet organisme d'assurance.</t>
  </si>
  <si>
    <t>patricia-r-127883</t>
  </si>
  <si>
    <t>je suis satisfaite du service en ligne
devis rapide et facile à demander
reste à voir la suite
par contre, la teleclnseillère que j'ai eu au téléphone n'était pas très accueillante, limite agressive</t>
  </si>
  <si>
    <t>aly-c-127844</t>
  </si>
  <si>
    <t xml:space="preserve">Je suis satisfait du service, le prix un peu élevé. J’espère pouvoir bénéficier de réduction les années suivantes car j’aimerais assurer d’autres véhicules chez vous. 
Merci </t>
  </si>
  <si>
    <t>jeremy-d-127826</t>
  </si>
  <si>
    <t>Je suis très satisfait de l'offre et du prix proposé par direct assurance pour l'assurance de mon premier vehicule personnel. Je recommande direct assurance</t>
  </si>
  <si>
    <t>romina-d-127792</t>
  </si>
  <si>
    <t>Facilité dacceder au site et de souscrire prix très intéressant comparer a d'autre assurance en espérant ne pas être déçu par la suite les garantie proposer sont très bien</t>
  </si>
  <si>
    <t>lou-m-127772</t>
  </si>
  <si>
    <t>Très rapide et très pratique je recommande. Cette assurance est deux fois mois cher que celle que j’ai actuellement. Merci beaucoup, pour vos services !</t>
  </si>
  <si>
    <t>imran-m-127771</t>
  </si>
  <si>
    <t>Les prix sont convenable comparer a d'autres compagnies avec qui j'ai fait des simulations, les options sont pas mal je compte peut être rajouter d'autres l'année prochaine</t>
  </si>
  <si>
    <t>caroline-j-127768</t>
  </si>
  <si>
    <t>je ne peux pas encore donner mon avis sur le service, mais le site est bien fait on s'y retrouve facilement et les infos sont mémorisées pour les visites futures... bien bien bien !</t>
  </si>
  <si>
    <t>sandrine-l-127755</t>
  </si>
  <si>
    <t>Je suis globalement satisfaite mais je suis surtout très satisfaite du service téléphonique. Peu d attente et des gens calmes polis et très pédagogiques. Je suis juste un peu réservée sur le prix.</t>
  </si>
  <si>
    <t>jean-sebastien-b-127741</t>
  </si>
  <si>
    <t>Simple et rapide. L'assurance comporte les options essentielles pour un jeune conducteur, ayant acheté un véhicule d'occasion à moins de 2000€. J'espère que je vais être satisfait.</t>
  </si>
  <si>
    <t>doriane-m-127734</t>
  </si>
  <si>
    <t>Je suis satisfaite , prix raisonnable, étude rapide , qualité prix formulaire clair , explications nettes , site web attractif , je recommande ce site</t>
  </si>
  <si>
    <t>frederic-d-127726</t>
  </si>
  <si>
    <t>Je suis satisfait du service en ligne, c'est à dire de l'ergonomie du site et de l'expérience utilisateur, c'est à dire l'équipe en charge du développement du tarificateur en ligne fait bien son job et cela se sent.
Merci.</t>
  </si>
  <si>
    <t>mohamed-a-127699</t>
  </si>
  <si>
    <t>Très satisfaits service rapide et efficace les prix sont incroyables j’hésiterais pas à assurer mon deuxième véhicule chez vous et en parler autour de de moi</t>
  </si>
  <si>
    <t>nicolas-b-127688</t>
  </si>
  <si>
    <t>je suis satisfait du service concernant direct assurance sur le site internet.
je suis satisfait du tarif proposé par direct assurance et de la compréhension du site.</t>
  </si>
  <si>
    <t>cecile--b-127683</t>
  </si>
  <si>
    <t>Simple et pratique je suis satisfaite de la facilité de souscription je recommande fortement ce mode de souscription en espérant avoir une entière satisfaction des services</t>
  </si>
  <si>
    <t>bryan-b-127666</t>
  </si>
  <si>
    <t xml:space="preserve">Je suis satisfait du prix et de l'assurance je vous conseille cette assurance,
C'est la moins chère que j'ai pu trouver en jeune chauffeur avec assurance tout risque.
</t>
  </si>
  <si>
    <t>ilyasse-a-127638</t>
  </si>
  <si>
    <t>oui je suis satisfait du service et des tarif j espere une amélioration pour le client en therme de facilite.
cordialement
espere de nouveau service pour le consommateur</t>
  </si>
  <si>
    <t>raquel-d-127626</t>
  </si>
  <si>
    <t xml:space="preserve">Je suis satisfait des assurances
Je conseil il y a des bons prix et puis plus de contrats vous avez moins cher c'est.
Je conseil vivement
Toujours à l'écoute </t>
  </si>
  <si>
    <t>sebastien-l-127624</t>
  </si>
  <si>
    <t>Les prix me conviennent, content de ne pas avoir à faire les démarche auprès de mon ancienne assurance. Service rapide, petit bémol de ne pas pouvoir payer tout les mois</t>
  </si>
  <si>
    <t>moussa-n-127592</t>
  </si>
  <si>
    <t>Je suis très satisfait  du votre service et je vous remercie,pour l attention accordé à vos clients. Je crois s il faut conseiller a mes proches je le ferai avec plaisir.</t>
  </si>
  <si>
    <t>damien-a-127590</t>
  </si>
  <si>
    <t xml:space="preserve">Rapide mais prix cher. 
Efficacité du site internet 
A suivre en cas de sinistre  pour voir la qualité du suivi. 
A voir aussi service client en cas de question </t>
  </si>
  <si>
    <t>gilles-d-127568</t>
  </si>
  <si>
    <t>Tout est bien ou presque peu d infos sur les franchises et j espère être remboursé des 20 € de parrainage au plus tôt et sans avoir à le réclamer.
Cordialement</t>
  </si>
  <si>
    <t>helaine-y-127558</t>
  </si>
  <si>
    <t>très rapide, mais on ne parle pas de mon ancien véhicule qui est en vente!! et partira le premier septembre au plus tard. l( le Nisan pathfinder)
très cordialement .merci;</t>
  </si>
  <si>
    <t>joao-l-127539</t>
  </si>
  <si>
    <t>je suis très satisfait d'avoir fait une demande de devis pour une assurance auto. Les prix sont  attractifs et le devis est  rapide je recommande vivement.</t>
  </si>
  <si>
    <t>badr-eddine-c-127535</t>
  </si>
  <si>
    <t xml:space="preserve">Je satisfait du service fournis par direct assurance les prix sont satisfaisant le site est simple et pratique. Les conseillers sont joignable, efficace et rapide.
</t>
  </si>
  <si>
    <t>emmanuelle-c-127531</t>
  </si>
  <si>
    <t>Je suis satisfaite du tarif étant déjà cliente pour l'assurance habitation merci pour tout service client nikel rapidité et également les assurances scolaires pour nos enfants</t>
  </si>
  <si>
    <t>rachid-c-127527</t>
  </si>
  <si>
    <t xml:space="preserve">Simple et pratique avec des prix abordables
Le pack est une bonne option à étudier également
J'espère garder la même pour les années à venir.
A voir </t>
  </si>
  <si>
    <t>ciheme--s-127513</t>
  </si>
  <si>
    <t>Les prix me conviennent très satisfait très bonne  assurance  assurance  conseil par  des  amis  en espérant  que mon assurance  satisfera  mes demandes</t>
  </si>
  <si>
    <t>delphine-c-127499</t>
  </si>
  <si>
    <t>je suis satisfaite de la facilité à souscrire en ligne et les prix sont très intéressants par rapport aux garanties proposées, je recommanderai à mon entourage
?</t>
  </si>
  <si>
    <t>cecilia--a-127494</t>
  </si>
  <si>
    <t>Parfait ! J’espère que grâce au drive ma prime d’assurance va vite baisser car je conduis des voitures louées depuis 10 ans mais je ne suis pas assurée seule depuis longtemps</t>
  </si>
  <si>
    <t>zalani-r-127478</t>
  </si>
  <si>
    <t>Les prix me conviennent dommage que l'on ne puisse pas répondre au mail de souscription de confirmation sinon je suis satisfaite pour le moment.......</t>
  </si>
  <si>
    <t>richmond-a-127453</t>
  </si>
  <si>
    <t>Je suis satisfait. 
J'espère que je n'aurai pas de surprise à la fin sur le prix ni les options pris. 
Le prix est satisfaisant. 
Les options sont aussi bien</t>
  </si>
  <si>
    <t>pascal-l-127436</t>
  </si>
  <si>
    <t xml:space="preserve">Je suis satisfait des prix qui mon été proposé 
Les prix sont atractif pour le moment reste à voir pour la suite des contrats
Merci pour tout Mr Leclercq </t>
  </si>
  <si>
    <t>wilfried--j-127405</t>
  </si>
  <si>
    <t>Meme si l'assurance n'est pas tjs au taquet ...mes correspondants ont toujours été d'une gentillesse FORMIDABLE et prets à faire de leur mieux pour nous satisfaire</t>
  </si>
  <si>
    <t>cristale-b-127399</t>
  </si>
  <si>
    <t>J’ai comparé plusieurs assurances et le rapport qualité prix était le plus intéressant chez direct assurance, merci de votre confiance et à bientôt cordialement</t>
  </si>
  <si>
    <t>antoine-m-127396</t>
  </si>
  <si>
    <t>Je suis satisfait du service du prix très rentable et abordable pour tout types de personne je recommande sincèrement cette assurance. Grande possibilité de contrat</t>
  </si>
  <si>
    <t>oceane-f-127368</t>
  </si>
  <si>
    <t>Super offre. Une des moins cher que j'ai trouver. J'ai effectué plusieurs devis et c'est la meilleur des offres.  Prix intéressant  et souscription rapide en lignes</t>
  </si>
  <si>
    <t>nicolas-l-127367</t>
  </si>
  <si>
    <t>je suis ravie du système youdrive car je conduis très bien et j’espère en bénéficier sur le cout de mon assurance et là je trouve c'est vraiment trop cool par contre si j'ai pas la réduction sa cout un peu bonbon , cordialement</t>
  </si>
  <si>
    <t>thierry-v-127343</t>
  </si>
  <si>
    <t>Je suis satisfait du service, réponses rapides et claires. J'attend de voir si les engagements pris seront tenus dans les délais. Pour l'instant tout va bien...</t>
  </si>
  <si>
    <t>alex-127341</t>
  </si>
  <si>
    <t>attention à la franchise très élevé et celle ci doit être payé même pour vandalisme et même quand vous avez l'identité du vandale et qu'une plainte est déposé contre le vandale. Passer avec leur garage partenaire également et pas votre garagiste habituel car le traitement est très long (3mois pour réparer ma voiture, un mois et demi pour faire passer un expert).</t>
  </si>
  <si>
    <t>remy-h-127334</t>
  </si>
  <si>
    <t>RIEN A DIRE, systeme facile ,rapide et efficace .
tres bon rapport qualité prix, a voir maintenant quand il y aura un sinistre 
merci merci 
remy hillaire</t>
  </si>
  <si>
    <t>beatrice-c-127324</t>
  </si>
  <si>
    <t>Nous verrons dans le temps ...si tout fonctionne bien 
L assurance la moins cher c est évident 
Le côté pratique de faire ça sur internet aussi.
Merci
A bientot</t>
  </si>
  <si>
    <t>nathalie-p-127319</t>
  </si>
  <si>
    <t>C'est dommage de devoir résilier son contrat pour bénéficier des meilleurs tarifs. Heureusement qu'il existe des personnes honnêtes qui explique comment on peut avoir la meilleure proposition.</t>
  </si>
  <si>
    <t>stephane-v-127316</t>
  </si>
  <si>
    <t>Je souhaiterait une option de mensualisation mais ce n'est pas proposé.
L'ergonomie du Site n'est pas ideale : J'ai par erreur créé un 2e second conducteur et il a été tres difficile de le faire disparaitre.</t>
  </si>
  <si>
    <t>rouply--a-127298</t>
  </si>
  <si>
    <t xml:space="preserve">Je suis satisfait 
Prix très intéressant 
Très contente d'être client chez vous 
Je recommande à toute personne de souscrire chez vous chez directe assurance </t>
  </si>
  <si>
    <t>luanna-v-127270</t>
  </si>
  <si>
    <t>les prix sont plus que convenable pour les jeunes conducteurs, prix défiant toute concurrence,. La plateforme facile d'utilisation et la souscription est très rapide.</t>
  </si>
  <si>
    <t>romain-b-127264</t>
  </si>
  <si>
    <t>Prix intéressant
Service semblant simple et rapide.
Le service de résiliation par vos soins est appréciable et simplifie grandement le changement d'assureur.</t>
  </si>
  <si>
    <t>guillaume-s-127263</t>
  </si>
  <si>
    <t>Je suis satisfait de vos offres  vos tarifs merci pour vos offres bonne journée à vos services de direct assurances merci beaucoup monsieur seginger ..</t>
  </si>
  <si>
    <t>florian-b-127250</t>
  </si>
  <si>
    <t>Je suis satisfait du service proposer très bon rapport qualité prix assureur à l écoute de ces client se qui es important d après moi . Ma femme et moi prenons toute nos assurance chez vous .</t>
  </si>
  <si>
    <t>sacha-m-127237</t>
  </si>
  <si>
    <t>C’était rapide On est assez simple d’accès je mit Beaucoup de temps avant de me décider quelle assurance auto j’allais choisir mais lorsque je suis allé sur direct assurance les tarifs et les services m’ont paru attractif c’est pour cela que je me suis inscrit à direct assurance car je vais besoin d’assurer mon premier véhicule</t>
  </si>
  <si>
    <t>fabien-c-127235</t>
  </si>
  <si>
    <t xml:space="preserve">Me convient parfaitement je pense que c'est une très bonne assurance . Je ne pense pas m'être trompé sur mon choix.
Les prix sont raisonnable et tres attractifs </t>
  </si>
  <si>
    <t>slim-e-127211</t>
  </si>
  <si>
    <t>Je suis satisfait  du service 
Je suis Satisfait  du devie
Je suis satisfait  des conseils........
Service  client a l'écoute. 
Prix satisfaisant et attractifs</t>
  </si>
  <si>
    <t>slah-s-127207</t>
  </si>
  <si>
    <t>je suis trais   satisfer et les prix me conviennent  je remerci l équipe direct assurance .merci de m'envoier  rapideman le certificat d'assurance et la carte verte   ... MERCI</t>
  </si>
  <si>
    <t>houcine--c-127202</t>
  </si>
  <si>
    <t>Je suis satisfait de direct assurance vraiment professionnel je recommande fortement disponible à l’écoute et agréable à très bientôt ne changez pas c</t>
  </si>
  <si>
    <t>norbert-g-127194</t>
  </si>
  <si>
    <t>Dommage ne pas pouvoir mensualiser a l'inscription. Sinon très pratique et pris très raisonnable. A voir à l'usage si l'assuré est bien pris en charge.</t>
  </si>
  <si>
    <t>serge-b-127193</t>
  </si>
  <si>
    <t>Très satisfait du service téléphonique avec un interlocuteur très charmant et clair.
La réactivité est également très forte et le questionnaire très accessible</t>
  </si>
  <si>
    <t>laura-f-127183</t>
  </si>
  <si>
    <t>Les prix me conviennent. Facile et pratique. Recommandé par un ami . Comprend la couverture que je cherchais.. Je recommanderai à mes amis !!!!!!!!!!!</t>
  </si>
  <si>
    <t>khadija-t-127150</t>
  </si>
  <si>
    <t>Je suis satisfait du service qualité prix. Je viens de souscrire chez vous j'espère avoir l'occasion de vous laisser d'autres commentaires positif tout au long des années à venir</t>
  </si>
  <si>
    <t>abdelhakim-l-127113</t>
  </si>
  <si>
    <t>Je suis satisfait et le prix est correct aussi le service clientele est de qualité.
Direct assurance est une assurance sur laquel on peut toujours compter.</t>
  </si>
  <si>
    <t>blandine-d-127112</t>
  </si>
  <si>
    <t xml:space="preserve">prix très intéressant, devis facile et rapide. je vais faire un devis habitation pour voir si cela me convient aussi. si c'est bien je recommanderai direct assurance à mes proches
</t>
  </si>
  <si>
    <t>rita-m-127109</t>
  </si>
  <si>
    <t>Simple et efficace direct assurance, devis assez simple et rapide, en quelques minutes j’ai eu mon Devis et les tarifs assurance pour une première je suis contente</t>
  </si>
  <si>
    <t>hamza-b-127087</t>
  </si>
  <si>
    <t>Satisfait ok, c bon bonne assurance très bien relation client important, rapide d'exécution.
Sa va très bien. Merci je suis très content de ce procédé.</t>
  </si>
  <si>
    <t>adeline-a-127069</t>
  </si>
  <si>
    <t>Simple et bon tarif. Facilite de souscription mais on ne peut pas indiquer le jour de démarrage du contrat, seulement le mois ce qui n'est pas très pratique.</t>
  </si>
  <si>
    <t>aurelie-e-127027</t>
  </si>
  <si>
    <t xml:space="preserve">Super contente très réactifs et peu cher pas mal de choix dans les tarifs 
Personne au téléphone très rapide et efficace et ont répondu à mes attentes </t>
  </si>
  <si>
    <t>jean-edner-d-127020</t>
  </si>
  <si>
    <t>Je suis très satisfait de la simplicité, du prix et de la mise à disposition et surtout la simplicité de paiement qui est proposée.
Vu que j'ai les moyens de payer alors je profite</t>
  </si>
  <si>
    <t>abdrahim-b-127014</t>
  </si>
  <si>
    <t>Je suis satisfait de la souscription rapide par vos services mais espère quand même trouver de meilleures couverture pour les bon conducteur comme moi même</t>
  </si>
  <si>
    <t>antoine-b-126999</t>
  </si>
  <si>
    <t>J'ai eu récemment recours à vos services lors de la panne de ma voiture et suis satisfait de la prise en charge des choses.
Cela  a été rapide et très bien gérer
Merci.</t>
  </si>
  <si>
    <t>helene-g-126998</t>
  </si>
  <si>
    <t>Très bien pour le moment, service clair, pratique et rapide. 
Toutefois, je n'ai rien vu concernant la franchise en cas d'accident ou d'un éventuel problème.</t>
  </si>
  <si>
    <t>cheikh-d-126982</t>
  </si>
  <si>
    <t>C'est trop cher les assurances pour les garanties. Avant, Direct assurance s'était fait une réputation pour ses tarifs défiant toute concurrence mais aujourd'hui, il adopte la logique capitaliste et préfère faire du profit, encore du profit et toujours du profit au détriment du client.</t>
  </si>
  <si>
    <t>zohra--b-126980</t>
  </si>
  <si>
    <t>Très satisfaite de l'offre qui m'a été faite, très bonne qualité prix je le conseille à mes proche et mes amis merci pour tout vos conseils et à très bientôt</t>
  </si>
  <si>
    <t>lelia-h-126968</t>
  </si>
  <si>
    <t>L'assurance la moins chère que j'ai trouvé, site pratique, pas de beug, inscription facile! Et ça, ça fait la différence ! Merci direct assurance!!!!!</t>
  </si>
  <si>
    <t>elau-d-126943</t>
  </si>
  <si>
    <t>Je suis satisfaite du site DirectAssurance
Prix corrects et souscription rapide en ligne
Je cherchait un contrat rapide pour l’achat d’un véhicule d’occasion sous peu</t>
  </si>
  <si>
    <t>techer-richela-j-126930</t>
  </si>
  <si>
    <t>Je suis satisfaite du service , prix abordable pour jeune conducteur , inscription très rapide . A voir dans le temps s’ils seront réactifs quand j’aurai  besoin d’eux .</t>
  </si>
  <si>
    <t>bienvenu-c-126923</t>
  </si>
  <si>
    <t>Les prix sont très très bien, et je suis contant de ne pas avoir perdu beaucoup de temps pour souscrire. J aimerais aussi que des personnes soient disponibles si nous avons des questions</t>
  </si>
  <si>
    <t>hichem-b-126905</t>
  </si>
  <si>
    <t>Très bien et très simple comme démarche. Je recommande a tout le monde d’assurer leur voiture avec direct assurance car tu peux conduire ta voiture directement apres 5min sur ton téléphone en remplissant tes informations!</t>
  </si>
  <si>
    <t>sarah-l-126870</t>
  </si>
  <si>
    <t xml:space="preserve">Je suis satisfait du service et de votre collaboration merci pour votree patience et j’espère être une cliente pour un bon moment 
Encore merci et à très bientôt </t>
  </si>
  <si>
    <t>ylies-c-126866</t>
  </si>
  <si>
    <t>Je suis satisfait du service client qui m'a bien informé tout au long de ma démarche. Un merci particulier à une conseiller cliente, Valérie du plateau de Bretagne.</t>
  </si>
  <si>
    <t>jeremy-g-126864</t>
  </si>
  <si>
    <t xml:space="preserve">simple pratique 
a voir dans le temps si on  a un probleme c'est comme ca qu'on juge vraiment la satisfaction ou non du client pas quand tout a bien . </t>
  </si>
  <si>
    <t>ghattas-l-126858</t>
  </si>
  <si>
    <t>L’inscription en ligne est facile et simple. Les prix sont raisonnables. Toutes les options nécessaires sont présentes. Je recommande fortement. Merci</t>
  </si>
  <si>
    <t>marine-b-126854</t>
  </si>
  <si>
    <t>Je suis satisfait de direct assurance ils restent les moins chère avec pas mal de garantie je recommande direct assurance . Jamais étais déçue même au par avant</t>
  </si>
  <si>
    <t>dov-s-126824</t>
  </si>
  <si>
    <t xml:space="preserve">Le prix est exactement le même que chez le GAN assurance mon assurance habituelle, la seule différence c'est la rapidité et l'accès Internet beaucoup plus facile
</t>
  </si>
  <si>
    <t>mohamed-t-126805</t>
  </si>
  <si>
    <t>Je suis satisfait du service… les prix me conviennent à voir dans le temps puisque mon ancien assureur a décidé d’augmenter les prix a sa guise sans que je n’ai de malus ou encore que je n’ai declaré de sinistre 3 à 4 mois avant l’échéance prévue, elle s’appelle active assurance. Peut être que ma note sur la satisfaction serait plus conséquente ou pas dans le temps</t>
  </si>
  <si>
    <t>diana-g-126783</t>
  </si>
  <si>
    <t xml:space="preserve">Satisfaite. Lors de la validation du devis on me parle de 2 mois offert et en le finalisation je doute d'en bénéficier. 
Le rappeler serait un plus.  Le contact téléphonique était top
</t>
  </si>
  <si>
    <t>vincent-z-126764</t>
  </si>
  <si>
    <t>Je suis satisfait le prix me convient je vous remercie à bientôt votre site et rapide et bien lisible la souscription est très rapide je vous remercie.</t>
  </si>
  <si>
    <t>bodet-c-126762</t>
  </si>
  <si>
    <t xml:space="preserve">Manque le choix de mensualité pour le payement 
Les conditions sont trop compliquer à trouver et lire 
Sinon on verra bien le jours ou j'aurai besoin </t>
  </si>
  <si>
    <t>lorine-j-126750</t>
  </si>
  <si>
    <t>Je suis satisfaite du tarif, du service qui est proposer je pense avoir fait le bon choix en venant chez vous est il a etait très pratique de souscrire</t>
  </si>
  <si>
    <t>arnaud-a-126718</t>
  </si>
  <si>
    <t xml:space="preserve">Prix correctes mais nouvellement adhérent à voir dans l'avenir.
contact téléphonique efficace
les prestations semblent être à hauteur du prix demandé </t>
  </si>
  <si>
    <t>guelablemon-william-shaddy-d-126707</t>
  </si>
  <si>
    <t>Je suis satisfait du service,le prix me convient, simple et pratique,les avantages aussi, et je pense bien que avec mon assurance  tout risque je ne crains rien</t>
  </si>
  <si>
    <t>marie-sophie-r-126683</t>
  </si>
  <si>
    <t>Je suis satisfaite de mon nouveau contrat ! les prix sont compétitifs et il est très facile de souscrire en ligne. Je recherchais de la rapidité et un tarif plus compétitif</t>
  </si>
  <si>
    <t>hamza-k-126678</t>
  </si>
  <si>
    <t xml:space="preserve">satisfait des prix et service proposes contrat tres vite fait et tres bien expliques surtout pour assurer des voitures au prix raisonnable pour un contrat tout risque
</t>
  </si>
  <si>
    <t>jean-b-126655</t>
  </si>
  <si>
    <t xml:space="preserve">Les prix sont attractifs et me conviennent après à voir dans le temps comment
Ils sont réactifs en cas de sinistre ou d'autres problèmes qui peuvent survenir. </t>
  </si>
  <si>
    <t>marwa-b-126652</t>
  </si>
  <si>
    <t>Très bien tarif correct tout est parfait merci direct assurance j'espère être satisfaite par la suite de mon assurance voilà mon avis merci beaucoup direct assurance</t>
  </si>
  <si>
    <t>gregory-g-126651</t>
  </si>
  <si>
    <t>Niveau prix:
Les multiples options ne rendent pas le prix final lisible.
Satisfaction:
Passez au dépannage 0km de base
Difficile de se prononcer, espérant ne pas avoir besoin de vos services.</t>
  </si>
  <si>
    <t>redha-m-126618</t>
  </si>
  <si>
    <t xml:space="preserve">Je suis satisfait de cette assurances car vous proposer de meilleur prix que les concurrent. 
C’est pour cela que j’ai assurés mes deux véhicules. 
Cordialement. </t>
  </si>
  <si>
    <t>brigitte-d-126612</t>
  </si>
  <si>
    <t>Je suis satisfaite du service et du prix et du service en ligne ,  merci de l efficacité et de la rapidité de votre logiciel,  ceci est un gagne temps.</t>
  </si>
  <si>
    <t>leon-naej-126600</t>
  </si>
  <si>
    <t>difficile  de correspondre autrement que par l'espace personnel.
si on arrive à joindre quelqu'un au tél, nous sommes balladés de service en service (soit disant plus compétent.......pour finir sans personne tellement que c'est long.
Difficile également de résilier car demande de documentsautre que certificat de cession qui devrait suffire !</t>
  </si>
  <si>
    <t>veronique-j-126598</t>
  </si>
  <si>
    <t>Les prix sont très attractif, et je suis satisfait de ce que l'assurance me propose,. Il est facile et rapide de souscrire une assurance sur direct assurance</t>
  </si>
  <si>
    <t>catherine-c-126582</t>
  </si>
  <si>
    <t>Rien à dire, tout est parfait, sauf les prix qui fluctuent selon les devis et les dates de création 
Votre site est bien fait et clair pour vos clients</t>
  </si>
  <si>
    <t>jamal-t-126573</t>
  </si>
  <si>
    <t>Je suis très satisfait de votre site et des offres de prix très correct la rapidité de votre réponse tout et simple dans les questionnaires pour faciliter les réponses</t>
  </si>
  <si>
    <t>charlotte-n-126526</t>
  </si>
  <si>
    <t>L’application est facile d’accès et très complète ! J’espère ne pas être déçue d’un contrat conclu par internet. Et j’ai hâte de connecté la boîte pour payer moins chers</t>
  </si>
  <si>
    <t>luis-p-126508</t>
  </si>
  <si>
    <t>J'ai souscrit sur le site internet et je suis satisfait du service direct assurance.
Ils ont de très bon prix, très accessible....
Très facile à souscrire</t>
  </si>
  <si>
    <t>djaafar-b-126481</t>
  </si>
  <si>
    <t>Je suis satisfait de ma souscription 
Tarif et protection plus que intéressante merci beaucoup
Je suis satisfait de ma souscription 
Tarif et protection plus que intéressante merci beaucoup</t>
  </si>
  <si>
    <t>amal-f-126478</t>
  </si>
  <si>
    <t>Je suis satisfaite, assurance simple, pas cher surtout pour les formules qu'elle propose.
Personnel facile a  joindre, a l'écoute et a l'aide 
Je recommande</t>
  </si>
  <si>
    <t>toufik-b-126461</t>
  </si>
  <si>
    <t>Très satisfait très intéressant très fiable très bien au niveau du prix
Je recommande cette société d'assurance prix compétitif et attractif pour assurer son auto</t>
  </si>
  <si>
    <t>nathalie-b-126427</t>
  </si>
  <si>
    <t>difficulté de connexion. Site beug et annule nos simulations. Vivant sur une cité balnéaire, peut-être trop de monde en ligne au même moment...
mais très facile de compréhension et de souscription</t>
  </si>
  <si>
    <t>belgin-y-126408</t>
  </si>
  <si>
    <t>Rapide et simple. Tarif convenable merci
merci pour ce site qui est efficace qui nous fait gagner du temps et de l'argent. je recommande a tout le monde</t>
  </si>
  <si>
    <t>kahaia-h-126386</t>
  </si>
  <si>
    <t>Je suis satisfaite... Prix raisonnable! Avec une rapidité.... 
Je la recommande comme assurance voiture. Rapide, tout ce fait sur internet. Plus besoin de ce déplacer.</t>
  </si>
  <si>
    <t>vincent-c-126385</t>
  </si>
  <si>
    <t>Je suis satisfait de DIRECT ASSURANCE je vous le conseille vivement.
Niveaux tarif il et compétitif et pour les personne et encore une fois très satisfait du service merci</t>
  </si>
  <si>
    <t>christian-d-126381</t>
  </si>
  <si>
    <t>offre simple et détaillée sur un site bien construit dans la progression du devis. Tarif compétitif pour les jeunes conducteurs en phase probatoire. Bonne première expérience</t>
  </si>
  <si>
    <t>nicolas-s-126377</t>
  </si>
  <si>
    <t>Prix un peu chère, les services sont convenable, la rapidité pour être assurer et quand à elle rapide et efficace. 
Merci de m'assurer cordialement...</t>
  </si>
  <si>
    <t>vincent-p-126359</t>
  </si>
  <si>
    <t>A voir le jour ou j'aurais un probleme! 
Site clair et sans bug, facilité de retrouver son devis donc ca c'est OK.
Tarif équivalent a peu de chose près a ce qui se fait ailleurs</t>
  </si>
  <si>
    <t>beatrice--o-126357</t>
  </si>
  <si>
    <t>Je suis très satisfaite des options et de la tarification  proposées pour assurer ma voiture. 
Je recommande fortement direct’assurance à mes proches.</t>
  </si>
  <si>
    <t>annr-d-126345</t>
  </si>
  <si>
    <t xml:space="preserve">Gestion très simple de la souscription et mise en place du contrat relativement aisée. 
A voir dans le temps si le service client est opérationnel et réactif. 
</t>
  </si>
  <si>
    <t>laurent-r-126329</t>
  </si>
  <si>
    <t>Je suis satisfait par le contrat, les conditions de couverture, la facilité d'utilisation du site, la rapidité d'utilisation, le prix de l'assurance proposée.</t>
  </si>
  <si>
    <t>mike-w-126315</t>
  </si>
  <si>
    <t xml:space="preserve">Je suis vraiment Satisfait du prix et de la prestation je recommande vraiment direct assurance 
Je vais faire des devis pour mes 3 autre voiture pour comparer les tarifs </t>
  </si>
  <si>
    <t>elodie-c-126314</t>
  </si>
  <si>
    <t>JE SUIS CONTENTE ET SATISFAITE DE TROUVER MOINS CHER .
ON VERRA LA SUITE LORSQU IL Y AURA UN SOUCIS
En esperant que cela se passe bien dans pour la suite</t>
  </si>
  <si>
    <t>marco-sergio--n-126308</t>
  </si>
  <si>
    <t>Merci, tres efficace. Je retrouve toujours avec pliais Dirext assurance de que je rachète une voiture !! Je le conseil a mes connaissances. Toujours avec plaisir</t>
  </si>
  <si>
    <t>myriam-b-126294</t>
  </si>
  <si>
    <t>Pour le moment, je suis satisfaite mais je viens juste de souscrire donc pas de recul et il est difficile de donner un avis
j ai vu de bonnes critiques</t>
  </si>
  <si>
    <t>frederic-b-126285</t>
  </si>
  <si>
    <t>Pour l'instant rien à signaler.
On verra la suite.
Tout ce que je peux dire, c'est que le site est pratique et facile d'utilisation. Les infos sont disponibles.</t>
  </si>
  <si>
    <t>johann-p-126256</t>
  </si>
  <si>
    <t>JE SUIS SATISFAIT DU SERVICE, FACILE ET RAPIDE.
MON AMIE EST CHEZ VOUS DEPUIS PLUS DE 5 ANS, ELLE EN EST TRES SATISFAITE ET M A RECOMMADE DIRECT ASSURANCE</t>
  </si>
  <si>
    <t>franck-v-126249</t>
  </si>
  <si>
    <t>Je suis satisfait de direct assurance et je le recommande à mon entourage merci a vous de m'avoir accompagné dans mes démarches de recherche d'assurance</t>
  </si>
  <si>
    <t>rocio-b-126225</t>
  </si>
  <si>
    <t>Je suis satisfait du service rapide et pas cher
pour l'instant très content
de toutes les propositions la vôtre est celle qui convient le mieux à mon économie
Je recommanderai votre service en ligne à tous mes amis et ma famille</t>
  </si>
  <si>
    <t>houaria-r-126213</t>
  </si>
  <si>
    <t xml:space="preserve">Merci pour la conseillère qui était géniale, tarif avantageux 
Et surtout facile à faire. Je le recommande à mes fils 
Les étapes à suivre très claires </t>
  </si>
  <si>
    <t>audrey-g-126210</t>
  </si>
  <si>
    <t>Je suis très satisfaite des tarifs proposés et de la rapidité de la procédure. Le site est simple d'accès et c'est surtout très compréhensible . Merci</t>
  </si>
  <si>
    <t>joran-r-126183</t>
  </si>
  <si>
    <t>Je suis satisfait du service, souscription rapide très utile lors de l'achat du véhicule.
Je n'est jamais eu aucun soucis avec cet assurance pour mes précédents véhicules</t>
  </si>
  <si>
    <t>michel--c-126149</t>
  </si>
  <si>
    <t>Simple pratique, bon prix,  bonne couverture, rapide,  j'ai été conseillé par un membre de ma famille et j eb ferai de même avec mes connaissances qui me demanderont conseil</t>
  </si>
  <si>
    <t>aurelie-m-126148</t>
  </si>
  <si>
    <t>Satisfait des services direct assurance.  Les prix sont correct. 
Les choix des options sont très correct aussi.
Merci à vous direct assurance pour vos offres</t>
  </si>
  <si>
    <t>alloua-l-126142</t>
  </si>
  <si>
    <t xml:space="preserve">Je suis satisfait du service 
Le sit est faciles d'utilisation , parfois il y a des questions qui ne servent pas ,cela peut être amélioré je pense par exemple ,le nombre d'enfant </t>
  </si>
  <si>
    <t>guylaine-a-126136</t>
  </si>
  <si>
    <t>Très bien, très claire et on peut facilement modifier les différentes options c'est un véritable atout. Concernant les tarifs directs assurance est très bien positionnés par rapport à ces autres concurrents</t>
  </si>
  <si>
    <t>clugnac-e-115205</t>
  </si>
  <si>
    <t>Pour le moment je suis satisfaite du service à voir dans le temps si le suivi sera le même ainsi que la qualité des services et la rapidité d'exécution</t>
  </si>
  <si>
    <t>florence--e-126077</t>
  </si>
  <si>
    <t>Le devis est correcte  et le prix imbattable 
J’espère que je ne le regretterai pas 
Maintenant il ne reste plus qu’à tester car c’est une 1ère fois que je prend une assurance en ligne</t>
  </si>
  <si>
    <t>meryl-r-126060</t>
  </si>
  <si>
    <t>Je suis très satisfaite, l’interface du site est très compréhensive, et clair. J’ai pu obtenir toute les réponses à mes questions et souscrit rapidement à mon assurance.</t>
  </si>
  <si>
    <t>paolo-c-126046</t>
  </si>
  <si>
    <t>A voir avec le temps, pour un premier véhicule je trouve que c'est un peut cher. J'espère n'est pas être déçu en cas de panne ou sinistre. Sinon concernant l'inscription c'est assez rapide !</t>
  </si>
  <si>
    <t>marie-s-126045</t>
  </si>
  <si>
    <t>Je suis satisfaite mais je ne connais pas encore bien le site. Le boitier calculant le montant mensuel de l'assurance semble être une très bonne idée.</t>
  </si>
  <si>
    <t>eddy-l-126040</t>
  </si>
  <si>
    <t>Je suis satisfait le prix est attractif, sérieux je vais souscrire chez vous pourriez vous m envoie la carte verte dès que se serait payé les 47 euros</t>
  </si>
  <si>
    <t>mohamed-k-126035</t>
  </si>
  <si>
    <t>Je suis satisfait de la rapidité et de la facilité dans la démarche  d’inscription . J’apprécie le fait que l’on puisse adapter sa formule via l’application.</t>
  </si>
  <si>
    <t>michele-g-126015</t>
  </si>
  <si>
    <t>Avec plusieurs contrat le prix n est pas vraiment dégressif dommage sinon content des tarifs qui sont quand même plus bas que la. Concurrence mais je n ai encore jamais utilisé les services</t>
  </si>
  <si>
    <t>franck-m-125992</t>
  </si>
  <si>
    <t>Très satisfaits du prix mais nous attendons de voir si les services d'assurance sont à la hauteur également.
Nous avons échangé de façon correcte avec le service client qui nous a très bien expliqué les conditions d'assurance.</t>
  </si>
  <si>
    <t>aurelie-c-125985</t>
  </si>
  <si>
    <t>Tarifs corrects, souscription en ligne rapide et clair. Devis avec plusieurs niveaux de garantie, je recommande. A voir dans le temps l'évolution des tarifs.</t>
  </si>
  <si>
    <t>dominique--p-125978</t>
  </si>
  <si>
    <t xml:space="preserve">Je suis satisfait
les prix me conviennent, et depuis un an que je suis assurer chez direct assurance, je n'ai pas eu de problèmes.
Je vous recommande direct assurance
</t>
  </si>
  <si>
    <t>cynthia-r-125977</t>
  </si>
  <si>
    <t>Très satisfaite , je suis contente , c'est une assurance géniale  le prix est très raisonnable je recommande cette banque , Merci , je recommande très fortement</t>
  </si>
  <si>
    <t>ahlam-h-125972</t>
  </si>
  <si>
    <t>Je suis satisfait du service très agréable  je recommande efficace très bonne assurance. Rapidité du contrat conseillé très accueil avec respect je suis contente</t>
  </si>
  <si>
    <t>damien-v-125961</t>
  </si>
  <si>
    <t>Tout est au top merci à vous, c'est mon 3eme vehicule assuré chez vous, les tarifs sont top et les conseillers à l'écoute merci pour tous je vais pouvoir me faire plaisir sur les routes</t>
  </si>
  <si>
    <t>joffrey-b-125943</t>
  </si>
  <si>
    <t>Simple et donne la chance aux personnes non assurées depuis des années .. Tarif correct dans l'ensemble juste il serait bien de pouvoir payer tous les mois.</t>
  </si>
  <si>
    <t>mohammed-b-125932</t>
  </si>
  <si>
    <t>Je suis satisfait du service 
Les prix sont convenables
Simple et pratique 
Recommandé par mon entourage 
J'espère être satisfait sur le long terme ...</t>
  </si>
  <si>
    <t>birol-k-125926</t>
  </si>
  <si>
    <t xml:space="preserve">Je suis satisfait du service....
Le prix me convient...
C'est pas cher du tout..
Je conseille à tout les mondes 
Sans hésitation 
Service a l'écoute
Pas chère </t>
  </si>
  <si>
    <t>anne-sophie-d-125924</t>
  </si>
  <si>
    <t>simple pour concrétiser le contrat
les différents devis proposés sont bien expliqués
La proposition suivant l'année du véhicule est bien car je n'aurais pas choisis le tout risque alors que la différence de prix étant minime et judicieux par rapport à ma voiture avec peu de kms vu l'année.</t>
  </si>
  <si>
    <t>zakia-b-125919</t>
  </si>
  <si>
    <t>Très satisfaite de la praticité du site. Facile d'utilisation et très bon rapport qualité/prix. Je recommanderai ce site à mon entourage. Rapidité d'utilisation</t>
  </si>
  <si>
    <t>lounis-a-125901</t>
  </si>
  <si>
    <t>Parfait rapide et simple un service rapide a la haiteur des demandes avec une tres bonne comprehension un site facile et rapide avec une bonne comprehension</t>
  </si>
  <si>
    <t>rudice--e-125886</t>
  </si>
  <si>
    <t>Le prix est plus cher que la concurrence de 7€ de plus par mois. Mais j’ai pris ce contrat car le paiement initial est plus accessible. Je ne sais pas si je dois recommander.</t>
  </si>
  <si>
    <t>fabien-b-125884</t>
  </si>
  <si>
    <t>Satisfait !! Le service est rapide et très facile à prendre en main. Beaucoup d'options donc on peut s'y perdre un peu quand on y connaît pas grand chose.</t>
  </si>
  <si>
    <t>gabrielle-s-125879</t>
  </si>
  <si>
    <t>c'est top:: tarif. vraiment intéressant et facilité de souscription. Rapidité quant à l'établissement du devis du devis simplicité du formulaire. Possibilité d'accès même le week-end</t>
  </si>
  <si>
    <t>christian-p-125877</t>
  </si>
  <si>
    <t>Je suis satisfait du devis
dans l'attente de l'évolution de notre relation 
je vais prendre également un contrat habitation et je vais voir si le code promo est proposé</t>
  </si>
  <si>
    <t>alainriss04-125875</t>
  </si>
  <si>
    <t>Après un tarif attractif la 1ère année, une augmentation de près de 13% la seconde année accompagnée de justifications bidons donnent le sentiment d'être pris pour un imbécile. Il parait que c'est une habitude de cet assureur.</t>
  </si>
  <si>
    <t>sara-d-125838</t>
  </si>
  <si>
    <t>Très bien, rapide efficace, conseillers à l'écoute. Les prix sont satisfaisants quant aux prestations. Le formulaire est intuitifs et les paramétrages selon son profils sont optimisés.</t>
  </si>
  <si>
    <t>ganael-h-125836</t>
  </si>
  <si>
    <t>Parfait le prix est très correct, à voir en cas de problème ce que donne réellement votre assurance, je pourrai peut-être assurer mes autres véhicules chez bous</t>
  </si>
  <si>
    <t>celine-m-125829</t>
  </si>
  <si>
    <t>Je suis satisfaite du service. Je trouve également les tarifs très attractifs. Je déplore néanmoins un dysfonctionnement au moment du règlement par carte bancaire de ma première cotisation.</t>
  </si>
  <si>
    <t>yassmina-b-125818</t>
  </si>
  <si>
    <t>j suis satisfaite même si le prix est assez cher , pour des nouveaux conducteur qui veulent acheter une boite et aussi l'assure ce n'est plus donne a tout le monde</t>
  </si>
  <si>
    <t>sridhar-v-125815</t>
  </si>
  <si>
    <t>Le prix est excessif sachant que nous avons déjà un contrat chez vous et ayant personnellement été un client durant plus de 3 ans chez vous. En espérant un geste de votre part.</t>
  </si>
  <si>
    <t>carol-d-125812</t>
  </si>
  <si>
    <t xml:space="preserve">prix intéressant pour ce véhicule ! en espérant ne pas avoir besoin de vous plus qu'avant ! obtention facile et immédiate du devis. satisfaite pour le paiement
</t>
  </si>
  <si>
    <t>bruno-g-125793</t>
  </si>
  <si>
    <t>le prix me convient bien que la saisie soit compliquee pour moi j espere que tout se passera bien pour la suite car c est la premiere fois que je prends une assurances par internet</t>
  </si>
  <si>
    <t>marlene-p-125768</t>
  </si>
  <si>
    <t>Site clair Simple et rapide pour assurer ma nouvelle voiture en quelques minutes . Pour un prix raisonnable . A voir maintenant l'efficacité en cas de sinistre.</t>
  </si>
  <si>
    <t>ghizlane-s-125762</t>
  </si>
  <si>
    <t>je suis satisfaite car on peut faire le contrat sur internet et on peut le faire le week end les explications sont compréhensibles, faciles à utiliser.</t>
  </si>
  <si>
    <t>ilias-e-125717</t>
  </si>
  <si>
    <t xml:space="preserve">Je suis assez Satisfait assez simple d'utilisation et bien expliquer
Merci de proposer des devis personnalisé en fonction de nos besoin. 
Merci a vous. </t>
  </si>
  <si>
    <t>madigassy-k-125699</t>
  </si>
  <si>
    <t>Je suis satisfait touts vos services en ligne merci direct assurances il y’a riens a dire je ne pas eu difficulté seulement c’était ma première fois au début j’avais pas compris mais après c’était facile</t>
  </si>
  <si>
    <t>benoit-a-125687</t>
  </si>
  <si>
    <t>Je suis globalement satisfait. Cependant je ne comprends pas pourquoi je viens de payer 85 euros pour les 2 premières mensualités alors que le prochain prélèvement de 42 euros est prévu directement en septembre.
Comme le début des garanties démarre le le 02 août, je devrais continuer à payer en octobre...</t>
  </si>
  <si>
    <t>makan-d-125679</t>
  </si>
  <si>
    <t>Satisfaisant je suis content de l'assureur
Cordialement
Merci pour votre compréhension
Merci</t>
  </si>
  <si>
    <t>arpine-m-125675</t>
  </si>
  <si>
    <t>Rien à signaler pour l’instant, bon service client, application facile à gérer, pas cher par rapport d’autres assurances, service One Drive très utile et motivant pour bien conduire</t>
  </si>
  <si>
    <t>audrey-l-125667</t>
  </si>
  <si>
    <t xml:space="preserve">Prix super bon pour les jeunes conducteur
Je suis très contente du service proposé et des conditions. J'espère avoir le même niveau de satisfaction dans la durée </t>
  </si>
  <si>
    <t>cedrique-t-125634</t>
  </si>
  <si>
    <t>Je suis satisfaite du service et le tarif me convient.
Étant déjà cliente chez Direct assurance, je suis en confiance..Merci pour la facilité pour faire le devis.</t>
  </si>
  <si>
    <t>pierre-d-125624</t>
  </si>
  <si>
    <t xml:space="preserve">Je trouve dommage que je ne puisse payer par mensualisation pour min assurznce auto.
Sachant que je suis deja assuré chez vous pour mon logement.
J'espère qu'on pourras effectuer un changement apres la première année d'assurances. </t>
  </si>
  <si>
    <t>bruno-n-125603</t>
  </si>
  <si>
    <t>Je suis satisfait du service Tout a bien été les gens sont aime les et rapide les prix sont corrects et c est très rapide merci beaucoup et au revoir à bientôt</t>
  </si>
  <si>
    <t>vanessa-g-125594</t>
  </si>
  <si>
    <t xml:space="preserve">Le pack sérénités est un peut cher . L assistance zéro kilomètres sans près de véhicules aurais été parfait . Sinon communication parfaite . Pour le moment je suis satisfaite 
</t>
  </si>
  <si>
    <t>thierry-b-125592</t>
  </si>
  <si>
    <t>je suis satisfait de la vitesse de souscription.  le prix est correct j'ai trouvé vos coordonnées par l’intermédiaire d'un comparateur de prix pour assurance</t>
  </si>
  <si>
    <t>melanie-f-125588</t>
  </si>
  <si>
    <t xml:space="preserve">La création du devis était claire et rapide, l'inscription l'était tout autant ! 
On m'a recommandé Direct Assurance et j'en suis pour l'instant satisfaite ! </t>
  </si>
  <si>
    <t>fabien-t-125567</t>
  </si>
  <si>
    <t>Je suis satisfait de mon contrat d’assurance et des tarifs fournis je je commande au amis et proches le service est rapide et les explications sont clairs</t>
  </si>
  <si>
    <t>leslie-c-125559</t>
  </si>
  <si>
    <t>Je trouve les options un peu élevées ce qui m'a obligé à devoir me passer du bris de glace 0 franchise.. Sinon tarif compétitif dans l'ensemble. Je recommande malgré tout.</t>
  </si>
  <si>
    <t>susanne-d-125544</t>
  </si>
  <si>
    <t>Je suis satisfaite des services et du prix
Pratique de pouvoir tout faire par internet et messagerie
Le paiement simple par carte de crédit est également un avantage</t>
  </si>
  <si>
    <t>tarik-p-125528</t>
  </si>
  <si>
    <t xml:space="preserve">Bonjour 
Je ne sais pas trop quoi mettre je viens d’adhérer à l’assurance pour la première fois 
J’espère être couvert au mieux et que le service client soit au top 
Merci </t>
  </si>
  <si>
    <t>cyril-l-125522</t>
  </si>
  <si>
    <t>Pratique et rapide.. le procès est clair et détaillé.
En espérant, comme toutes les assurances, ne pas en avoir besoin..
On verra donc sur la durée si c'est un bon choix</t>
  </si>
  <si>
    <t>ruben-o-125511</t>
  </si>
  <si>
    <t xml:space="preserve">Bien, j’avais déjà une voiture assurée et cela s’est très passé, je recommande cette assurance! 
S’il faut réassurer une automobile j’irai sans hésiter </t>
  </si>
  <si>
    <t>el-maziani-yanis-y-125503</t>
  </si>
  <si>
    <t>Je suis satisfait on verra par la suite si l’assurance fonctionne bien on verra si les garanti reste comme écrit sur le contract merci bonne journée b</t>
  </si>
  <si>
    <t>hakim-m-125498</t>
  </si>
  <si>
    <t>super tarifs, j'ai été étonné du tarifs, merci encore pour ces tarifs, tout est parfait avec avis de courtier qui m'a conseillé de signer chez vous. je pense que je mettrai toute mes voitures chez vous</t>
  </si>
  <si>
    <t>christine-c-125469</t>
  </si>
  <si>
    <t xml:space="preserve">Bonjour madame, monsieur 
Satisfait de la rapidité du contrat. Je vous remercie 
Christine chaka
Je voudrais me conseiller sur les tarifs sur un contrat habitation </t>
  </si>
  <si>
    <t>blondelle-m-125461</t>
  </si>
  <si>
    <t>Je suis satisfait et très heureux de votre rapiditet merci de votre rapidité votre prix très attractifs mes deux voitures sont assuré chez vous aucun soucid</t>
  </si>
  <si>
    <t>tony-n-125447</t>
  </si>
  <si>
    <t>Je suis satisfait, du prix et de la prestation téléphonique des conseillers de votre service, par contre juste bien annoncé lors des codes promo que se sera remboursé via virement. 
Cdt</t>
  </si>
  <si>
    <t>djenabou--d-125443</t>
  </si>
  <si>
    <t xml:space="preserve">Je suis satisfaite du service c’est très rapide et les tarifs sont correctes les garanties plutôt intéressantes. Je recommanderai vivement cette assurance à mes proches.
</t>
  </si>
  <si>
    <t>maxence-d-125435</t>
  </si>
  <si>
    <t>Je suis satisfait du service les prix me conviennent simple et rapide, beaucoup de choix au niveau des services. On ce laisse guider C est très simple.</t>
  </si>
  <si>
    <t>virginie-j-125429</t>
  </si>
  <si>
    <t xml:space="preserve">Je suis satisfait des prix proposés par Direct Assurance.
Les tarifs proposé sont bien moins chers que mon ancienne assurance.
Merci pour le service. </t>
  </si>
  <si>
    <t>chrystelle-d-125423</t>
  </si>
  <si>
    <t>Je suis satisfaite du service personne très aimable au téléphone
prix intéressant et bonne prise en charge en cas de sinistre
je pense parrainer des personnes de ma famille</t>
  </si>
  <si>
    <t>cindy-d-125415</t>
  </si>
  <si>
    <t>Je suis satisfaite du service 
Les prix sont très abordables
L'accueil téléphonique est au top je vous recommande fortement cette agence d'assurance tout est très bien expliquer</t>
  </si>
  <si>
    <t>emeline-f-125405</t>
  </si>
  <si>
    <t>je suis satisfaite de cette assurance et de son prix attractif qui corresponde à ma demande en temps que jeune conducteur. Simple et efficace devis rapide</t>
  </si>
  <si>
    <t>juan-e-125403</t>
  </si>
  <si>
    <t>Me prix me conviene. Il est nécessaire de donner l’option  de bonus pour les gens qu’ont eu une assurance étrangère. Il n’est pas juste payer plus pour ne pouvoir pas démontrer une bonne « bonus «</t>
  </si>
  <si>
    <t>caherine--c-125372</t>
  </si>
  <si>
    <t>je suis satisfait  , rapidité  et prix correct , client depuis quelques années sur ce véhicule en deuxième conducteur  , je vais me rassurer sur une nouvelle voiture fin aout en premier conducteur</t>
  </si>
  <si>
    <t>marie-denise-d-125334</t>
  </si>
  <si>
    <t>Je suis satisfait les prix me conviennent on verra par la suite comment va ce passer au cas ou il ya aura un incident pour l'instant je recommande vivement</t>
  </si>
  <si>
    <t>marcel-c-125331</t>
  </si>
  <si>
    <t>Application simple à utiliser avec en plus un tarif est raisonnable . Maintenant j’espère que le service en cas de sinistre sera à la hauteur ………………..</t>
  </si>
  <si>
    <t>christine-d-125325</t>
  </si>
  <si>
    <t>Je suis entièrement satisfaite ! Très compétent ! En ligne c’est parfait aucun problème ! Très réactif à mes besoin ! Je recommande vivement Direct Assurance !</t>
  </si>
  <si>
    <t>vadim-r-125322</t>
  </si>
  <si>
    <t>Rapide et clair pour souscrire une assurance automobile en tant que jeune conducteur. Gros avantage par rapport aux autres offres. Je recommanderai sans hesiter</t>
  </si>
  <si>
    <t>jasmel-g-125320</t>
  </si>
  <si>
    <t xml:space="preserve">bon prix sauf pour les options 
contact avec le service client est bon 
j'ai juste eu une mauvaise information pour ma resiliation avec mon ancienne assurance </t>
  </si>
  <si>
    <t>thierry-w-125317</t>
  </si>
  <si>
    <t>Je suis satisfait du service et du prix que vous me proposer pour mon assurance automobile, je recommande fortement direct assurance pour tous les conducteurs</t>
  </si>
  <si>
    <t>abdelmajid-e-125309</t>
  </si>
  <si>
    <t>Application simple et pratique. 
Les tarifs sont raisonnables et le choix des options super pratique. 
La Souscription express est vraiment appréciable.
Au top !</t>
  </si>
  <si>
    <t>perrine-p-125294</t>
  </si>
  <si>
    <t>Je suis satisfaite du service client et  des prix pour mes deux véhicules. Rapidité et professionnalisme sont de mise.Je ne changerais pas d'assurance de si tôt.</t>
  </si>
  <si>
    <t>yannick-p-125279</t>
  </si>
  <si>
    <t>Ras, satisfait du tarif ainsi que des conditions. Je recommande direct assurance. Devis en ligne rapide et précis, satisfait à tout point de vu. Rien d'autre à ajouter.</t>
  </si>
  <si>
    <t>mickael-g-125277</t>
  </si>
  <si>
    <t>J aurais aimé avoir une reduction si je prenais plusieur assurance chez vous. Tres heureux des tarifs et un peu plus de reideignement sur les mutuelle</t>
  </si>
  <si>
    <t>stephen-b-125263</t>
  </si>
  <si>
    <t>La démarche de souscription est simple et intuitive, et la garantie du conducteur est bien dotée à 1,5 M€. Le prix de l'assurance est plus intéressant que chez les concurrents que j'ai interrogés. Le point négatif que je relève est que la prime est plus élevée quand on opte pour le paiement mensuel.</t>
  </si>
  <si>
    <t>bachir-a-125248</t>
  </si>
  <si>
    <t>Je suis satisfait de mon expérience, des tarifs et des garanties proposés.
L'expérience en ligne a facilité ma souscription auprès de vos services. Je recommande.</t>
  </si>
  <si>
    <t>loic-p-125219</t>
  </si>
  <si>
    <t>Parfait. Devis immédiat, souscription rapide. Prix attractif. Très content de continuer avec direct assurance après avoir déjà souscrit une assurance habitation chez eux</t>
  </si>
  <si>
    <t>fethi-b-125217</t>
  </si>
  <si>
    <t>Souscription un peu longue sur internet toujours obligé de vérifier et de révenir en arrière. Après je ne comprends pas pourquoi il faut aussi régler par CB alors que j'ai donné mon IBAN.</t>
  </si>
  <si>
    <t>marie-florence-k-125188</t>
  </si>
  <si>
    <t>Je suis satisfait du service. Le prix est correcte. De même pour la procédure à suivre. Les étapes sont indiquées de façon claire et les choix des packs et des tarifs aussi.</t>
  </si>
  <si>
    <t>romain-k-125163</t>
  </si>
  <si>
    <t>Je suis satisfait des prix et des services proposés.
Facilité d'utilisation du site et des informations proposés
Validation des documents facile en attente des documents officiels</t>
  </si>
  <si>
    <t>sylvain-l-125118</t>
  </si>
  <si>
    <t>Je suis satisfait bien moins cher que mon ancienne assurance auto. La bascule s’est faite rapidement et de manière intuitive, il me reste cependant à vérifier cela dans la durée.</t>
  </si>
  <si>
    <t>fabrice-p-125115</t>
  </si>
  <si>
    <t>je suis satisfait sauf que chaque années, les mensualités ne baissent pas alors que mon bonus augmente ;-) donc quel intérêt d'avoir un bonus si c'est pour voir les primes augmenter et pourtant sans sinistre?</t>
  </si>
  <si>
    <t>laurence-d-125113</t>
  </si>
  <si>
    <t>Service satisfaisant  par téléphone et par mail
Prix de l'assurance  encore élevé malgré bon conducteur sans jamais d'accident.
Merci pour votre aide.</t>
  </si>
  <si>
    <t>houari-b-125104</t>
  </si>
  <si>
    <t>M c'est meilleur prix par rapport à moi et merci beaucoup pour pour le prix je suis déjà client chez Direct Assurance bonne journée au revoir merci beaucoup</t>
  </si>
  <si>
    <t>ming-d-125099</t>
  </si>
  <si>
    <t>j'espère que le prix qui pourrait encore baisser un peu , ce serait parfait , c'est pratique de faire un devis rapidement en ligne ,  le rapport qualité prix est mieux classé par rapport aux autres concurrents</t>
  </si>
  <si>
    <t>laetitia-f-125094</t>
  </si>
  <si>
    <t xml:space="preserve">Je suis satisfait du service et du prix  très bon service 
Bonne protection 
Beaucoup de choix et beaucoup d’options intéressantes 
Meilleur prix que j’ai pus voir sur les comparateur 
</t>
  </si>
  <si>
    <t>scarlett-125089</t>
  </si>
  <si>
    <t>J'ai déclaré un sinistre auto l'expert est passé lundi 19 juillet depuis aucune retour sur la prise en charge alors qu'il'était noté réponse sous48 heures. Aucune réponse à mes mails et lorsque vous'arrivez à avoir la plateforme au téléphone on vous dit qu'on va vous rappeller. Je paye une assurance tous risques depuis des années pour rien et le jour où j'en'ai besoin ils sont aux abonnés absents. Voilà le problème avec les services par internet le jour où il y a un problème vous n'avez pas d'interlocuteurs !!</t>
  </si>
  <si>
    <t>eric-d-125086</t>
  </si>
  <si>
    <t>Je suis satisfait du service de devis et de la mise en place rapide du contrat d'assurance avec direct assurance. Le site est tres bien fait merci !!!</t>
  </si>
  <si>
    <t>moustafa-l-125067</t>
  </si>
  <si>
    <t xml:space="preserve">Simplicité d'inscription et de souscription à une assurance. Rapidité de traitement, ainsi que un prix très attractif.
Je suis ravie pour ce début de la collaboration avec direct assurance
</t>
  </si>
  <si>
    <t>jianya-c-125065</t>
  </si>
  <si>
    <t>Les prix son plus raisonnable que les autres assurances. Le devis est simple et rapide à faire soit même. Ils ont des tarifs adaptés à mes besoins, rien à redire.</t>
  </si>
  <si>
    <t>ali-a-125048</t>
  </si>
  <si>
    <t>Rapide et simple, c'est la première fois que j'ai établi un contrat sur le site, ça s'est très bien passé, malgré que j'ai des difficulté en informatique c'était simple et rapide</t>
  </si>
  <si>
    <t>rachel-m-125039</t>
  </si>
  <si>
    <t>Devis rapide et précis prix correcte par rapport à la formule proposée. 
Prise en charge rapide. A voir sur le long terme ............................</t>
  </si>
  <si>
    <t>flavien-c-125025</t>
  </si>
  <si>
    <t>Je suis super satisfait super service prix super bas facile d’utilisation   Couverture maximal et prix mini je recommande à tout mon entourage et à ma famille</t>
  </si>
  <si>
    <t>pierre-t-125016</t>
  </si>
  <si>
    <t>Service     O.K.
Prix     Trop cher pour moi
Simplicité   O.K.  Je ne me souviens plus avoir fait appel à vos services , et ça n'est pas plus mal ....</t>
  </si>
  <si>
    <t>yann-l-125014</t>
  </si>
  <si>
    <t>Suite devis fait au tel le 23 juillet, le service client devait me rappeler le 26/07 mais ça n'a pas été fait. Dommage...
Sinon le tarif est intéressant</t>
  </si>
  <si>
    <t>vitalie-s-124987</t>
  </si>
  <si>
    <t>Il s agit d'un devis rapide et pratique. je suis satisfait de la reponse donnee avec rapidite. je vous remercie pour tout
je conseillerai a mes amis  !</t>
  </si>
  <si>
    <t>claire-g-124970</t>
  </si>
  <si>
    <t xml:space="preserve">Service téléphone m'ayant promis à plusieurs reprises de me rappeler. Jamais fait. Dommage. 
Prix corrects. 
                                                           </t>
  </si>
  <si>
    <t>anas-b-124968</t>
  </si>
  <si>
    <t xml:space="preserve">Je suis satisfait du service rapide et efficace. Je recommande fortement.
Le devis en ligne se souscrit très rapidement. Je recommande vivement cet assurance 
</t>
  </si>
  <si>
    <t>caroline-f-124959</t>
  </si>
  <si>
    <t>Inscription facile et rapide. Satisfaite des services et les prix sont très correctes. A voir dans le temps, si j'ai toutes satisfactions j'assurerai ma deuxième voiture.</t>
  </si>
  <si>
    <t>kader-m-124953</t>
  </si>
  <si>
    <t>Très satisfait de mon assurance je recommande vraiment direct assurance 
Merci pour votre rapidité et prix afficher c est pas cher du tout merci encore</t>
  </si>
  <si>
    <t>eric-b-124937</t>
  </si>
  <si>
    <t>Le service est bon, le site web pratique et les prix me conviennent. Je regrette que les choix d'options / pack manquent un peu de souplesse : il faut choisir entre l'un ou l'autre et aucun ne me convient exactement à 100%.</t>
  </si>
  <si>
    <t>carine-p-124929</t>
  </si>
  <si>
    <t>j'ai dû effectuer une modification de contrat; le conseiller a été très à l'écoute et m'a donné de nombreuses explications. Mon avis est favorable!!!!</t>
  </si>
  <si>
    <t>alexandra-m-124928</t>
  </si>
  <si>
    <t>Je suis vraiment déçus de la lenteur de la prise en compte du dossier  du à un sinistre non commis par ma fille j'appelle et la seul chose que l'ont me dit c'est en cours de traitement</t>
  </si>
  <si>
    <t>cecile-b-124899</t>
  </si>
  <si>
    <t>SATISFAIT DE LA PRESTATION les informations sont claires le devis est tres simple a realiser et les tarifs sont plutot attractifs. je recommanderais</t>
  </si>
  <si>
    <t>audrey-m-124897</t>
  </si>
  <si>
    <t>Ca va que vous n'êtes pas cher parce que votre site de devis et souscription en ligne n'est pas des plus ergonomiques! Il y a eu un bug au moment du paiement, j'ai eu peur de payer deux fois...</t>
  </si>
  <si>
    <t>alexia-b-124882</t>
  </si>
  <si>
    <t>Je suis très satisfaite au niveau de vos différents tarifs.
Je suis également très satisfaite de la rapidité du service.
Je suis ravie de votre site internet.</t>
  </si>
  <si>
    <t>quentin-t-124877</t>
  </si>
  <si>
    <t>Simple et rapide, prix défiants toutes concurrences, je recommande direct assurance. les yeux fermés</t>
  </si>
  <si>
    <t>yvitch-a-124866</t>
  </si>
  <si>
    <t xml:space="preserve">1ERE souscription chez direct assistance -devis rapide et correct.
A voir dans le temps si la prestation est  conforme à nos attentes et que la prise en compte en cas de sinistre est à la hauteur d'une autre assurance.
</t>
  </si>
  <si>
    <t>claude-p-124791</t>
  </si>
  <si>
    <t>Je trouve que l'attente a été un peu longue au téléphone, mais globalement, je m'estime satisfait des réponses données à mes questions, que ce soit la 1° ou 2°pers.</t>
  </si>
  <si>
    <t>sarah-e-124788</t>
  </si>
  <si>
    <t>Je suis satisfaites du service mais les prix en tout risques pour les jeunes conducteurs sont vraiment ahurissants… je pense qu’il faudrait revoir des prix plus juste en fonction des années et kilomètres de conduites et non juste le À et le fait qu’il n’y ai pas eu de conduite accompagné ou autre.</t>
  </si>
  <si>
    <t>laissoub-m-124782</t>
  </si>
  <si>
    <t xml:space="preserve">- Les prix est resonable surtout au niveau de cite internet
- Facilité d'utilisation 
- Rapidement facilité et pratique..................  
Vraiment bien </t>
  </si>
  <si>
    <t>emilie-h-124781</t>
  </si>
  <si>
    <t xml:space="preserve">Je suis satisfait du service, dans tous les domaines ( au niveau des prix,  de la facilité d'adhésion...).
</t>
  </si>
  <si>
    <t>patrick-k-124764</t>
  </si>
  <si>
    <t>Très satisfait du service, simple et bon rapport qualité/prix. Tout est en ligne c'est très clair pour faire son choix. Et direct assurance on entends souvent parler.</t>
  </si>
  <si>
    <t>jean-pierre-d-124734</t>
  </si>
  <si>
    <t>très satisfait  de l inscription  a été très rapide
n oubliez pas les 2 mois gratuits
je vous conseillerai à mon entourage  de la facilité et des prix que vous pratiquer</t>
  </si>
  <si>
    <t>amina-e-124727</t>
  </si>
  <si>
    <t xml:space="preserve">Très bon accueil téléphonique réactivité et fluidité des saisies sur le logiciel. 
Espérant continuer dans ce sens. 
Prise en charge 
Merci direct assurance 
</t>
  </si>
  <si>
    <t>laura-g-124724</t>
  </si>
  <si>
    <t>Je suis très satisfaite du service, cependant je trouve les prix un peu élevés par rapport à certains concurrents.
Le service client est très efficace.</t>
  </si>
  <si>
    <t>cedric-d-124723</t>
  </si>
  <si>
    <t>La conseillère a bien répondue à toutes mes questions et les tarifs sont très compétitifs (je n'ai pas trouver moins cher malgré de nombreuses recherches).</t>
  </si>
  <si>
    <t>jerome-b-124711</t>
  </si>
  <si>
    <t>Bonjour j ai eu un premier devis a 350 euros et la j en ai un a 385.25 euros soit 25.25 euros de plus je ne comprend pas.
vous pouvez me joindre
Cordialement.</t>
  </si>
  <si>
    <t>fouad-g-124708</t>
  </si>
  <si>
    <t>Je suis satisfait pour votre service et j'aimerai bien que tt mes proche utilisé cette formule de tout risque car elle protège la voiture en 100% bonne continuation</t>
  </si>
  <si>
    <t>susanna-r-124697</t>
  </si>
  <si>
    <t>Je suis satisfaite.
Mais problème quand on fait 2 devis à 2 dates différentes le prix change.
Devis simple à réaliser sur internet, prise en main facile</t>
  </si>
  <si>
    <t>sylvain-n-124696</t>
  </si>
  <si>
    <t>pas encore eu de problème donc je ne sais pas mais le prix est bien, a voir le jour ou j'aurais un ligite, casse ou autre, sinon tres satistant de blabacar de base, donc l'assurance doit etre bien</t>
  </si>
  <si>
    <t>axel-v-124684</t>
  </si>
  <si>
    <t>Je suis ravi des services proposés par direct assurance le devis n'est pas cher a voir par la suite comment ce passe les échanges avec l'assurance.</t>
  </si>
  <si>
    <t>janie-l-124654</t>
  </si>
  <si>
    <t xml:space="preserve">Les prix moins cher qu'ailleurs 
Conseiller très bien 
L application très bien 
Pleins d options pas cher du tout et des prix en toute sérénité. 
Merci </t>
  </si>
  <si>
    <t>veronique-c-124646</t>
  </si>
  <si>
    <t xml:space="preserve">TRES SATTIFAIS DU SERVIECE
Rapide et claire 
j'ai rien a faire  tranquille c'est eux qui s'occupe de tout 
Rapide et efficace
Merci encore
A voir dans le temps </t>
  </si>
  <si>
    <t>melanie-c-124641</t>
  </si>
  <si>
    <t>Satisfaite du service mais l'augmentation de mon assurance est un peu conséquente je trouve 5e par mois ce n'est pas rien je trouve cela dommage mais direct assurance rempli quand même les conditions attendues</t>
  </si>
  <si>
    <t>caroline-f-124634</t>
  </si>
  <si>
    <t>satisfait des prix et des propositions de date de prelevement qui permette de choisir la date a laquelle nous souhaitons que le prelevement est lieux</t>
  </si>
  <si>
    <t>oumarou--b-124628</t>
  </si>
  <si>
    <t>Pour le moment ça va mais en tant que nous client je reste observateur dans l'aventure avant de juger. Comptes tenus de la galère j'ai subit de mon ancienne assurance</t>
  </si>
  <si>
    <t>nabil-n-124627</t>
  </si>
  <si>
    <t>A voir avec le temps au niveau du service clientèle... prix intéressantcertes... mais parfois l'attente par téléphone est beaucoup trop long pour avoir un conseiller professionnel</t>
  </si>
  <si>
    <t>abdelkader-b-124621</t>
  </si>
  <si>
    <t>Je suis satisfait tout d'abord par le service,la rapidité et surtout le prix
Un site très accessible et surtout la rapidité de faire l'assurance et j'espère restée client chez direct assurance que je vais recommander.</t>
  </si>
  <si>
    <t>julien-n-124593</t>
  </si>
  <si>
    <t>Merci de me demander mon avis
Le prix me convient, juste que je n'ai pas compris assez d'éléments sur le contrat.
Je suis disponible pour échanger avec vos services.
Merci de me renseigner sur les démarches à faire lorsque j'aurai besoin de vous 
Cordialement</t>
  </si>
  <si>
    <t>antoine-s-124590</t>
  </si>
  <si>
    <t>Assurance en ligne très pratique, permettant d’assurer sa voiture très rapidement sans devoir passer par une agence. Prix attractifs, avec de nombreux choix de packs.</t>
  </si>
  <si>
    <t>francis--k-124581</t>
  </si>
  <si>
    <t>Je suis satisfait du service, simple et rapide, le prix reste raisonnable 
J’espère cette belle aventure se passera bien avec directe assurance.
Je vous en remercie.</t>
  </si>
  <si>
    <t>karima-f-124562</t>
  </si>
  <si>
    <t>Les prix ne me conviennent pas après plus de 2 ans la concurrence me propose moins cher cest bien dommage avec plus de service notamment au niveau du dépannage.</t>
  </si>
  <si>
    <t>gregoire-e-124530</t>
  </si>
  <si>
    <t>Site très pratique. Mais prête parfois à interprétation.
J'ai été un peu surpris du coût des options.
Pendant que je rédige mon avis, j'ai reçu un sms qui me dit de communiquer les documents nécessaires avant le 27 septembre. 
Dommage qu'on ne dise pas cela de suite; Que dois je envoyer ?</t>
  </si>
  <si>
    <t>rachel-n-124517</t>
  </si>
  <si>
    <t>A voir par la suite. Je n’ai pas encore de recul. Mais sinon suscription claire et précise. Facile d’accès. J’espere qu’il n’y aura pas de mauvaises surprises</t>
  </si>
  <si>
    <t>dominique-p-124498</t>
  </si>
  <si>
    <t>Je suis satisfait des tarifs, de l'accueil le système fonctionne bien, pour l'instant je n'ai pas eu de sinistre donc je ne peux me prononcer pour cela</t>
  </si>
  <si>
    <t>patrice-b-124475</t>
  </si>
  <si>
    <t>J e suis satisfait du prix pour l assurance de ma cox
Les options sont très claires et il y a bien le choix
J étais déjà assuré chez vous
En espérant ne pas avoir d augmentation un an après mon contrat sans justification</t>
  </si>
  <si>
    <t>caroline-g-124473</t>
  </si>
  <si>
    <t>Très bien rapide bien prix abordable joignable rapidement dommage de ne pas avoir la carte verte de suite accepte les jeunes conducteurs plusieurs options intéressantes à choisir</t>
  </si>
  <si>
    <t>ronan-n-124470</t>
  </si>
  <si>
    <t>Je viens de faire une déclaration de sinistre auto. Je reçois un mail sans numéro de suivi et je n'ai aucune trace de ma déclaration sur appli ou site. Je ne sais donc pas si ma déclaration est prise en compte. Pas au niveau attendu et pas sécurisant pour vos clients ...</t>
  </si>
  <si>
    <t>dominique-c-124453</t>
  </si>
  <si>
    <t>rapide simple et efficace, la personne que j'ai eu au téléphone a été bien patiente avec moi qui n'a pas vraiment lm'habitude d'effectuer ce style de contrat à distance...</t>
  </si>
  <si>
    <t>alex-p-124443</t>
  </si>
  <si>
    <t>Je suis satisfait du service, les prix me conviennent, le système est très pratique et les démarches sont simples et claires. Je pourrais recommander direct</t>
  </si>
  <si>
    <t>estelle-t-124430</t>
  </si>
  <si>
    <t>Devis en ligne Simple et efficace, rapport au prix rien a redir pour le moment je suis plus que satisfaite. Je pense que je vouq recommanderai aupres d'autres personnes sans problème.</t>
  </si>
  <si>
    <t>pla-g-124427</t>
  </si>
  <si>
    <t>j esperais un peu moins chere mais j'ai finalement souscrit des options supplémentaires par rapport à mon assurance actuelle pour le meme prix. j espere que ça me sera utile !</t>
  </si>
  <si>
    <t>alain-q-124422</t>
  </si>
  <si>
    <t>Peut être proposer une assurance 1000 km et moins et mettre en concurrence plus de marque d'assurance voir meme des compagnies europeennes etrangères. vive l'espace europe</t>
  </si>
  <si>
    <t>romane-b-124397</t>
  </si>
  <si>
    <t xml:space="preserve">J'espère être satisfaite du contrat proposé par Direct Assurance et que je ne rencontrerais aucun problème avec le service clients. 
Cependant je n'ai pas compris pourquoi le tarif mensuel et plus élevé que celui annuel. </t>
  </si>
  <si>
    <t>marine-b-124390</t>
  </si>
  <si>
    <t>bien, rapide efficace. Je cherchais une assurance complète et pas chère, c'est parfait. Mes 2 voitures sont assurées chez direct assurance, le service est bien</t>
  </si>
  <si>
    <t>jean-charles-v-124385</t>
  </si>
  <si>
    <t>Deja client pour mon assurance habitation, j'ai du me déconnecter pour faire le devis alors qu'il serait plus simple de le faire depuis son espace personnel</t>
  </si>
  <si>
    <t>remi-f-124371</t>
  </si>
  <si>
    <t>Bonjour,
Le délai de mise en relation de l'assistance est inacceptable
Je n'attend plus qu'une chose, quitter Direct Assurance et payer plus cher
Pou moi il s'agit simplement de décourager les clients à utiliser l'assistance et faire des économies
Ce principe ne répond pas à mon besoin
Avec ton mon respect,
Bonne journée</t>
  </si>
  <si>
    <t>rabia2312-54570</t>
  </si>
  <si>
    <t>Très satisfaite de l’accueil de Mme Ilham ravie de ses explications très simple et efficace je recommande je reviendrai vers elle avec plaisir en mentionnant son prenom</t>
  </si>
  <si>
    <t>joscelain-d-124358</t>
  </si>
  <si>
    <t>je suis satisfait du service et des tarifs de l'assurance. 
Je recommande cette assurance pour les jeunes conducteurs qui débutent . Les conseillers sont sympas</t>
  </si>
  <si>
    <t>patrick-h-124323</t>
  </si>
  <si>
    <t>Bien rapide sans anicroche, a voir que tout fonctionne parfaitement devis fait en vraiment cinq minutes et reçu immédiatement, la souscription c'est parfaitement déroulée</t>
  </si>
  <si>
    <t>abdoulaye-s-124321</t>
  </si>
  <si>
    <t xml:space="preserve">Les prix me conviennent.
Je suis aussi satisfait du service simple et rapide.
Avantage de pouvoir prescrire plusieurs mois à l'avance.
Tarifs variés et diversifiés
</t>
  </si>
  <si>
    <t>anne-m-124319</t>
  </si>
  <si>
    <t xml:space="preserve">Cette assurance est Très bien . Les Prix sont  accessibles  . Je suis satisfaite . Merci à vous . 
Je suis assurée multirisques . 
J’ai une citroen c4 </t>
  </si>
  <si>
    <t>michel-q-124310</t>
  </si>
  <si>
    <t>Je suis satisfait du service.
Je suis satisfait du prix de l'assurance leasing.
Le site est complet mais attention doit s'y reprendre à plusieurs fois pour pouvoir s'inscrire.</t>
  </si>
  <si>
    <t>philippe-m-124280</t>
  </si>
  <si>
    <t>Un seul défaut : Impossible de faire des devis pour assurer un deuxième véhicule. Je ne veux pas avoir à recréer un deuxième compte blablacar pour faire une passerelle pour un deuxième véhicule.</t>
  </si>
  <si>
    <t>yves-l-124162</t>
  </si>
  <si>
    <t>Pourquoi une augmentation de 7%, c'est limite un motif de dénonciation de contrat. Faut-il changer d'assurance tous les ans en profitant des promotions.
Merci de m'envoyer les justificatifs d'augmentation</t>
  </si>
  <si>
    <t>vince-c-124111</t>
  </si>
  <si>
    <t>le prix me convient en revanche meme l'orsque nous voulons vous donnez + d'argent pour un autre contrat celui ci est bloqué a la signature pour un banal problème de mis a jour de numéro qui a bien été modifié de ma part, suivez un peu plus vos dossier ....</t>
  </si>
  <si>
    <t>-etienne-h-124106</t>
  </si>
  <si>
    <t>Simple et rapide. il y a aussi beaucoup de facilité et de flexibilité offerte pour faire évoluer son contrat d'assurance habitation. au fil de ses besoins</t>
  </si>
  <si>
    <t>fadel-s-124098</t>
  </si>
  <si>
    <t>Je suis très satisfait de la qualité et de l'a simplicité des démarches/services chez Direct Assurance. Les devis sont claires et détaillés pour l'assurance habitation et véhicule. Le prix d'assurance habitation est très convenable.</t>
  </si>
  <si>
    <t>jullien-j-124091</t>
  </si>
  <si>
    <t xml:space="preserve">TRES CONTENT DE L'ECHANGE/PEU D'ATTENTE / DOSSIER REMPLI EN TEMPS REEL AVEC MON INTERLOCUTRICE / REPONSES RAPIDES, CLAIRES ET CONCRETES/ ANALYSE DES BESOINS ET AJUSTAGE 
</t>
  </si>
  <si>
    <t>jean-christophe-alonzeau-a-124089</t>
  </si>
  <si>
    <t>Je suis insatisfait du service car :
+ de 10 jours entre la déclaration et la prise en charge de mon sinistre, 
+ de 12 jours entre la déclaration du sinistre et le dépot en garage,
+ de 18 jours sans voiture de remplacement, avis d'expertise
Le niveau de service et l'expérience utilisateur sont lamentables</t>
  </si>
  <si>
    <t>koffi-k-124064</t>
  </si>
  <si>
    <t xml:space="preserve">Je suis satisfait du service.
Les prix pratiqués sont abordables.
Bon service-client: toujours réactif, se soucie du client et trouve rapidement des solutions
</t>
  </si>
  <si>
    <t>philippe95370-124051</t>
  </si>
  <si>
    <t xml:space="preserve">Bonjour.
Rien a dire au niveau du prix, c'est le moins cher.
Mais au niveau du service, c'est nul, des interlocuteurs certes aimable et courtois mais qui récite leur texte en disant pas de problème, tout vas bien ... et qui en fait ne résolve rien.
J'ai demandé a Direct assurance de résilier mon contrat chez Aviva Eurosur à l'échéance (loi Chatel).
Direct assurance à resilié avec la loi Hamon, résultat j'ai du payer 20 jour supplémentaire a mon ancien assureur.
J'espère ne pas avoir de sinistre, car la je crains le pire ...
</t>
  </si>
  <si>
    <t>helene-m-124049</t>
  </si>
  <si>
    <t>très satisfaite des prix, de la conseillère. ( linda)  Tout est bien.  Plus compétitif que d'autres enseignes..  A conseiller !
Les équipes sont top  !</t>
  </si>
  <si>
    <t>vincen-p-124048</t>
  </si>
  <si>
    <t>Pas chère mais service client nul et quand j'arrive à les joindre ils savent pas me renseigner !!!
En plus mon contrat est au nom d'Axa Direct mais en fait c'est Direct Assurance qui gère le contrat...</t>
  </si>
  <si>
    <t>scheherazade-b-124038</t>
  </si>
  <si>
    <t xml:space="preserve">Très contente , vos formules sont simples , rapides et efficaces et vos prix très attractifs défiant toute concurrence !
Vous êtes topissimes! Je recommande à 200% ! 
Une cliente ravie
</t>
  </si>
  <si>
    <t>isabelle-c-123971</t>
  </si>
  <si>
    <t>Satisfaction très moyenne quant au traitement de ma dernière réclamation, relances téléphoniques nombreuses, mauvais aiguillage ...
Niveau des prix  satisfaisant quant au niveau général du marché</t>
  </si>
  <si>
    <t>m--d-103278</t>
  </si>
  <si>
    <t>Je suis globalement satisfait des services de Direct Assurance.
J'aurais néanmoins apprécié un 'geste commercial' pour avoir assuré mes 2 véhicules et mon habitation.</t>
  </si>
  <si>
    <t>claude-m-123929</t>
  </si>
  <si>
    <t>Depuis la 1ere souscription de mont contrat à ce jour, ma cotisation a augmenté de 260 € alors que mon véhicule se déprécie et que mon bonus n'a cessé d'augmenter. Le service client n'a pas été en mesure de faire un geste commercial pour compenser cette augmentation démesurée !</t>
  </si>
  <si>
    <t>aldani-123889</t>
  </si>
  <si>
    <t>Très facile, le personnel est à l'écoute, rapide, qualifié, poli et efficient.
De plus le rapport qualité/service/prix est imbattable.
En cas de modifications, celles-ci se font en temps réel avec envoi d'e-mail immédiat.</t>
  </si>
  <si>
    <t>jeremy-h-123876</t>
  </si>
  <si>
    <t>Service très mauvais, je compte resiller des que possible.
Aucune gestion en cas de sinistre
pas de relation client
Tarif en hausse régulièrement et sans explication</t>
  </si>
  <si>
    <t>jean-k-123873</t>
  </si>
  <si>
    <t>Ma fille m'a conseillé de basculer chez vous et je les tarifs sont vraiment intéressant. Ma fille m'a conseillé de basculer chez vous et je les tarifs sont vraiment intéressant.</t>
  </si>
  <si>
    <t>jeremiel-f-123863</t>
  </si>
  <si>
    <t>J'ai été mal conseillé et mal défendu lors d'un sinistre responsable mineur (faits discutables, aucun dégât, autre personne de mauvaise foi). L'assurance reste trop chère pour les garanties proposées.</t>
  </si>
  <si>
    <t>rene-d-123847</t>
  </si>
  <si>
    <t>Je suis satisfait, le prix me convient, tout va bien, le service est rapide et simple. Nous espérons que la bascule se fera correctement avec l'ancienne assurance</t>
  </si>
  <si>
    <t>pierre-jean-m-123810</t>
  </si>
  <si>
    <t>Je relance sans arrêt, jamais de suivi ou de réponse.
Les prix augmentent de manière stratosphérique. +400 € alors que le bonus s'améliore et que la cote du véhicule baisse.</t>
  </si>
  <si>
    <t>gwenaelle-s-123801</t>
  </si>
  <si>
    <t xml:space="preserve">les prix me conviennent et le système You drive très intéressant,  
de plus, je n'ai jamais eu aucun mal à accéder au site internet ni au service client téléphonique, ce qui pour moi est un plus, les rares fois ou j'ai appelé, une réponse claire et nette m'a toujours était apporté ; 
 Reste à voir le jour ou j'aurais un soucis et aurait besoin concrètement de l''assurance mais je conduit tellement bien que ....x'D </t>
  </si>
  <si>
    <t>jean-t-123800</t>
  </si>
  <si>
    <t>tres sympa au telephone changement du vehicule tres rapide seul point negatif le prix 715.00 pour une citroen c3 un peu cher mais bon on verra bien sinon pour le reste aucun souci a bientot mr thomas bye  ps merci pour le geste commercial bien .</t>
  </si>
  <si>
    <t>18 juillet 2021 suite à une expérience en juillet 2021</t>
  </si>
  <si>
    <t>hocine-t-123731</t>
  </si>
  <si>
    <t>Bonjour, je ne suis pas satisfait car la mensualité est très chère. Elle ne convient pas à ma paye,avec cette mensualité on dirait que j'ai loué une voiture.</t>
  </si>
  <si>
    <t>maher-n-123720</t>
  </si>
  <si>
    <t>je suis s'attifer de votre service et de votre rapidité pour prendre en charge nos démarche sur les dégât que j'ai eu se weekend  sur ma voiture merci</t>
  </si>
  <si>
    <t>antoinette-a-123709</t>
  </si>
  <si>
    <t>Je suis satisfaite du service de Direct Assurance.
Je n'ai pas eu de sinistre à ce jour, je ne peux pas me prononcer dans ce cadre là.
Je n'ai jamais contacté le service.</t>
  </si>
  <si>
    <t>christelle-c-123705</t>
  </si>
  <si>
    <t>je suis mécontente de votre politique d'assurance 
je me sus fais vandalisé mon véhicule et percuté et vous mon assurance depuis fort longtemps vous me foutez dehors bravo 
Puisque je dois changer d'assurance pour ma BMW je changerai tous es contrats</t>
  </si>
  <si>
    <t>marcel-f-123687</t>
  </si>
  <si>
    <t>Transmission de documents auto très difficile, si pas impossible. On doit chaque fois téléphoner pour savoir si le document a bien été pris en compte. Le site ne fonctionne pas correctement sur Google Chrome</t>
  </si>
  <si>
    <t>vincentaubriet-123680</t>
  </si>
  <si>
    <t>temps d'attente téléphonique trop long ;
très mal renseigner ; 
sinistre entrant jamais dans le contrat que l'on m'a conseillé ; pas du tout satisfait de mes prestations ;
en fait tout va bien chez DirectAssurance tant que vous n'avez pas de problème ; tout pour changer d'assurance !!!</t>
  </si>
  <si>
    <t>pascal-p-123627</t>
  </si>
  <si>
    <t>Le tarif augmente tous les ans, c'est inadmissible après une période de COVID où l'assureur a fait de grosses économies et sans avoir d'accident. L'augmentation subie n'a aucune justification de la part de Direct assurance. Quand j'ai appelé, on m'a dit : c'est comme ça.</t>
  </si>
  <si>
    <t>sabrina--d-123597</t>
  </si>
  <si>
    <t>BON RAPPORT QUALITE PRIX, et la box Youdrive est un bon compromis pour faire des économies. Je verrai au fil du temps ce que j'aurai économisé. Il s'agit de ma première assurance.</t>
  </si>
  <si>
    <t>carole-f-123595</t>
  </si>
  <si>
    <t>Très satisfaite du service, rapide, simple et efficace, les documents à transmettre sont très faciles à intégrer, pour signer pas besoin de se déplacer !</t>
  </si>
  <si>
    <t>abderrahmane-a-123562</t>
  </si>
  <si>
    <t>Bonjour, je suis satisfait de vos service et la rapidité de votre support à répondre à mes question, seulement hier je voulais assurer une troisième voiture, je me suis surpris par un rejet de ma demande sans aucun motif.
Cordialement$</t>
  </si>
  <si>
    <t>lea-b-123546</t>
  </si>
  <si>
    <t>Satisfaite des services proposés et du rapport qualité/prix suite à une récente souscription. Service en ligne accessible pour tous et rapidité d'envoi des documents.</t>
  </si>
  <si>
    <t>claude-b-123520</t>
  </si>
  <si>
    <t>Je suis très satisfait de directe assurance pour habitation et voiture.
Prix très correcte
Au point de vue conseiller très professionnel, à l'écoute et aimable</t>
  </si>
  <si>
    <t>karima-o-123511</t>
  </si>
  <si>
    <t xml:space="preserve"> PRATIQUE ET SIMPLE A REMPLIR COMME SOUSCRIPTION . MAIS A VOIR DANS LE TEMPS VAR JE DEBUTE LE CONTRAT CHEZ VOUS  EN ESPERANT NE PAS ETRE ENCORE DECU ;</t>
  </si>
  <si>
    <t>ouardia-t-123491</t>
  </si>
  <si>
    <t xml:space="preserve">Merci pour tout. J'ai eu, à chaque appel, des Conseillers professionnels qui on su répondre à toutes mes questions et mes interrogations
J'ai pu, grâce à leur questionnement, bénéficier de 2 mois gratuits (puisque mon mari est assuré chez vous également). 
Merci pour votre réactivité aussi dans le traitement de mon dossier (à titre d'exemple, mon appel de ce jour) suite à l'envoi des documents demandés et la validation en direct de mon dossier. 
Merci pour tout. 
Vous êtes une équipe professionnelle. 
Ouardia T
</t>
  </si>
  <si>
    <t>christina-c-123477</t>
  </si>
  <si>
    <t>JE SUIS  SATISFAITE DU SERVICE CONCERNANT MON ASSURANCE JE SUIS  SATISFAITE DU SERVICE CONCERNANT MON ASSURANCE JE SUIS  SATISFAITE DU SERVICE CONCERNANT MON ASSURANCE</t>
  </si>
  <si>
    <t>charles-l-123472</t>
  </si>
  <si>
    <t>Merci aux Furets de m'avoir orienté vers votre compagnie, car adossé à Axa, çà ne peut être qu'excellent. Je trouve très bien  votre idée de la Drivebox, car c'est un bon moyen de responsabilisé le conducteur.</t>
  </si>
  <si>
    <t>carole-m-123454</t>
  </si>
  <si>
    <t>Ma voiture est actuellement en réparation au garage suite à un sinistre. J'ai reçu un SMS m'informant que notre responsabilité n'était pas engagée, mais le garage n'a pas reçu l'avis de sinistre ! De plus, je voulais voir le devis de réparation, comme indiqué sur un autre SMS, la page tourne dans le vide, sans résultat !</t>
  </si>
  <si>
    <t>jean-philippe-r-123451</t>
  </si>
  <si>
    <t>Bien sur les services.
Site pas très complet il manque des services et des liens. Le site bug souvent, impossible de se connecter sur certain service et modifier mon contract.
Mais un peu chère</t>
  </si>
  <si>
    <t>florence-s-123434</t>
  </si>
  <si>
    <t>je suis ravie du service en ligne, c'est simple et rapide. Je recommande ce service. Tout est bien detaillé et clair. Merci à direct assurance. bonsoir</t>
  </si>
  <si>
    <t>cheikh-k-123433</t>
  </si>
  <si>
    <t xml:space="preserve">LE PRIX EST CHER A revoir par rapport a la concurrence par a mon bonus le prix du pack serenite est excessif.
Je reste a disposition pour discuter du prix
</t>
  </si>
  <si>
    <t>jose-h-123422</t>
  </si>
  <si>
    <t xml:space="preserve">augmentation importante de mon contrat automobile malgrés aucun accident responsable pour l année écoulé 
demande de retrait du pack electrique de mon contrat habitation pas pris en compte </t>
  </si>
  <si>
    <t>amelie-m-123343</t>
  </si>
  <si>
    <t>je suis satisfaite des services. tres bonne assurance que je recommanderai sans souci. prix raisonnable pour les services demandés. bonne relation avec les interlocuteurs lors des communications téléphoniques</t>
  </si>
  <si>
    <t>faycel-a-123308</t>
  </si>
  <si>
    <t>Aucune réduction depuis des années. Je compte changer d'assureur.</t>
  </si>
  <si>
    <t>alexandre-y-123296</t>
  </si>
  <si>
    <t>pack assistance 0km. Véhicule de prêt non prévu en cas de panne. Une honte. Lorsque j'y ai souscrit, j'ai bien insisté sur cet aspect et tout cela m'a été garanti. Aujourd'hui j'en ai besoin et je découvre le petit encart au niveau de l'article 40. C'est terminé. Je ne ferai plus jamais appel aux services d'AXA.</t>
  </si>
  <si>
    <t>audrey-r-123276</t>
  </si>
  <si>
    <t>Je suis satisfaite du service, j'ai eu plusieurs problèmes de panne et le service de dépannage est efficace. Les délais de remboursement par contre sont longs et l'assurance en elle-même coûte plutôt cher.</t>
  </si>
  <si>
    <t>frederique-j-123275</t>
  </si>
  <si>
    <t>Je suis satisfaite du service.
Les prix sont compétitifs
Le devis est simple à obtenir ainsi que la validation du contrat après le paiement sécurisé en ligne.</t>
  </si>
  <si>
    <t>louis-marie-c-102280</t>
  </si>
  <si>
    <t xml:space="preserve">changement de coordonées bancaire non pris en compte, impossible de trouver un cosntat.
cependant Direct assurance reste tres compétitive et facile à mettre en place </t>
  </si>
  <si>
    <t>valerie-f-123226</t>
  </si>
  <si>
    <t>J'ai eu  très peu d'attente téléphonique et les conseillés ont été très efficaces, rapides, courtois et clairs car j'ai du les appeler deux fois pour faire des modifications sur mon contrat.</t>
  </si>
  <si>
    <t>maxime-g-123207</t>
  </si>
  <si>
    <t>Je ne suis pas satisfait, franchise beaucoup trop élevée pour des véhicules encore bien côtés, mauvaise couverture et tarif bien trop élevé comparé à une assurance de banque ou une assurance physique.</t>
  </si>
  <si>
    <t>gregory-l-123187</t>
  </si>
  <si>
    <t xml:space="preserve">je suis satisfait du service, pourvu que vous ne changiez rien , aucun souci lors de sinistre tout est fait rapidement et dans le respect du client. super
</t>
  </si>
  <si>
    <t>tanvet-a-114526</t>
  </si>
  <si>
    <t xml:space="preserve">nul même pour résilier tarif soit disant moins chère MDR.
NUL NUL NUL.
certains vous disent des conneries monumental comme ce jour ou on m'annonce que direct assurance n'est pas forcé de demander la carte grise du vehicule a assurer MDR  </t>
  </si>
  <si>
    <t>regis-f-123150</t>
  </si>
  <si>
    <t xml:space="preserve">Facile pour la realisaion d'un devis et d'une adhesion
pour le remboursement d'un parebrise cela est vraiment à l'opposé
3 mois pour un remboursement !
Heureusement que nous relançons </t>
  </si>
  <si>
    <t>michel-i-123115</t>
  </si>
  <si>
    <t>Formule adaptée au logement actuel en location
Paiement facilité par internet
Mise à disposition de l'avis d'échéance suffisamment adressé  à l'avance</t>
  </si>
  <si>
    <t>amina-c-123107</t>
  </si>
  <si>
    <t>je suis très satisfaite du service et de la qualité du site internet bravo.
je pense qu'il reste à mettre en place une application mobile pour avoir accès rapide aux services des contrats souscrits</t>
  </si>
  <si>
    <t>emmanuel-b-123045</t>
  </si>
  <si>
    <t xml:space="preserve">Suite à mes deux appels de cette semaine 
Lors du premier Vous n'avez pas voulu assurer mon nouveau véhicule Peugeot 207 
Lors du second vous me proposiez une assurance à 1800e par an .
Service déplorable ! et de ce fait j'ai changé d'assurance pour mon second véhicule remplaçant ainsi le Citroën C4 , a terme j'annulerai  mon autre assurance chez vous afin de tout regrouper chez un de vos confrères .
Salutations courtoises 
Emmanuel BRIN 
</t>
  </si>
  <si>
    <t>melody-n-123032</t>
  </si>
  <si>
    <t>Un peu cher alors que je ne me sers pas souvent de ma voiture.. La formule avec YouDrive est intéressante mais c'est super sensible.</t>
  </si>
  <si>
    <t>antoine-r-122998</t>
  </si>
  <si>
    <t xml:space="preserve">Je suis très content de direct assurance,
pour les tarifs, pour la rapidité d'intervention
Pour l'application mobile
Pour l'accès par le web
Pour la rapidité de la réponse téléphonique </t>
  </si>
  <si>
    <t>christophe-b-122964</t>
  </si>
  <si>
    <t>nous sommes très satisfait de vos tarifs et de vos conseillés très sympathique et votre site internet est facile à utiliser nous recommandons Direct Assurance</t>
  </si>
  <si>
    <t>sylvain--b-122934</t>
  </si>
  <si>
    <t>je nest pas encore utiliser vos services pour l instant rien a dire. Que dire facile d'acces  et facile de voir nos renseignements changer rien Merci.</t>
  </si>
  <si>
    <t>jean-michel-r-122913</t>
  </si>
  <si>
    <t>Je cherche à modifier contrat et personne de dispo. Bref, toujours silence radio de votre côté. Service néant.
Merci de reprendre contact avec moi afin d'effectuer les changements</t>
  </si>
  <si>
    <t>ahmed-b-122883</t>
  </si>
  <si>
    <t>SERVICE RAPIDE EN LIGNE SANS AVOIR UN OPERATEUR SUR LE DOS. Prix correct comparé aux assurances classiques et les assurances aux marques peu connues..</t>
  </si>
  <si>
    <t>amel-e-122840</t>
  </si>
  <si>
    <t xml:space="preserve">LA MEILLEURE DES ASSURANCE
SERVICE CLIENT AU TOP
FACILITE D'UTILISATION DE L'APPLI
AUTONOMIE SUR LE SITE POUR LES DECLARATIONS OU DEVIS
JE RECOMMANDE </t>
  </si>
  <si>
    <t>franck-d-122801</t>
  </si>
  <si>
    <t>Satisfait du service et du rapport qualité prix
J'ai actuellement 2 contrats chez Direct assurance
Je réfléchi pour passer l'assurance de mon domicile pour l'année 2022</t>
  </si>
  <si>
    <t>marie-josee-b-122791</t>
  </si>
  <si>
    <t>entièrement satisfaite, souscription rapide sans se déplacer, tarifs excellents, conseiller compétant et aimable, rien à dire de plus sinon que je suis satisfaite</t>
  </si>
  <si>
    <t>dialani-d-122776</t>
  </si>
  <si>
    <t>Je suis globalement satisfait de votre service et de la manière dont vous gérer la relation avec vos clients pour le compte de mon assurance automobile.</t>
  </si>
  <si>
    <t>mathieu-t-122705</t>
  </si>
  <si>
    <t>Tant qu'il n'y a pas de souci, rien à déclarer. Mais on verra bien comment je serai défendu au sujet de mon seul accident (où je suis en droit !)
Selon l'issue, j'irai ou non voir la concurrence.</t>
  </si>
  <si>
    <t>ivan-l-122704</t>
  </si>
  <si>
    <t>Très satisfait depuis 25 ans chez DIRECT ASSURANCE, aussi bien pour les contrats auto que pour habitation !
J'ai recommandé DIRECT ASSURANCE à tous mes proches et à toute ma famille</t>
  </si>
  <si>
    <t>valerie-m-122676</t>
  </si>
  <si>
    <t>Je suis satisfait des services et les prix sont très compétitifs par rapport à d'autres assurances. Nous avons eu un sinistre non responsable et tout s'est bien déroulé</t>
  </si>
  <si>
    <t>thierry-t-122675</t>
  </si>
  <si>
    <t>je suis satisfait du service, pas toujours simple mais efficace.
Par téléphone, cela dépend du correspondant
Charmants et accueillant, souvent efficace mais  par 2 fois, n'a pas fait le service demandé et ce malgrés l'engagement verbal</t>
  </si>
  <si>
    <t>sophie-p-122673</t>
  </si>
  <si>
    <t>Je suis satisfaite de l'accueil fait avec gentillesse l et des conseils apportés ! Conseiller à l'écoute et disponible pour le client ! je recommanderai direct assurance</t>
  </si>
  <si>
    <t>nathalie-f-122669</t>
  </si>
  <si>
    <t>Je suis déçue des services en général et je ne comprends pas pourquoi suite à un changement d'adresse ma cotisation augmente d'au moins 5.00 € par mois ???</t>
  </si>
  <si>
    <t>kevin-r-122638</t>
  </si>
  <si>
    <t>Je suis pas du tout satisfait du service, les prix ne me convienne pas, compliquer et pas du tout pratique, sans parlé que je suis pas du tout content d'envoyer un lettre recommander avec accuser de réception pour service qui n'est même pas encore abouti :(</t>
  </si>
  <si>
    <t>ludovic-p-122636</t>
  </si>
  <si>
    <t>Les prix augmentent chaque année sans justification valable. Un sinistre non traité mais considéré comme clos et le service client qui fait la sourde oreille ...</t>
  </si>
  <si>
    <t>virginie-d-122628</t>
  </si>
  <si>
    <t>bonjour cela fait deux mois que je demande le remboursement de la quote part pour l'assurance de la C1 qui a été vendue (j'ai calculé ca faisait environ 150 euros ) et que je ne l'ai toujours pas reçu ! j'avais demandé une déduction de ma cotisation pour les deux contrats en cours, et cela n'a jamais été appliqué. vous m'êtes toujours redevable de 150 euros !!!</t>
  </si>
  <si>
    <t>moi31-122585</t>
  </si>
  <si>
    <t>Bonjour actuellement assuré chez direct assurance depuis un an à 0.85 de bonus il m'a suffit d'un seul accrochage en stationnement pour que mon malus monte à 1.6 soit 6 pour cent de malus . Messieurs dames attention ne vous faite pas avoir par cette société , fuié vite si vous hésiter à vous assurer chez eux ou vous le regretterez amèrement !</t>
  </si>
  <si>
    <t>alain-v-122569</t>
  </si>
  <si>
    <t xml:space="preserve">C'est correcte, sauf que suite à l'échange sur le réseau sociaux avec votre agent, il avait été convenue de m'offrir 20 E sur la souscription du contrat.
Malheureusement, il est écrit nul part.
Pouvez vous régler ce léger problème /.
Cordialement   </t>
  </si>
  <si>
    <t>manuella-d-122552</t>
  </si>
  <si>
    <t>satisfaite du service merci pour vos services
j'ai du quitter la Métropole mais si besoin je reviendrais vers vous
je recommande vos services voiture et autres
cordialement</t>
  </si>
  <si>
    <t>pierre-b-122515</t>
  </si>
  <si>
    <t xml:space="preserve">Je suis satisfait du service depuis 2 ans.
Les prix semblent raisonnables.
mais aucun sinistre déclaré, donc pas de problème connu.
Cordialement Sylvie et Pierre Berbigier
</t>
  </si>
  <si>
    <t>dorian-b-122503</t>
  </si>
  <si>
    <t>Bonjour assurer tout risque mais pas de voiture de prêt dans le contrat !! On laisse le client au bord de la route avec 46 euros par mois plus de 550 euros par an et pas capable de prêter une voiture à ce prix la!</t>
  </si>
  <si>
    <t>wisam-d-122486</t>
  </si>
  <si>
    <t>je ne suis pas satisfaite du tout vraiment pas commerciale aucun sinistre depuis que je suis assuré et cela n'empêche pas le sprix de flamber très déçu je compte changer d'assureur</t>
  </si>
  <si>
    <t>precillia-c-122455</t>
  </si>
  <si>
    <t>Génial, je recommande direct assurance. Les prix sont plutôt raisonnable ! Je suis ravie d’avoir pris cette assurance. Merci beaucoup à vous !</t>
  </si>
  <si>
    <t>margot-m-122434</t>
  </si>
  <si>
    <t>1 seul problème (bris de glace en cause : acte de vandalisme dans mon garage fermé) et j'ai quand même dû payé la franchise alors qu'on est venu me casser ma voiture dans mon garage et je suis assuré tout risque !</t>
  </si>
  <si>
    <t>osorio-d-122423</t>
  </si>
  <si>
    <t>je ne suis pas content, car j'ai contactè direct assurances, pour faire un nouveau contrat, et le operateur ma envoié me promener, c'est pour ça q j'ai change de assurance ! cordialment Dantas Osorio</t>
  </si>
  <si>
    <t>sabine-s-122413</t>
  </si>
  <si>
    <t>bonjour je suis inscrite chez vous pour ma voiture et mon logement je suis très contente de vaut prix abordable je vous recommanderais sans problème a mais connaissances</t>
  </si>
  <si>
    <t>wail-b-122410</t>
  </si>
  <si>
    <t>Cela fait 12 ans que je suis chez vous pour ma voiture et pour l'assurance habitation, et je me rends compte que les tarifs sont de plus en plus cher, surtout en regardant la concurrence par hazard hier...</t>
  </si>
  <si>
    <t>hanaa-m-122387</t>
  </si>
  <si>
    <t>Prix élevé pour petits rouleurs, surtout en période de covid.
Service de qualité, véhicule de prêt mis à disposition pour toute la durée de la répération.</t>
  </si>
  <si>
    <t>florian-p-122358</t>
  </si>
  <si>
    <t>Bonjour,
Le document demandé ne sont pas clair.
relevé d'information de la voiture? je ne connais pas ce document.
De plus, j'ai transmis les documents demandé mais ce n'étais pas les bon.
J'ai du appeler pour le savoir...
Il serait bien d'avoir plus de communication sur ce sujet</t>
  </si>
  <si>
    <t>michel-j-122338</t>
  </si>
  <si>
    <t>je ne suis pas satisfait , suite à un problème passé
mes contactes au téléphones n'ont pas été satisfaisant , manque de courtoisie
le prix je pense qu'en cherchant sur le net on peut trouver en deçà
praticité du site , correcte, mais cela ne fait pas tout.</t>
  </si>
  <si>
    <t>said-l-122284</t>
  </si>
  <si>
    <t>je suis satisfait du service la cosillers ma vraiment donne des bon explaication ,
les prix me conviennent , c'est mon budget ,
simple et pratique 
merci</t>
  </si>
  <si>
    <t>doriane-p-122258</t>
  </si>
  <si>
    <t>tout est compliquer sur le site impossible d'imprimer un papier galere pour avoir un renseignement une simple facture deviens le parcour du combatant</t>
  </si>
  <si>
    <t>mathieu-e-122257</t>
  </si>
  <si>
    <t xml:space="preserve">Les prix sont bien trop chers, je regarde déjà pour prendre une nouvelle assurance.
Même avec le boitier qui me permet de faire des économies les avantages sont moindres.
</t>
  </si>
  <si>
    <t>melaine-l-122251</t>
  </si>
  <si>
    <t>Bonjour,
Je suis très satisfaite de la réponse apportée lors de l'appel concernant un impact sur le plan de travail d'un ancien logement., Un dossier dégât a été ouvert. merci à vous. Cdlt.</t>
  </si>
  <si>
    <t>catherine-r-122247</t>
  </si>
  <si>
    <t>Je suis satisfaite de mon contrat d'assurance maison qui correspond bien à ma demande. Je compare toujours les tarifs et celui ci me convient parfaitement.</t>
  </si>
  <si>
    <t>samaha-s-122242</t>
  </si>
  <si>
    <t xml:space="preserve">Je suis satisfait du service de direct assurance j'ai déjà transmis tout mes contrats d'assurance auprès de direct assurance 
Je suis satisfait du service de direct assurance j'ai déjà transmis tout mes contrats d'assurance auprès de direct assurance </t>
  </si>
  <si>
    <t>laurent-l-122223</t>
  </si>
  <si>
    <t>Bonne écoute à la souscription, réponse avec grande amabilité et avisée mais espère ne jamais avoir à les tester car je souhaite continuer à ne pas avoir de sinistre.</t>
  </si>
  <si>
    <t>shunfeng-h-122221</t>
  </si>
  <si>
    <t>je suis chez direct assurance depuis j'ai obtenu mon permis en 2015, toujours satisfait ayant assuré plusieur voitures, prix et service au top, donc je vous recommende fortement</t>
  </si>
  <si>
    <t>jean-pierre-f-122165</t>
  </si>
  <si>
    <t>merci de bien vouloir me faire parvenir la vignette CRIT 'AIR ' 2              Au niveau du prix celui -ci me semble élvé par apport à l'assurance de ma BMW  contrat n°396627565 D.A malgré véhicule plus récent et sans  sinistre récent ?                                       Pour info j'ai des propositions plus intérressante (idem rapport qualité prix , un effort me satisferais par tenant compte de mes contrats D.A et mon ancienneté .sincére salutation . JPF</t>
  </si>
  <si>
    <t>annabelle--p-122128</t>
  </si>
  <si>
    <t>Prix excessif au bout de 10ans en tant que cliente, vous pourriez diminuer les tarifs. Il y a des personnes qui moins chère ayant une voiture plus récente que la mienne. Aucun efforts commercial si on ne vous appelle pas vous ne faite aucune démarche.</t>
  </si>
  <si>
    <t>catherine-b-122082</t>
  </si>
  <si>
    <t>Je suis satisfaite des services de DIRECT ASSURANCES et je les remercie pour leur écoute et leur professionnalisme. Malgré par moment quelques difficultés à les joindre, ils vous rapellent toujours ! Victime de leur succès ?</t>
  </si>
  <si>
    <t>liliane-l-122067</t>
  </si>
  <si>
    <t>JE SUIS SATISFAITE DU SERVICE.
CE QUE JE REGRETTE C EST LA DIFFICULTE AU TELEPHONE POUR VOUS JOINDRE. MALHEUREUSEMENT AUJOURD HUI TOUT DOIT ETRE FAIT PAR INTERNET</t>
  </si>
  <si>
    <t>claire-b-122061</t>
  </si>
  <si>
    <t>Satisfait du service mais très déçu de ne pas avoir pu bénéficier des 2 mois offert en ayaynt souscript deux nouveaux contrats en dates 30/06. Il aurait été commerçant de nous faire part de ette possibilité ou même de nous l'appliquer lors de nos appels du 01/07.</t>
  </si>
  <si>
    <t>julien-k-122057</t>
  </si>
  <si>
    <t>je satisfait du service accordé
les tarifs sont très attractifs
aucune difficulté à contacter l'assurance que ce soit pour modifier un contrat ou pour déclarer un sinistre</t>
  </si>
  <si>
    <t>direct-insouciance--121988</t>
  </si>
  <si>
    <t>Centre d'assurance à fuir!!!!! Mieux vaut payer 30 euros de plus par mois que faire confiance à ces plateformes d'incapables... Direct assurance combiné avec BCA expertise = 1 ans d'attente sinistre en cours?????? Quand rien ne se passe tout va bien même en Ferrari ça te coûtera 120euros par mois mais gare au sinistre c'est une tout autre histoire.. Bon voyage</t>
  </si>
  <si>
    <t>pademsy-122013</t>
  </si>
  <si>
    <t>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t>
  </si>
  <si>
    <t>agnes-m-121993</t>
  </si>
  <si>
    <t>Je suis satisfaite du service.
Les prix sont convenables.
Aide  et renseignement très satisfaisants.
Le personnel est très sympathique.
Le service est rapide.</t>
  </si>
  <si>
    <t>pascal-c-121973</t>
  </si>
  <si>
    <t xml:space="preserve">je suis très satisfait du service, le collaborateur a été parfait et ma tout de suite renseigner sur les avantages .
je suis assuré dorénavant pour 3 contrats chez direct assurance </t>
  </si>
  <si>
    <t>mohamed-b-121954</t>
  </si>
  <si>
    <t>Simple et pratique, par contre je trouve que les prix sont un peu chers surtout normalement il faut prendre en considération l'ancienneté. Je vous remercie</t>
  </si>
  <si>
    <t>steven-m-121951</t>
  </si>
  <si>
    <t>Je suis satisfait du service ...
Les prix sont correctes ...
Bon accueil au service clients ...
Autant pour le contrat habitation que le contrat auto
Steven</t>
  </si>
  <si>
    <t>jean-claude-l-121906</t>
  </si>
  <si>
    <t>le site n'est pas facile pour des anciens QUI NE SONT PAS DE CETTE GENERATION, je mets trop de temps à aller chercher le double de ma carte verte par exemple</t>
  </si>
  <si>
    <t>laurent-l-121901</t>
  </si>
  <si>
    <t>Je suis satisfait des prix, de la rapidité pour s'assurer. le site est clair. les couleurs sont jolies, ca tombe bien je suis artisan peintre, ouf encore quelques caractères, ça y est , j'y suis .</t>
  </si>
  <si>
    <t>laetitia-d-121880</t>
  </si>
  <si>
    <t>Dans l’ensemble plutôt satisfaite. Déjà était assuré chez vous par le passé. C’est pour cela que je reviens chez vous assure ma voiture. Les prix sont plutôt abordables, je craignais de le devis lors de mon appel.</t>
  </si>
  <si>
    <t>loic-s-121874</t>
  </si>
  <si>
    <t>Insatisfait!!! 2 mois que ma voiture est au garage, c'est à moi de contacter tout le monde. c'est le contraire qui devrait etre fait. Pas eu une seule fois la proposition d'un véhicule de pret, le service relation client n'en parlons pas! pas 1 geste commercial, pas 1 centime d'euros par contre pour prélever la il y a pas de soucis. Là c'est de l'abus c'est se moquer de ses clients. Moi même commercial, si je réagis comme vous le faite, je ne fideliserais aucuns clients, c'est la clef sous la porte. Extremement décu, sois disant que la satisfaction fait la votre.. vous n'avez pas la mienne. J'ai demandé à se qu'on m'accorde l'annulation d'échéance du mois de Juillet étant donné que je payes une assurance voiture alors qu'elle est imobilisée et je ne parle pas des échéances de mes loyers sur ma voiture de 700€/mois alors que j'ai pas ma voiture, au garage parce que l'expert mandaté par vous n'est pas capable de faire son travail. Désolé mais je suis très agacé.</t>
  </si>
  <si>
    <t>marie-a-121859</t>
  </si>
  <si>
    <t>Tous les ans, je n'ai aucun sinistre , vraiment aucun, même pas de bris de glace, mais ma cotisation ne baisse pas. je ne comprends pas trop cette assurance qui est là... sauf quand on n'en n'a vraiment besoin</t>
  </si>
  <si>
    <t>mylene-p-121857</t>
  </si>
  <si>
    <t>N'ayant pas eu affaire à vous, je suis forcément satisfaite. Avis à revoir si un sinistre se présente !
Sinon, en terme de tarif, ça me convient.
Cordialement,</t>
  </si>
  <si>
    <t>laurence-d-121853</t>
  </si>
  <si>
    <t>Je n'ai pas eu de sinistre, mais pour un besoin de renseignements, le service a été très réactif. Il y a 3 ans, lors de la souscription du contrat, les prix étaient les meilleurs du marché.</t>
  </si>
  <si>
    <t>angelique-t-121847</t>
  </si>
  <si>
    <t>Trés satisfaite du service You Drive, il m'offre de belles reductions sur mon contrat. Assistance Direct assurance sympathique et efficace. Je recommande</t>
  </si>
  <si>
    <t>sandrine-c-121840</t>
  </si>
  <si>
    <t>Je viens juste de devenir cliente donc dur de juger, sans avoir utilisé vos services ! En tous cas devis et adhesion sont simples à effectuer. Je donnerais un avis plus efficace après quelques mois.</t>
  </si>
  <si>
    <t>marcel-c-121537</t>
  </si>
  <si>
    <t>satisfait des tarifs pratiqués annuellement, excellence dans le suivi des dossiers comme dans la liaison avec les services compétents, simplicité des divers contacts par internet</t>
  </si>
  <si>
    <t>phygie-121533</t>
  </si>
  <si>
    <t>il est important de réevaluer les tarifs proposés en utilisant des comparateurs .Pour ma part j'ai constaté une augmentation non justifiée et j'ai changé d'assureur.
cordialement.</t>
  </si>
  <si>
    <t>faivre-l-121498</t>
  </si>
  <si>
    <t>je suis satisfait du service, mais je ne comprends pas pourquoi j'ai une franchise alors que j'avais demandé sans, pouvez vous me règler ça car je n'aime pas les mauvaises surprises</t>
  </si>
  <si>
    <t>patrick-s-121492</t>
  </si>
  <si>
    <t>Bonjour une fois le bonus maximum atteins il n'y a plus de gratification et les prix augmentent chaque année certaine assurances proposes des bonus pouvant aller jusqu'à  75 % de bonus pourquoi direct assurances ne mets t'elle pas en place un super bonus pour les très très bons conducteurs.</t>
  </si>
  <si>
    <t>benjamin-s-121484</t>
  </si>
  <si>
    <t>Mon bonus augmente chaque année et je paye toujours plus cher que lors de ma première année de souscription.
Déçu... je pense me tourner vers la concurrence car lorsque l'on contact un conseiller on ne me propose pas d'offre équivalente à une souscription nouveau client qui est bien inférieure à ce que l'on me propose malgré ma cotisation depuis 5 ans.</t>
  </si>
  <si>
    <t>lu-j-121450</t>
  </si>
  <si>
    <t>Le service est simple et confortable.
mais quand je veux appele, le langouage pour anglais j'ai attendre plus les temps.
c'est bessoin faire les augentment</t>
  </si>
  <si>
    <t>kolino-k-121432</t>
  </si>
  <si>
    <t>nul nul nul service client eclaté ya personne pour maider jai declaré un sinistre et elle est introuvable pas un mail de comfirmation rien et soit disant vous passez des pub a la télé pour dire que vous etes les meilleur. Les doigts dans le **** vous estes les plus nul. apres ca je changer d'asssurence c'est promis</t>
  </si>
  <si>
    <t>jean-claude-d-121400</t>
  </si>
  <si>
    <t>satisfaction 4 étoiles parce que nous ne commençons qu'à partir de la fin juillet....Pour ce qui est du prix, j'aurais du le faire plus tôt. A voir sur la durée !</t>
  </si>
  <si>
    <t>fabrice-p-121382</t>
  </si>
  <si>
    <t>Remboursement très très long, ne préconise pas cette compagnie d'assurance. Plus d'un mois d'attente et toujours pas de retour sans justification. Aucun suivi</t>
  </si>
  <si>
    <t>nabil-s-121372</t>
  </si>
  <si>
    <t>Je suis pas satisfait, car je vois constate qu'il y a que des augmentations de tarif alors que je n'ai jamais déclaré de sinistre.
je trouve que ce n'est pas normal surtout qu'on est des clients fidèles depuis des années.</t>
  </si>
  <si>
    <t>alexandre-k-121360</t>
  </si>
  <si>
    <t>Je pensai que dans la mesure ou vous resiliez mon contrat chez Groupama, vous pouviez leur demander mon avis de situation. Ensuite j'aurait voulu être assuré des demain et pas attendre le 31juillet.</t>
  </si>
  <si>
    <t>valerie-g-121354</t>
  </si>
  <si>
    <t>Je suis satisfaite du prix et des garanties proposés.  Simple et efficace à souscrire. Plateforme internet pratique et facile à utiliser. Contact facile également par téléphone. Adhérente depuis des dizaines d'années, toujours aussi satisfaite.</t>
  </si>
  <si>
    <t>bernard-r-121344</t>
  </si>
  <si>
    <t>Prime d'assurance habitation doublée en 6 ans alors que je n'ai jamais eu le moindre sinistre, c'est inacceptable, c'est inutile de faire des propositions lors de la souscription à un prix qui prendra 10 à 20% par an ensuite, toute personne censée résiliera le contrat par la suite. Lettre AR envoyée dès demain 28 juin 2021 en résiliation de contrat.</t>
  </si>
  <si>
    <t>benoit-j-121343</t>
  </si>
  <si>
    <t>Les travaux que j'ai du effectué sur ma voiture, non pas été liés à un accident direct mais un problème de pare choc qui c'est démis. On considère cela comme un accident responsable et du coup je paye plus pour une erreur que je n'ai pas commis moi même. C'est désolant et cherche une autre assurance</t>
  </si>
  <si>
    <t>daniel-c-121340</t>
  </si>
  <si>
    <t>Je suis satisfait du service en ligne et du prix proposé, pour les assurances scolaires. Service téléphonique de qualité, tant professionnellement qu humainement.</t>
  </si>
  <si>
    <t>cyrille-a-121310</t>
  </si>
  <si>
    <t>je suis satisfait du prix ,mais jamais rien n'est prix en charge , dans les bas prix l'assurance n'est la que parce qu'elle est obligatoire ,vous en vérité vous n'assurer rien .</t>
  </si>
  <si>
    <t>herve-b-121304</t>
  </si>
  <si>
    <t>En mettant deux voiture en assurance chez direct assurance il n y pas de geste commerciale donc je fais retirer une voiture  car je peut avec  la loi Hamon et l année prochaine l autre ,car il y d autre assureur qui prend en charge deux voitures avec des prix correct merci</t>
  </si>
  <si>
    <t>samuel-g-121269</t>
  </si>
  <si>
    <t xml:space="preserve">je suis satisfait des services du point de vue qualité/prix. 
Votre disponibilité téléphonique permet d'avoir toujours les conseils ou détails de suivi clients, bonne qualité </t>
  </si>
  <si>
    <t>catherine-m-121229</t>
  </si>
  <si>
    <t>j'ai toujours des interlocuteurs très gentils et qui renseignent bien. Mais je comprends pas bien pourquoi sur l'application quand on l'ouvre on tombe toujours sur les sinistres à déclarer. Ne peut-on pas consulter ses contrats sur l'appli ?</t>
  </si>
  <si>
    <t>Je ne suis pas du tout satisfait du comportement de direct assurance, refus d’assurer mon nouveaux vehicule alors que j’ai 3 vehicules assuré chez eux depuis plus de 10 ans !!! Avec aucun sinistre !!!!!. Refus direct sans chercher de solution !!!! Comme reponse je change d’assurance auto de tous mais vehicules et c’elle de ma femme et idem pour le reste de ma famille ce qui fait 7 véhicules qui seront plus assuré chez vous !! Et ce n’est pas fini !!! Je vais incité mais amis et collègue a en faire de même !!</t>
  </si>
  <si>
    <t>matthieu-r-121182</t>
  </si>
  <si>
    <t>ASSEZ BON RAPPORT QUALTE PRIX RELATION CLIENT TRES BONNE DEVIS RAPIDE REPONSE SI BESOIN TRES RAPIDE ET DE QUALITE PROTECTION GLOBALE BONNE PAS DE PROSPECTION FORCEE</t>
  </si>
  <si>
    <t>jean-p-121149</t>
  </si>
  <si>
    <t>je ne souhaite pas le renouvelement automatique du contrat , difficile d’arrêter un contrat , conseillers incompétents , augmentation des tarifs ! je ne reviendrai plus</t>
  </si>
  <si>
    <t>michel-s-121145</t>
  </si>
  <si>
    <t>Je suis très satisfait des prix, de la rapidité de souscription
J'envisage de transferer mon assurance automobile chez vous plus tard.
Merci pour vos compétences</t>
  </si>
  <si>
    <t>irene-f-119088</t>
  </si>
  <si>
    <t>bonjour nous sommes tres satifait de l assurance direct assurance car les tarifs sont tre corrects les agents sont très à l'écoute et ils sont disponibles rapidement</t>
  </si>
  <si>
    <t>francis-b-118076</t>
  </si>
  <si>
    <t>je suis tres sastisfait de mes suivis de contrats, mes contacts avec direct assurance  sont toujours  tres enrichissants, et les renseignements sont tres explicites merci a eux</t>
  </si>
  <si>
    <t>karima-g-118068</t>
  </si>
  <si>
    <t>Je ne suis pas satisfaite de la qualité de service.. On traite les clients de 11 ans sans qualité de service aucune. Je ne recommande pas cette compagnie  qui ne m'a été d'aucune aide durant toutes ces années à part me ponctionner tous les ans un peu plus d'argent !!! Si je pouvais mettre Zero 0 étoile je le ferai...</t>
  </si>
  <si>
    <t>marie-pascale-g-118052</t>
  </si>
  <si>
    <t>Je suis satisfaite car à chaque fois que j'ai besoin j'ai la possibilité de contacter un conseiller aisément. Les explications sont claires et les démarches très bien expliquées.</t>
  </si>
  <si>
    <t>ali-c-118042</t>
  </si>
  <si>
    <t>Je ne suis pas satisfait du service , j'ai actuellement 2 assurance auto et une habitation et je viens de recevoir un courrier m'indiquant que mon assurance auto a trop de sinistralité ( 3 bris de glace + 2 incidents non responsable) en 5 ans alors que je suis tout risque et les incidents non responsables. C'est honteux.</t>
  </si>
  <si>
    <t>sameau-t-118039</t>
  </si>
  <si>
    <t>bonne satisfaction dans l ensemble et du mal à me connecter pour l avancement de mon sinistre et joindre la facture des reparations
cordialement
tabeyse monique</t>
  </si>
  <si>
    <t>sylvain-c-118023</t>
  </si>
  <si>
    <t>Vous n'avez pas mis à jour mon adresse postale alors que je suis assuré pour mon appartement chez vous. Mon adresse c'est 76 RUE DU PROFESSEUR CABROL APPT B103 80000 AMIENS et pas 34 avenue de Londres</t>
  </si>
  <si>
    <t>dedromeo--96983</t>
  </si>
  <si>
    <t>je ne suis pas satisfait ,accident non responsable avec un chauffard qui prend la fuite mais rattrapé 100 mètres plus loin , gendarmerie sur place et malgré que je suis tous risques , je dois payé une franchise de 280€ plus 10% de la facture. . du coup 5 véhicules assurés chez direct assurances qui vont allez voir les concurrents .</t>
  </si>
  <si>
    <t>milton-m-117983</t>
  </si>
  <si>
    <t>Le prix est moyen pour un service médiocre. Mieux vaut ne pas avoir de soucis. Après un sinistre non responsable, l'assurance a tout fait pour ne pas me rembourser, et après plus de 5 mois, une partie du remboursement est enfin arrivé. Il faut s'accrocher</t>
  </si>
  <si>
    <t>sylvie-d-117971</t>
  </si>
  <si>
    <t>je suis satisfaite depuis toujours chez direct assurance, concernant les contrats automobile.
Aujourd'hui, je prend une assurance habitation, qui sur le devis me satisfait également.
Réponse rapide et bon conseil
merci</t>
  </si>
  <si>
    <t>yann-n-117970</t>
  </si>
  <si>
    <t>Aucune réactivité, sinistre déclarée il y a près d'un mois et toujours pas d'avancée dans le dossier. Espace client non mis à jour : aucune information sur le sinistre concerné.</t>
  </si>
  <si>
    <t>steve-b-117962</t>
  </si>
  <si>
    <t xml:space="preserve">Très satisfait du service et des tarifs , ainsi que du contact et relationnel client.
Ai déjà eu à faire des dépannages et tout était parfait temps et prestation.
</t>
  </si>
  <si>
    <t>maryse-l-117867</t>
  </si>
  <si>
    <t>Conseiller très a l'écoute
Tarif auto et habitation très attractif pour cette première année .
Document très facile a transmettre avec l'appli mobile.</t>
  </si>
  <si>
    <t>fabrice-e-117847</t>
  </si>
  <si>
    <t>Satisfait pour le moment, reste à voir dans l'avenir si ma confiance en vous à eu raison de moi! Cependant, j'ai eu un grand plaisir à dialoguer avec un conseiller à mon écoute, et sa commence bien!</t>
  </si>
  <si>
    <t>celine-a-117839</t>
  </si>
  <si>
    <t>JE SUIS SATISFAIT DU SERVICEAINSI QUE DES PRIX ET DE LA BONNE PRISE EN CHARGE DE MES DEMANDES LORS DE MES APPELS TELEPHONIQUES AVEC LES CONSEILLERS DE DIRECT ASSURANCE</t>
  </si>
  <si>
    <t>regis-g-117834</t>
  </si>
  <si>
    <t>Je suis satisfait de l'accueil au téléphone, de la rapidité de la réponse, de la compétence de chaque interlocuteur et du traitement global du dossier</t>
  </si>
  <si>
    <t>20 juin 2021 suite à une expérience en juin 2021</t>
  </si>
  <si>
    <t>alain-v-117657</t>
  </si>
  <si>
    <t>Le service client Direct Assurance est aimable, rapide et compétent.  Les contacts, téléphoniques et courriels, sont clairs et concis. Les sinistres sont réglés rapidement et efficacement.</t>
  </si>
  <si>
    <t>zakaria-s-117620</t>
  </si>
  <si>
    <t>satisfait de la prise en charge des dépanneuses ou des garages partenaires. mais le prix de l'assurance reste extrêmement cher, mais le service reste correcte</t>
  </si>
  <si>
    <t>sophie-b-117601</t>
  </si>
  <si>
    <t>JE SUIS SATISFAITE DE CETTE ASSURANCE HABITATION MAIS N ' AI PAS ENCORE ETE CONFRONTE A DE GROS SOUCIS CONCERNANT MON HABITATION DE CE FAIT JE NE PEUX PAS ETRE OBJECTIVE .</t>
  </si>
  <si>
    <t>arezki--b-117543</t>
  </si>
  <si>
    <t>Je suis satisfait de vos services compétents et professionnels merci pour votre réactivité vos interlocuteurs sont bien aimable encore merci à vous tous</t>
  </si>
  <si>
    <t>david-d-117520</t>
  </si>
  <si>
    <t>apres moults recherches la technicienne que j'ai reussi a avoir au telephone me dit que le RIA du conducteur secondaire sera suffisant , le mien ne couvrant pas toute la periode demandée (pas de vehicule pendant quelques mois) =&gt; je joint le RIA du conducteur secondaire == pas pris en compte ... JE N AI PAS QUE CA A FAIRE !!!!!</t>
  </si>
  <si>
    <t>catherine-n-117514</t>
  </si>
  <si>
    <t>je suis satisfaite de vos tarifs et de vos services bien que j en ai pas eu l utilité. Je vous recommande auprès de mon entourage. le seul problème c'est que vous n avez pas de bureaux.</t>
  </si>
  <si>
    <t>maeva-l-117462</t>
  </si>
  <si>
    <t>simple et pratique, les prix sont attractifs, accueil client très sympathique. je conseil très fortement cette assurance car les prix sont abordable comparer à d'autres assurances</t>
  </si>
  <si>
    <t>louis-patrick-d-117455</t>
  </si>
  <si>
    <t>Ma voiture n'est pas celle sur mon contrat. Je paye plus cher que ce que je devrait et impossible d'avoir une réponse du service client... C'est pénible....</t>
  </si>
  <si>
    <t>valerie-d-117419</t>
  </si>
  <si>
    <t>On m'appelle un beau jour pour me proposer un contrat avec 0 euro de frais en cas de bris de glace. Surprise, aujourd'hui j'ai un bris de glace avec 25 % de franchise. Méfiance, méfiance. Moi je vais aller ailleurs.</t>
  </si>
  <si>
    <t>bfhruj-h-117380</t>
  </si>
  <si>
    <t>je suis tres satisfaite desprix etc rieen a dire !!!! je veux juste pouvoir aller sur le site pour mon justificatif de domicile voila voila voila voila</t>
  </si>
  <si>
    <t>michael-b-117266</t>
  </si>
  <si>
    <t>Jusqu'à présent je suis satisfait des services proposés. Néanmoins je trouve dommage de devoir subir une hausse des prix sans avoir eu de sinistre, cela implique que résilie mon contrat. En espérant que ce commentaire puisse vous faire évoluer.</t>
  </si>
  <si>
    <t>julien-94613</t>
  </si>
  <si>
    <t xml:space="preserve">Je suis satisfait des services et des tarifs
Ma famille est déjà assurée chez Direct Assurances pour les voitures et habitation
je recommande a mon entourage </t>
  </si>
  <si>
    <t>marcel-d-117218</t>
  </si>
  <si>
    <t xml:space="preserve">Je suis très satisfait des différents services qui me sont proposé et les tarifs me semble satisfaisant pour le moment.
Dommage que vous ne faites pas d'assurance pour scooter ou voiture sans permis. </t>
  </si>
  <si>
    <t>evelyne-r-117206</t>
  </si>
  <si>
    <t>l'assurance est bien trop chère !  pas de revue de mon contrat, pas de nouvelle proposition, pas de relation client. je n'ai rien d'autre à ajouter. cordialement</t>
  </si>
  <si>
    <t>laurent-q-117197</t>
  </si>
  <si>
    <t>Refuse de prendre en compte un bonus alors que celui-ci avait été délivré par cette même assurance et que le relevé de situation est fourni, au mépris de l'article 9 de l'annexe à l'article A121-1 du code des assurances.</t>
  </si>
  <si>
    <t>cyrielle-p-117152</t>
  </si>
  <si>
    <t>Augmentation de 15% en 1 an pour l'assurance habitation. Le prix attractif du début perd de son intérêt... Des augmentations plus raisonnables convaincraient à rester client</t>
  </si>
  <si>
    <t>didier-j-117141</t>
  </si>
  <si>
    <t>le prix ne  me convient pas  la GMF me propose les  memes garanties à 429 euros merci de m'adresser un certificat de situation je vais changer si un  geste commercial ne m'est pas accordé merci de me contacter pour faire le point sur mes deux contrats cordialement</t>
  </si>
  <si>
    <t>geraldine--v-117135</t>
  </si>
  <si>
    <t>J'ai crevé sur une départementale et malgré le tout risque je ne pouvais pas bénéficier d'assistance au dépannage. dommage. on m'a dit que c'était que sur l'autoroute , étonnant quand on vis en milieu rurale.</t>
  </si>
  <si>
    <t>jean-philippe-p-117056</t>
  </si>
  <si>
    <t>J'ai fait assurer une twingo chez vous de 2011 à 2017 avec un bonus de 0.72.
Je suis revenu avec un puis deux vehicule en 2018 et 2019 et je me suis rendu compte que mon bonus était passé à 0.90 sans raison. Je suis mécontent de cela. Il va vous falloir m'en apporter une explication.</t>
  </si>
  <si>
    <t>patricia-v-117029</t>
  </si>
  <si>
    <t>je suis satisfaite pour la prise en charge de l'assurance. Venant de subir un accrochage sur mon véhicule, je vais voir si vous êtes toujours efficace !</t>
  </si>
  <si>
    <t>pierre-g-117007</t>
  </si>
  <si>
    <t xml:space="preserve">Très satisfait du service en toutes circonstances
J'apprécie les contacts que l'on peut avoir
Prix convenables et attrayants
Personnel très aimable et compétent. </t>
  </si>
  <si>
    <t>maryne-b-116967</t>
  </si>
  <si>
    <t>Je viens dee prendre l'assurrance, je n'ai pas encore d'avis à donner si ce n'est la praticité de la souscription et la qualité de mon interlocuteur...</t>
  </si>
  <si>
    <t>edwin-m-116959</t>
  </si>
  <si>
    <t>Sans accident responsable depuis que je suis chez vous 2014 je crois... Je constate que les mensualités ne font qu'augmenter chaque année pour un service qui ne comporte que des franchises même sur bris de glace et tout en sachant que l'année 2020 et 2021 (à moitié) je n'ai pratiquement jamais utilisé le véhicule comme vous le savez avec les conditions de restriction durant la période du Covid-19 et aucune proposition de votre part.</t>
  </si>
  <si>
    <t>georges-m-116944</t>
  </si>
  <si>
    <t>Je suis satisfait du service, efficace et rapide. 
le remplissage des case est toutefois un fastidieux avec quelques doublons
Dans le cas de multicontrats, il serait simple de reprendre las données compatibles.</t>
  </si>
  <si>
    <t>frank-g-116898</t>
  </si>
  <si>
    <t>Cool de très bons prix et des contacts assez rapides et professionnels. Cool de très bons prix et des contacts assez rapides et professionnels. Cool de très bons prix et des contacts assez rapides et professionnels.</t>
  </si>
  <si>
    <t>gerard-c-116869</t>
  </si>
  <si>
    <t>Je suis satisfait de DIRECT ASSURANCE pour son prix, l'agilité des solutions ainsi que de la disponibilité des agents. que j'ai eu la possibilité de contacter.</t>
  </si>
  <si>
    <t>halima-m-116856</t>
  </si>
  <si>
    <t>Pour l'instant tout va bien, la souscription a été facile, fluide et très simple.. Je n'ai pas eu besoin de conseiller ce qui est formidable. On a toujours été satisfait de direct assurance.</t>
  </si>
  <si>
    <t>rene-r-116850</t>
  </si>
  <si>
    <t>Je suis satisfait du service.  Devis rapide et conseillers professionnels. Je recommanderai  Direct-Assurance à mes relations.  Client depuis de cinq ans.</t>
  </si>
  <si>
    <t>cyndie-b-116840</t>
  </si>
  <si>
    <t>je suis satisfait du service en ligne très pratique facile a comprendre une chose a dire parfait je recommande vivement a mes proches un service aussi simple d'utilisation</t>
  </si>
  <si>
    <t>mathieu-b-116839</t>
  </si>
  <si>
    <t>satisfait      de     votre  service  mais cependant  tout se fait en dematérialisé                       ce qui est dommage  pour les personnes ne maitrisant pas l informatique</t>
  </si>
  <si>
    <t>eric-06-116758</t>
  </si>
  <si>
    <t>Client depuis une douzaine d'année avec un bonus de 50%, jamais de sinistre,  cet assureur a décidé d'augmenter ma prime d'assurance à l'échéance annuelle de 100% car ma voiture était un modéle parmi les plus volés!  Adieu Direct Assurance...</t>
  </si>
  <si>
    <t>frederick-a-116743</t>
  </si>
  <si>
    <t>Bonjour,
Je ne suis pas satisfait car je suis dans l'impossibilité de résilier mon contrat habitation.
L'interface n'est pas clair, je me demande si ce n'est pas une pratique commerciale douteuse.</t>
  </si>
  <si>
    <t>jean-d-116723</t>
  </si>
  <si>
    <t>Je suis très content des services, pour les tarifs pour l'accueil et pour la prestation.                                                                        
Je recommande chaleureusement direct assurance.</t>
  </si>
  <si>
    <t>abdilou040278-116711</t>
  </si>
  <si>
    <t xml:space="preserve">je ne suis pas satisfait du prix, étant client depuis plusieurs années, aucune remises de votre part , juste des augmentations de mensualités chaque année contrairement à d'autres prestataires.
</t>
  </si>
  <si>
    <t>elisabeth-m-116709</t>
  </si>
  <si>
    <t>Je suis satisfaite de l'accueil, des renseignements, du prix.
Je recommande,
Vraiment super Assurance, Ils sont à l'écoute, reste à voir leurs réactivités, car je suis toute nouvelle assurée, 2 voitures et 1 maison.</t>
  </si>
  <si>
    <t>jean-baptiste-b-116680</t>
  </si>
  <si>
    <t xml:space="preserve">service de devis ok, prix bon mais on reve de toujours mieux ! j'aurai voulu plus de paramètres permettant un tarif encore plus sur mesure mais bon...
</t>
  </si>
  <si>
    <t>gilbert-p-116665</t>
  </si>
  <si>
    <t>Je suis satisfait du service en particulier de la dame que j'ai eu ce matin. Très réactive, claire et précise. malgré quelques difficultés à mettre à jour le système. Merci</t>
  </si>
  <si>
    <t>sbe25-116644</t>
  </si>
  <si>
    <t xml:space="preserve">Bonjour, chez Direct Assurance depuis 3 ans lors de l'achat d'une voiture neuve (50% de bonus depuis + de 15 ans, aucun accident/déclaration depuis 20 ans), je ne peux juger mon assurance tous risques puisque je n'en ai pas eu besoin jusqu'à présent. Par contre en matière de prix, les augmentations sont sans appel ! 
- Année 1 : 298 €
- Année 2 : 310 € soit 4,02 % de hausse pour 1,8 d'inflation 
- Année 3 : 340 € soit 9,67 % de hausse pour 1,1 d'inflation
- A payer fin 06 : 377 € soit 10,88 % de hausse pour 0,5 d'inflation - Année Covid 
On peut me raconter tout ce qu'on veut avec tous les arguments possibles, ces augmentations sont une insulte. Il n'y a aucun fait économique qui justifie ces hausses invraisemblables. D'autant qu'on sort d'une période de confinement de 15 mois qui a vu s'écrouler les accidents automobiles, les vols etc ...
Suite à un échange téléphonique afin d'exprimer mon mécontentement, le conseiller me promet une ristourne de 30 €. Je viens de recevoir le chèque aujourd'hui. 
On peut conclure ainsi :
1- le conseiller DA tient parole 
2- l'assuré est un pigeon 
3- si l'année prochaine DA me refait le coup des augmentations je vais voir ailleurs
Bien cordialement 
Serge
</t>
  </si>
  <si>
    <t>ouss-79726</t>
  </si>
  <si>
    <t xml:space="preserve">Je ne suis pas satisfait, client depuis plus de 10 ans, on m'augumente le prix chaque années sans aucun accident; L'argumente sur le fait que tout augumente n'est pas vrai .. j'ai des propositions de 30 % moins cher chez la concurrence.  </t>
  </si>
  <si>
    <t>michel-s-105680</t>
  </si>
  <si>
    <t>Bon prix, service client stupide et incompétent , imputer les erreurs et vos problème de codage à vos clients c'est au delà de la stupidité, comme toute mafia que vous êtes il n'y que les rentrées d'argent qui vous intéressent.</t>
  </si>
  <si>
    <t>katell-n-116573</t>
  </si>
  <si>
    <t>Je souhaite modifier mon contrat en tous risques les interlocuteurs sont incompétents et ne donnent pas la marche a suivre pour les photos , à chaque fois celà ne convient pas</t>
  </si>
  <si>
    <t>jean-christophe-l-116543</t>
  </si>
  <si>
    <t>je ne suis pas satisfait de l''augmentation des prix abusive que vous pratiqué !!! je reçois une augmentation de plus de 10% du contrat précédent ce qui est inacceptable et en dehors de l'inflation naturelle.</t>
  </si>
  <si>
    <t>michel-s-116526</t>
  </si>
  <si>
    <t>Pour le peu de fois que j'ai eu besoin de l'assurance je ne peu que être satisfait espérons que cela perdure  et qu'il retienne leur prix pour les bon conducteurs</t>
  </si>
  <si>
    <t>franck-t-116480</t>
  </si>
  <si>
    <t>bonjour vos services ne sont pas trop chers mais pour avoir un conseiller, je trouve qu'il y a beaucoup d'attente 
et votre application  pour smartphone bugs pour l'envoie de documents.</t>
  </si>
  <si>
    <t>hamid-b-116474</t>
  </si>
  <si>
    <t>Très rapide et réactif
JE SUIS SATISFAIT de la rapidité de prise en compte.
pas trop d'attente et interlocuteur très professionnel, très a l'écoute de vous</t>
  </si>
  <si>
    <t>isabelle-d-116466</t>
  </si>
  <si>
    <t>quelques ratés pour la réception et validation des conditions générales mais tous les documents sont accessibles facilement dès la signature en ligne
parfait , merci bcp</t>
  </si>
  <si>
    <t>yvon-l-116433</t>
  </si>
  <si>
    <t xml:space="preserve">augmentation de vos  tarifs malgré aucun sinistre ,?? je ne suis pas tres content  de cette augmentation, je passe de 471 euros /an à 490 euros pour le meme vehicule et  garanties identiques...
</t>
  </si>
  <si>
    <t>titirimatai-n-116431</t>
  </si>
  <si>
    <t>Des franchises pour tout et pour rien... Ca doit faire partie de leur stratégie car autant se payer soi-même les frais de réparation. Je vais changer d'assurance. J'ai déjà fait les démarches.</t>
  </si>
  <si>
    <t>danielle-d-116411</t>
  </si>
  <si>
    <t>Rapide  avec une conseillère patiente, efficace et sympathique . J'ai été parrainé par mon fils, et du coup comme je déménage le 10 de ce mois, j'en ai fait d'une pierre deux coups</t>
  </si>
  <si>
    <t>francois-regis-d-116405</t>
  </si>
  <si>
    <t xml:space="preserve">Difficile de trouver moins cher., donc j'y reste. 
Le site internet et l'appli sont nuls. Impossible de souscrire une assurance en ligne (contrairement à ce que dit le message d'attente serveur téléphonique"
Après plusieurs tentatives sur le site et l'appli, on reprend tout depuis le début. avec une conseillère téléphonique, heureusement très patiente....
</t>
  </si>
  <si>
    <t>fabien-t-116364</t>
  </si>
  <si>
    <t xml:space="preserve">Le prix d'assurance pour ma voiture parait intéressant, la souscription sur le site simple et rapide, Première fois chez DIRECT ASSURANCE, a voir avec le temps.
</t>
  </si>
  <si>
    <t>isabelle-et-stephane-d-116363</t>
  </si>
  <si>
    <t>accueil téléphonique détestable  aucune possibilité d'échange très dessus je pense changer d'assurance
Demande de simple modifications et la plus rien ne vas et viens de m'apercevoir que mon nom n'apparait même pas sur le contrat de mon conjoint et je me fait littéralement remettre à ma place par le conseiller alors que les amplitude horaire de mon mari ne lui permette pas d'échanger je n'ai jamais eus un accueil aussi nul</t>
  </si>
  <si>
    <t>christelle-h-116332</t>
  </si>
  <si>
    <t>Je suis satisfaite du service client qui est à l'écoute et efficace.
Personnel très aimable et disponible.
Simple et rapide.
Rien à redire
Reste à voir dans le temps</t>
  </si>
  <si>
    <t>cecile-l-116331</t>
  </si>
  <si>
    <t>se faire refuser parce que j'ai eu 2 accidents seule c'est anti commercial. et très sévère. Et surtout très sélectif. Surtout après m'avoir prélevé 2 mois !!!!</t>
  </si>
  <si>
    <t>christine-f-116329</t>
  </si>
  <si>
    <t>Bon suivi avec le service commercial/affiliation.
2 appels pour connaitre notre avis et pour d'éventuelles questions sur notre satisfaction. Interlocuteur/interlocutrice très à l'écoute.</t>
  </si>
  <si>
    <t>safia-b-116317</t>
  </si>
  <si>
    <t>Bonjour ,
Satisfaite du service. un seul bémol, sur l'interface , je ne peux pas régler en plusieurs fois, par prélèvement ok mais en 4 fois par exemple.</t>
  </si>
  <si>
    <t>moufid-c-116307</t>
  </si>
  <si>
    <t>Très très déçu de Direct assurance, les mensualités augmentent d'année en année je payé autour de 50 euro / mois il y a 3 , pas de soucis, puis j'ai eu un léger accrochage avec une voiture l'autre véhicule n'a strictement rien eu, depuis ça n’arrête plus d'augmenter, j'étais à 76 euro l'an passé je suis passé à 80 euro cette année , je vais voir ailleurs</t>
  </si>
  <si>
    <t>jean-paul-l-116303</t>
  </si>
  <si>
    <t>jé suis satisfait du service merci de me dire pourquoi j ai réglé en cb normalement je suis prélevé  expliquer moi pourquoi je vous remercie a l'avance</t>
  </si>
  <si>
    <t>sbirou-116294</t>
  </si>
  <si>
    <t>A FUIR ABSOLUMENT ! Tant que tout ira bien avec votre assureur Direct assurance , vous n'aurez aucun problème avec eux. Le jour où vous commencerez à avoir des accidents de voiture, alors là je vous recommande de prendre vos jambes à votre cou et de les quitter très vite avant que vos soucis ne commencent … Car vous allez vite vous rendre compte que le "PAS CHER" va vous couter très cher ! Sans compter le remboursement des sinistres qui se fait très lentement. Armez-vous de patience car vous allez passer beaucoup de temps au téléphone avec eux !!! Un conseil, allez voir ailleurs. Il vaut mieux des fois payer un peu plus cher et avoir une tranquillité d'esprit. Réfléchissez-bien avant d'aller chez eux !!!</t>
  </si>
  <si>
    <t>eric-c-116290</t>
  </si>
  <si>
    <t xml:space="preserve">Une assurance est toujours trop cher  surtout pour les bons conducteur .
Les bons paye pour les mauvais. Ma femme et moi même jamais eu accident ni de retrait de point . </t>
  </si>
  <si>
    <t>vincent-b-116288</t>
  </si>
  <si>
    <t>Je ne suis pas satisfait, quand on a besoin d'une assistance et que l'on nous dit que vous êtes à moins de 50km de votre domicile donc vous n'êtes pas pris en charge...
Pour le prix, je paie assez chère je pense pour ne pas s'entendre dire ne pas être pris en charge par sa propre assurance. Je pense résilié mon contrat...</t>
  </si>
  <si>
    <t>laurent-l-116246</t>
  </si>
  <si>
    <t>Le rapport Qualité/prix/services est correct. La prise en charge de mon dégât des eaux s'est passé sans difficulté. Le site internet et mobile sont bien pensés.</t>
  </si>
  <si>
    <t>dominique-v-116206</t>
  </si>
  <si>
    <t>j'ai déclaré en 2020que j'étais le seul conducteur avec vos modification je trouve votre prix excessif MMA me propose 298EURO j'ai aussi demandé multi conducteur et moin de 5000km par années mais ne vois rien merci</t>
  </si>
  <si>
    <t>ibral-50457</t>
  </si>
  <si>
    <t>Tarif  très intéressant a prime abord. Proposition commerciale non respectée au bout de trois jours.
Désagréablement surpris par la méthode employée, à aucun moment j'ai été avertis d'un éventuel changement de tarif après réception des documents ( erreur sur date obtention de permis)</t>
  </si>
  <si>
    <t>delphine-b-116176</t>
  </si>
  <si>
    <t>Les prix sont corrects au vu des garanties proposées. Le paiement est sécurisé. Les garanties sont clairement expliquées. La souscription se fait très rapidement.</t>
  </si>
  <si>
    <t>jeanmichel--b-116087</t>
  </si>
  <si>
    <t>Je suis scandalisé par la hausse tarifaire sur mes contrats automobile et particulièrement sur la contrat de ma Tiguan Wolkswagen qui a augmenté de plus de 13 % sur 1 an .
Les explications données par téléphone le 02/06./20212 ne m'ont absolument pas convaincues .
Je demande à ce que on me contacte avant de saisir l'autorité compétente sur ces hausses de prix injustifiées.</t>
  </si>
  <si>
    <t>denis-d-115983</t>
  </si>
  <si>
    <t>Je suis satisfait de mes condition, mais je résilie mon contrat quand même, j'ai changé de compagnie d'assurance pour raison personnelles !!!!!!!!!!!!!</t>
  </si>
  <si>
    <t>paul-r-115978</t>
  </si>
  <si>
    <t>je  suis satisfait du service, les prix me conviennent, simples et clairs et pratiques  pour votre avis vous etes tres contraignant sur le nombres de lettres</t>
  </si>
  <si>
    <t>nathalie-115913</t>
  </si>
  <si>
    <t xml:space="preserve">Bonjour
J ai voulu déclarer un sinistre et impossible de le faire car le site ne fonctionne pas. On peut passer des heures à tout remlir prendre les photos mais une fois que le dossier est rempli C est impossible d envoyer le tout. Même chose avec l application direct assurance ça bug! Aussi dans la déclaration il ne faut mettre que des numéros français et moi j ai eu l accident en Suisse en frontière tout prés de chez moi en France mais côté Suisse. Sur le site ils disent qu on peut les appeler si il y a un problème mais sachez que le numéro qu ils donnent ne marche que en France donc si vous franchissez une frontière plus rien ne fonctionne. Je vais changer d assurance car C est pas possible quand on est frontalier d avoir une assurance comme ça. Aussi impossible de les avoir au téléphone et si vous essayez de les contacter par mail ils vous répètent sans arrêt qu il faut passer par l espace personnel pour déclarer. Vous dites que le site fonctionne pas et vous voulez envoyer le constat par mail ! Mais non... Ils répètent comme des robot qu il faut aller sur son espace perso... C est fatigant car ça fait 2 jours que j essaie d envoyer mes documents. Apparemment leur site ne se répare pas et rien n indiqué sur leur plate-forme qu il y a un problème. Ç est catastrophique !!!!!! </t>
  </si>
  <si>
    <t>rachilies--115892</t>
  </si>
  <si>
    <t xml:space="preserve">Une assurance qui s est encaisse l argent mais en cas de problème même non responsable vous vire car ne veut pas avancer frais médical c est honteux !!!
Ça fait 2 ans que ça traîne 
Fuyez </t>
  </si>
  <si>
    <t>doumai05100-93846</t>
  </si>
  <si>
    <t xml:space="preserve">Toujours un conseiller a votre disposition prix Extra avec la drive connectée en souscrivant j'ai bénéficié de 30 par mois .
Accueil parfait  je recommande </t>
  </si>
  <si>
    <t>emmanuelle-c-115876</t>
  </si>
  <si>
    <t>Bonjour,
Je suis cliente depuis de nombreuses année et suis relativement satisfaite.
En revanche, je rencontre des soucis pour compléter le formulaire en ligne, pour assurer ma fille en conduite accompagnée.
Cordialement</t>
  </si>
  <si>
    <t>thierry-p-115853</t>
  </si>
  <si>
    <t>Très satisfait dans l'ensemble. Suite à une période de malchance, Direct Assurance m'a bien aidé dans les nombreuses démarches nécessaires afin de passer d'un véhicule à un autre.</t>
  </si>
  <si>
    <t>gilles-n-115837</t>
  </si>
  <si>
    <t xml:space="preserve">en attente d'une intervention de Direct qui j’espère participera à faire la part  des responsabilités  et me fera la vie plus sympa
J'envoie le rapport d'intervention et  quelques photos parlantes....
 </t>
  </si>
  <si>
    <t>steeve-w-115762</t>
  </si>
  <si>
    <t>je suis satisfait du service et je trouve les prix convenable ! comparé a des assurance moins cher ou la franchise est bien plus élevée</t>
  </si>
  <si>
    <t>cecile-v-115739</t>
  </si>
  <si>
    <t>je suis satisfaite. simple et rapide. prix interressant sauf sur lhabitation.et dommage quil ny ai pas de tarif preferentiel lors que lon souscrit plusieurs contrats.</t>
  </si>
  <si>
    <t>olivier-c-115687</t>
  </si>
  <si>
    <t>Très satisfait pour le traitement des sinistres et pour la facilité de contact.
Au niveau des prix, les tarifs pratiqués sont bons...mais je constate que certaines compagnies d’assurances propose parfois des tarifs plus compétitifs.
Bonne compagnie d’assurance pour conclure.</t>
  </si>
  <si>
    <t>laurent-m-115679</t>
  </si>
  <si>
    <t>Je me retrouve dans une impasse, a avoir payé un contrat d'assurance habitation qui ne correspond pas du tout aux critères que j'avais pré rempli en ligne pour une MAISON. (qui s'est tansformé en APPARTEMENT avec une surface 3X moins grande...) au final , impossible de modifier le contrat car vous n'assurez pas les MAISONS dans ce secteur. Quoiqu'il en soit, cela n'a jamais été mentionné sur le formulaire en ligne, et il a été modifié automatiquement on ne sait pour quelle raison , avant que le conseiller m'indique le SMS de payement . J'ai constaté tout cela APRES. Et c'est moi qui doit envoyer désormais un recommandé pour annuler ce contrat qui ne sert à rien. C'est inadmissible. Ce n'est pas la première fois qu'il y a des disparités entre le contrat rempli en ligne et celui qui est ensuite signé.</t>
  </si>
  <si>
    <t>coralie-b-115670</t>
  </si>
  <si>
    <t xml:space="preserve">Je suis satisfaite du service, très réactif et prix corrects. 
Rapidité d'intervention en cas de dépannage ou sinistre.
J'ai aussi parrainé ma fille qui est assurée chez vous.
</t>
  </si>
  <si>
    <t>yann-m-115651</t>
  </si>
  <si>
    <t>Je suis satisfait du service
très bon accueil téléphonique
prix très abordable en comparaison des autres assurances
facile à trouver avec les furets ou le lynx</t>
  </si>
  <si>
    <t>keba-m-115619</t>
  </si>
  <si>
    <t>Je suis satisfait  de votre réactivité est de votre  disponibilité .JE RECOMMANDE POUR LA COMUNAUTE. JE SUIS TRES CONTENT  JE CCOMPTE A PARENE DES GENS</t>
  </si>
  <si>
    <t>benne-115616</t>
  </si>
  <si>
    <t>Votre service client est pour l'instant réactif et satisfait mes demandes mais j'aimerais ne pas avoir vous écrire systématiquement parce que le boitier youdrive m'invente des grosses accélérations...</t>
  </si>
  <si>
    <t>philippe-r-115581</t>
  </si>
  <si>
    <t>Les prix sont interressant, direct assurance est une bonne assurance competitive, que je recommande, je suis un ancien client, qui revient, suite à l'achat d'une nouvelle voiture</t>
  </si>
  <si>
    <t>julie-r-115565</t>
  </si>
  <si>
    <t>Satisfaire du service client. A l'écoute et rapide ! Enfin une assurance que l'on peut joindre facilement. Niveau prix je suis également satisfaite si on compare.</t>
  </si>
  <si>
    <t>cedric-p-115558</t>
  </si>
  <si>
    <t>Les prix augmentent trop sans aucune justification. +8% en un an alors que les français ont beaucoup moins roulé avec la pandémie. Je paye autant au tiers aujourd'hui que tout risque il y a 4 ans..</t>
  </si>
  <si>
    <t>tony-d-115547</t>
  </si>
  <si>
    <t>tres facile et rapide, le tarif tres interressant ,suis satisfait des echanges simple et rapide, je recommanderais a mes connaissance votre agence ,cordialement</t>
  </si>
  <si>
    <t>eric-t-115537</t>
  </si>
  <si>
    <t>Beaucoup trop cher en électrique. 
Pourquoi attendre la fin du questionnaire pour me demander de contacter un conseiller pour avoir un devis .... après m'avoir redéroulé l'ensemble puisque mon devis n'a pas été sauvegardé ??</t>
  </si>
  <si>
    <t>dominique-b-115535</t>
  </si>
  <si>
    <t>Malgré l'augmentation de mon bonus,  5 pc chaque année,  le montant de mon assurance ne baisse pas. 
Comme l'assurance ne baisse que si on se donne la peine de faire jouer la concurrence, je vais bientot ( et POUR LA TROISIEME FOIS)  RESILIER MON CONTRAT POUR TROUVER UN ASSUREUR MOINS CHER.</t>
  </si>
  <si>
    <t>xavier-t-115519</t>
  </si>
  <si>
    <t>je suis satisfait des service et de l'assurance que vous m'avais proposer et la facilitè de souscrire a une assurance sur votre site internet et la rapidité pour parvenir a vous contacté</t>
  </si>
  <si>
    <t>beatrice-d-115472</t>
  </si>
  <si>
    <t>prix attractifs , site tres accessible mais il faut bien lire avant de cocher les cases, on peut facilement se tromper si on veut aller trop vite.en avant pour l experience direct assurance!</t>
  </si>
  <si>
    <t>julien-f-115437</t>
  </si>
  <si>
    <t>JE SUIS SATISAFAIT  DU SERVICE LES PRIX ME CONVIENNNENT J ESPERE QUE JE N AURAIS PAS DE PROBLEME POUR VOUS JOINDRE SI NECESSAIRE;
MERCI DE CONTINUER A PENSER A VOS CLIENTS</t>
  </si>
  <si>
    <t>patrick-b-115435</t>
  </si>
  <si>
    <t>Bonjour, les prix augmentent chaque année très fortement (surtout sur l'habitation +15% en 2021 et +19% en 2020) à prestation équivalente. Je réalise des devis à la concurrence pour trouver un prix plus acceptable si rien n'est fait de votre côté. Bien Cdt</t>
  </si>
  <si>
    <t>josette-a-115431</t>
  </si>
  <si>
    <t>je suis satisfait du prix  et de l accueil  des hôtesses homme  .mais les expert de direct assurance  sont très regardant sur un sinistre de stationnement a non tord et voulez ne prendre que le ayons et non le par choc sela aurais fais 2 franchise au lieu d un  étant tout risque c est pas commerciales plus de 10 ans sur direct assurance .m aziere</t>
  </si>
  <si>
    <t>zahi-k-115377</t>
  </si>
  <si>
    <t>simple et pratique. 
satisfait du service
niveau de prix très satisfaisant. Service très efficace pour le suivi et déclaration du sinistre et surtout personnalisé.</t>
  </si>
  <si>
    <t>pascal-d-115367</t>
  </si>
  <si>
    <t>Les prix sont élevés par rapport à la Gmf, qui me propose un tout risque au même tarif.
Je partirai avec eux dans les jours qui suivent.
Cordialement,</t>
  </si>
  <si>
    <t>remi-t-115363</t>
  </si>
  <si>
    <t>déçut du prix pour la laguna estate que je viens de faire assurer. Moi qui pensait que direct assurance était bien placé au niveau des tarifs, je vais rapidement me tourner vers d'autres assureurs pour ce véhicule.</t>
  </si>
  <si>
    <t>pascal-p-115350</t>
  </si>
  <si>
    <t xml:space="preserve">JE SUIS INSATIFAIT DU SERVICE TELEPHONIQUE AINSI QUE DES PRIX PRATIQUE PAR  DIRECT ASSURANCE 
JE CONSEILLE A TOUT PERSONNE DE BIEN CE RENSEIGNER AVANT DE SIGNE UN CONTRAT </t>
  </si>
  <si>
    <t>valerie-f-115330</t>
  </si>
  <si>
    <t>je suis satisfait pour le moment. mais les prix sont élevés pour un jeune conducteur
Sinon prix correct pour le reste
Rien à dire pour le moment
Cordialement</t>
  </si>
  <si>
    <t>francoise-d-115310</t>
  </si>
  <si>
    <t>Je suis très satisfaite du professionnalisme, de la disponibilité, de l'écoute de vos collaborateurs. Les tarifs sont très attractifs. Je recommande !!!!!.</t>
  </si>
  <si>
    <t>aurelio-l-115297</t>
  </si>
  <si>
    <t xml:space="preserve">Les prix sont convenable et le fait de ne pas avoir un supplément à payer contrairement aux autres compagnies d'assurance quand on a un enfant en apprentissage permis (conduite accompagné).
</t>
  </si>
  <si>
    <t>ange-michel-b-115262</t>
  </si>
  <si>
    <t>Simple et pratique, les prix sont intéressants et les renseignements utiles bien expliqués. Les contrats sont bien clairs et compréhensifs. l'accès à l'espace client est facile et rapide;</t>
  </si>
  <si>
    <t>adilson-d-115261</t>
  </si>
  <si>
    <t>Je ne suis pas satisfait du nouveau contrat, vous me réduit seulement 2 euros par rapport à ce que j'ai payé précédemment du premier contrat. est bizarre.</t>
  </si>
  <si>
    <t>ange-s-115247</t>
  </si>
  <si>
    <t>Pour faire un devis pour assurer une nouvelle voiture ,votre site fonctionne à la perfection mais pour modifier mon contrat à ce sujet on me dit qu'on ne peut donner suite qu'en appelant un conseiller. C'est le week-end et il faut ma nouvelle assurance pour le lundi matin. Comment fait-on ? Je suis très mécontent</t>
  </si>
  <si>
    <t>jean-luc-l-115235</t>
  </si>
  <si>
    <t>Je suis très satisfait de direct assurance, les prix sont très compétitifs. Je vous le conseille vivement. Tant les prix assurances auto et habitation sont vraiment attractifs</t>
  </si>
  <si>
    <t>sylvie-b-115193</t>
  </si>
  <si>
    <t>Satisfait pour l'instant n'ayant eu aucun sinistre. Satisfaite du service client qui a su m'expliquer clairement et répondre à mes questions. A voir à l'usage</t>
  </si>
  <si>
    <t>sanae-s-115158</t>
  </si>
  <si>
    <t>Je suis satisfaite de l’accueil téléphonique je n’ai pas pu joindre sur le site. J’ai eu réponses pour la démarche concernant ma résiliation auto. Cordialement</t>
  </si>
  <si>
    <t>stephane-a-115157</t>
  </si>
  <si>
    <t>Première expérience d'assurance chez vous, j'espère ne pas être déçu.
Simplicité de souscription. L'affichage des frais de mensualisation serait un plus</t>
  </si>
  <si>
    <t>jean-pierre-m-115143</t>
  </si>
  <si>
    <t xml:space="preserve">Je très suis satisfait du service 
des prix et des avantage que j'ai et des recommandation que direct assurance 
me procure pour la voiture et la maison  
 </t>
  </si>
  <si>
    <t>sylvie-m-115118</t>
  </si>
  <si>
    <t>L'accès est parfois un peu long  sinon les renseignements donnés sont corrects et l'interlocuteur est souvent efficace. Je préfère plus communiquer par mail c'est plus simple et plus rapide.</t>
  </si>
  <si>
    <t>patrick-g-115115</t>
  </si>
  <si>
    <t>OK, mis à part une imprécision dans le prénom du second conducteur, que je n'arrive pas à modifier. Mon prénom apparaissant 2 fois !
De plus, l'Assistance instantanée indisponible</t>
  </si>
  <si>
    <t>veriere-m-115079</t>
  </si>
  <si>
    <t>ras pour le moment continuez  d être a l écoute du client et restez compétitif .
petit bémol lorsque l on demande au tel de valider un prêt de volant sur 3 contrats cela n a pas ete mis en place .....! que ce passe t il en cas de sinistre ?</t>
  </si>
  <si>
    <t>beverley-b-115073</t>
  </si>
  <si>
    <t>le site est très simple d'utilisation. Le prix est plus que raisonnable et je suis très satisfaites. Le boitier youdrive est très bien malgré qu'elle que erreur de non prise en compte de trajet</t>
  </si>
  <si>
    <t>bourarne-115067</t>
  </si>
  <si>
    <t>Je n'arrive pas à déclarer mon accident depuis deux jours le formulaire à un problème d'envoi des données à la dernière étape, en plus l'enregistrement en brillions ne fonctionne pas non plus.</t>
  </si>
  <si>
    <t>antoinette-n-115071</t>
  </si>
  <si>
    <t>satisfaite du service et contact téléphonique.je recommanderais direct assurance a mon entourage familiales. et amies .Merci pour les informations apporter .</t>
  </si>
  <si>
    <t>marion-p-114997</t>
  </si>
  <si>
    <t>satifer en general bon rapport qualite prix a l ecoute et tres bon prix sur le marcher mais des fois pas facile a contacter ou pour juste un simple renseignent comme la</t>
  </si>
  <si>
    <t>isabelle-m-114990</t>
  </si>
  <si>
    <t>je suis satisfaite du service et des prix.facile à s'assuer. pratique. rapide et simple à  faire. a recommander à ses proches niveau prix et services.</t>
  </si>
  <si>
    <t>stephane-h-114982</t>
  </si>
  <si>
    <t>JE NE SUIS PAS CONTENT DE L ECHEANCE POUR MON ASSURANCE VOITURE JE NE DECLARE PAS DE SINISTRE MAIS MON ASSURANCE AUGMENTE TOUS LES ANS  ALORS QUE J AUGMENTE EN BONUS</t>
  </si>
  <si>
    <t>gael-l-114980</t>
  </si>
  <si>
    <t>Je suis satisfait du service qui est simple, et intuitif, le prix est intéressant, nous avons déjà été assuré par direct assurance il y a quelques années</t>
  </si>
  <si>
    <t>julien-b-114957</t>
  </si>
  <si>
    <t>Je ne suis pas du tout satisfait du service ni du prix car on m'a limite traiter de menteur et inviter à partir lorsque j'ai décelé une erreur sur le malus qui était à 112 au lieu de 100 après deux années sans sinistre et ce avant ma date anniversaire de contrat.
Après révision de cette erreur le prix n'a été baissé que de 168€, soit 1255€/an pour un Kangoo de 2003 (j'étais à 1600€/an pour Clio 3 de 2010...) alors que la concurrence me propose des contrats à moins de 700€/an pour les mêmes prestations !
Autre point, une soit disant conseillère incompétente et irrespectueuse qui ne connait même pas son propre code des assurances au sujet de la descente accélérée en deux ans et parle aux clients comme de la M....
Je trouve cela vraiment dommage car j'avais eu plusieurs personnes compétentes et sympathiques pour les précédentes contrats et mon but n'était pas de partir mais 1255€/an pour un Renault Kangoo de 2003 n'est pas justifié. 
Je resterai si un ajustement cohérent est appliqué.</t>
  </si>
  <si>
    <t>sophie-f-114951</t>
  </si>
  <si>
    <t>je suis satisfaites des services et les prix sont correct les interlocuteurs sont courtois et nous renseigne efficacement. peu d'attentes quand on appel et rapide aussi à répondre via les messages sur le web</t>
  </si>
  <si>
    <t>david-r-114929</t>
  </si>
  <si>
    <t>Service client inexistant, je dois être recontacté depuis juillet 2020, j'attends toujours !!!! malgré plusieurs contrats pas de geste commercial. Je suis déçu donc je vais ailleurs.</t>
  </si>
  <si>
    <t>jean-marc-b-114910</t>
  </si>
  <si>
    <t>pas de prélèvement automatique pour règlement d'échéances, un gros moins par rapport aux autre compagnies d'assurances.
En cas de sinistre, explications pas toujours très claires</t>
  </si>
  <si>
    <t>mohammed-amine-a-114897</t>
  </si>
  <si>
    <t>Bonjour,
J'ai 40% de bonus, malheureusement le prix ne cesse d'augmenter, j'ai deux voiture assuré chez direct assurance, hormis un accident non responsable en 2015, je n'ai jamais eu de souci</t>
  </si>
  <si>
    <t>darlene-vivia-a-114892</t>
  </si>
  <si>
    <t>Satisfait du service, mais j'aurai souhaité avoir toutes les informations sur les meilleures option de forfait pour moi avec explication de tous les pièges possible avant souscription. Par piège j'entends le meilleur confort pour moi pour tous problèmes auquel j'aurai pu être confronté sans me sentir embêté parce que la situation n'avait pas été prévu et mon assureur ne m'avait pas mise en situation pour chaque cas en m'expliquant dans tous les détails les avantages et inconvénients de l'offre avec des mots simples.</t>
  </si>
  <si>
    <t>jamila---114853</t>
  </si>
  <si>
    <t xml:space="preserve">je suis satisfaite du devis et du prix , de l amabilité de la jeune fille que j ai eu au téléphone ,très a l écoute et très aimable qui a trouvé des solutions pour ma situation .
cordialement </t>
  </si>
  <si>
    <t>nicolas-m-114828</t>
  </si>
  <si>
    <t>Je suis insatisfait par vos capacités à traiter le sinistre. Nous perdons tous beaucoup de temps à remplir des dossiers qui ne permettent pas de bien cerner l'acte de vandalisme et d'en déduire une prise en charge efficace. En effet, cela fait 5 fois que je remplis des documents qui se recoupent et ne parviennent pas à l'aboutissement de la procédure.
Je vous remercie de faire de votre mieux pour finaliser les démarches.
Merci de votre compréhension.</t>
  </si>
  <si>
    <t>sophie-r-114822</t>
  </si>
  <si>
    <t xml:space="preserve">J'ai 3 voitures assurées, je suis contente du service.
Le prix est dans la moyenne comparativement à d'autres assurances.
Site facile d’accès, rapidité.
</t>
  </si>
  <si>
    <t>laurent-l-114810</t>
  </si>
  <si>
    <t xml:space="preserve">
je suis satisfait du rapport qualité prix concernant vos contrats d'assurance tant pour les voitures que les habitations. Ainsi que les services que vous nous apportez.</t>
  </si>
  <si>
    <t>frederic-r-114801</t>
  </si>
  <si>
    <t xml:space="preserve">je ne suis pas satisfait du tout une promesse de remboursement depuis des mois que j'attends toujours!
attention a cette assurance
fais tout pour vous tromper
</t>
  </si>
  <si>
    <t>paule-p-114800</t>
  </si>
  <si>
    <t>Je suis très satisfaite du peu de temps qu'il a fallut pour s'assurer.
Très bonnes explications, très claires et très faciles à suivre et vraiment le prix est plus que correct !</t>
  </si>
  <si>
    <t>rachid-b-114796</t>
  </si>
  <si>
    <t xml:space="preserve">Je suis satisfait de vos services ainsi que toutes les informations données.
Votre site est pratique et compréhensible, les informations sont claires </t>
  </si>
  <si>
    <t>dylan-l-114771</t>
  </si>
  <si>
    <t>je suis satisfait du service que procure votre site, ce fut simple et rapide, pratique et les prix me paraissent raisonnable, merci pour ce service de qualité</t>
  </si>
  <si>
    <t>ibdiak-93348</t>
  </si>
  <si>
    <t>Je trouve le devis intégrant des prestations proposées  avec un bon rapport prix /service . Devis clair et non contraignant proposant pas mal de services</t>
  </si>
  <si>
    <t>basma-a-114768</t>
  </si>
  <si>
    <t>Très satisfaite. Facile à gérer. Je suis déjà cliente chez eux et je n'ai jamais eu de problème. Je recommande fortement. Rien à dire sinon. Ils sont sérieux</t>
  </si>
  <si>
    <t>ezequiel-l-114767</t>
  </si>
  <si>
    <t>Je suis satisfait du service, pour le moment. Simplicité me semble être le maître mot, la réactivité est très bonne et cela me convient bien.
Je recommanderais votre compagnie</t>
  </si>
  <si>
    <t>eric-l-114762</t>
  </si>
  <si>
    <t>je suis très satisfait du services et des prix raisonnables.
Facilement joignable, compétences et pertinence des réponses apportées.
simple et pratique</t>
  </si>
  <si>
    <t>claire-v-114729</t>
  </si>
  <si>
    <t>Je trouve que le site est moyennement fonctionnel.
Je n'ai pas pu intégrer le constat amiable recto dans le dossier car il dépassait la mémoire autorisée !
Je vais donc vous l'envoyer par mail.</t>
  </si>
  <si>
    <t>robert-g-114712</t>
  </si>
  <si>
    <t>Personnels très compétent et très agréable et très a l'écoute , l attente n est pas long prix très compétitif , a tout niveau , très content d avoir pu avoir un contrat chez vous en espérant de ne pas être déçu.</t>
  </si>
  <si>
    <t>24 mai 2021 suite à une expérience en mai 2021</t>
  </si>
  <si>
    <t>melodie-l-114689</t>
  </si>
  <si>
    <t>vest pas au top! niveau fidelisation des clients;;;a revoir
paye 3 mois d'avance a la souyscription c'est egalement moyen...
on verra si sinistre il y a concernant lkes garanties</t>
  </si>
  <si>
    <t>mohammed-c-114627</t>
  </si>
  <si>
    <t>SATISFAIT de vos services et contact surtout que j'ai quatre véhicule assuré chez vous.  je ne comprends pourquoi il faut cent cinquante caractères au minimum.</t>
  </si>
  <si>
    <t>laurence-l-114597</t>
  </si>
  <si>
    <t>Bonjour
Prime d'assurance qui a augmenté de manière démesurée en 3 ans ,  augmentation de plus de 250 euros , envisage de changer d'assurance 
Bien cordialement</t>
  </si>
  <si>
    <t>marine-p-114586</t>
  </si>
  <si>
    <t>Très bon rapport qualité prix ! Contrat rapide à souscrire et les opérateurs sont gentils, à l'écoute et nous aide à payer le moins cher possible en ayant une remise !</t>
  </si>
  <si>
    <t>alain-p-114585</t>
  </si>
  <si>
    <t>compagnie d 'assurance réactive en cas de sinistre, prix bas , à l'écoute, client depuis plusieurs années sur plusieurs véhicules.
Je recommande direct assurance</t>
  </si>
  <si>
    <t>pierre-m-114576</t>
  </si>
  <si>
    <t>Je suis satisfait des services obtenus depuis 1 an et de la disponibilité des conseillers de clientèle. Je vais reconduire mes contrat mais je note une augmentation  de 3%</t>
  </si>
  <si>
    <t>manuel-m-114557</t>
  </si>
  <si>
    <t xml:space="preserve">tres satisfait des services
prix tres interessant, alors que les garanties sont tres bonnes
Vous pouvez moduler votre assurance a vos besoins
TOP SERVICE TOP PRIX </t>
  </si>
  <si>
    <t>christophe-r-114542</t>
  </si>
  <si>
    <t xml:space="preserve">tres satisfait de direct assurance surtout au niveau tarif et garanties  
tres simple d'utilisation  votre site avec un tarif en direct et plusieurs solutions proposées.
</t>
  </si>
  <si>
    <t>fabrice-p-114515</t>
  </si>
  <si>
    <t xml:space="preserve">Les conditions d'assurance sont clairement exprimées et facilement accessibles dans le processus de devis. 
Le site est clair, les niveaux de prix sont compétitifs à couverture a priori équivallente. </t>
  </si>
  <si>
    <t>zazie-114511</t>
  </si>
  <si>
    <t>Augmentation à quelques jours de l'échéance inexpliquée 12 %.
C'est facile d'être compétitif, il refuse les clients avec 1 seul sinistre, et majore avec 1 seul sinistre non responsable.
Passez votre chemin.</t>
  </si>
  <si>
    <t>jeremy-v-114491</t>
  </si>
  <si>
    <t>Je suis très satisfait des prix, du service, du côté pratique de la souscription.
J'espère que les services durant la durée du contrat seront à la hauteur de ce que je viens de voir</t>
  </si>
  <si>
    <t>steve-m-114472</t>
  </si>
  <si>
    <t>Je ne suis pas satisfait du site web sur lequel on ne peut ni modifier son identifiant, ni son mot de passe, en 2021...
Par ailleurs, il est difficile de se faire rembourser convenablement, alors certes les prix sont plus bas, mais le service derrière n'est pas à la hauteur.</t>
  </si>
  <si>
    <t>renaud-r-114452</t>
  </si>
  <si>
    <t>Je suis satisfais de l'ensemble du servie proposé par DIrect assurance
Cependant, mon BOnus est au maximum, et mon assurance continue a augmenté tous les ans alors que ma voiture est de plus en plus vieille avec le temps.</t>
  </si>
  <si>
    <t>osd2017-114445</t>
  </si>
  <si>
    <t>J'ai été assuré plusieurs années, puis je suis passé chez une autre assurance à cause des augmentations.
J'ai voulu retenter maintenant, en avril 2021. Je donne tous les détails pour être assuré, je transmets tous les documents nécessaires. 
Et là, 20 jours après je reçois un courrier de résiliation me laissant quelques jours pour me ré-assurer. Pas d'explications, pas d'appel des conseillers. Pas de sinistre entre temps, et un coefficient bonus de 48%, soit 0.52.
Je ne comprends ni le modèle économique, ni le principe de fonctionnement (attirer les clients par des prix bas puis augmenter pas la suite).
En conclusion, la société ne m'inspire pas confiance. Alors oui, les prix sont 30% plus cher dans d'autres compagnies, mais au moins le service est au rendez-vous.</t>
  </si>
  <si>
    <t>yaya-114431</t>
  </si>
  <si>
    <t xml:space="preserve">J ai souscrit a cette assurance car sur le devis prix très attractif 
Je souscrit paye presque 180 euro d ouverture de dossier 
Je signe mon contrat envoie les documents est la quelques jours après de 400 euros sur le devis on me modifie le contrat pour 954 euro soit 80 euros par mois 
Mon mari refait un devis est pareil 400 euro pour le même véhicule même profil
J ai contacté le service client et on m'a stipulé que si j été pas contente je pouvais partir lol
En plus a 80 euro il n y a aucune garantie en plus
A fuir
</t>
  </si>
  <si>
    <t>brigitte-l-114400</t>
  </si>
  <si>
    <t>AUCUNE FIDÉLISATION- en tant que client je paye plus cher pour un changement de voiture qu'un nouveau client! gros problème avec le boitier you drive, totalement incohérent après changement de véhicule. Le service client me déclare "incompatible" sans aucune vérification ni amabilité. je vais changer d'assurance !!</t>
  </si>
  <si>
    <t>ariane-r-114399</t>
  </si>
  <si>
    <t>Je ne suis pas satisfaite du service, j'ai voulu effectuer un changement de contrat en appelant le service client mais s'il y a une retard de paiement de la cotisation le dossier est bloqué tant que l'impayé n'est pas régularisé. Impossible de passer directement sur un nouveau contrat ni de recevoir un devis pour se faire une idée de ce à quoi l'on s'engage.</t>
  </si>
  <si>
    <t>florence-s-114366</t>
  </si>
  <si>
    <t>vous êtes à l'écoute et les prix sont abordables. facilité également pour vous joindre, ce qui est appréciable. Dommage que vous n'assuriez pas les maisons avec piscine.</t>
  </si>
  <si>
    <t>isabelle-k-114337</t>
  </si>
  <si>
    <t>oui, possibilité de s'assurer très facilement en ligne. bonne conditions générales, les prix sont acceptables vu les services rendus; je referais appel a cette assurance pour toute comparaison pour un nouveau contrat.</t>
  </si>
  <si>
    <t>hugo-f-114294</t>
  </si>
  <si>
    <t>Très agréable site facile de prise en main, beaucoup moins cher que certe autre assurances, cela fait plaisir, je rassure des voitures sur le site avec grand plaisir</t>
  </si>
  <si>
    <t>the-phenix-114292</t>
  </si>
  <si>
    <t>Une assurance de m***de. T'as plus de problème avec eux que sur la route... accident avec ma voiture 1 mois après le véhicule est toujours sur les lieux de l'accident les voleurs ne se sont pas génés... roues certaines pièces du véhicule et leur fameuse drivebox volés. ensuite ils te demande de retourner le drivebox sinon tu vas payer 150 euros, tu leur explique en long et en large la situation aujourd'hui tu trouve un agent en ligne qui te dira c'est bon tu ne sera pas prélevé et puis un beau tu regarde ton compte eh ben t'es prélever quand et on t'explique que tu aurais dû porter plainte pour le vol. bref
A fuir. je préfère payer plus cher et être tranquille que de me prendre la tête.</t>
  </si>
  <si>
    <t>jessica-l-114287</t>
  </si>
  <si>
    <t>Mes proches m'ont recommandé direct assurance, car niveau qualité/prix ils sont très bon. Par ailleurs, la souscription d'une assurance chez eux est très rapide.</t>
  </si>
  <si>
    <t>caroline-l-114281</t>
  </si>
  <si>
    <t>Tellement insatisfaite par mon expérience d'assurance chez Direct assurance qu'il n'y a pas de mots. 
Tant au niveau des montants inadéquats, que du service client inexistants et sans aucun suivi.</t>
  </si>
  <si>
    <t>xavier-d-114271</t>
  </si>
  <si>
    <t>Je n'ai pas eu de retour à mes questions.. Je souhaiterai savoir l'offre de reduction surles trajets blablacar est toujours valable et pourquoi mes cotisations ont augmenté</t>
  </si>
  <si>
    <t>chloe-l-114267</t>
  </si>
  <si>
    <t>Les prix sont très compétitifs et au service client , les téléopérateurs sont très aimable et à l'écoute. Je recommande car même dans les soucis, ils font leur maximum pour nous aider</t>
  </si>
  <si>
    <t>mourad-q-114220</t>
  </si>
  <si>
    <t xml:space="preserve">Satisfait du service en ligne. le site est bien construit et facile d'utilisation et de compréhension. 
Pas encore de retour à vous donner concernant le service téléphonique car pas utilisé pour le moment. </t>
  </si>
  <si>
    <t>catherine-b-114171</t>
  </si>
  <si>
    <t>Je suis satisfaite de la rapidité pour assurer mon nouveau logement, et j'ai aussi mon véhicule, tout avec Direct assurance. Bien plus pratique. Merci</t>
  </si>
  <si>
    <t>marc-s-114087</t>
  </si>
  <si>
    <t xml:space="preserve">Je suis satisfait, le site et parfait dans l'ensemble et compréhensible
Seul problème rencontré, le n° de téléphone doit être uniquement dans la zone Euro ? </t>
  </si>
  <si>
    <t>gildas-c-114085</t>
  </si>
  <si>
    <t>Le devis est plus attractif que ceux des concurrents pour des prestations identiques donc je souscris auprès de Direct Assurance. Les interlocuteurs sont agréables et efficaces. 
A voir en conduite maintenant.</t>
  </si>
  <si>
    <t>philippe-p-114026</t>
  </si>
  <si>
    <t>satisfait, bonne écoute. tarifs iterresants, dépannage au top en cas de panne a plus de 50 km, comme cela m'est arrivé. 6 persoone dans un zafira tombé en panne : j'ai eu la meme pour rapatrier la famille a la maison</t>
  </si>
  <si>
    <t>maud-j-114023</t>
  </si>
  <si>
    <t>je suis satisfaite du service. Le prix correct. à voir dans la durée. c'est la première fois que je contracte une assurance  par internet donc j'ai quand même un petit doute sur le suivi des dossiers.</t>
  </si>
  <si>
    <t>dimitri-l-114019</t>
  </si>
  <si>
    <t>Très satisfait .
Dommage qu'il n'y ai pas plus de choix pour la franchise du bris de glace ,on passe d'un extrême a l'autre  .En revanche la franchise en cas d'accident que l'on peut modifier ,c'est très bien .</t>
  </si>
  <si>
    <t>bastien-s-114008</t>
  </si>
  <si>
    <t>Etant non responsable pour un sinistre, prise en charge du véhicule rapide.
Étant jeune conducteur il m'ont guidé facilement.
Satisfait de mon assurance. je recommande.</t>
  </si>
  <si>
    <t>lukau-k-113997</t>
  </si>
  <si>
    <t>Simple et pratique, je n'ai rien à reprocher à votre service.  Je n'ai pas encore eu besoin de le faire par conséquent c'est difficile à évaluer à ce jour.</t>
  </si>
  <si>
    <t>patrick-v-113986</t>
  </si>
  <si>
    <t>je suis pas satisfait du service car je n'ai personne au bout du fil très souvent, sinon , le niveau du prix est correct, je conseille l assurance de ce cote</t>
  </si>
  <si>
    <t>abdelhak-e-113953</t>
  </si>
  <si>
    <t>Je suis satisfait du service ainsi que de la qualités !
Simple efficace et à l'écoute !
Toujours a proposer de nouvelle solution ainsi qu'une amélioration</t>
  </si>
  <si>
    <t>natacha-b-113948</t>
  </si>
  <si>
    <t>Je suis très satisfaite du traitement de mes demandes et des options proposées je regrette juste que les prix soient un peu élevés surtout qu'il n'y a pas de service client téléphonique...</t>
  </si>
  <si>
    <t>camille-h-113912</t>
  </si>
  <si>
    <t>Je suis satisfaite des tarifs et de la facilité de souscription! Ainsi que du service de résiliation auprès de mon ancien assureur.
Je recommande, a voir a l'usage.</t>
  </si>
  <si>
    <t>maxime-c-113884</t>
  </si>
  <si>
    <t>Les prix sont sont convenables , dommage , je vais vous quitter, car vous ne voulez pas assurer mes deus nouvelles voitures , je ne comprend pas pourquoi. Je suis bien désolé , car je n'ai pas d'autres problèmes . Salutations.</t>
  </si>
  <si>
    <t>mylene-l-113873</t>
  </si>
  <si>
    <t xml:space="preserve">Le site est facile d'utilisation.
Je suis satisfaite des conditions proposées et les prix me paraissent raisonnables au vu des couvertures offertes..
</t>
  </si>
  <si>
    <t>uriell-d-113806</t>
  </si>
  <si>
    <t>je suis satisfaite du service.
je suis satisfaite du prix.
je suis satisfaite des options
je suis satisfaite de l'efficacité et de la réactivité de la relation avec les agents de direct assurance</t>
  </si>
  <si>
    <t>hedi-k-113805</t>
  </si>
  <si>
    <t>Très bon prix. Un petit problème technique, j'étais prélevé deux fois et j'avais beaucoup des difficultés pour accéder à mon espace perso car j'avais déjà un compte sur le site.</t>
  </si>
  <si>
    <t>bertrand-c-113799</t>
  </si>
  <si>
    <t xml:space="preserve">Très satisfait du service. 
Efficace et rapide. Je suis satisfait de être revenu après avoir essayé votre partenaire blablasure. L avantage pour vous est que vous êtes joignable au téléphone </t>
  </si>
  <si>
    <t>philippe-a-113793</t>
  </si>
  <si>
    <t>Parfait, une conseillère attentive, un service immédiat, ma voiture a été assurée en 20 minutes avec toutes les explications de mon contrat.
Je recommande auprès de mes proches Direct Assurance !</t>
  </si>
  <si>
    <t>claude--b-113782</t>
  </si>
  <si>
    <t>Je suis satisfait du service proposé en ligne par Direct assurance,
Les prix proposés me conviennent, les garanties proposées correspondent à mon besoin.</t>
  </si>
  <si>
    <t>amar-y-113770</t>
  </si>
  <si>
    <t>très bon services rapides efficaces !!
la disponibilité téléphone est très efficiente avec de vrai(e)s pro en ligne, a recommander a mes amis et famille car depuis toutes ces années je suis plus que content de mon choix
merci encore</t>
  </si>
  <si>
    <t>nicole--v-113752</t>
  </si>
  <si>
    <t xml:space="preserve">excellent, toujours joignable, hyper réactif en cas de panne ou d'accident, clients depuis des années, nous n'avons trouvés aucune assurance au niveau (prix, service....) que direct assurance et je les recommandes fortement. 
  </t>
  </si>
  <si>
    <t>stephanie-d-113750</t>
  </si>
  <si>
    <t>Tarifs très intéressant quand on est jeune conducteur et qu'on ne roule correctement et pas plus de 500km par moi.
Je n'ai pas encore eu de sinistre... Donc à voir... Ou pas !</t>
  </si>
  <si>
    <t>marina-t-113747</t>
  </si>
  <si>
    <t>Je suis satisfaite du service et les conseillers sont au top.
Je recommande Direct Assurance aussi bien que pour les tarifs que pour l'accompagnement.</t>
  </si>
  <si>
    <t>goncalo-m-113741</t>
  </si>
  <si>
    <t>Le prix sont cheres et votre assistance administrative n'est pas la plus vite. J'ai beucoup the dificultés pour vous faire comprendrez ma questions/demandes</t>
  </si>
  <si>
    <t>adel-j-113737</t>
  </si>
  <si>
    <t>Mon avis , 
Je suis satisfait de vos services, conseillère sympathique, à l'écoute avec des explications claire en ce concerne les démarches et les spécifié d'assurance 
A Bientôt 
Adel JBILOU</t>
  </si>
  <si>
    <t>nicolas-c-113726</t>
  </si>
  <si>
    <t>OK ça marche bien en  cas de sinistre je ferais appel a vos services en espérant que ce cela ne ne soit pas le cas. bonne soirée et a bientôt .je veux juste régler mon abonnement pour être  en règle</t>
  </si>
  <si>
    <t>nils-d-113705</t>
  </si>
  <si>
    <t xml:space="preserve">Bonjour à tous
Je suis globablement satisfait du service de Direct assurance
L'obtention d'une assurance est très faciule via le site web, aussi bien pour immatriculer un nouveau véhicule que pour changer de véhicule
</t>
  </si>
  <si>
    <t>laurence-43156</t>
  </si>
  <si>
    <t>Les jeunes conducteurs tremblent un peu en voyant les prix mais ailleurs c'est encore pire donc ça va. Votre site est simple d'utilisation , c'est facile de souscrire à votre assurance ! Plus de perte de temps au téléphone ou a envoyer des courriers, super ! (PS, je vous ai complimenté du fond du coeur, n'hésitez pas à me faire une petite promo spéciale (on sait jamais ;-)</t>
  </si>
  <si>
    <t>zahid-rafiq-m-113701</t>
  </si>
  <si>
    <t>je suis satisfait du service le prix me convient simplement  surtout  la rapidité de inscription sur votre site et les garantie proposées direct Assurance un grand merci cordialement malik zahid rafiq</t>
  </si>
  <si>
    <t>benjamin-f-113676</t>
  </si>
  <si>
    <t>Je subis une hausse de la cotisation annuelle car le taux de sinistre a augmenté dans la région... Etonnant quand on voit le monde sur les routes en temps de covid... Mais d'après le service client, c'est le risque mutualiste. Sans rancune, au revoir.</t>
  </si>
  <si>
    <t>rizvan--113652</t>
  </si>
  <si>
    <t xml:space="preserve">Trop chère malheureusement,  c'est dommage car le service et simple et rapide pour immatriculation,  je verrai dans le futur si je change si je ne reçois pas de bonnes propositions d offres. 
Merci </t>
  </si>
  <si>
    <t>claude-m-113625</t>
  </si>
  <si>
    <t>Les prix de l'assurance auto devrait être revus à la baisse  compte tenu de la valeur réelle du véhicule concerné.
La police devrait être réajustée en conséquence</t>
  </si>
  <si>
    <t>theo-m-113616</t>
  </si>
  <si>
    <t>Satisfait par contre le site n'est pas toujours accessible via internet, j'ai voulu envoyer des documents et ont me marque que le site est en panne, et cela, depuis un certain. Comment faire pour vous envoyer la carte grise et la photo de la voiture.</t>
  </si>
  <si>
    <t>khalil-n-113607</t>
  </si>
  <si>
    <t>le prix est  un  peut  élevé,  mais  je  suis  satisfait  par  vos    services, en  fait  le site  il  est  simple  et  pratique.
Merci et bien cordialement.</t>
  </si>
  <si>
    <t>evelyne-b-113601</t>
  </si>
  <si>
    <t>Je suis satisfaite des prix et conditions.
Souscription en ligne simple et compréhensible.
Explications claires à chaque ligne de garantie, c'est un plus pour répondre à de multiples questions.</t>
  </si>
  <si>
    <t>alexandra-c-113573</t>
  </si>
  <si>
    <t>satisfaite sauf des hausses de prix annuelles et de payer plus cher que si j'etais un nouvel assuré.
Dommage de ne pas etre récompensé pour la fidelité et le fait de ne pas avoir de sinistres</t>
  </si>
  <si>
    <t>blanvillain-c-113544</t>
  </si>
  <si>
    <t>Les tarifs sont très attractifs, reste à savoir si les remboursements en cas de sinistre seront à la hauteur (comme tout le monde le sait, on peut juger de la qualité du service quand on est confronté à un problème et pour le moment, cela n'est pas le cas et surtout le plus tard possible ...........)</t>
  </si>
  <si>
    <t>damien-88668</t>
  </si>
  <si>
    <t xml:space="preserve">parfait et merci je suis content  d etre chez vous je vous souhaite bonne journée 
je signe tous et c'est bon pour moi vous pouvez mettre le contrat tous risque 
</t>
  </si>
  <si>
    <t>loic-d-113511</t>
  </si>
  <si>
    <t xml:space="preserve">Je suis satisfait du service et de l'accueil téléphonique. Je recommande votre compagnie autour de moi. 
En vous souhaitant bonne réception.
Cordialement </t>
  </si>
  <si>
    <t>charlotte-g-113497</t>
  </si>
  <si>
    <t>je suis satisfaite de mes ,contrat rien a dire au niveau des conseillers toujours a l écoute toujours au meilleurs prix je conseille cette assurance .</t>
  </si>
  <si>
    <t>johan-l-113455</t>
  </si>
  <si>
    <t>Impossible de contacter par mail ça ne marche pas !!! Vous payez pas votre webmaster ou quoi ? On fait comment pour résilier, pourquoi l'option n'apparaît même pas ?</t>
  </si>
  <si>
    <t>gwenael-p-113444</t>
  </si>
  <si>
    <t>les prix des devis sont alléchant puis quand on est assuré le montant de l'assurance augmente .
devis en ligne environ 600€ et je paye plus de 900€..</t>
  </si>
  <si>
    <t>clemence--k-113435</t>
  </si>
  <si>
    <t xml:space="preserve">Vous auriez du baisser le coût de l'assurance auto pour la période de confinement.  Ce qui n'est pas le cas. 
</t>
  </si>
  <si>
    <t>thierry-d-113419</t>
  </si>
  <si>
    <t>pour l'instant satisfait du service ,car pas de sinistres à signaler à date ,a voir si cela se produit, mais j'espère à ne pas avoir besoin de si tôt.</t>
  </si>
  <si>
    <t>arnaud--b-113412</t>
  </si>
  <si>
    <t>Impossible de contacter Blablasure via leur site et ce depuis plusieurs semaines!
Vraiment déçu car augmentation du prix de mon assurance sans explications, et surtout après une année de covid ou je n'ai quasiment pas utilisé ma voiture...</t>
  </si>
  <si>
    <t>jean-r-113402</t>
  </si>
  <si>
    <t>Je suis satisfait de ce contrat, que j'ai souscrit car je suis très positif sur l'aventure blablacar. Cela dit, je n'ai pas encore (et j'espère que je n'aurai pas à ) fait jouer l'assurance. Car, je me mefie toujours des assureurs....</t>
  </si>
  <si>
    <t>rachelle-t-113379</t>
  </si>
  <si>
    <t xml:space="preserve">Je suis très satisfait
e
Il y a rien dire ils sont très disponibles quant ont a besoin d aide 
Je recommande vivement. 
Ca fais 1 ans je suis chez eux jamais eu de sous 
</t>
  </si>
  <si>
    <t>maxence-s-113359</t>
  </si>
  <si>
    <t xml:space="preserve">Le prix ne fait qu'augmenter, alors qu'en 2020 presque plus personne ne circulait et tout était fermé !!! Je paye davantage maintenant que lorsque j'étais jeune conducteur, et en plus je n'ai jamais eu d'accident de la route ; c'est du gros n'importe quoi !!! </t>
  </si>
  <si>
    <t>pablo-m-113335</t>
  </si>
  <si>
    <t>Jusqu'à présent je suis satisfait de Direct Assurances, bon contact téléphonique, prise du besoin très correctement réponse claire à la demande. Tarifs corrects</t>
  </si>
  <si>
    <t>romain-q-113320</t>
  </si>
  <si>
    <t>Jai trouvé moins cher sur une autre plateforme, je souhaiterais avoir le meme prix. 
je compte sur votre professionalisme pour me faire parvenir une autre comme vu ailleurs</t>
  </si>
  <si>
    <t>denis-r-113313</t>
  </si>
  <si>
    <t>tres bonne experience jusqu a présent, prix correct, service client efficace 
tres bonne experience jusqu a présent, prix correct, service client efficace</t>
  </si>
  <si>
    <t>emmanuel-c-113308</t>
  </si>
  <si>
    <t>je suis satisfait du service, très bon accueil je recommande cette assurance les yeux fermé, et j'en parlerait a mon entourage qui eux sont eux même dans l'immobilier</t>
  </si>
  <si>
    <t>fatima-b-113298</t>
  </si>
  <si>
    <t>je suis insatisfaite 
votre augmentation de prix est scandaleuse 
augmenter de 40 € pour les memes garanties !!!!!!
d'autre part je n'ai pas acces a mon avis d'echeance toujours celui de 2019 à telecharger</t>
  </si>
  <si>
    <t>chouchou51-12490</t>
  </si>
  <si>
    <t xml:space="preserve">Super Rapport Qualité Prix , conseillé toujours agréable et compréhensible , Nouveau auprès de cette compagnies d'assurances donc ne peut pas jugé sur l'efficacité de pris en charges sinistres ou autres mais au premier abords cette compagnies m'inspire confiance , je recommande .
</t>
  </si>
  <si>
    <t>hakima-e-113255</t>
  </si>
  <si>
    <t>Simple et pratique, accessible pour tout le monde, avec des belles offres et un bon service.
accompagne les adhérents et leurs  trouver des solutions logiques</t>
  </si>
  <si>
    <t>jeff-k-113216</t>
  </si>
  <si>
    <t>Je suis plus ou moins satisfait de vos services, les prix aussi me conviennent plus ou moins.
C'est pas toujours évident d'avoir quelqu'un en ligne...</t>
  </si>
  <si>
    <t>audrey-s-113209</t>
  </si>
  <si>
    <t>Je n'ai jamais de demande donc je ne peux pas tellement juger, mais pour l'instant je suis satisfaite du service que vous proposer, le prix a l'air d'être correct</t>
  </si>
  <si>
    <t>romain-t-113192</t>
  </si>
  <si>
    <t xml:space="preserve">Bonjour,
Je ne vois pas le détail des garanties quand je clique sur mon contrat. L'information devrait être consultable.. Ma formule tiers mini n'est pas détaillée et j’aimerais disposer d'une information claire et consultable. </t>
  </si>
  <si>
    <t>dominique-r-113179</t>
  </si>
  <si>
    <t>vous avez sauvagement augmenté les prix depuis que j'ai souscrit. surtout sur mon véhicule. . je ne recommanderai votre compagnie à personne, je trouve ce procédé déloyal.</t>
  </si>
  <si>
    <t>hugues-d-113128</t>
  </si>
  <si>
    <t>J'ai fait la note avant même d'être complètement assuré j'espère que cela va bien se dérouler jusqu'au bout je suis obligé de mettre une note avant c'est leur procédure donc je leur fais confiance on verra bien</t>
  </si>
  <si>
    <t>gael-j-113125</t>
  </si>
  <si>
    <t>tres deçu du suivi du contrat qui n est pas a jour ainsi du manque du suivi pour la disposition de la carte verte j attends une reaction immediate du service afin de revoir mon avis</t>
  </si>
  <si>
    <t>ludovic-n-113110</t>
  </si>
  <si>
    <t>Rien à redire. Rapide, efficace, pas cher. Pas de ventes forcées ou de sollicitations intempestives. Tout peut se faire d'un ordinateur personnel. Je recommande.</t>
  </si>
  <si>
    <t>michael-m-113109</t>
  </si>
  <si>
    <t>Je viens de souscrire à l'offre Direct assurance avec option conduite connectée (YouDrive). Pour le moment je suis satifait par les prix, je n'ai pas trouvé mieux ailleurs. Etant jeune conducteur j'espère vraiment faire encore plus d'économie avec la DriveBox. Mon expérience sur le site web était génial.</t>
  </si>
  <si>
    <t>abdelkader-c-113093</t>
  </si>
  <si>
    <t>je ne suis pas satisfait du service pas de relance de votre part pour mon contrat habitation 2020-2021
je suis satisfait du prix il est simple et pratique</t>
  </si>
  <si>
    <t>jean-michel-l-113052</t>
  </si>
  <si>
    <t>pas satisfait , impossible d'avoir quelqu'un par tél et mauvaise fois de votre pars quand on veux résilier le contrat , vous continuer à prélever sur mon compte alors que mon contrat est résilié</t>
  </si>
  <si>
    <t>perle-l-113006</t>
  </si>
  <si>
    <t>Je ne suis pas satisfaite car je ne souhaite pas assurer mon compagnon et je n'ai pas le choix soit je l'assure soit on résilie mon contrat. Je suis donc coincée</t>
  </si>
  <si>
    <t>randy-m-112992</t>
  </si>
  <si>
    <t>Je suis satisfait de la tarification, les conseillers donnent leurs max pour garantir une satisfaction client. Je recommande direct assurance pour une souscription auto</t>
  </si>
  <si>
    <t>daniel-d-112938</t>
  </si>
  <si>
    <t>Le tarif est pas trop mal placé sur le marché, les conditions sont correctes, la relation facile. Par contre il semble que le suivi du dossier ne soit pas totalement fait.</t>
  </si>
  <si>
    <t>max-l-112934</t>
  </si>
  <si>
    <t>Les prix ne me conviennent plus  à l' heure d'aujourd' hui et je compte bien changer d' assureur afin de bénéficier  de tarifs moins élevés chez la concurence..</t>
  </si>
  <si>
    <t>jean-francois-f-112913</t>
  </si>
  <si>
    <t>Je suis choqué de voir que malgré la baisse des sinistres automobiles du fait des divers confinements, les prix des assurances ont ENCORE subi une hausse. Je pense que je vais prendre plus de temps pour mettre Direct Assurances en concurrence avec d'autres assureurs - plus de 25 ans sans accident responsable et ça coûte toujours plus cher</t>
  </si>
  <si>
    <t>sebastien-s-112909</t>
  </si>
  <si>
    <t>TRÈS SATISFAIT MERCI DIRECT ASSURANCE
NOUS SOMME TRÈS HEUREUX DE FAIRE PARTIE DE VOTRE COMMUNAUTÉ.
JE NE MANQUERAIS PAS DE VOUS ADRESSEZ TOUS MES AMIS EST MA FAMILLES ET CONNAISSANCE.</t>
  </si>
  <si>
    <t>julien-g-112890</t>
  </si>
  <si>
    <t>Les prix ont beaucoup augmenté en quelques années pour mon assurance auto alors que je suis en bonus 50.
Beaucoup trop de démarchage téléphonique suite à une simulation pour assurance moto.</t>
  </si>
  <si>
    <t>jean-michel-p-112879</t>
  </si>
  <si>
    <t>Je ne suis absolument pas satisfait de votre réactivité de fantome. 4 messages sans réponse me laisse présager des difficultés à rester votre client.</t>
  </si>
  <si>
    <t>claude-d-112827</t>
  </si>
  <si>
    <t>OUI JE SUIS ASSAIS CONTENT DE VOS SERVICES .UN  PEU MOUIN CHERS SERAIS AUSSI BIEN .. JE FAIS ALUSIONS AUX GARENTIS . JE SUIS NE LE 22 03 1934 ET LES ANNEES NE MON PAS OUBLIE JE NE BLEIN MAIS CELA COMMENCE A CE VOIR  .CORDIALEMENT.</t>
  </si>
  <si>
    <t>sebastien-l-112802</t>
  </si>
  <si>
    <t>je sollicite peu l'assurance et j'ai eu lors de ma derniere acquisstion en 2020 un refus d'assurer mon nouveau vehicule par direct assurance alors je suis une peu hésitant</t>
  </si>
  <si>
    <t>eric-c-112801</t>
  </si>
  <si>
    <t>Bonjour 
L'ouverture du dossier a pris 1 semaine 1/2 et les informations sont fournies au compte goute. Pour une réparation urgente ce n'est pas top. 
J'attends de voir la suite. 
Cordialement</t>
  </si>
  <si>
    <t>monique-d-112742</t>
  </si>
  <si>
    <t>satisfaite du service, les prix me conviennent  espace perso simple et facile.
besoin d'un renseignement ils sont à notre écoute.
j'ai parrainné mes enfants</t>
  </si>
  <si>
    <t>marsan-49562</t>
  </si>
  <si>
    <t>Satisfaisant, n'avons pas eu de problème avec Direct Assurances, nous n'avons pas eu de sinistre, il nous est donc difficile si nous avions eu un sinistre de savoir comment cela se serait passé. Avec nos remerciements et cordiaux messages.
G. et Ch. DELAYE</t>
  </si>
  <si>
    <t>diosaallnfr--112716</t>
  </si>
  <si>
    <t>Alors déjà je ne suis pas satisfait car quand j'ai ouvert mon assurance j'avais payé pour 2 mois c'est la Chartres en l'occurrence je vais être encore prélevé le mois suivant donc au final j'aurais payé 3 fois et ça il nous le disent pas je trouve ça scandaleux je termine mon année et je resilie</t>
  </si>
  <si>
    <t>lio-m-112696</t>
  </si>
  <si>
    <t>Toujours bien reçu et bien informé par téléphone, j'apprécie aussi qu' à l'issu de la conversation un mail soit envoyé immédiatement avec les documents demandés</t>
  </si>
  <si>
    <t>herve-v-112693</t>
  </si>
  <si>
    <t>Satisfait des tarifs et des garanties a recommander et svp pourriez vous prendre en compte les personnes ayant plusieurs véhicules et faire ou proposer une assurance parc de voitures car je n'utilise qu'une voiture a la fois MERCI</t>
  </si>
  <si>
    <t>jean-francois-p-112636</t>
  </si>
  <si>
    <t>Le contrat de 2017 me semble supérieur à ma demande de devis de ce jour.. Je n'ai pas noté mais de mémoire il était d'environ 800€. Merci de vérifié.</t>
  </si>
  <si>
    <t>gwlad-112626</t>
  </si>
  <si>
    <t xml:space="preserve">J'ai déclaré un accident responsable en juillet 2020 (mon premier sinistre pour ainsi dire), suite à une perte de contrôle de mon véhicule dans la rampe d'accès de mon parking souterrain endommageant le côté gauche, droit et l'arrière gauche et droite.
Etant assuré tout risque depuis plusieurs années, je pensais m'en tirer avec une prise en charge de mon assureur moyennant la franchise et un malus.
Une expertise amiable a été organisée par la compagnie DIRECT ASSURANCES. Il ressort de ce rapport que l'ensemble des dommages sont plausibles et compatibles avec la déclaration. Cependant, le service sinistre a opposé un refus pour la prise en charge sous prétexte de fausse déclaration. Cela m'a bien refroidi...
J'ai donc contesté saisi ma protection juridique.
Une expertise contradictoire a été diligentée et bien évidemment ni Direct Assurances, ni son expert n'a pris la peine de se présenter, ni même daigné donner suite à la convocation.
L'expert, qui s'est déplacé sur les lieux de l'accident, a conclu que les dommages résultaient bien d'une manœuvre dans la rampe du pkg souterrain.
A réception de la contre-expertise, le service sinistre de DIRECT ASSURANCES a finalement changé d'avis et accepté la prise en charge des dommages mais à condition d'ouvrir un second dossier sinistre. Ce qui entrainera une deuxième franchise, un second malus.
Je trouve leur pratique abusive.
Me voilà donc contrainte de saisir le médiateur des assurances en espérant qu'il puisse voir à quel point cet assureur est de mauvaise foi et ne fait que profiter de la situation pour tirer toujours plus de profit au détriment de ses assurés.
</t>
  </si>
  <si>
    <t>yves-l-112615</t>
  </si>
  <si>
    <t>je suis satisfait du tarif ainsi que des conditions de l'assurance.
le site et l'espace client est très intuitif et simple d'utilisation ainsi que pour transmettre les documents</t>
  </si>
  <si>
    <t>adam-m-112614</t>
  </si>
  <si>
    <t xml:space="preserve">je suis satisfait par le prix mais le prix reste un peu a revoir !
le services mes correspond totalement  
toutes conducteur doit être évaluer voir également  la maitrise 
 </t>
  </si>
  <si>
    <t>alain-r-112612</t>
  </si>
  <si>
    <t>Bonjour,
J'ai été satisfait des services proposés par DIRECT ASURANCES pour la durée du contrat. Sinon au niveau des prix, c'est très hétérogène suivant le type de véhicule et sans raison évidente. Donc à chaque fois il faut faire jouer la concurrence.</t>
  </si>
  <si>
    <t>margaux-a-112587</t>
  </si>
  <si>
    <t>très bon service client, réactif et personnalisé.
nous attendons de voir ce que cela donnera lorsque nous aurons un sinistre à déclarer mais pour l'instant très bien</t>
  </si>
  <si>
    <t>chadi-l-112580</t>
  </si>
  <si>
    <t>Les prix me convenaient et le service est excellent.
l'agent sait comment conseiller et orienter le client, tout en sachant les spécificités de chaque situation.</t>
  </si>
  <si>
    <t>ahoua-joel-a-112559</t>
  </si>
  <si>
    <t>je suis satisfait de la fluidité et la cohérence des information et du site internet. Bravo les gars vous avez mis le paquet. Tout est clair cohérent, limpide et intuitif presque.</t>
  </si>
  <si>
    <t>laura-f-112549</t>
  </si>
  <si>
    <t>satisfaite du service mais je trouve  payer cher mon assurance voiture du a un accident qui date de plusieurs années ...et difficile d avoir un conseiller au téléphone service auto .</t>
  </si>
  <si>
    <t>maicmelan-a-112547</t>
  </si>
  <si>
    <t>Je trouve le prix un peut trop chère pour mon cas.
J'attend que mon échéance arrive pour pouvoir changer d'assurance et payer moins chère.
Sinon je reste satisfait du service.</t>
  </si>
  <si>
    <t>elena--d-112541</t>
  </si>
  <si>
    <t>Mon assurance auto annuelle a augmenté sans préavis ni nouvel échéancier, je m'en suis donc aperçue en pointant mes comptes. C'est tout sauf professionnel !</t>
  </si>
  <si>
    <t>johan-et-laure-g-112534</t>
  </si>
  <si>
    <t>je suis satisfait du prix en ce qui concerne mon nouveau vehicule assuré chez vous se qui est dommage c'est de payer plus chère pour un vehicule plus vieux de 5 ans et assuré chez vous il serait temp de revoir mes contrats 
j'aimerait etre contacté pour voir à se probléme</t>
  </si>
  <si>
    <t>philippe-g-112533</t>
  </si>
  <si>
    <t>169€ d'augmentation en  4 ANS sans sinistre ....  ...
j'aimerai connaitre les raisons d'une telle augmentation !
je vais donc changer rapidement d'assurances 
Cordialement</t>
  </si>
  <si>
    <t>abdennour-t-112524</t>
  </si>
  <si>
    <t>rapide  mais si vous assurez une maison mieux vau par telephone sa serais mieux pour evitez tous imprevue  car sinon surprise de dernier minute mais sinon</t>
  </si>
  <si>
    <t>poorva-l-112481</t>
  </si>
  <si>
    <t>Franchise un peu élevée mais correcte par rapport aux mensualités ; plus basses que chez les autres assurances. 
Tele-conseillers aimables. Je suis satisfaite</t>
  </si>
  <si>
    <t>alexandre-j-112434</t>
  </si>
  <si>
    <t>Je suis globalement satisfait, mais l'algorithme de la drivebox n'est pas très stable et je suis obligé d'envoyer régulièrement des mails au service technique pour que des erreurs dans mon score de conduite soient rectifiées.</t>
  </si>
  <si>
    <t>papyolicha-112420</t>
  </si>
  <si>
    <t>IMPOSSIBLE LES PHOTOS demandées via leur application
après 5 essais j' ai envoyé les photos par mail et on m' a répondu
qu'elles n'étaient pas exploitables
de qui se moque t'on ?</t>
  </si>
  <si>
    <t>youcef--112404</t>
  </si>
  <si>
    <t>je ne suis pas du tout satisfait. les conseillers ne vous informent pas de toutes les modalités du contrat. vous aller découvrir beaucoup de surprises si un jour vous appeler pour déclarer un sinistre. il ne sont pas transparents. je ne suis pas du tout satisfait. posez toutes les questions possibles si un jour vous décidez de souscrire un contrat chez eux.</t>
  </si>
  <si>
    <t>pierino-d-112390</t>
  </si>
  <si>
    <t>6,30% de hausse entre 2020 et 2021 : disproportionné et injustifié, au vu du véhicule + profil + stats d'accidentologie/sinistralité globale en France</t>
  </si>
  <si>
    <t>franck-c-112384</t>
  </si>
  <si>
    <t>Heureux d être avec vous.
Je suis satisfait de vos services. Pour l' instant aucunes revendications de ma part d' ou je suis satisfait des contrats que j'ai souscrits avec vous.
Cordialement.</t>
  </si>
  <si>
    <t>hicham-n-112381</t>
  </si>
  <si>
    <t>Mon Bonus augmente chaque année, sans sinistres déclarés, mais les prix ne baissent pas, au contraire, chaque année je paie plus, sachant qu'en cette période de pandémie, les voitures sont souvent à l'arrêt .</t>
  </si>
  <si>
    <t>cecile-f-112380</t>
  </si>
  <si>
    <t>Simple et pratique pour prendre une assurance, mais on se rend vite compte que les prix attractifs et raisonnables au départ montent très très vite quand on veut une "garantie minimum raisonnable".</t>
  </si>
  <si>
    <t>boubakar-h-112359</t>
  </si>
  <si>
    <t>je suis pas satisfait car vous m'envoyé des lettre que j'ai pas payé alor j'ai fait une de mande résiliation sur mon contrat auto ,alor si vous vous faite pas votre travaille je suis pour rien</t>
  </si>
  <si>
    <t>fatih-y-112358</t>
  </si>
  <si>
    <t>Bonjour
Par comparaison aux différentes assurances, je suis satisfait du prix proposé.  Mes recherches m'ont orienté vers direct assurance.
Cordialement</t>
  </si>
  <si>
    <t>maria-s-112318</t>
  </si>
  <si>
    <t>En général je suis satisfaite de direct assurance mais aujourd'hui je voulais déclarer un sinistre et poser des questions pour cela j'appelle le numéro 0970808001 sur lequel une boite vocale me dit d'appeler exactement le même numéro: le 0970808001. Je n'ai pu communiquer avec aucun interlocuteur</t>
  </si>
  <si>
    <t>jean-pierre-p-112298</t>
  </si>
  <si>
    <t>Très bonne assurance toujours à l'écoute des clients les prix très raisonnables le service en ligne est super facile à gérer  on est vite pris en charge</t>
  </si>
  <si>
    <t>julien-d-112284</t>
  </si>
  <si>
    <t>Pas réactif du tout. Envoi des documents à revoir
Plusieurs fois que j envoi les mêmes documents, a chaque fois dossier incomplet,deux véhicules chez eux. Sûrement du changement rapidement</t>
  </si>
  <si>
    <t>mhamed-b-112274</t>
  </si>
  <si>
    <t>le prix est cher je 48 euro et depannage a plus de 50km  un conccurant mes propose 28 euro et le depannage a plus de 25km,sa fait 6ans que je suis assure je conte change d assurane des que possible, je ne voie aucun  jeste  de votre part</t>
  </si>
  <si>
    <t>cedric-s-112267</t>
  </si>
  <si>
    <t>Devis auto &amp; habitation moins chers pour les nouveaux clients, que pour les anciens !!! Je compte changer prochainement ! Assurance tout les ans plus chers;</t>
  </si>
  <si>
    <t>christian-d-112219</t>
  </si>
  <si>
    <t>Assuré sans incident durant le contrat ,on ne peut se rendre compte des services rendus si cas de sinistre. Patience et compétences sont à mettre en évidence au personnel de la Société .Compliments.</t>
  </si>
  <si>
    <t>jocelyne-l-112171</t>
  </si>
  <si>
    <t xml:space="preserve">Je suis satisfaite du service
Jai cinq véhicules dont 1 remorque assurés chez vous et une remise sur le prix serait la bienvenue
Bien cordialement
Mme LARRUE
</t>
  </si>
  <si>
    <t>bertrand-jean-claude-et-b-112153</t>
  </si>
  <si>
    <t>services prix conditions favorables en souhaitant que tous ces critères restent le plus longtemps possible disponibles pour entretenir de bonnes relations dans le temps</t>
  </si>
  <si>
    <t>carlos-a-112142</t>
  </si>
  <si>
    <t>Je suis satisfait du service
très bien fait le site web
prix eleve et trop chere pour accident voiture
il faudra reduire les prix domages voitures pour devenir plus interessant l offre. Merci</t>
  </si>
  <si>
    <t>dexter91-76145</t>
  </si>
  <si>
    <t>ex-client, l'auto est touché sous porte conducteur, pas facile à voir dans un parking, on a pas fait attention, ni l'endroit ni la date, sinistre pas reconnue, 100% responsable cause perte control, après 30 ans de conduite, après visite et contre visite, et en plus un contre expertise, tjrs rien, vue les reparations de 1700 euros, j'ai pas voulu continuer avec les avocats qui coute plus que ca, mauvaise assurance, et expert de m...
a fuir a fuir j'ai trouvé - cher qu'eux.</t>
  </si>
  <si>
    <t>youssef-l-112103</t>
  </si>
  <si>
    <t>Une page de discussion s'ouvre lorsque qu'on veut se connecter a notre espace personnel. Beaucoup de difficultés à envoyer tout les documents nécessaires.</t>
  </si>
  <si>
    <t>stephanie-c-112090</t>
  </si>
  <si>
    <t>J'ai fait le meme devis il y a un mois et vos prix ont augmenté de 40e mais bon, les tarifs restent raisonnables et le devis se fait tres rapidement merci</t>
  </si>
  <si>
    <t>karine-b-112088</t>
  </si>
  <si>
    <t>Je suis très satisfaite du service souscription téléphonique; très professionnelle, efficace et aimable. Les Tarifs et propositions correspondantes sont vraiment bien adaptés.</t>
  </si>
  <si>
    <t>jessyca-h-112083</t>
  </si>
  <si>
    <t xml:space="preserve">Je suis moyenne satisfaite, Je trouve que le montant de la cotisation est assez élevée et surprise pour moi sur le bris de glace 25% de franchise !! c'est très chère !! 
De plus le montant de ma cotisation n'est jamais remise à la baisse, renégocier. </t>
  </si>
  <si>
    <t>gloria-b-112077</t>
  </si>
  <si>
    <t>JE SUIS SATISFAITE DU PRODUIT ET DU PRIX RAPIDE ET REACTIF POUR LE TRAITEMENT DE LA SOUSCRIPTION JE RECOMMANDE TOUT LES PRODUITS JE SUIS BIEN AIDER POUR UTILISE LE SERVICE</t>
  </si>
  <si>
    <t>emmanuel-h-112073</t>
  </si>
  <si>
    <t>Si les prix proposés pour un nouveau contrat restent attractifs,
Ils augmentent par la suite trop vite même sans sinistre.....il semble qu'il y ait davantage la volonté d'avoir de nouveaux clients que de conserver les anciens !!!</t>
  </si>
  <si>
    <t>silvia--b-112063</t>
  </si>
  <si>
    <t>Conseiller au top , très gentil! professionnel,  un très bin élément pour votre société ,   très compétant il explique très bien !merci beaucoup à lui!</t>
  </si>
  <si>
    <t>julien-r-112056</t>
  </si>
  <si>
    <t>Je suis satisfait du service. Les prix sont imbattables.
Je vous conseille vivement donc cette assurance si vous ne voulez pas trop de service apres vente</t>
  </si>
  <si>
    <t>petitlama-11393</t>
  </si>
  <si>
    <t>je suis satisfait de mon assurance auto je voudrai voir si votre complementaire sante peut m'interesser je voudrai faire un devis
La j'ai autre chose à faire que de remplir votre questionnaire c'est désagréable</t>
  </si>
  <si>
    <t>pierre-claude-m-112042</t>
  </si>
  <si>
    <t>Satisfait surtout de la réactivité  lorsque j'ai décidé de changer de véhicule, la régularisation entre les 2 véhicules ( acaht-vente ) a été très facile.</t>
  </si>
  <si>
    <t>erick-b-112041</t>
  </si>
  <si>
    <t xml:space="preserve">bon prix a voir dans le temp la disponibilite et la reactivite en cas de sinistre.
frais de dossier sont eleve par rapport a d'autre compagnie d'assurance  </t>
  </si>
  <si>
    <t>thierryv37-64440</t>
  </si>
  <si>
    <t>Assuré en tous risques, VICTIME d'un sinistre avec 0% de responsabilité pour des dommages d'un montant inférieur à 1500€ .Le tiers responsable des dommages n'étant pas assuré, je dois supporter le montant de la franchise en attendant l'hypothétique intervention du fonds de garantie automobile.... Direct Assurances ne doit pas avoir la trésorerie pour faire l'avance (et peut-être la perte si elle ne veut pas engager les poursuites pour le remboursement) mais le bon assuré que je suis lui n'aura pas le choix !!!!!
Dans quelles société vivons nous ?</t>
  </si>
  <si>
    <t>raphael-s-112005</t>
  </si>
  <si>
    <t>Juste parfait, contrat d'assurance au tarif plus que correcte, création rapide en moins de 30 mn, modification pour déménagement tout aussi simple et rapide. Que du bonheur :)</t>
  </si>
  <si>
    <t>marie-bernadette-l-111996</t>
  </si>
  <si>
    <t>Satisfaite au niveau des prix et services.
A voir par la suite en cas de problèmes
En principe, je ne me fais pas de souci, une personne de ma famille a déjà été assurée chez Direct Assurance</t>
  </si>
  <si>
    <t>pascal-b-111952</t>
  </si>
  <si>
    <t>Très bons conseils lors de la souscription aux différents contrats. Prix compétitifs sur l'ensemble des contrats auto et immobilier
Utilisation simple du site pour transférer les différents documents</t>
  </si>
  <si>
    <t>roland-g-111951</t>
  </si>
  <si>
    <t>Je suis assez satisfait , mais le prix n'est pas le meilleur et les franchises sont trop élevées .  Je reste vigilant sur l'ensemble du marché et la concurrence</t>
  </si>
  <si>
    <t>aime-b-111942</t>
  </si>
  <si>
    <t>je suis satisfait des service mais vous pourriez faire un geste pour les jeunes conducteur
un peu trop cher pour les jeunes conducteur
Merci
Mr Burgard</t>
  </si>
  <si>
    <t>nicole-c-111887</t>
  </si>
  <si>
    <t>parfait je suis satisfaite
rapidite efficacite prix tres competitif
je recommande et parle de direct assurance a beaucoup de mes connaissances
a conseiller</t>
  </si>
  <si>
    <t>teo-f-111824</t>
  </si>
  <si>
    <t>L'espace personnel est très simple et rapide d'utilisation, point que je trouve important pour échanger et partager des documents. Le service client téléphonique est courtois et est compétant.</t>
  </si>
  <si>
    <t>guillaume-l-111821</t>
  </si>
  <si>
    <t>Toujours rapide et pratique rien à redire les moins chère du marché sans pour autant lorgner sur la qualité du service rendu. Pour avoir eu un sinistre, l'application est super pratique et tout a été pris en charge par direct assurance de A à Z. Vraiment satisfait</t>
  </si>
  <si>
    <t>damien-r-111779</t>
  </si>
  <si>
    <t>Je viens de prendre une augmentation de 9% sur le tarif de mon contrat... 9% comme ça, alors que je n'ai eu aucun dommage responsable ou non avec mon véhicule. Je me demande comment ça peut être justifiable...</t>
  </si>
  <si>
    <t>jean-p-111697</t>
  </si>
  <si>
    <t>Le service est irréprochable
les prix augmentent alors qu' il y a moins d accidents certaines compagnies on diminue au contraire
ça donne a réfléchir pour l avenir</t>
  </si>
  <si>
    <t>brigitte-c-111683</t>
  </si>
  <si>
    <t>je suis satisfait du service; mais regrette d'être obligé de régler les factures par le net; ne reçoit plus depuis 2 ans mon attestation d'assurance habitation.</t>
  </si>
  <si>
    <t>jean-francois-s-111672</t>
  </si>
  <si>
    <t>un excellent accueil et un bon suivi des devis notamment de la part de Marine du standard de La Rochelle.
Je regrette les frais relativement important pour las paiements sous forme de mensualisation et le fait que les différent contrat ne puissent pas être regroupés.
Cordialement</t>
  </si>
  <si>
    <t>remy-g-111667</t>
  </si>
  <si>
    <t>Très satisfait de la facilité et de la rapidité. Tout se fait en ligne (internet + téléphone), c'est clair et net.
Rien à redire. Je recommande vivement !</t>
  </si>
  <si>
    <t>julien-g-111658</t>
  </si>
  <si>
    <t>Pour le moment très satisfait du prix proposé et des services / garanties. Rassuré par le fait qu'il y'ait un acteur reconnu derrière le service Blablasure, tel que Axa.</t>
  </si>
  <si>
    <t>yannick-g-111651</t>
  </si>
  <si>
    <t>je suis satisfait des offres le prix me convient parfaitement et les conditions sont valable de plus les recherche sur internet sont clair est facile.</t>
  </si>
  <si>
    <t>jean-michel-d-111648</t>
  </si>
  <si>
    <t>Je viens de constater que deux contrats ont été établis pour mon domicile dont je suis locataire et que je suis prélevé pour les deux contrats ! je suis en attente du règlement de cette erreur</t>
  </si>
  <si>
    <t>ajc84-111628</t>
  </si>
  <si>
    <t>Facile, rapide malgré un bémol, la transmission des documents à fournir. Il existe encore des personnes qui ne disposent pas d'internet voir un PC et sont novices !
Les tarifs et options sont parfaits.
L'accueil téléphonique convivial.</t>
  </si>
  <si>
    <t>raymond-c-111621</t>
  </si>
  <si>
    <t>souscription très rapide  ,  avec un tarif  très compètitif et avec un accueil très soigné ....je suis donc très satisfait ....ne pas hésiter à souscrire !</t>
  </si>
  <si>
    <t>christian-r-111604</t>
  </si>
  <si>
    <t xml:space="preserve">Très satisfait du service, en cas de problèmes toujours présent , après deux casse moteur sur deux véhicules , prise en charge dans la demie heure, rapatriement par dépanneuse jusqu'au garage et  retour a la maison par taxi
Bravo Direct Assurance
</t>
  </si>
  <si>
    <t>yann-h-111511</t>
  </si>
  <si>
    <t>très satisfait du prix proposer et de la réactivité et des offres proposer je recommande cette assurance même si attention pour une meilleur couverture il y a beaucoup d'option</t>
  </si>
  <si>
    <t>abdelkader-c-111493</t>
  </si>
  <si>
    <t>je suis très satisfait du service et de vos employers les prix me convienne très bien.
je suis assuré chez vous depuis plusieurs années ,aussi je suis très satisfait de l'ensemble de vos services merci</t>
  </si>
  <si>
    <t>emilie-l-111447</t>
  </si>
  <si>
    <t>Rien à signalé. Les tarifs sont corrects, le site internet est facile pour la navigation. Par contre, je n'ai jamais eu à déclarer un sinistre donc pas d'avis à ce sujet.</t>
  </si>
  <si>
    <t>ahmed-m-111420</t>
  </si>
  <si>
    <t>Je suis satisfait du service.
les prix sont acceptable.
Le servce en ligne est genial.
J'apprecie la reponse rapide de votre conseiller.
je recommende d'utiliser vos services.</t>
  </si>
  <si>
    <t>felix-m-111371</t>
  </si>
  <si>
    <t>les prix ne me conviennent pas, je peux trouver moins cher ailleurs  pour les même prestations,
merci de me faire des propositions.
Cordialement
monsieur et madame MYLLE</t>
  </si>
  <si>
    <t>yannick-y-111367</t>
  </si>
  <si>
    <t>en principe les prix d'une année sur l'autre devraient baisser, pas le mien bien au contraire, aucun accident déclaré durant 27 mois, le prix ne fait qu'augmenter, non je suis relativement déçu</t>
  </si>
  <si>
    <t>valerie-b-111354</t>
  </si>
  <si>
    <t>Un service rapide, pratique et des prix très compétitifs. Les conseillers clientèle sont performants et agréables. Je recommande vivement Direct Assurance!</t>
  </si>
  <si>
    <t>julie-aurore-r-111221</t>
  </si>
  <si>
    <t xml:space="preserve">Je suis plus ou moins satisfaite des services proposés jusqu'à présent! Cependant les remboursements des sinistres sont très longs. 
Aucun contact depuis ma dernière déclaration de sinistre
</t>
  </si>
  <si>
    <t>fatiha-a-111206</t>
  </si>
  <si>
    <t xml:space="preserve">Devant assurer mon futur appartement dans l'urgence, je suis tombée sous le charme de cette assurance. En effet, je trouve que c'est super simple et facile d'assurer mon appartement. Les prix sont raisonnables et le service est au top.
</t>
  </si>
  <si>
    <t>olivier-t-111199</t>
  </si>
  <si>
    <t>je suis satisfait du service, si vous le dites.
Les prix me conviennent, on n'a qu'à dire ça.
Simple et pratique, si vous voulez, car ce questionnaire m'a gavé. J'ai autre chose à faire que de répondre à un questionnaire.</t>
  </si>
  <si>
    <t>sylvain-b-111162</t>
  </si>
  <si>
    <t>satisfait à 100%. réponse rapide et prix compétitif.bravo à vous.facil d'acces pour les contrats.dommage que vous ne faites pas les camping-car et maison</t>
  </si>
  <si>
    <t>lea-d-111138</t>
  </si>
  <si>
    <t>satisfait pour le prix et le service sauf pour la résiliation qui est un peu compliqué
sinon les bonnes informations 
mais cela reste  compliqué pour résilié</t>
  </si>
  <si>
    <t>henri-g-111121</t>
  </si>
  <si>
    <t>satisfait a 100% je recommande pour l efficacité et les prix corrects dommage qu il n y ai pas de complémentaires santé peut etre a venir bien a vous</t>
  </si>
  <si>
    <t>patrice-p-111104</t>
  </si>
  <si>
    <t>je suis satisfait des prix et services rendu.
Plate forme simple et pratique.
Contact téléphonique de grande qualité.
Parrainage est une idée judicieuse.
Beaucoup de mal a obtenir le relevée d information de mon ancien courtier NETVOX. que je déconseille fortement!!</t>
  </si>
  <si>
    <t>frederic-m-111094</t>
  </si>
  <si>
    <t>Bonne assurance,le service téléphonique est de qualité. Les tarifs sont raisonnables cependant j'aimerai que la fidélité soit un peu plus remercier avec une baisse des tarifs selon l'ancienneté dans l'assurance.</t>
  </si>
  <si>
    <t>nicolas-m-111093</t>
  </si>
  <si>
    <t>Globalement mauvais: aucune information facile à trouver sur le malus actuel via ma page perso, attestations à télécharger à la mauvaise date, je préfère ne pas appeler car mauvais service, bref. Bientôt une nouvelle voiture, bientôt une nouvelle assurance</t>
  </si>
  <si>
    <t>laurent-c-111088</t>
  </si>
  <si>
    <t>Relativement satisfait du prix, à voir par la suite si les prestations et les garanties sont satisfaisantes.. Devis rapide, efficace.  satisfait pour le moment.</t>
  </si>
  <si>
    <t>ahmed-g-111082</t>
  </si>
  <si>
    <t xml:space="preserve">je suis satisfait du service rapide et efficace , le prix est aussi attractif, 
je conseil votre service à mes proches
Je suis ravi de travailler avec vous </t>
  </si>
  <si>
    <t>luc-c-111079</t>
  </si>
  <si>
    <t>je suis pas satisfais du service suite à un sinistre après avoir pris contact et rdv chez carglass la réparation c'est faite et carglass me demande le règlement de la facture je comprend pas pourquoi vos service n'on pas réagis</t>
  </si>
  <si>
    <t>herrera-j-111071</t>
  </si>
  <si>
    <t>la réactivité au téléphone bonne et les Collaborateurs efficace!
question prix , je  ne suis pas sûr qu'ils soient très compétitifs si on compare avec Groupama</t>
  </si>
  <si>
    <t>carole-c-111023</t>
  </si>
  <si>
    <t>super offre d'assurance maison intéressante tarif ,rapide et simple ,je recommande à tous,accueil téléphonique trés bon et performant avec une hotesse sympa</t>
  </si>
  <si>
    <t>junior-o-111011</t>
  </si>
  <si>
    <t>Bonjour.
Satisfait du service mais je trouve vos prix encore un peu trop élevés. Si vous pouvez faire un effort dans le sens de la baisse ce serait très apprécié. Quoi qu'il en soit, merci pour le bon travail que vous faites.</t>
  </si>
  <si>
    <t>serge-b-111010</t>
  </si>
  <si>
    <t>je suis depuis plusieurs années clients Direct Assurance , je suis satisfait  des services et déclare aucun problème. je conseil a mes amis de prendre une assurance chez Direct Assurance</t>
  </si>
  <si>
    <t>farid-a-111007</t>
  </si>
  <si>
    <t>Assurance cher et traitement sinistre très long et plate forme téléphonique basé a l étranger donc un suivie avec des conseillers avec qui on a du mal a se comprendre .</t>
  </si>
  <si>
    <t>rachid-b-110992</t>
  </si>
  <si>
    <t>ras ses super continuer comme sa mes par contre deux voiture plus assurance maison il devrait y avoir un prix car la je suis a prêt de 100e par moi et sa commence a faire lourd surtout que ma femme va passe son permis</t>
  </si>
  <si>
    <t>francois-d-110985</t>
  </si>
  <si>
    <t>Simple et efficace, accueil pro. interface ergonomique et le plus pas cher pour ex 40% moins cher que mon ancienne assurance pour les mêmes prestations !</t>
  </si>
  <si>
    <t>thierry-g-110946</t>
  </si>
  <si>
    <t>je suis ravi des tarifs et des services , j'aurai aimé avoir l'assistance 0 kilométre. mais cela me convient c'est un 2 eme véhicule que j'utilise peut.</t>
  </si>
  <si>
    <t>david-s-110931</t>
  </si>
  <si>
    <t xml:space="preserve">je suis tres satisfait du service
devi rapide ,reponse rapide 
les prix sont interessant ,  les options le sont aussi je recommande direct assurance.
</t>
  </si>
  <si>
    <t>mireille-g-110924</t>
  </si>
  <si>
    <t>bonne réactivité avec un excellent accueil et une bonne information sur les produits et les services proposées ainsi qu'une bonne sécurité, faisant parti de la maison AXA</t>
  </si>
  <si>
    <t>jocelyn--d-110920</t>
  </si>
  <si>
    <t>Les prix ne sont pas exhorbitants mais tout de meme douloureux.. Le fait que l'on puisse le réduire est génial. Merci les p'tits potes !
La mensualité de deux mois sans réduction possible par contre c'est pas fou</t>
  </si>
  <si>
    <t>mohamed-m-110914</t>
  </si>
  <si>
    <t>En tendu parler sur internet. L'adhésion est rapide,  et les prix sont très corrects. en comparaison avec mon ancienne assurance? Il est difficile d'avoir un autre avis à formuler en l'occurrence dans la pratique. J'attends de voir.</t>
  </si>
  <si>
    <t>apolline-d-110905</t>
  </si>
  <si>
    <t>Simple et plutot rapide !
J'ai eu un peu de mal à bien comprendre les délai etc, peut etre ajouter une bulle explicative sur pourquoi on est assuré à telle date et pas avant ?</t>
  </si>
  <si>
    <t>stephane-t-110875</t>
  </si>
  <si>
    <t>simple et pratique, rien à dire, votre compagnie d'assurance m'a été conseillée par madame LENOIR Catherine assurée chez vous depuis plusieurs années.</t>
  </si>
  <si>
    <t>sylvie-m-110869</t>
  </si>
  <si>
    <t>prix intéressant selon les formules, le changement d'assurance est simple et rapide, je recommande direct assurances car compétitif sur le marché actuel</t>
  </si>
  <si>
    <t>anne-v-110848</t>
  </si>
  <si>
    <t>satisfaite dans l'ensemble ( prix)  mais pas toujours facile d'obtenir un renseignement pratique , la numérisation tue le contact sincère! dommage....</t>
  </si>
  <si>
    <t>mustapha-d-110845</t>
  </si>
  <si>
    <t>La transmission de la pièce d'identité est toujours compliquée ! Besoin de réitéré souvent le renvoi soit du passeport, soit de la carte d'identité...</t>
  </si>
  <si>
    <t>alexis-a-110801</t>
  </si>
  <si>
    <t>Vous êtes difficilement joignable.
J'étais assuré auto, il y a 8 ans chez directe aujourdh'ui j'ai un véhicule de fonction qui ne nécessite plus que j'ai de voiture perso. Or, je veux acquérir une nouvelle auto pour ma fille mais c"'est le parcours du combatant pour l'assurer.</t>
  </si>
  <si>
    <t>marc-c-110789</t>
  </si>
  <si>
    <t>je suis satisfait du prix et de la rapidité  par lequel j'ai reussi a souscrire une assurance .Le prix est interressant,une amie a une souscription chez vous et en est satisfaite</t>
  </si>
  <si>
    <t>christophe-w-110782</t>
  </si>
  <si>
    <t>Devis et souscription facile et rapide
Tarif plus qu'intéressants par rapport à la concurrence
pas besoin de passer par un opérateur +++
merci pour tout</t>
  </si>
  <si>
    <t>jalladaud-a-110781</t>
  </si>
  <si>
    <t>je suis satisfait du service., la demande d'attestation est simple et rapide.
Étant un nouveau client, je ne peux pas donner d'autres avis tant que je n'aurais pas utiliser ces services.</t>
  </si>
  <si>
    <t>imane-z-110767</t>
  </si>
  <si>
    <t xml:space="preserve">je suis satisfait du service fourni par les conseillers, par les prix des assurances 
je recommanderai sans problème aux amis et/ou la famille
merci de votre professionnalisme
</t>
  </si>
  <si>
    <t>david-l-110758</t>
  </si>
  <si>
    <t>je suis satisfait des services ainsi que les tarifs. Très bon accueil personne sympathique et patiente au téléphone je le recommande</t>
  </si>
  <si>
    <t>mickael-a-110747</t>
  </si>
  <si>
    <t>tres insatisfait du service , on commence le devis a 50e par mois puis le contrat s'effectue a 65e puis maintenant 2 prélèvement en même temps et je vois que le contrat est monté a 75e</t>
  </si>
  <si>
    <t>dominique-b-110730</t>
  </si>
  <si>
    <t>Je suis satisfait dans l'ensemble.
Attention aux augmentations annuelles, la concurence est attirante.
Mon véhicule immatriculé : EX 750 LG que vous assuré depuis 3 ans et acheté neuve a au compteur que 3.379 Kms. soit environ 1.100 Kms par ans.
Faîte vous une ristourne sur cette assurance ?
Merci pour votre réponse.
Cordialement .
Dominique BRIQUEZ</t>
  </si>
  <si>
    <t>philippe-g-110634</t>
  </si>
  <si>
    <t>augmentation exagéréé alors que depuis le confinement les risques baissent;Aucun geste commercial pour la fidélité.Rapport qualité prix en baisse constante.</t>
  </si>
  <si>
    <t>salimatou-k-110611</t>
  </si>
  <si>
    <t>je suis satisfait des services de directe assurance la facilite de joindre  et la bonne qualité  de leur services et moins chère  par rapport aux autres</t>
  </si>
  <si>
    <t>herve-r-110587</t>
  </si>
  <si>
    <t>bonjour,
j'ai demandé une meilleure offre de prix de mes contrats véhicules au nombre de 3, pas de réponse : je vais donc changer prochainement.  
Cela fait des années que je suis chez vous et aucun avantage malgré ma fidélité et la chance de ne pas avoir eu d'accidents.</t>
  </si>
  <si>
    <t>nicolas-g-110572</t>
  </si>
  <si>
    <t>Je suis globalement satisfait du service Direct Assurance. 
Cependant, la communication avec le service client a mené à des erreurs lors de la création de mon contrat (notamment au niveau du calcul de la prime). Il s'en est suivi une annulation sans effet et la réédition d'un nouveau contrat (avec paiement d'un nouvel acompte avant remboursement)
Les prix restent assez élevés compte tenu des garanties. Je pense notamment à la garantie bris de glace ne prenant pas en compte les optiques de phare</t>
  </si>
  <si>
    <t>dominique-l-110566</t>
  </si>
  <si>
    <t>je n'aime pas qu'on me dérange pour dénoncer mon voisin, ni les employés, ni rien ces méthodes de collabo sont une honte .
je n'aime pas qu'on me dérange pour dénoncer mon voisin, ni les employés, ni rien ces méthodes de collabo sont une honte .</t>
  </si>
  <si>
    <t>anne-marie-q-110517</t>
  </si>
  <si>
    <t>Tous les documents ne sont malheureusement pas dispos sur le site (par exemple, j'ai besoin d'une attestation de responsabilité civile). J'ai voulu faire une demande par chat, mais le service s'est "coupé" au beau milieu de la conversation !! (à 14h)</t>
  </si>
  <si>
    <t>laureen-d-110512</t>
  </si>
  <si>
    <t>la souscription à un contrat est simple et pratique, les prix attractif concernant l'auto, contrairement à l'habitation. 
La procédure est facile et le service client est agréable.</t>
  </si>
  <si>
    <t>gonzalo--a-110511</t>
  </si>
  <si>
    <t>Oui, j'adore la simplicité des gestions par internet. Les prix me conviennent, c'est simple et pratique, et surtout, ça vite. Aucune perte de temps. J'en suis fort content</t>
  </si>
  <si>
    <t>christian-c-110509</t>
  </si>
  <si>
    <t>Les prix  ont augmenté, il aurait été apprécié qu'ils restent stables..
Je vais mettre en concurrence cette année pour échapper à une augmentation prévisible. en 2022.    .</t>
  </si>
  <si>
    <t>vincent-l-110476</t>
  </si>
  <si>
    <t>Service nul, aucun suivi de dossier, 
Bien plus chère que la concurrence, ce qui de mauvaise qualité est toujours trop chère.
Direct assurance ne vend que du rêve, 
Auront ils l'honnêteté de publier......??!!!</t>
  </si>
  <si>
    <t>patricia-a-110470</t>
  </si>
  <si>
    <t>je suis satisfait, les prix me conviennent.
Simple et pratique.
Tous mes appartements seront assuré chez Direct Assurances 
je recommande .
ANDRIEU
R A S</t>
  </si>
  <si>
    <t>christiane-p-110457</t>
  </si>
  <si>
    <t>pratique pour le paiement, mais je en 1 an une AUGMENTATION DE 40.00EUROS  environ en sachant qu'avec la pandémie nous n'utilisons plus nos véhicules ! kms très limités voir ou se trouve l'erreur......</t>
  </si>
  <si>
    <t>edgar-b-110455</t>
  </si>
  <si>
    <t>les tarifs sont attractifs mais le service est nul..
Là vous me répondez que mon contrat est suspendu depuis 6 mois, alors que ma nlle assurance la MAIF a fait valoir la loi Amon pour le changement...J'ai eu besoin de vous cet été lors d'une panne sur la C5...et impossible de vous contacter, vous auriez dû être là, et j'étais seul</t>
  </si>
  <si>
    <t>bouchra-m-110444</t>
  </si>
  <si>
    <t>satisfaite du site tout est claire, juste le fait de devoir payer 3 mois d'un coup je trouve ça dommage.
Sinon j'espère que tous se passera bien avec vous</t>
  </si>
  <si>
    <t>soso-110436</t>
  </si>
  <si>
    <t>Ça fait 4ans que je suis chez direct assurance et je suis satisfaite pour le moment.
Le rapport qualité prix est très intéressant.
Les options que j'ai rajoutées sont également intéressante.</t>
  </si>
  <si>
    <t>nicolas-b-110424</t>
  </si>
  <si>
    <t xml:space="preserve">Je ne suis pas satisfait du prix . Tous les ans , vous m'augmentez mes mensualités alors que je suis un bon conducteur. J'ai deux contrats chez vous. Un avec 26%  de bonus et l'autre avec 20%. Pourquoi le pourcentage n'est pas le même pour les deux?
Votre application marche très mal. Impossible d'envoyer des documents pour effectuer une demande de résiliation suite à la vente d'un de mes véhicules. </t>
  </si>
  <si>
    <t>jaouad-f-110420</t>
  </si>
  <si>
    <t xml:space="preserve">Satisfaisant, je verrai après une année si cela me plait.
En espérant des réductions sur mon contrat d'assurance.
Merci d'avance et bonne soirée.
M.FOUQAR
</t>
  </si>
  <si>
    <t>nicolas-s-110392</t>
  </si>
  <si>
    <t>Tout est parfait j'ai toujours été satisfait des rapports et des contrats auprès de direct assurance que se soit pour l'assurance habitation ou auto.</t>
  </si>
  <si>
    <t>joel-m-110387</t>
  </si>
  <si>
    <t>Je suis satisfait de la réactivité et du service
Le contact téléphonique a été très correct el les explications claires.
Merci pour l'action menée par vos soins</t>
  </si>
  <si>
    <t>alain-v-110355</t>
  </si>
  <si>
    <t>Inscription simple et rapide. Les prix sont raisonnables. Il pourrait être envoyé automatiquement une attestation d'assurance, avec un descriptif des dommages couverts!</t>
  </si>
  <si>
    <t>denis-p-110342</t>
  </si>
  <si>
    <t>Je suis satisfait de la rapidité de la réaction du service client. 
Les prix me semble assez chère, j'ai réussi à obtenir des devis moins chère (555€ sur Direct assurance)</t>
  </si>
  <si>
    <t>benedicte-d-110336</t>
  </si>
  <si>
    <t>je regrette que sur l'attestation véhicule il ne puisse pas être écrit que j'utilise ma voiture pour des déplacements professionnels et privés et qu'il faut que je remette mon contrat auprès de mon employeur.</t>
  </si>
  <si>
    <t>francois-b-110333</t>
  </si>
  <si>
    <t>L'évolution tarifaire m'a conduit à résilier un de mes deux contrats automobile car Direct Assurance n'a pas souhaité prendre en considération ma réclamation basée sur l'offre de la concurrence qui présentait un écart tarifaire conséquent pour des garanties similaires voire meilleures...</t>
  </si>
  <si>
    <t>sandrine-h-110324</t>
  </si>
  <si>
    <t>Pour l'instant je suis satisfaite de ce que on m'a proposé, j'attends de voir la suite mensuel par mois pour mes 2 contrats en cours. Globalement je suis satisfaite de l'accueil téléphonique que j'ai eu.</t>
  </si>
  <si>
    <t>bernard-c-110320</t>
  </si>
  <si>
    <t>pas tres satisfait contrat de voiture qui change de plusieurs fois de date de prise de garantie et qui font des prelevement a leurs convenance sans suivre  l'echeancier je ne pense rester plus 1 an chez eue</t>
  </si>
  <si>
    <t>adam-a-110311</t>
  </si>
  <si>
    <t>la qualité et le prix défie tout les concurrence de plus le choix de paiement en tranquillité et pas de charge lors de défaut de paiement, autre aspect positive en cas de sinistre la réponse est vite sans aucune contrainte j'espère que vous continuez comme ca et si vous arrivez à diminuer le temps d'attente de réponse téléphonique sera mieux</t>
  </si>
  <si>
    <t>cindy-a-110296</t>
  </si>
  <si>
    <t>Je suis très satisfaite de direct assurance, je vais bientôt faire une demande d'assurance habitation pour mon logement prochainement, je parrainerai quelqu'un d'autre</t>
  </si>
  <si>
    <t>cyril-c-110284</t>
  </si>
  <si>
    <t>service rapide, efficace, simple et ludique.
tarif abordable, explication simple.
le service est reactif et permet d'obtenir une assurance rapidement dans des situations d'urgence</t>
  </si>
  <si>
    <t>lecointe-c-110257</t>
  </si>
  <si>
    <t>je suis satisfaite, vu que je n'ai pas de revenu le prix est un peu cher pour moi, au niveau des services je ne peux rien dire  puisque je n'ai eu aucuns sinistres</t>
  </si>
  <si>
    <t>gilles-c-110253</t>
  </si>
  <si>
    <t>il est vrais que internet est bien pratique surtout quand ont le métrise , pour ma par c'est pas gagné , je croit que j'aurais été plus vite par courriers , mais bon j'espère tout ira bien je compte sur vous pour me le dire si il vous manque quelque chose.</t>
  </si>
  <si>
    <t>ferit--b-110226</t>
  </si>
  <si>
    <t xml:space="preserve">Je suis satisfait du service 
Le prix est raisonnable et me convient naturellement
Simple e pratique 
Avec plaisir je parle d'autres personnes pour vos services </t>
  </si>
  <si>
    <t>chahrazed-r-110225</t>
  </si>
  <si>
    <t>je suis satiosfait de s assurancves auto et habitation  cela me convient pour les deux aszsurancescela pour les prix et les avantages pas trops dinconvegnents</t>
  </si>
  <si>
    <t>nathalie-d-110224</t>
  </si>
  <si>
    <t>JE SUIS SATISFAIT DES SERVICES, CELA A ETE RAPIDE ET EFFICACE. PRISE EN CHARGE RAPIDE POUR LA DECLARATION DU SINISTRE ET POUR LE PASSAGE DE L'EXPERT. MERCI</t>
  </si>
  <si>
    <t>delphine-h-110180</t>
  </si>
  <si>
    <t>Des tarifs qui changent 3 fois alors qu'on a communiqué les bons taux à plusieurs reprises avec un relevé d'information de moins d'un mois et pas d'accident depuis ce relevé je trouve ça abusif et pénible!!! Mais bon pas le choix les résiliations sont faites ailleurs...
Et impossible d'avoir la même personne pour faire son dossier quand on appelle plusieurs fois... dommage!</t>
  </si>
  <si>
    <t>rose-marie-g-110163</t>
  </si>
  <si>
    <t>Je suis satisfaite. Pas toujours facile de se connecter. Vous demandez trop de caractères à cet avis. Passez une bonne journée. A bientôt. Merci. Je n'ai rien d'autre à ajouter.</t>
  </si>
  <si>
    <t>fabrice-g-110135</t>
  </si>
  <si>
    <t>une augmentation de près de 200 £ en cours de route suite à la vente d'une voiture  qui devait etre  vendu  et remplacé par une autre  plus polyvalente et moins puissante  ne peux apporter aucune satisfaction ...</t>
  </si>
  <si>
    <t>doriane-m-110122</t>
  </si>
  <si>
    <t>Simple, pas cher, avec tout les garanties nessecaire. je suis très satisfaite. j'ai déjà été cliente au paravent et je n'est jamais été déçu par cette assurance.</t>
  </si>
  <si>
    <t>nicole-b-110119</t>
  </si>
  <si>
    <t>Prix corrects, depuis le début de mon assurance auto, et maintenant habitation, je n'ai jamais eu aucun sinistre responsable !! Je pense être un bon client chez vous !!</t>
  </si>
  <si>
    <t>fabrice-c-110107</t>
  </si>
  <si>
    <t xml:space="preserve">Le simple fait de rajouter sur mon contrat mon fils (21 ans 1 an de permis)  élève la prime à 63% par rapport à mon contrat initial. 
Je peux comprendre que c'est un jeune conducteur et qu'il y ait plus de risque mais l'augmentation ne me paraît pas en proportion du risque. </t>
  </si>
  <si>
    <t>frederic-d-110093</t>
  </si>
  <si>
    <t>je suis satisfait du service ,des tarifs pour cause, j'ai aujourd'hui quatre véhicule d'assuré et d'autant que j'y suis depuis plus de vingt cinq ans .</t>
  </si>
  <si>
    <t>ghyslaine-p-110055</t>
  </si>
  <si>
    <t xml:space="preserve">simple et pratique tarification dans les standards face à la concurrence
Changement de situation facile
je n'ai pas à l'heure actuelle connu de sinistre donc je ne peux me prononcer sur la réactivité
merci de vos services </t>
  </si>
  <si>
    <t>thierry-b-110031</t>
  </si>
  <si>
    <t>L'assurance mensuelle dépasse les 10 % de mon indemnité AAH de Reconnu en qualité de travailleur handicapé. Sur un accident survenu sur l'autoroute en 2017 ou 2018, vous m'avez fait porter 50 % de la responsabilité, alors qu'elle incombait moralement totalement au conducteur du camion qui s'était endormi et déporté sur la gauche au moment où je le doublais... Cela a affecté mon bonus/malus. De plus, les 10 % s'ajoutant à la franchise jusqu'à 650 euros me rendent dépendant pour une réparation de plus de deux tiers de mon indemnité mensuelle... Vous n'êtes plus concurrentiels pour moi, et la grande satisfaction que j'avais de vos services n'est plus. Je veux donc un relevé d'informations.</t>
  </si>
  <si>
    <t>dupont-l-110005</t>
  </si>
  <si>
    <t>je suis satisfait de la qualité du service ainsi que des tarifs. 
Cependant, je trouve le site moyennement pratique et fonctionnel. Il n'est pas toujours très lisible lorsque l'on souhaite apporter des modifications à notre contrat.
Cordialement.</t>
  </si>
  <si>
    <t>christine-l-109996</t>
  </si>
  <si>
    <t>Je suis entièrement satisfaite du service qui est simple et rapide. Le contact téléphonique est très professionnel. J'ai eu toutes les réponses à mes questions.</t>
  </si>
  <si>
    <t>philippe-h-109992</t>
  </si>
  <si>
    <t>J'ai toujours été satisfait des services de Direct Assurance.
Bons tarifs compétitifs et très bon service client même en cas de sinistre.
Un site pratique à utiliser.</t>
  </si>
  <si>
    <t>alvaro-r-109970</t>
  </si>
  <si>
    <t xml:space="preserve"> N'ayant pas eu d'autres accidents auparavant je n'ai pas le retour nécessaire a pouvoir me faire une opinion
Pour l'ensemble je suis satisfait des services</t>
  </si>
  <si>
    <t>matthieu-c-109898</t>
  </si>
  <si>
    <t>La démarche que j'ai effectuée ce matin vers 10h30 a été simple et rapide.
Vos prix sont attractifs c'est pourquoi j'ai changé pour passer chez vous...</t>
  </si>
  <si>
    <t>guy-r-109887</t>
  </si>
  <si>
    <t xml:space="preserve">JE  suis assez satisfais des tarifs 
Mais ont me demande un relevé d information que j ai déjà envoyé 
je pense que les relevés informations... la demande devrais se faire entre assurances </t>
  </si>
  <si>
    <t>raheel-m-109860</t>
  </si>
  <si>
    <t xml:space="preserve">Le prix de mon assurance a augmenter pour un petit accrochage mineur sur une autre voiture. c'est pratiquement 400 euros de plus annuellement. je trouve ca un peu exagerer. je ne sais pas si je vais rester chez direct assurance. 
</t>
  </si>
  <si>
    <t>christian-s-109855</t>
  </si>
  <si>
    <t>Je suis, jusqu'à présent, satisfait.
Je verrai bien si Direct Assurance est tout aussi efficace et rapide pour la résolution du sinistre qui m'est "tombé dessus" aujourd'hui ;-)</t>
  </si>
  <si>
    <t>sebastien-d-109844</t>
  </si>
  <si>
    <t>Tres mécontent de la gestion de mon sinistre, j'envisage de changer d assureur des que possible. Ma bonne foi est remise en cause et a ce prix de cotisation je ne l accepete pas</t>
  </si>
  <si>
    <t>abel-c-109843</t>
  </si>
  <si>
    <t>Très bon prix et facile a faire, très satisfait. Je pense donner des avis a mes amis et ma famille car il est facile a faire et simple. Et le prix c'est le meilleur.</t>
  </si>
  <si>
    <t>valerie-s-109841</t>
  </si>
  <si>
    <t>Je suis satisfaite du service accueil très sympathique et personne compétente prix intéressant réponse rapide ainsi que des envois des documents à régulariser</t>
  </si>
  <si>
    <t>christian-g-109831</t>
  </si>
  <si>
    <t>Bonjour
ça augmente tous les ans encore 15 Euros de plus cette année , je vais résilier l ' année prochaine 2 mois avant l ' échéance .
Bonne journée .</t>
  </si>
  <si>
    <t>eric-r-109807</t>
  </si>
  <si>
    <t>Les prix me convienne simple rapide efficace simplicité à recommander renseignement téléphonique super rien à dire  simple personne à l'écoute explication clair et compréhensible.</t>
  </si>
  <si>
    <t>claude-p-109792</t>
  </si>
  <si>
    <t>Les tarifs sont élevés pour une voiture de cette taille.... De plus il n'y a pas grand chose de pris en compte en garantie. Je ne suis pas satisfait, ma conjointe paie 100 euros de moins pour un monospace alors que je roule en citadine</t>
  </si>
  <si>
    <t>laurdid-109760</t>
  </si>
  <si>
    <t>il ne faut pas avoir d'accident chez eux car il vous radie de suite, est vous déclare 100% responsable sans avoir fait d’enquête, de plus le service corporel "Malika très désagréable qui se crois au dessus des lois. il perde du coup 3 véhicules, il ont radié notre fils.</t>
  </si>
  <si>
    <t>jennifer-v-109749</t>
  </si>
  <si>
    <t>agent clientèle très agréable explique avec patience on a été coupé ma rappeler de suite vraiment très satisfaite de votre acceuil   tarif pour jeune conducteur reste abordable</t>
  </si>
  <si>
    <t>fabrice-s-109740</t>
  </si>
  <si>
    <t>Je viens de recevoir mon nouvel échéancier hors de prix.
Après avoir fait des devis chez des concurrents je tombe à moitié prix. Le devis le plus cher est encore en dessous !
Je vais certainement résilier</t>
  </si>
  <si>
    <t>karl-t-109730</t>
  </si>
  <si>
    <t>En tant que conducteur model et sans accident je trouve dommage que Direct assurance augmente les tarifs chaque année au lieu de recompensé les bon conducteur, je crois que je vais allez voir une autre assurance.</t>
  </si>
  <si>
    <t>eric-t-109712</t>
  </si>
  <si>
    <t>Satisfait des prix et du site qui permet des démarches et modifications de contrat rapide.
Pour l'instant je n'ai eu aucun sinistre donc je ne peux pas noter ces prestations.</t>
  </si>
  <si>
    <t>najla-m-109690</t>
  </si>
  <si>
    <t xml:space="preserve">Je suis satisfait du service , seulement je souhaiterai un traitement beaucoup plus rapide des dossiers. 
mais dans l'ensemble , c'est bon . bien cordialement </t>
  </si>
  <si>
    <t>thomas-h-109683</t>
  </si>
  <si>
    <t xml:space="preserve">plutot sasfait de la rapidite des contrats et des moyens internet , les conseillers sont toujours disponible et chaleureux 
les services proposes restent coherents 
</t>
  </si>
  <si>
    <t>florian-e-109671</t>
  </si>
  <si>
    <t>Je suis complétement insatisfait du service, c'est inadmissible, je suis très en colère après direct assurance. J'ai le sentiment que l'on se moque de moi. Le personnel n'est pas compétent et/ou fait semblant de ne pas comprendre ma demande, me répond vaguement afin de me décourager je trouve cela lamentable !</t>
  </si>
  <si>
    <t>eric-m-109628</t>
  </si>
  <si>
    <t>Pas satisfait de la franchise de bris de glace qui s'envole sans en etre averti!! 
pas satisfait de n'avoir eu aucun geste ares le confinement ou on est en teletravail et ou les accident ont fortement chuté</t>
  </si>
  <si>
    <t>gilles-d-109625</t>
  </si>
  <si>
    <t>Bon  rapport qualité/Prix. Service téléphonique performant. Très efficace pour vous conseiller et prendre en charge votre problématique. Je recommande.</t>
  </si>
  <si>
    <t>olivier-r-109620</t>
  </si>
  <si>
    <t>Je viens de prendre une assurance auto à direct assurance. 
Je suis satisfait du tarif et de la réactivité au téléphone..
A voir si les services suivront.</t>
  </si>
  <si>
    <t>jennifer-t-109619</t>
  </si>
  <si>
    <t xml:space="preserve">Nous sommes très satisfaits de Direct Assurance. De plus notre fidélité a été récompensée.
Nous avons des gens sympathiques au téléphone et tout est très rapide </t>
  </si>
  <si>
    <t>youri-s-109606</t>
  </si>
  <si>
    <t>Bon service, mais rien exceptionnel. Merci pour rapidité. Je compte sur remise de fidélité pour assurance de ma voiture. Peut-être aussi sur l'assurance me ma maison ou mon appartement.
Direct Assurance reste le meilleur pour moi.
Cordialement</t>
  </si>
  <si>
    <t>alain-l-109598</t>
  </si>
  <si>
    <t>Je suis satisfait du service, je verrai mon espace personnel quand je pourrai accéder.
Je ne comprend la necessité de mettre cent cinquante caractères minimum</t>
  </si>
  <si>
    <t>melissa-m-109569</t>
  </si>
  <si>
    <t>Je n'ai jamais eu de problème donc jamais eu à vous contacter cependant je trouve les prix très cher et je pense changer d'assurance dès l'an prochain.</t>
  </si>
  <si>
    <t>hugo-s-109548</t>
  </si>
  <si>
    <t>Très satisfait  du service avec démarche simple et complète
Merci de votre réactivité pour assurer mon logement
Je vous souhaite une bonne journée
Cordialement</t>
  </si>
  <si>
    <t>alain-c-109546</t>
  </si>
  <si>
    <t>Je suis totalement satisfait des services et je trouve que la tarification est compétitive. Je recommande Direct Assurance à mes relations, familles et amis.</t>
  </si>
  <si>
    <t>walter-r-109524</t>
  </si>
  <si>
    <t>Niveau assurance, pas de surprise, mais les moyens de contact sont clairement à revoir. Le site internet mouline, l'application n'est pas fiable. Heureusement, le service téléphonique est extra.</t>
  </si>
  <si>
    <t>dominique-m-109478</t>
  </si>
  <si>
    <t>Simple et pratique. L'assurance est facile d'accès et les garanties sont bien placées en terme de tarifs. L'accès web est super, l'accueuil téléphonique aussi</t>
  </si>
  <si>
    <t>christina-m-109443</t>
  </si>
  <si>
    <t>Très déçu par le service, manque de communications entre les experts et direct assurance, mais aussi manque de réactivité et d’intérêt des gestionnaires.</t>
  </si>
  <si>
    <t>murielle-c-109435</t>
  </si>
  <si>
    <t>Je ne parviens pas à obtenir un devis auto par internet, et après avoir essayé de vous contacter par téléphone à plusieurs reprises, de longues minutes d'attente (+ de 10 minutes) je n'ai eu personne!</t>
  </si>
  <si>
    <t>veronique-a-109431</t>
  </si>
  <si>
    <t>je suis très satisfaite la souscription est rapide, et les tarifs très attrayants. je la conseille vivement. et plus de papiers que d avantages.
assurer quand j étais jeune, j y suis revenu, ils sont imbattable</t>
  </si>
  <si>
    <t>frederique-a-109423</t>
  </si>
  <si>
    <t>Conseillers inefficaces, contrat mensonger, je vais vite changer d'assurance.
Impossible d'obtenir une attestation responsabilité civile alors que souscrite dans le contrat.</t>
  </si>
  <si>
    <t>laetitia-f-109411</t>
  </si>
  <si>
    <t>Je suis satisfaite de l'accueil du service, le conseiller est aimable et courtois, les prix sont attractifs, je recommanderai sans hésiter cette assurance.</t>
  </si>
  <si>
    <t>arnaud-g-109365</t>
  </si>
  <si>
    <t>Tarifs attractifs - Bonne application performante mais qui prend le dessus sur les autres applications en fond, type Deezer ou Waze - Bons conseils - Je recommande</t>
  </si>
  <si>
    <t>georges-o-109349</t>
  </si>
  <si>
    <t xml:space="preserve">je suis satisfait du service rendu ainsi que de l'amabilité et la patience de ma conseillère. Je reste cette année encore chez Direct Assurance malgré une cotisation annuelle supérieure à celles proposée par d'autres assureurs.. 
</t>
  </si>
  <si>
    <t>mario-b-109347</t>
  </si>
  <si>
    <t>Un peu élevé au niveau du prix. Mais ça peut aller.
L'application sur le smartphone ne fonctionne pas très bien dans la rubrique photo. Satisfait de l'écoute et de la rapidité avec laquelle on a traité ma demande.</t>
  </si>
  <si>
    <t>christelle-p-109345</t>
  </si>
  <si>
    <t>Service client téléphonique accueillant, dossier crée rapidement, dommage que les prix bas soient compensés par une franchise atomique sur le bris de glace</t>
  </si>
  <si>
    <t>gerard-s-109336</t>
  </si>
  <si>
    <t>Simple, pratique, à l'écoute et disponible, le service est impeccable, les interlocuteurs sont agréables et professionnels. Mes demandes sont bien prises en compte.</t>
  </si>
  <si>
    <t>christian-b-109318</t>
  </si>
  <si>
    <t xml:space="preserve">Pas de conseiller au téléphone
Je n'ai pas d'accidents, on me considère comme un jeune conducteur, ma prime monte malgré tout (et malgré les confinements!)
Pas de souplesse
Je ne suis même pas assuré quand je prends une voiture de courtoisie au garage.  Je résilierai bientôt si je ne reçois pas une meilleure offre. </t>
  </si>
  <si>
    <t>mejdi-d-109307</t>
  </si>
  <si>
    <t>Très satisfait par contre la manière avec laquelle vous exposez les enquêtes de satisfaction est intrusive sinon pour tout le reste tout est bon voire excellent</t>
  </si>
  <si>
    <t>jerome-n-109301</t>
  </si>
  <si>
    <t>Je suis très satisfait de cette compagnie.
Rien à dire .
De grosses économies et un service sur internet très simple .
Déjà 2 véhicules chez eux et mon logement.</t>
  </si>
  <si>
    <t>dolores-l-109299</t>
  </si>
  <si>
    <t>je suis satisfaite des renseignements téléphonique que j'ai eu avec un conseillé clientèle et la prise en charge téléphonique pour assuré mon véhicule est satisfaisante</t>
  </si>
  <si>
    <t>valerie-c-109290</t>
  </si>
  <si>
    <t>Je suis satisfaite de vos services pour toutes les demandes faites par téléphone. Merci.
Par rapport à l'offre et le prix, je recherche des prix moins chers...</t>
  </si>
  <si>
    <t>aurelie-d-109284</t>
  </si>
  <si>
    <t xml:space="preserve">prix très convenable, assurance proche de ses clients, mails très direct et suivi de toutes demande, assistances rapide, joignable facilement, et sans crainte.
Les prix sont attractifs même sur des modéls réssents, une assurance que je recommande facilement </t>
  </si>
  <si>
    <t>jordan-t-109279</t>
  </si>
  <si>
    <t>J'économise 1/3 du prix de mon ancienne assurance pour les mêmes service,  ca reste cher mais toujours mieux, reste a voir le service après vente</t>
  </si>
  <si>
    <t>douglas-v-109268</t>
  </si>
  <si>
    <t>La qualité des options et les prix  ont été parmi mes critères de sélection et l'accueil téléphonique est top
Merci et j'espère que vous resterez  toujours au top</t>
  </si>
  <si>
    <t>frederic-d-109266</t>
  </si>
  <si>
    <t>Très bon rapport qualité prix aux premières abord , à voir dans le temp et surtout lors d'un éventuelle sinistre s'il y avait lieu , la réactivité de cette assureur et sa qualité ainsi cela définira la satisfaction du client .</t>
  </si>
  <si>
    <t>phililippe-d-109248</t>
  </si>
  <si>
    <t>Simple et pratique. Réponse claire, précise et rapide. Rien à redire sur la gestion du contrat. J'ai eu la chance de ne pas avoir de dégât à gérer donc pas d'avis sur la gestion d'un dégât.</t>
  </si>
  <si>
    <t>laetitia-s-109239</t>
  </si>
  <si>
    <t>Je ne suis pas satisfaite du service j'ai appeler le service car ma voiture à été volé je me retrouve en impayé et résilier au lieu d'être indemniser</t>
  </si>
  <si>
    <t>darine-g-109227</t>
  </si>
  <si>
    <t>je suis insatisfait de service car mon bonus malus  baisse et ma tarif augmente d'une année à l'autre   ce n'est pas normale , c'est inacceptable et dommage</t>
  </si>
  <si>
    <t>emmanuel-m-109203</t>
  </si>
  <si>
    <t>Pris de court, j'ai pu compter sur la réactivité de DIRECTASSURANCE. Le tarif et les franchises me semblent élevées mais je n'ai pas eu le temps de comparer avec les offres du marché.</t>
  </si>
  <si>
    <t>elipi-109171</t>
  </si>
  <si>
    <t>Augmentation de mon échéance pour l'année 2020/2021,sans accident ni rien et avec un bonus de plus de 5 ans. Je fais des devis ailleurs et je m'en vais dès que possible.</t>
  </si>
  <si>
    <t>benoit-r-109163</t>
  </si>
  <si>
    <t>Simple et pratique, tarifs compétitifs, services téléphoniques clairs, rapidité des démarches administratives, je recommande direct assurance à 100%...</t>
  </si>
  <si>
    <t>sergio-a-109161</t>
  </si>
  <si>
    <t>je suis content de mon assurance, au niveau du prix  et des services  ,je conseillerai direct assurance aux  amis.je suis fier de faire partie de direct assurance et je peux le dire que c'est vraiment avantageux</t>
  </si>
  <si>
    <t>cedric-c-109142</t>
  </si>
  <si>
    <t>Personne ne répond à mes mails, je n'ai toujours pas reçu mon attestation d'assurance et mon sinistre n'est toujours pas résolu !</t>
  </si>
  <si>
    <t>david-d-109098</t>
  </si>
  <si>
    <t>Suite a un sinistre je me retrouve avec une bande sonore me disant que le service sinistre ouvre le samedi de 9h a 16h,donc après 16h pas d'accident? Personne pour m'aider dans mon constat, sachant que j'étais sonné vu l'impact! Je croyais que l'on avait un service assistance avec mon assurance, que je paye au passage! Dommage.</t>
  </si>
  <si>
    <t>pascal-b-109089</t>
  </si>
  <si>
    <t>Les prix sont bons, les téléopérateurs doivent s'améliorer et plus écouter les besoins des clients, l'application mobile est efficace et bien pensée,</t>
  </si>
  <si>
    <t>melodie-renee-fleur-m-109084</t>
  </si>
  <si>
    <t>Je suis satisfaite mais je trouve l'augmentation d'assurance d'assurance très élevée (10%) cette année alors que je n'ai jamais eu d'accident... C'est excessif !</t>
  </si>
  <si>
    <t>raphael-m-109063</t>
  </si>
  <si>
    <t>je suis satisfait du prix  pour les prestations !  
garanties suffisantes pour les garanties souscrites
pas mal d'option ce qui permet de gerer son budget assurance plus facilement</t>
  </si>
  <si>
    <t>serge-p-109033</t>
  </si>
  <si>
    <t>Bonjour,
Vos prix commence à être au même niveau que vos confrère avec moins de service.  Exemple bris de glace 0€ de franchise chez vos confères MACIF  et Vous 25% , pour les même conditions</t>
  </si>
  <si>
    <t>claire-v-109028</t>
  </si>
  <si>
    <t>economies faites tous les mois, je me suis meme rendue compte que je conduisais de mieux en mieux. le site et l'application sont super faciles et utiliser</t>
  </si>
  <si>
    <t>sebastien-p-109018</t>
  </si>
  <si>
    <t>Pour L'instant rien à dire, ça a l'air d'être parfait, rapide et pas cher. Attendons un sinistre pour revenir sur cet avis, pour connaitre l'efficacité réelle.</t>
  </si>
  <si>
    <t>audrey-v-109017</t>
  </si>
  <si>
    <t>Je suis satisfaite mais les prix sont quand même excessif .
réponse rapide au téléphone en cas de sinistre . Mais j'ai fait des comparatif de prix pour mes véhicule et olivier assurance par exemple mon cher.Mais tant que pas de soucis je reste sauf si tarif devient plus exorbitant</t>
  </si>
  <si>
    <t>benjamin-l-109004</t>
  </si>
  <si>
    <t>Une fois assuré je suis très satisfait, mais quel casse-tête pour obtenir d'être assuré ou de résilier... A ce jour je ne suis pas en mesure de résilier une assurance pour une voiture que je ne possède plus, et il n'y a pas moyen de vous transmettre un document pour finaliser l'assurance d'un autre véhicule... J'imagine que cette mésaventure mettra fin à ma fidélité lors de mon prochain changement d'assurance. D'autant que les tarifs ont, je trouve, tendance à augmenter alors même que je n'ai déclaré aucun sinistre et que les confinements font que je roule beaucoup moins...</t>
  </si>
  <si>
    <t>marjorie-c-108979</t>
  </si>
  <si>
    <t>Je suis assez satisfaite d'avoir souscris mes 2 contrats auto chez vous.  Le tarif bien que trop élevé a mon goût reste compétitif et vos services sont très simples et rapides. Les conseillers toujours à l'écoute et très clairs.</t>
  </si>
  <si>
    <t>catherine-g-103444</t>
  </si>
  <si>
    <t>je trouve un peu cher,car usage uniquement privé, et de plus je ne roule pratiquement pas.
De plus,la franchise pare brise de 25% un peu juste à mon avis.</t>
  </si>
  <si>
    <t>jeanne-s-108972</t>
  </si>
  <si>
    <t>TOP 
Bon tarifs, excellent service client
bons tarifs 
je recommande, merci pour les conseils, la disponibilité du conseiller, son professionnalisme et tout</t>
  </si>
  <si>
    <t>anas-s-108969</t>
  </si>
  <si>
    <t>Le prix est beaucoup plus chère que chez les concurrents. 
Le service est bien, simple et pratique.
Mais je ne suis pas satisfait du prix, il est beaucoup plus chère.</t>
  </si>
  <si>
    <t>david-l-108959</t>
  </si>
  <si>
    <t>Je suis satisfait du service et de la prise en charge en cas de sinistre. Les prix sont très compétitifs et la couverture en cas de sinistre est très complète</t>
  </si>
  <si>
    <t>moussa-k-108919</t>
  </si>
  <si>
    <t>Je suis un client content des services de Direct,comme toujours ils sont au rendez vous, a mon écoute et réponde a mes attente.
Je conseil vivement a mes proches sans aucune hésitation.</t>
  </si>
  <si>
    <t>zidane-l-108913</t>
  </si>
  <si>
    <t xml:space="preserve">Tant que vous travaillez exclusivement avec BCA expertise, vous aurez de plus en plus de gens qui vont fuir votre compagnie d'assurance, il suffit d’enquêter sur les avis clients qu'ils ont vous verrez la mauvaise réputation qu'ils vous font indirectement 
</t>
  </si>
  <si>
    <t>jules-m-108891</t>
  </si>
  <si>
    <t>Tarif augmente année après année alors que mon bonus augmente. Aucun geste n’a été fait suite aux confinements de 2020, année durant laquelle nous avons presque pas utilisé le véhicule.</t>
  </si>
  <si>
    <t>andre-g-108876</t>
  </si>
  <si>
    <t xml:space="preserve">Je suis vaiment satisfait  par le service et le prix me convient bien .
je pense éventuellement en faire part à mes connaissances afin qu'ils fassent un devis pour leur contrat 
cordialement </t>
  </si>
  <si>
    <t>christian-p-108871</t>
  </si>
  <si>
    <t>je suis satisfait des prix et des contrats, tres bon contact avec les conseiller . ils sont tres professionnels mais aussi de bon conseil et tres reactif. dommage que direct assurance ne fasse pas les assurances bâteau .</t>
  </si>
  <si>
    <t>adel-c-108870</t>
  </si>
  <si>
    <t>Assurance nulle. Vos conseillers du service de gestion des sinistres qui ne prennent même pas le temps de comprendre le problème. Avec vous tant que tout va bien c'est cool mais dès que y'a accident vous nous sortez votre livre du code de la route. Merci pour votre compétence dans ce domaine. Ciao</t>
  </si>
  <si>
    <t>jean-francois-j-108819</t>
  </si>
  <si>
    <t xml:space="preserve">je suis satisfais du service
je suis satisfais du service 
je suis satisfais du service 
je suis satisfais du service
je suis satisfais du service
je suis satisfais du service
</t>
  </si>
  <si>
    <t>nadine-b-108805</t>
  </si>
  <si>
    <t>Je suis très satisfaite de vos offres et services, et je suis très heureuse de faire partie de vos clients, cette décision va me faire faire des économies, merci direct assurance!</t>
  </si>
  <si>
    <t>trebeau-m-108799</t>
  </si>
  <si>
    <t>Les prix des contrats et la qualité des services sont convenables. Je n'ai jamais eu de soucis avec votre société. Le seul reproche c'est que tous les contrats pourraient être regroupés en une seule mensualité pour un seul prélèvement.</t>
  </si>
  <si>
    <t>jennifer-d-108780</t>
  </si>
  <si>
    <t>conseillère très sympathique, qui m'accompagne tout au long des différents processus. tarif intéressant. avoir si le suivi est aussi qualifié. cordialement</t>
  </si>
  <si>
    <t>guillaume-r-108767</t>
  </si>
  <si>
    <t>La personne au téléphone était très agréable, à l'écoute et très professionnel. Rien à dire sauf que le prix est un peu trop élevé mais bon à part ça RAS</t>
  </si>
  <si>
    <t>michel-l-108764</t>
  </si>
  <si>
    <t>Je suis entièrement satisfait des prix, des propositions et autres. N'ayant jamais, ou tout du moins pour l'instant, eu de sinistre, je ne peux me prononcer sur ce sujet.</t>
  </si>
  <si>
    <t>christine-n-108758</t>
  </si>
  <si>
    <t>18 euros d'augmentation par rapport à l'an dernier. Alors que l'on avait dit que les assurances n'augmenteraient pas à cause du confinement, moins d'accident ???</t>
  </si>
  <si>
    <t>christian-l-108750</t>
  </si>
  <si>
    <t>La première année le prix est intéressant et compétitif. 
Les années suivantes, le prix augmente de manière conséquente (Environ 5% par an) en l'absence du moindre sinistre responsable.</t>
  </si>
  <si>
    <t>christian-b-108735</t>
  </si>
  <si>
    <t>Le prix me convient, pour le service, je ne sais pas je n'ai pas eu d'accident. Il y a beaucoup de pub qui arrive, c'est assez désagréable, je ne pense pas tous les jours à l'assureur de ma voiture, c'est peux être pour cela que direct assurance envoie de la PUB.</t>
  </si>
  <si>
    <t>franck-h-108709</t>
  </si>
  <si>
    <t>Grosse augmentation malgrés un bonus qui a augmenté et la alors que je prend soin de ma voiture et la alors que je prends soin de ma voiture franchise pour un acte que je n ai pas commis très elevé</t>
  </si>
  <si>
    <t>joel-l-108706</t>
  </si>
  <si>
    <t>La personne que j'ai eu ma bien guidé lors de mon inscription. Elle a été trés professionnelle et attentive.
Les prix sont compétitifs mais en descendant encore peu cela serait formidable</t>
  </si>
  <si>
    <t>olivier-c-108698</t>
  </si>
  <si>
    <t>Pas de prise de tête, ça me va et 50% moins cher que chez AXA. Rapide clair et précis. Sauf au paiement par prélèvement ça a beugé, alors j'ai payé par carte.</t>
  </si>
  <si>
    <t>andreea-d-108695</t>
  </si>
  <si>
    <t>Je suis satisfaite. Bon prix, bonne réactivité, Site web ok pas trop ra^pide mais ok. Il faudra améliorer l'application, sa vitesse d'execution, surtout la version android</t>
  </si>
  <si>
    <t>francoise-f-108688</t>
  </si>
  <si>
    <t>Le tarif du contrat de l'assurance me convient, l'entretien téléphonique avec la conseillère a été très clair .je vais recommander Direct Assurance à des personnes de mon entourage et de ma famille.</t>
  </si>
  <si>
    <t>ikram-b-108685</t>
  </si>
  <si>
    <t>rapide clair et précis, mon mari est déjà client et satisfait donc je le suis aussi. J’espère l’être autant que lui. prix attractif et sans ambiguité.</t>
  </si>
  <si>
    <t>pascale-v-108678</t>
  </si>
  <si>
    <t>Tout se passe super bien avec vous tant que nous ne sommes pas responsable... j'ai eu un souci de bris de glace, pour lequel j'ai eu l'honnêteté de le dire, vous n'avez rien voulu savoir, même en payant la franchise</t>
  </si>
  <si>
    <t>patrick-h-108672</t>
  </si>
  <si>
    <t>Je viens d'arriver chez direct assurances pour les prix corrects. Maintenant reste à voir si ils tiennent leurs promesses pour leur mettre une bonne note !!</t>
  </si>
  <si>
    <t>fabfab-108664</t>
  </si>
  <si>
    <t xml:space="preserve">Bienvenue dans la toile de l'araignée (direct assurance)...Le piège va se refermer sur moi !!
Comment ne pas avoir envie de boycoter ce genre d'assurance,  au même titre que l'olivier assurances (j'en ai fait aussi les frais), et certainement d'autres assurances en lignes qui ne sont à votre écoute que lorsque vous souscrivez un contrat ou quand vous n'avez besoin de rien.
Il faudrait s'unir pour dénoncer, entre autre,  des "conditions générales automobile", pour ma part, imbuvables et longues comme une piste d'atterrissage, qui subtilement écrites, bloquent toutes tentatives de démarches de prise en charge...
Dimanche 28 mars, je roulais tranquillement sur une route départementale dans ma voiture lorsque sur le tableau de bord s'affiche : " veuillez gonfler vos pneus". Je m'arrête dans une station, juste à côté, carrefour, et me rends compte que mon pneu arrière droit est complètement à plat.  Je passe ma main sur le pneu pour essayer de trouver un potentiel corps étranger sur le pneu. Rien du tout. Je commence à gonfler, mais rien ne se passe. Je continue mais sans succès.  Je décide d'avancer la voiture de quelques centimètres afin de vérifier la partie du pneu qui était en contact avec le goudron. Malheureusement,  je me rends compte que le pneu est déchiré sur une dizaine de centimètres.  Donc impossible de re gonfler. Pas de roue de secours (la voiture n'en n'est pas équipé et ma bombe anti crevaison se trouve inutile).
Rapide calcul : je suis a 30 km de chez moi, nous sommes Dimanche, milieu d'après-midi, pas de roue de secours et pneu hors service. 
Qu'importe,  j'ai mon assurance auto...je reste confiant car je me suis assuré au maximum,  tout risques et avec leur "pack sérénité"!! Ils vont s'occuper de moi sans problème....
"Non, monsieur,  nous ne pouvons vous dépanner, car vous n'avez pas crever sur autoroute. Voyez avec des passants ou des gens de votre famille..."
Je ne plaisante pas. Ce exactement ce que m'a dit cette charmante personne,  limite désagréable, mais surtout autoritaire, au téléphone. 
Stupeur, agacement, sensation de me faire avoir et j'en passe...
Le rouleau compresseur est en marche. Je n'ai plus qu'à m'écarter sous peine de me faire "écraser" comme une vulgaire punaise.
Impossible de se faire aider. Je suis piégé...
Mais par chance, je trouve un dépanneur, à 500 mètres de mon lieu de crevaison....pour la modique somme de 130 euros??. Eux, font leur travail, rien à dire,  correctement et sympathiquement en plus. Je leur ai commandé des pneus et ils vont s'en occuper semaine suivante. Bon, j'ai réglé 1 problème. 
Maintenant, je dois régler le 2ème. Le rapatriement chez moi, avec ma femme et mes 2 enfants.  On appelle la famille, j'ai de la chance, on est pris en charge...ouf. 
Bien évidemment, là,  je plaisante.  Heureusement que cela ne nous était pas arrivé loin de chez nous. Les modalités de rapatriement auraient certainement entaché le budget familial qui n'est pas un puit sans fond. Merci la famille.
2 ème problème réglé. 
Une chose est sûre : demain je recontacte direct assurance, afin de mettre les choses au clair.
"Oui, bonjour Monsieur (très gentil le conseillé au téléphone), malheureusement, nous ne prenons pas en charge les crevaisons, mais si vous aviez crevé 2 pneus, nous vous aurions dépanné".
Biensur, comment n'y avais-je pas pensé avant...jaurai du m'occuper du 2 ème pneu moi même (dans ma tête). Je suis donc dans la troisième dimension...
"Mais, peut-être,  monsieur,  auriez vous du mieux vous informer lors de votre souscription".....
Voilà,  on y arrive,  c'est de ma faute. C'est logique, il faut renverser la situation afin que mon agacement se transforme en culpabilité...
"Mais monsieur le conseillé, Direct assurance n'a pas, en tant que professionnel, l'obligation de m'expliquer les choses, lors de ma souscription, afin que je fasse bien mon choix dans mes options"!? 
-reflexion interne- Mais je doute que cela soit une option....j'ai quasiment souscrit au maximum. 
"Bon, écoutez, monsieur,  il fallait lire les conditions générales ".
"Mais je ne les ai jamais eu".
"Je vous les envoie par mail tout de suite monsieur.  Une autre question ?"
"Ben , pourquoi,  le problème est résolu !?"
"Monsieur,  nous ne prenons pas en charge 1 crevaison, mais 2 oui. C'est noté dans les conditions générales.  Une autre question monsieur ?"
" Écoutez oui, pouvez vous faire un geste commercial afin de dissiper cette mauvaise expérience ?"
"Monsieur,  je vais voir avec mon supérieur...(là,  il doit certainement prendre un verre de jus d'orange, et attendre un peu). Monsieur,  merci d'avoir patienter,  malheureusement,  nous ne pouvons vous accorder un geste. Vous n'êtes pas chez Direct assurance depuis plus d'un an mais une fois cette première année passée, vous pourrez faire une demande de geste commercial ".
"Faire une demande !? Donc, vous ne me garantissez même pas d'obtenir quoi que ce soit !??"
"Non, monsieur. Mais de toute façon,  avec la loi Harmon, au bout d'un an d'assurance,  vous pouvez résilier rapidement. "
" Mais, vous plaisantez !!? Donc, vous ne reglez pas la situation mais vous voulez que je continue à m'assurer chez vous, en croisant les doigts pour un ''''éventuel'''' dédommagement au bout d'un an de contrat !!! Vous vous moquez littéralement de moi. Vous savez aussi bien que moi que cela ne mènera nul part. Vous gagnerez juste en plus 1 mois de préavis,  loi Hamon ou pas". Vous me poignardez et en plus vous me demandez de vous faire confiance. Je vais vous envoyer ma résiliation au plus vite en RAR, afin que Direct assurance se rende compte que je n'ai absolument plus envie de rester assuré chez vous. Mon échéance est au 1 er juillet mais en tout cas, dans mon esprit, la décision est prise. Direct assurance se moque de son assuré ".
"Excusez nous encore monsieur. Au revoir".
"Au revoir".
Voilà la situation.  Je suis soulagé de 130 euros. Et avec une facilité déconcertante.  Le pot de terre contre le pot en béton a branché.
Bon, je téléphone demain à mon assistance juridique....hé oui, je suis équipé moi ??!!
Pigeon, my name is Pigeon...
Le lendemain, je téléphone à mon assistance juridique.  Je lui explique toute l'histoire. Malheureusement,  de leur côté,  ils ne peuvent intervenir qu'à partir d'un certain montant de préjudice....150 euros. Mon dépanneur m'a soulagé de 130 euros. Et quoi qu'il en soit, les recours possible sont plus que minces. Les conditions générales de direct assurance sont faites de façon que le client ne puisse pas aboutir à grand chose. Ma gentille conseillère juridique n'est absolument pas étonnée de la situation car les problèmes pleuvent avec direct assurance.
Voilà ma triste expérience avec Direct assurance,  qui a certainement de beaux jours devant elle. Tant que personne ne dira rien ou se groupera pas, on se fera tous avoir à un moment donné. 
Et là où il y a un problème,  c'est que Direct assurance est noté  2 ème en assurance auto (prix et satisfaction), sur ce site, avec une note de 3,3 sur 5. Calculé sur 5887 clients.
Ben franchement...
Regardez bien leurs statistiques...
5 étoiles = 15,3%  = 901 clients
4 étoiles = 16%      = 942 clients
3 étoiles = 24,4%   = 1436 clients 
2 étoiles = 27,3% = 1607 clients 
1 étoiles = 17%     = 1001 clients 
1 et 2 étoiles correspondent 44,3%.
Quasi la moitié...2608 personnes qui sont insatisfaits. 
Et que dire des gens qui sont à 3 étoiles,  ni bien ni mauvais,  en tout cas pas réellement satisfaisant...et ils sont 1436.
Les chiffres parlent d'eux même... 
</t>
  </si>
  <si>
    <t>sophie-p-108633</t>
  </si>
  <si>
    <t>Non prise en compte de mon sinistre bris de glace car j'ai voulu bien faire et je suis aller au garage directement pour faire réparer avant de devoir remplacer le pare brise et pourtant on me dit qu'il fallait d'abord appeler l'assurance donc je vais résilier</t>
  </si>
  <si>
    <t>sania-a-108624</t>
  </si>
  <si>
    <t>je suis nouvelle ne ne peut pas encore donnner mon avis des que l'occasion se présentera je le donnerai avec plaissir mais pour l'instant je n'ai pas d'avis</t>
  </si>
  <si>
    <t>a-s-108597</t>
  </si>
  <si>
    <t>très chère assurance pour une plus si jeune conductrice !
sans aucun incident depuis 2 ans, date de ma première assurance.
je n'ai rien d'autre à dire</t>
  </si>
  <si>
    <t>salvatore-d-108573</t>
  </si>
  <si>
    <t>je suis satisfait de vos services merci beaucoup. Vos prix  sont compétitifs, le service est correct, je continuerai de recommander votre assurance autour de moi</t>
  </si>
  <si>
    <t>jean-frederic-e-108552</t>
  </si>
  <si>
    <t>Je  suis très satisfait de la qualité de service proposé. Les interlocuteurs sont très courtois et le tarif proposé pour une assurance "tous risques avec options supplémentaires" est plus que compétitif par rapport à la concurrence.</t>
  </si>
  <si>
    <t>fred-b-108543</t>
  </si>
  <si>
    <t>L'assurance ça va. Le contact client c'est nul.
Je n'ai pas d'attestation d'assurance dispo sur le site, des devis de 2018 en cours on se demande pourquoi. j'ai besoin urgent d'une attestation d'assurance je suis obligé de réclamer tous les jours c'est lourd vous le comprenez bien.</t>
  </si>
  <si>
    <t>sebastien-f-108534</t>
  </si>
  <si>
    <t xml:space="preserve">Je suis très insatisfait des service direct assurance et je vais résilier mes contrats très rapidement!
à chaque fois que j'ai ouvert un dossier il n'a pas été couvert par mon contrat malgré la souscription au option. </t>
  </si>
  <si>
    <t>georges-b-108531</t>
  </si>
  <si>
    <t>Très satisfait du service, prix intéressants. accueil sympathique explications nettes et précises,je pense que je vais assurer d'autres véhicules par la suite.</t>
  </si>
  <si>
    <t>philippe-b-108529</t>
  </si>
  <si>
    <t>Impossible de s'assurer pour un véhicule.
Je ne comprends plus rien aux démarches de Direct Assurance.
Multiples numéro à appeler. Lignes téléphoniques mauvaises.
Au secours.</t>
  </si>
  <si>
    <t>gil-v-108523</t>
  </si>
  <si>
    <t>Satisfait, nous sommes à notre 4° véhicule assuré  chez vous, mais mais les différents service  pourraient communiquer entre eux cela éviterait qu'on nous demande 3 fois la même chose ;</t>
  </si>
  <si>
    <t>daniel-c-108495</t>
  </si>
  <si>
    <t>Les prix me conviennent mais le formulaire et notamment l’envoi de pièces jointes est redondant (autre contrat déjà souscrit) et peu pratique. Exemple : quid des photos à transmettre ?</t>
  </si>
  <si>
    <t>alain-v-108492</t>
  </si>
  <si>
    <t>Je suis satisfait de vos services , ainsi que des tarifs si ceux ci restent dan l'état actuel, pour l'instant je n'ai pas eu d'accidents et peut-être qu'une reconnaissance des bons conducteurs par une baisse des tarifs serait une bonne chose;</t>
  </si>
  <si>
    <t>jean-claude-94753</t>
  </si>
  <si>
    <t>Satisfait du service, Prix moyennement satisfait. Les augmentations année après année sont beaucoup trop brutales, heureusement cette année on a corrigé</t>
  </si>
  <si>
    <t>jacques-rene-g-108487</t>
  </si>
  <si>
    <t xml:space="preserve">Je suis satisfaits du service ainsi que des prix pour le niveau d'assurance garanti
L'accès rapide à un conseillé et les réponses pertinentes immédiates. </t>
  </si>
  <si>
    <t>lamraoui-o-108483</t>
  </si>
  <si>
    <t>Prix et protection raisonnable au vu des propositions des autres assureurs.
Je conseillerais mes proches de demander un devis chez direct assurance.
Cdlt</t>
  </si>
  <si>
    <t>cecile-c-108481</t>
  </si>
  <si>
    <t>Les prix sont étudiés et le service client est particulièrement réactif lorsqu'on a des questions.  Les formules sont diversifiées en fonction des besoins.</t>
  </si>
  <si>
    <t>deborah-h-108471</t>
  </si>
  <si>
    <t>J'ai souscris une assurance auto (avec vol et bris de glace), je viens de me faire voler le contenu de mon véhicule avec bris de glace, et vous ne reconnaissez pas le vol !!!</t>
  </si>
  <si>
    <t>alain-h-108457</t>
  </si>
  <si>
    <t>je suis très satisfait c'est rapide et moins cher qu'ailleurs. il me reste à m'assurer mon automobile RENAULT CLIOT 4, j'attends le relevé depuis un bon moment et après cela ira vite pour la Mutuelle de Poitiers à Auxerre 89000.</t>
  </si>
  <si>
    <t>bernard-h-108456</t>
  </si>
  <si>
    <t>rien à signaler.
attente retour , attente réactivité.
je ne peux me prononcer pour l instant .
facilité sur le site internet.aucune difficulté pour l instant.</t>
  </si>
  <si>
    <t>pierre-l-108445</t>
  </si>
  <si>
    <t>assistance réactive, tout en ligne, adapté à mes besoins, toujours disponible,  tarif avantageux, simple de mise en place et efficace,  très professionnel</t>
  </si>
  <si>
    <t>jeremy-m-108432</t>
  </si>
  <si>
    <t xml:space="preserve">Je suis satisfait de l'ensemble du service
Rapport qualité prix top !! 
Service client agréable et répondant aux attentes en cas de sinistres
</t>
  </si>
  <si>
    <t>amalia-g-108423</t>
  </si>
  <si>
    <t xml:space="preserve">Nous avons souscrit à un contrat d'auto. et avons immédiatement été facturés.
Par la suite et après avoir fournir la carte grise du véhicule, nous avons fait l'objet d'un rejet d'assurance sans justification.
Nous avons dû appeler le service clients pour comprendre (rejet de souscription quand un conducteur est conducteur principal sur 2 véhicules différents).
Si la technique est déjà douteuse, Direct Assurance nous a facturé les frais de gestion de 42,42€ et la taxe attentat de 5,90€.
Franchement, nous n'en demandions pas tant !!!!
Superbe mentalité et approche commerciale. A fuir.
</t>
  </si>
  <si>
    <t>claude-p-108421</t>
  </si>
  <si>
    <t>J'ai assuré cette voiture en Avril 2013, 8 ans en Avril 21.
Ai bénéficié de 5% de bonus par ans...........et le coût de la prime annuel n'a pas ou guère diminué. Celà veut dire sans mon bonus la cotisation aurait très fortement augmentée........</t>
  </si>
  <si>
    <t>damien-b-108419</t>
  </si>
  <si>
    <t>je suis satisfait , l'accueil, prix , rapidité des devis, details des offres                                                                         .</t>
  </si>
  <si>
    <t>ludovic-d-108415</t>
  </si>
  <si>
    <t>très content, et prix très bon, je conseillerais cette assurance a mes amis, accueil chaleureux au téléphone et déclaration  très vite ,je suis content de cette assurance</t>
  </si>
  <si>
    <t>olivier-d-108411</t>
  </si>
  <si>
    <t>Jusqu'à présent je suis satisfait de mes assurances.
Tant qu'il n'y a pas de sinistre, tout se passe en général assez bien.
Nous verrons l'efficacité de mon assurance si jamais je rencontre un souci un jour.
Je regrette qu'il n'y ait pas de tarif dégressif en fonction de l'ancienneté de l'adhérent. Je suis chez Direct assurance depuis très longtemps et si je veux faire diminuer le tarif d'un contrat, il est plus simple de le résilier et d'en souscrire un nouveau que de tenter une négociation du tarif. Le simple fait de demander un devis en ligne fait diminuer le tarif après quelques temps. C'est fort regrettable..</t>
  </si>
  <si>
    <t>alain-b-108409</t>
  </si>
  <si>
    <t>Bonjour
Relativement satisfait bien que je n'ai pas eu de sinistres à gérer depuis plusieurs années, je m'inquiète aujourd'hui fortement de la hausse importantes et continue des tarifs depuis plusieurs années; ça commence à faire beaucoup et à tenter de comparer les tarifs ce que je ne faisais depuis l'origine de mes contrats, en 1999 je crois.</t>
  </si>
  <si>
    <t>mohamed-a-108406</t>
  </si>
  <si>
    <t>Je suis trés trés insatisfait de la qualité des différents échange que j'ai put avoir!! J'ai eu autant d'appel que de réponse différente..... inadmissible!! compter sur moi pour faire le tour de TOUS les forums afin d'expliquer ma situation!!!</t>
  </si>
  <si>
    <t>yannick-a-108404</t>
  </si>
  <si>
    <t>Bon accueil et bonne écoute de la conseillère. Contrat conforme à nos attentes. quelques difficultés au moment du paiement par SMS mais toutefois résolues par paiement via l'ordinateur</t>
  </si>
  <si>
    <t>amelia-g-108393</t>
  </si>
  <si>
    <t xml:space="preserve">J AI DEMANDEE UN ECHEANCIER SACHANT QUE NE POURRA SE FAIRE MENSUELEMENT AU MOINS 2 FOIS SEMESTRIEL C EST POUR CELA QUE JE NE SUIS PAS CONTENTE AU MOINS UNE REPONSE DE VOTRE PART .
</t>
  </si>
  <si>
    <t>nicolas-m-108379</t>
  </si>
  <si>
    <t>Les prix sont convaincants et très transparents.
Le devis est facile et simple à remplir, sans compter le temps pour créer le dossier et le temps de réponse pour l'obtenir.</t>
  </si>
  <si>
    <t>martine-c-108368</t>
  </si>
  <si>
    <t>SATISFAIT QUE DIRE DE PLUS, quelque soit  les services, pensez au client et apportez lui ce qu'il attend, un très bon prix pour les primes a payer et de très bonnes garanties en contre- partie., ENCORE DU CHEMIN A FAIRE !!!</t>
  </si>
  <si>
    <t>sol-t-108342</t>
  </si>
  <si>
    <t>Très contente même si je trouve que les tarifs ne baissent pas assez alors que je n’ai jamais déclaré d’accident depuis que je suis assurée avec direct assurances.</t>
  </si>
  <si>
    <t>sebastien-g-108333</t>
  </si>
  <si>
    <t>les prix me conviennent, et je trouve ces tarifs très adaptés à mes besoins, par rapport à mes assurances précédentes.
en espérant avec le temps ne pas avoir besoin d'essayer ces assurances..</t>
  </si>
  <si>
    <t>matthieu-b-108332</t>
  </si>
  <si>
    <t>Je suis satisfait de service de souscription d'assurance, je n'en dirais rien des assurance en elle même n'ayant jamais eu de sinistre. Avoir dans l'avenir se cela arrive.</t>
  </si>
  <si>
    <t>claude-m-108327</t>
  </si>
  <si>
    <t>Profil pas à jour, il est impossible de télécharger la dernière attestation en cours. Dernière attestation non envoyée!
Très mécontant des prestations !</t>
  </si>
  <si>
    <t>nacia-b-108324</t>
  </si>
  <si>
    <t>le prix me convien parfaitement
insique  tout le devis devis insique d autre *
la securite securite securite securite  securite  
securite securite  securite</t>
  </si>
  <si>
    <t>laurent-j-108320</t>
  </si>
  <si>
    <t>je regrette qu'avec l'assurance tous risques on ne puisse pas dans les condition particulières relever la valeur du véhicule..</t>
  </si>
  <si>
    <t>patrice-l-108316</t>
  </si>
  <si>
    <t>Je suis très satisfait du service apporté par direct assurance. 
J'apprécie la qualité des interventions chaque fois que j'en ai eu besoin.
La prise en charge est rapide et le suivi est excellent.
Toutefois, la hausse des prix en 2021 m'enchante beaucoup moins. 
Surtout que j'ai tous mes contrats chez vous.
Il serait aussi intéressant d'avoir une offre pour les professionnels.</t>
  </si>
  <si>
    <t>nathalie-g-108315</t>
  </si>
  <si>
    <t>Encore une augmentation de 10% cette année, comme les 3 années précédentes !!! Cette augmentation n'existe pas sur mon salaire... dois-je changer d'assurance ?</t>
  </si>
  <si>
    <t>maxim-s-108312</t>
  </si>
  <si>
    <t>Je suis satisfait du prix pour l'instant à voir si l 'année prochaine le prix n'augmente pas, 
je suis déjà parti de Direct ASSURANCE  pour cela. A voir si j ajoute mon autre véhicule  chez vous.</t>
  </si>
  <si>
    <t>pierrre-l-108303</t>
  </si>
  <si>
    <t>je vais resilier mes 3 contrats simultanement puisque vous avez un bon à rien  ( qui devrait etre licencie ) qui s'appelle Yahia qui n'est pas capable de me rappeler par manque de courage mais surtout incapable de faire un geste commercial pour un client interessant pour DA alias AXA: bonus 50&amp; depuis 10 ans suite à une demande de prise en charge pour un pare-brise !!!!!</t>
  </si>
  <si>
    <t>alexis--g-108300</t>
  </si>
  <si>
    <t xml:space="preserve">bien sur tout rapport bonne accceuil  juste un peu de retard en attente de la carte grise
.cordialement girardin alexis 
dans l attente d une issue favorable a notre colaboration 
</t>
  </si>
  <si>
    <t>florencea-g-108290</t>
  </si>
  <si>
    <t>très compliqué juste au niveau des paiements. la clef virtuelle par le smartphone ne passait pas, la première carte que j'ai utilisée ne passait pas. J'ai du retourner en arrière pour payer avec une autre carte.  Donc paiement pas pratique du tout ! Très difficile également de remplir le questionnaire seul. Comment savoir quel multijet est la voiture, etc, pas assez d'exemple et d'explications. j'ai trouvé la démarche compliquée à effectuer, j'y ai passé de très longues minutes de solitude, de réflexions et de recherches sur internet</t>
  </si>
  <si>
    <t>jean-jacques-r-108273</t>
  </si>
  <si>
    <t>Si le service est satisfaisant, les prix le sont moins.
Excluons la première année où les prix sont corrects mais parlons des augmentations annuelles qui plombent littéralement le tarif au bout de deux et trois ans!!!!! A tel point qu'en refaisant un devis pour un contrat identique on revient deux ou trois ans en arrière.
Ne parlons pas de votre cousin (jumeau?) BLABLASURE qui lui oublie ce genre d'augmentation. 
Restez cohérent dans votre démarche commerciale</t>
  </si>
  <si>
    <t>sylviane-n-108256</t>
  </si>
  <si>
    <t>Malgrè de nombreuses années chez vous, aucun effort fait de votre part, par rapport à la crise sanitaire,confinements divers et nombreux sans déplacements.Bien d'autes assurance ayant pris ces événements en compte</t>
  </si>
  <si>
    <t>nicolas-l-108246</t>
  </si>
  <si>
    <t xml:space="preserve">je suis satisfait par les prise en charge téléphonique et la réactivité des collaborateurs.
Les prix semblent inférieurs à ceux pratiqués par la concurrence  </t>
  </si>
  <si>
    <t>dezso-n-108242</t>
  </si>
  <si>
    <t xml:space="preserve">1) Ils ne répondent pas à ma demande. Pas de service clientèle ? 
2) Ils me facturent un prix plus élevé parce qu'ils ne m'ont pas demandé si je n'avais jamais eu d'accident auparavant. </t>
  </si>
  <si>
    <t>anthony-r-108224</t>
  </si>
  <si>
    <t>Très insatisfait du service , je vais bientôt résilier mon autre véhicule car vous m'avez fait perdre de l'argent en n'ayant pas pris en compte la vente de mon ancien véhicule et j'ai du payer l'année complète !!!</t>
  </si>
  <si>
    <t>jacquie-raymond-l-108205</t>
  </si>
  <si>
    <t>Un alignement des tarifs en comparaison des autres compagnies.
des propositions de tarifs plus équilibré pour les jeunes conducteurs;
limitation de la puissance en CV et en Din pour obtenir un contrat acceptable. Ex: maxi 5CV et 100 Cv Din . puissance correcte pour un tarif normal pour un jeune.
A exploiter pour votre compagnie pour les jeunes conducteurs.
Direct Assurance est réactif lors d'incident.</t>
  </si>
  <si>
    <t>a-henoux-ah-108192</t>
  </si>
  <si>
    <t>pas satisfait je souhaite souscrite en ligne est a ne fonctionne pas nous avons besoin de l attestation pour le logement de saint Maur des fossés lundi dernier délais en formule confort .</t>
  </si>
  <si>
    <t>michael-p-108169</t>
  </si>
  <si>
    <t>Nous sommes très satisfait parce que vos conseils nous on bien aidé et les tarifs qui sont très raisonnable ainsi que vos conseils téléphoniques nous ont grandement aider, c'est pourquoi nous vous mettons 5 étoiles</t>
  </si>
  <si>
    <t>khalid-b-108166</t>
  </si>
  <si>
    <t>Je suis satisfait du service
Accueil rapide, simple, interlocuteur courtois, clair et agréable.
Prix du tarif auto plutôt bien placé.
Je recommande Direct Assurance.</t>
  </si>
  <si>
    <t>robin-b-108134</t>
  </si>
  <si>
    <t>service téléphonique très réactif, agréable et clair. j'ai pu effectuer mon devis puis souscrire à mon contrat en 15 minutes et de façon très professionnelle.</t>
  </si>
  <si>
    <t>leandro-d-108098</t>
  </si>
  <si>
    <t>Commerciale très agréable et à l'écoute de mes besoins. Je suis ravi du prix et du service ! Un appel, réactivité au top. Comparé à d'autres assurances, ce sont les meilleures prestations que j'ai pu trouver.</t>
  </si>
  <si>
    <t>melanie-d-108035</t>
  </si>
  <si>
    <t xml:space="preserve">
Je suis satisfaite du service.
Etant étudiante et n'ayant pas de revenu le prix est correcte même si j'aurai aimé trouver un peu moins cher…  . 
J'espère avoir des réponses rapides en cas de problèmes.</t>
  </si>
  <si>
    <t>frederic-f-108000</t>
  </si>
  <si>
    <t>Je suis satisfait pour l'instant. On verra par la suite si direct assurance est un assureur serieux et fiable. Je juge que sur les faits. L'accueil est aussi trés important</t>
  </si>
  <si>
    <t>guillaume-l-107947</t>
  </si>
  <si>
    <t>Service client très réactif mais coût mensuel de l'assurance élevé. Contact très simple et à n'importe quel moment. Dialogue par mail ou par téléphone assez simple</t>
  </si>
  <si>
    <t>laurent-b-107943</t>
  </si>
  <si>
    <t xml:space="preserve">Je suis très satisfait du service en ligne proposé par la société "Direct Assurance".
Je recommande vivement cette compagnie,le  site est clair et facile d'accès.L'enregistrement en est d'autant plus rapide .
C'est efficace.
</t>
  </si>
  <si>
    <t>sebastien-h-107940</t>
  </si>
  <si>
    <t>je suis satisfait du service
le prix est très compétitif
je n'ai pas encore eu d'accident donc je ne peux pas dire si le service de blablasure est efficace</t>
  </si>
  <si>
    <t>faratina-a-107930</t>
  </si>
  <si>
    <t>Pas satisfaite par rapport à un dégât des eaux déclaré à l'assurance. Je me bats toute seule car personne ne veut signer le constat amiable et l'assurance ne veut rien faire. Je pense que je vais changer d'assureur.</t>
  </si>
  <si>
    <t>nadia-w-107925</t>
  </si>
  <si>
    <t>Merci pour votre accueil et votre compétence.
Vos tarifs sont vraiment intéressants.
Je vous souhaiteà toutes et tous une très bonne continuation.
Prenez bien soin de vous.
Cordialement</t>
  </si>
  <si>
    <t>philippe-m-107923</t>
  </si>
  <si>
    <t>je suis satisfait de votre proposition, pratique et rapide, merci pour votre disponibilité et votre écoute ainsi que vos explication, et j'éspèrs que cela continuera.</t>
  </si>
  <si>
    <t>stephane-b-107911</t>
  </si>
  <si>
    <t>Satisfait pour le moment du service ( post-inscription) à confirmer dans le temps
Echanges clairs avec interlocutrice - Espace personnel encore à découvrir donc pas d'avis supplémentaire</t>
  </si>
  <si>
    <t>carmen-r-107893</t>
  </si>
  <si>
    <t>je suis satisfait de service, au niveau de prix pour le Citroën me semble haut, c'est à dire tout risque. ce année je continue mais l'année prochaine je veux me renseigner pour réduire le prix de mon assurance auto</t>
  </si>
  <si>
    <t>eric-m-107889</t>
  </si>
  <si>
    <t xml:space="preserve">Un grand soulagement au niveau tarif, car mon ancienne assurance me coutait un bras. J'espère être convaincu par Direct Assurance ! 
L'avenir me le dira !
</t>
  </si>
  <si>
    <t>david-a-107887</t>
  </si>
  <si>
    <t>Cela fait plus de 15 ans que nous sommes chez direct assurance et nous n'avons jamais été déçu. 
Je recommande direct assurance . 
Très bon suivi et réactif</t>
  </si>
  <si>
    <t>el-hassan-l-107826</t>
  </si>
  <si>
    <t>il y a des augmentations chaq an.meme on confinement domage persone ne difant le consomateur il faut prendre lekilométrage parcouru et la façon de conduitekilométrage parcouru et la façon de conduite</t>
  </si>
  <si>
    <t>thomas-d-107819</t>
  </si>
  <si>
    <t>Les clauses spécifiques sont trop nombreuses et vos tarifs ne sont plus aussi compétitifs qu'auparavant. L'assistance téléphonique reste vague dans les réponses posées pour ne pas préciser que nous ne sommes pas toujours couverts selon les cas.</t>
  </si>
  <si>
    <t>kelly-m-107808</t>
  </si>
  <si>
    <t>satisfait trop de pub sur votre site et trop de chose a remplir alors que constat et déjà fait , obliger de remplir ce formulaire pour pouvoir  declarer   mon sinistre</t>
  </si>
  <si>
    <t>lucette-v-107804</t>
  </si>
  <si>
    <t xml:space="preserve">niveau de satisfaction au minimum
parce que VOUS AUGMENTEZ TOUS LES ANS??
Alors que mon véhicule vieilli tous les ans ..
.et que je n'ai pas eu un seul sinistre..
</t>
  </si>
  <si>
    <t>jean-charles-v-107803</t>
  </si>
  <si>
    <t>J'apprécie le suivi, et le fonctionnement simple des démarches en ligne. Je reste toutefois dubitatif quant à l'augmentation significative de la cotisation annuelle.</t>
  </si>
  <si>
    <t>dominique-g-107780</t>
  </si>
  <si>
    <t>Je suis satisfait de l'écoute, du suivi, de la rapidité de réactions, du prix.
Un bémol quand même ! pourquoi ne voulez-vous pas assurer ma caravane de 1500 Kg ?</t>
  </si>
  <si>
    <t>veronique-d-107760</t>
  </si>
  <si>
    <t>Je suis satisfaite de services et des prix pratiqués par votre société. L'accueil est systématiquement agressif au niveau commerciale, vous voulez me vendre tous le catalogue !!</t>
  </si>
  <si>
    <t>michel-d-107757</t>
  </si>
  <si>
    <t xml:space="preserve">Je regrette que le bris d un toit ouvrant en glace ne soit pas pris en bris de glace, ce qui m a occasionner une franchise.
Surtout lorsque l on souscrit la formule tous risque avec pack tranquillité </t>
  </si>
  <si>
    <t>samira-r-107732</t>
  </si>
  <si>
    <t>J'étais satisfaite des services sur mon ancienne voiture. Je viens de demander un devis pour un autre véhicule que je compte acquérir et récupérer ce samedi.
Bien cordialement.</t>
  </si>
  <si>
    <t>robert-l-107731</t>
  </si>
  <si>
    <t>Tout est ok. Tout est parfait dans la gestion des sinistres du début à la fin. Facilité pour l'accession au site, facilité pour obtenir des renseignements. Personnel à l'écoute..</t>
  </si>
  <si>
    <t>mathilde-m-107717</t>
  </si>
  <si>
    <t>On verra plus tard ! l'inscription est simple mais est-ce rapide pour avoir les documents ? et si j'ai un pb ? a suivre a suivre a suivre a suivre a suivre</t>
  </si>
  <si>
    <t>franck-l-107713</t>
  </si>
  <si>
    <t>Rapide et sérieux, qui fait mieux!!!! Je recommande pour le service en ligne et la réponse rapide. Je recommande pour son paiement mensuel et pour le service clientèle!!!!</t>
  </si>
  <si>
    <t>pre-n-107701</t>
  </si>
  <si>
    <t>service client fantôme !!!!! ne répond pas aux courriels
mode de paiement unique !!!!!! ce n'est pas du tout acceptable
grosse déception avec ce site
le site semble géré uniquement par des robots</t>
  </si>
  <si>
    <t>lahouaria-d-107697</t>
  </si>
  <si>
    <t>Satisfaite du service et rapport qualité prix a l'air interessant.
J'ai comparé et espère être satisfaite de notre collaboration.
Bien cordialement 
MME DARRAZ</t>
  </si>
  <si>
    <t>Simple, pratique, efficace. Que demander de plus ? J'ai pu assuré ma voiture (un cabriolet) à un prix défiant toutes concurrences, et en personnalisant mon contrat (franchises, etc). Top de chez top !</t>
  </si>
  <si>
    <t>genevieve-c-107674</t>
  </si>
  <si>
    <t>je ne suis pas satisfaite j'ai resilier mon contrat mobil home depuis novembre et je vois que vous me retener toujours  ma cotisation j'espère que vous ferez le nécessaire pour mettre a jour ce désagrément</t>
  </si>
  <si>
    <t>celine-t-107670</t>
  </si>
  <si>
    <t>Je suis très satisfaite du tarif. J'économise quasiment 300euros annuel par rapport à ma banque. J'ai pu bénéficier d'un très bon accueil téléphonique et de très bons conseils.</t>
  </si>
  <si>
    <t>cyrielle-z-107660</t>
  </si>
  <si>
    <t>Les prix pratiqués sont très corrects, l'utilisation du site simple et facile.
Quant à la qualité des prestations, je ne pourrais pas émettre un avis dans la mesure où mon adhésion sera effective à partir du 30/03/21.</t>
  </si>
  <si>
    <t>alain-b-107659</t>
  </si>
  <si>
    <t>très bon contact téléphonique, très pro . Des tarifs au plus juste et des possibilités d'adapter son contrat à ses besoins. Je suis satisfait de se premier contact.</t>
  </si>
  <si>
    <t>marie-n-107656</t>
  </si>
  <si>
    <t>les prix et le service sont en corrélation
accueil téléphonique aimable et agréable,
les opérateurs font preuve  de grande patience avec des réponses pertinentes</t>
  </si>
  <si>
    <t>alexandra-b-107650</t>
  </si>
  <si>
    <t>Je ne suis pas satisfaite car le prix de l'assurance augmente chaque année.
En plus j'ai changé d'adresse et même si ma cotisation a diminuée (j'ai déjà signé par informatique pour la nouvelle somme), je n'arrive pas à la régler sur internet car l'ancienne somme y figure encore.</t>
  </si>
  <si>
    <t>eva-c-107634</t>
  </si>
  <si>
    <t xml:space="preserve">Je ne suis pas satisfaite du prix.
J'ai reçu mon avis d'échéance avec une augmentation de 50€ en bonus 0.85 (611€ en 2020, pour 660€ en 2021)
On m'a expliqué que c'était en lien avec le taux d'incidence des Alpes Maritimes, hors quand je fais une simulation sur le site pour un nouveau contrat, j'obtient une réponse avec un écart de 260€ en moins !
</t>
  </si>
  <si>
    <t>howlette-a-107594</t>
  </si>
  <si>
    <t>Je suis satisfait du service. les prix sont convenables. Le procedure de devis et sousscription est simple. je suis censé de souscrire une assurance auto chez vous.</t>
  </si>
  <si>
    <t>thao-v-107591</t>
  </si>
  <si>
    <t>simple et pratique tres bon service discussion avec les charges de clientele.  
les prix sont corrects mais lors d un sinistre la franchise est elevee</t>
  </si>
  <si>
    <t>jean-pierre-v-107579</t>
  </si>
  <si>
    <t>Je reconnais la qualité du service, par contre le prix est relativement élevé. Je recommande à mes connaissances de souscrire à Direct assurance. Mon fils à d'ailleurs souscris .</t>
  </si>
  <si>
    <t>david-g-107577</t>
  </si>
  <si>
    <t>Je suis satisfait de l'inscription. Je n'ai pas en revanche encore eu l'occasion de solliciter cette assurance. Je suis en revanche très déçu qu'on me colle un supplément pour un truc dont je ne suis pas responsable.</t>
  </si>
  <si>
    <t>christelle-c-107537</t>
  </si>
  <si>
    <t>JE SUIS SATISFAITE DU SERVICE. opératrice SYMPA. ET PATIENTE.IONS REPONDS A TOUTE QUESTIONS. FACILE D ACCES. PRATIQUE COMME DEMARCHE ET BON CONSEILLERE</t>
  </si>
  <si>
    <t>stephane-g-107536</t>
  </si>
  <si>
    <t>Bonjour,
Je suis satisfait du prix de  mon assurance voiture, 
par contre je ne comprends pas pourquoi je ne peux pas assurer ma maison. l’opératrice me dit que ma région n'est pas assurable???
Cordialement</t>
  </si>
  <si>
    <t>christophe-v-107529</t>
  </si>
  <si>
    <t>Je suis satisfait des différents services.
Tarif un peu élevé
Site facile à manipuler, je viens de faire une déclaration de sinistre assez simplement, en espérant que la prise en charge soit aussi simple.</t>
  </si>
  <si>
    <t>audrey-c-107523</t>
  </si>
  <si>
    <t>tellement compliqué d'avoir un conseiller...... on perd plus de temps avoir quelqu'un en ligne que le temps réellement nécessaire pour avoir l'information souhaitée</t>
  </si>
  <si>
    <t>nicolas-e-107498</t>
  </si>
  <si>
    <t>les prix sont compétitifs à notre arrivée chez vous et après ils n e cessent de monter !! Ce serait appréciable de vos tarifs évoluent avec l'augmentation du bonus et du vieillissement du véhicule.</t>
  </si>
  <si>
    <t>sandra-v-107493</t>
  </si>
  <si>
    <t xml:space="preserve">Je suis très satisfaite des prix fixer par les conseillers que j'ai eu .
Je recommande chaudement direct assurance pour tout mon entourage et ami(e)s. </t>
  </si>
  <si>
    <t>margot-d-107473</t>
  </si>
  <si>
    <t>Satisfaite du service et des conditions de prix de ma nouvelle assurance. Accueil téléphonique satisfaisant et rapidité de réponse. Globalement très satisfaite</t>
  </si>
  <si>
    <t>gregory-w-107470</t>
  </si>
  <si>
    <t>Aucun souci à la souscription.
J'espère que le traitement d'un éventuel sinistre se passera aussi bien (en espérant également que ce soit le plus tard possible).</t>
  </si>
  <si>
    <t>eric-h-107469</t>
  </si>
  <si>
    <t>TVB tant que TVB
cad tant que vous payez sans sinistralité et que ça rapporte..
Je viens de recevoir par RAR une résiliation du fait de ma sinistralité (NB G encore 27% de bonus)
Quand à l'affirmation mensongère bonus 50 bonus toujours,  en fait il faut comprendre : bonus 50 tant que vous n'avez pas de sinistre. 
SAV nul : impossible de joindre qui que ce soit facilement (des heures au tel... y compris pour obtenir un relevé d'information!) et qd finalement vous avez qqu'un,  ça n'est JAMAIS la meme personne, le télésecrétariat se trouve à l'étranger.
BREF  tarifs corrects     SAV nul   PERTE DE TEMPS +++++++</t>
  </si>
  <si>
    <t>gabriella-n-107467</t>
  </si>
  <si>
    <t>Je suis satisfait du service et le prix est très acceptable. C'est la premiere fois que je travaille avec direct assurance et je sui très impressionne par l'efficacité</t>
  </si>
  <si>
    <t>christine-v-107455</t>
  </si>
  <si>
    <t>Les prix ont augmentés de 14% fin 2020, c'est injustifié et inadmissible . Nous n'avons quasiment pas utilisé la voiture en cette période de pandémie. Nous savons que les compagnies d'assurances ont gagné plus de 2,5 milliards avec les périodes de confinement. Comptez sur moi pour vous faire une bonne publicité !!!</t>
  </si>
  <si>
    <t>daniel-r-107429</t>
  </si>
  <si>
    <t>Satisfaction jusqu'à la signature du contrat, après se sera suivant les évènements. Imbattable au niveau du ratio prix/couverture. Simplissime pour souscrire.</t>
  </si>
  <si>
    <t>stephane-m-107417</t>
  </si>
  <si>
    <t>Bonjour,
Le Montant du contrat auto est élèvé avec un bonus de 50%,étant client chez AXA depuis 2001, pour les contrats auto et habitation.
Merci
S.MALTESE</t>
  </si>
  <si>
    <t>kathleen-m-107410</t>
  </si>
  <si>
    <t xml:space="preserve">Site très interactif .
seul bémol précisez que les photos des véhicules doivent être prises de  l'application mobile.
prix très attractif, et site tres pratique pour télécharger les documents nécessaires  </t>
  </si>
  <si>
    <t>yvane-m-107396</t>
  </si>
  <si>
    <t xml:space="preserve">Je suis satisfaite du rapport qualité/prix  et du service client. 
Toujours patient, accueillant, disponible et à l'écoute. 
C'est très intéressant. 
</t>
  </si>
  <si>
    <t>jean-n-107394</t>
  </si>
  <si>
    <t>je suis très satisfait de votre service et si vous pouvez continuer dans la même vision avec ce service qualité qui fait la différence. Je recommande vivement..</t>
  </si>
  <si>
    <t>virginie-j-107389</t>
  </si>
  <si>
    <t>Pratique et simple - tarif correct - utilisation site un dimanche - pas de nécéssité ou de questions pour l'assistance donc parfait - abordable et simple d'utilisation</t>
  </si>
  <si>
    <t>joel-g-107285</t>
  </si>
  <si>
    <t>Je suis satisfait des services mais c'est la deuxième fois que vous me réclamer les mêmes documents et les mêmes renseignements .
A la prochaine demande des mêmes docs et renseignement le nombre d'étoile continuera de baisser !</t>
  </si>
  <si>
    <t>serge-b-107373</t>
  </si>
  <si>
    <t>Je suis revenu chez vous car le prix de l'assurance tout risque pour l'Audi est très intéressante, mais il ne faudrait pas gâcher le plaisir en me demandant un document de résiliation de mon ancienne assurance alors que vous m'avez dit par téléphone le 10 mars 2021 que vous vous en occupiez !! voilà, merci à vous.</t>
  </si>
  <si>
    <t>dominique-s-107369</t>
  </si>
  <si>
    <t>lamentable en fidélisation
j'envisage une nouvelle assurance voiture 
deux assurances véhicules et une assurance habitation et une assurance scolaire
et aucun gestes commercial pour la prochaine assurance de mon nouveau véhicule
moi aussi je peux être direct 
au revoir direct assurance</t>
  </si>
  <si>
    <t>jeremie-t-106822</t>
  </si>
  <si>
    <t>tout est clair et simple , le service est efficace a 100 % , je suis pleinement satisfait de vos offres , vos produits et du systemes mis en place sut internet pour les souscriptions</t>
  </si>
  <si>
    <t>dominique-l-107359</t>
  </si>
  <si>
    <t>je trouve vos prix compétitifs , mais AMV me propose de bien meilleurs prix, il faut compter entre 30 et 40 euros par véhicules (j'en ai 3), pour ma moto vous n'étiez pas placé du tout, je vais y réfléchir sérieusement, puisque ma moto est chez eu et que je n'ai aucun souci avec AMV</t>
  </si>
  <si>
    <t>luis-c-107357</t>
  </si>
  <si>
    <t>J'ai arrivé a bien faire mon devis. Le service c'est simple.
J'ai eu besoin de l'assistance à cause de panne de ma voiture et c'est très bien passé,  voiture de prêt vite.</t>
  </si>
  <si>
    <t>etienne-v-107342</t>
  </si>
  <si>
    <t>Je suis content d'etre passé en ligne après de longues années chez un assureur lié à ma banque et à la fois trop cher et peu réactif, j'espère que le service sera adapté, alors que je roule tres peu</t>
  </si>
  <si>
    <t>alain-v-107339</t>
  </si>
  <si>
    <t xml:space="preserve">Je ne comprends pas pourquoi je subis une telle augmentation de tarif, + 12,5% entre 2020 et 2021 sans avoir eu de sinistre. Les autres compagnies d'assurances ont augmentées leurs tarifs entre 1,5% et 3%. Vous avez une politique de fidélisation de vos clients très particulière. Je pense que l'année prochaine, je ne ferai plus partie de vos clients.
</t>
  </si>
  <si>
    <t>alain-f-107316</t>
  </si>
  <si>
    <t>prix très correct et rapide à l'enregistrement, mais ne connaissant pas encore le service que peut apporter votre assurance, je ne peux que mettre 3 étoiles au niveau satisfaction</t>
  </si>
  <si>
    <t>barbara-c-107315</t>
  </si>
  <si>
    <t>Je vais sur mon compte sur internet juste pour modifier mon adresse suite à mon déménagement et du coup je me retrouve avec un échéanciers et  des cotisations encore plus chères. Je ne suis absolumeent pas contente.
Je n'ai pas demandé de revoir mes cotisations et encore moins à la hausse, ce n'est pas très correcte de votre part</t>
  </si>
  <si>
    <t>michel-b-107300</t>
  </si>
  <si>
    <t>Satisfait du système de souscription simple et rapide. A voir pour la suite à l'utilisation et surtout pour la gestion des sinistres si il y a lieu...</t>
  </si>
  <si>
    <t>jean-marc-b-107299</t>
  </si>
  <si>
    <t>les prix me conviennent, simple et facile sur internet, maintenant j'attends de voir à l'usage, c'est en cas de pépins que l'on voit la qualité de son assurance</t>
  </si>
  <si>
    <t>marie-pierre-honore-n-107287</t>
  </si>
  <si>
    <t>plutot elevé pour des assurances habitations etudiants sacchant qu'il se passe quasiment rien comme dommage et que mon logement a ete refait a neuf...</t>
  </si>
  <si>
    <t>igerta-b-107281</t>
  </si>
  <si>
    <t xml:space="preserve">je suis satisfaite du service. il y a un bon rapport qualité-prix. Maintenant j'attends de voir pour l'accompagnement et l'expérience client. 
Vous souhaitant bonne réception. </t>
  </si>
  <si>
    <t>franck-s-107259</t>
  </si>
  <si>
    <t xml:space="preserve">je suis insatisfais du service en ligne ,,,
suite au probleme de lettre de resilation de mon opel corsa
beaucoup d'interlocuteur qui ne connaisse pas ou peu les dossiers ,  et ne veulent pas se donnr la peine ,,,
sans l'ntervention de madame ANNA je serai avec deux assurances  en core merci madame anna pour vos efforts afin de cloturer le dossier </t>
  </si>
  <si>
    <t>jean-luc-d-107243</t>
  </si>
  <si>
    <t>vu que je n ai pas était pris en charge après un accident , évidement je ne suis pas satisfait , comme toute les assurances le moment ou il faut prendre en charge les frais c plus compliqué , surtout attendre prés de un an pour avoir une réponse négative ? je reste chez vous pour le tarif</t>
  </si>
  <si>
    <t>lovari-f-107201</t>
  </si>
  <si>
    <t>tres bien RAS
tarif correct juste l'application pas assez intuitive.
j'ai besoin de contacter quelquun pour de plus amples renseigneemnts pour le contenu de mon contrat</t>
  </si>
  <si>
    <t>michel-d-107193</t>
  </si>
  <si>
    <t>Je ne suis pas satisfait des tarifs qui ont augmentés de presque 20°/° en deux ans c'est excessif d'autant qu'avec la crise actuelle je roule peu donc moins de risques  ; c'est l' unique raison de mon insatisfaction .</t>
  </si>
  <si>
    <t>stephane-m-107186</t>
  </si>
  <si>
    <t>Satisfait de la proposition de contrat pour notre véhicule et de la faciliter pour accéder à la proposition tarifaire et génération du devis en ligne</t>
  </si>
  <si>
    <t>suzanne-r-107182</t>
  </si>
  <si>
    <t>TOUT VA BIEN, mais compliqué remplir ce questionnaire à Toulon ou il pleut aujourd'hui.
Sinon un première connexion avec un conseiller qui ne comprenait rien.
deuxième connexion avec une conseillère qui conseillait parfaitement.</t>
  </si>
  <si>
    <t>brahim-a-107172</t>
  </si>
  <si>
    <t>prix un peu excessif surtout avec le contexte actuelle ( Covid et confinement ) sachant que le véhicule roule moins, on attend une offre plus adéquate a la situation actuel</t>
  </si>
  <si>
    <t>bernard-n-107155</t>
  </si>
  <si>
    <t>Ont c'est tous très bien,que l'on peux toujours faire mieux en prix....
Pour le reste vous avez étaient efficace en ce qui me concerne, si quelque chose devrait  
arrivé serai le premier à vous faire remonter les informations nécessaire...</t>
  </si>
  <si>
    <t>jean-baptiste-q-107153</t>
  </si>
  <si>
    <t>Je suis satisfait des prix, du suivi de contrat et de l'espace assuré.
Je n'ai pas eu affaire à la hotline car rien a signalé mais j'ai beaucoup de retours positifs de mon entourage</t>
  </si>
  <si>
    <t>jean-pierre-p-107152</t>
  </si>
  <si>
    <t xml:space="preserve">Suite à un sinistre, j'ai effectué une pré déclaration sur votre site.
Celle ci n'a pas été prise en compte.
Heureusement que j'ai appelé le lendemain pour que mon sinistre soit pris en compte. </t>
  </si>
  <si>
    <t>michel-d-107130</t>
  </si>
  <si>
    <t xml:space="preserve">Bonjour,
Les prix me conviennent-ça c'est le 1er point- pour le service, je n'ai  aucune expérience. Mon contrat va prendre effet dans 3 semaines.  Je viens tout juste -à la suite de votre mail de ce jour -de charger  l'application " Direct Assurance" sur mon smartphone. Je ne suis pas habitué aux applications numériques. L'objet de ma visite sur mon espace personnel  est de découvrir -un peu -   
votre plateforme Direct Assurance -autrement dit- l'outil de communication Espace personnel.
Une petite suggestion: aux début de votre page lignes niveau des prix et satisfaction je n'arrive pas à distinguer les étoiles, le jaune est trop pâle, cette couleur se confond dans le fond blanc, il serait judicieux de changer de couleur en noir par exemple.
</t>
  </si>
  <si>
    <t>christine-d-107125</t>
  </si>
  <si>
    <t>Que ce soit hier ou aujourd'hui, les conseillers clientèle ont été très professionnels et rapide dans leur intervention. Leurs explications sont simples et faciles à comprendre.
Merci</t>
  </si>
  <si>
    <t>sophie-l-107123</t>
  </si>
  <si>
    <t>JE SUIS SATIFAITE du prix , de la facilitée pour souscrire en ligne , de la tarification , et des prestations que direct assurance ma proposé, seul bémol la non mensualisation possible de ma cotisation .</t>
  </si>
  <si>
    <t>ahmed-m-107108</t>
  </si>
  <si>
    <t>je n'ai pas encore assez de recul pour affirmé ma satisfaction.je découvrirai dans les mois a venir les services en cas de pepin en espèrent être satisfait.</t>
  </si>
  <si>
    <t>ali-a-107091</t>
  </si>
  <si>
    <t xml:space="preserve">Déjà client ! ! ! assurance auto,  prix raisonnable ;), service à la hauteur, premier fois pour l'assurance habitation et on verra .... dans l'avenir </t>
  </si>
  <si>
    <t>pablo-h-107090</t>
  </si>
  <si>
    <t>je suis satisfait du service mais suis surpris du tarif que je trouve excessif vue que cela me fait une économie que de 3euros/mois soit 30 euros a l année par rapport a mon dernier assureur qui est AXA Assurances.</t>
  </si>
  <si>
    <t>amine-m-107070</t>
  </si>
  <si>
    <t>Vraiment deçu de la qualité du service
Il me rpopose 2 devis avec 250 euros de difference
Car je sui client chez eux ils me proposent le devis le plus cher et ils me disent quils ne peuvent pas changer le devis
Vraiment insatisfait</t>
  </si>
  <si>
    <t>ali-g-107049</t>
  </si>
  <si>
    <t>Les premiers contacts ont été agréables.
Conseillers compétents : ils sont compris immédiatement ma demande et leurs propositions répondaient à mes attentes.
Bon rapport prix / services</t>
  </si>
  <si>
    <t>danny-a-107045</t>
  </si>
  <si>
    <t xml:space="preserve">les prix me conviennent
écoute attentive
rapidité d'exécution
téléopératrice très gentil et serviable qui expliqué avec clarté le fonctionnement sans toutefois rentré dans un monologue
</t>
  </si>
  <si>
    <t>michel-m-107034</t>
  </si>
  <si>
    <t>Les moyens de contacts sont beaucoup trop compliqués avec  le service clientèle.
Direct Assurance est très difficile à joindre en cas de problèmes
Rapport qualité/prix moyen. Beaucoup trop d'options payantes. Tarifs troubles !</t>
  </si>
  <si>
    <t>ronny-l-107029</t>
  </si>
  <si>
    <t>je suis satisfait du service en ligne, simple rapide et efficace , en attente de reception des pieces pour finaliser le dosser , et j ai economiser 150euros</t>
  </si>
  <si>
    <t>asma-a-107028</t>
  </si>
  <si>
    <t>Cela fait plus d'une semaine que j'essaye d'avoir un RDV avec l'expert pour mon bris de glace, on dit qu'on va me rappeler mais on ne le fait pas ! Inadmissible !!!!!!!! Je suis très déçue, surtout que je paye très cher tous les mois, en tant qu'étudiante !</t>
  </si>
  <si>
    <t>fany-d-107015</t>
  </si>
  <si>
    <t>Je suis déçue par rapport à mon précédent contrat pour lequel je vous avais demandé de me rétrocéder une partie de ma cotisation Tous Risques sachant que ce véhicule avait été immobilisé au garage MINI BAYERN de septembre 2019 à juin 2020. Je vous ai produit une attestation et vous avez refusé alors que je vous avais joins durant cette période pour vous dire ce qu'il se passait avec mon véhicule. A aucun moment, l'un de vos conseillers ne m'a suggéré de réduire la couverture et de passer au Tiers simple puisqu'elle était dans un garage. Sachant que je suis à nouveau assuré chez vous, je pense qu'un geste serait très appréciable vu ce qui s'est passé. C'est également pour cela que vous n'avez pas non plus été sollicités pour l'assurance de mes 3 autres véhicules et de mon habitation.</t>
  </si>
  <si>
    <t>franck-v-106992</t>
  </si>
  <si>
    <t>je suis satisfait de tous les services y compris lors de l achat d une nouvelle voiture NISSAN XTRAIL tres bien conseillé par mon interlocuteur au telephone</t>
  </si>
  <si>
    <t>therese-m-106991</t>
  </si>
  <si>
    <t>Sarah, ma conseillère, a été très professionnelle. Les prix sont effectivement compétitifs. Je recommande vivement. Je suis satisfaite des informations qui m'ont été communiquées.</t>
  </si>
  <si>
    <t>matthieu-l-106988</t>
  </si>
  <si>
    <t>Pas satisfait. Refus de faire intervenir l'assistance alors que j'avais crevé et que le roue de secours n'était pas opérationnelle. J'avais pourtant le pack sérénité.</t>
  </si>
  <si>
    <t>yves-d-106981</t>
  </si>
  <si>
    <t>bonjour
pour le moment je suis satisfait de direct assurance par contre j'ai un sinistre en   
attente de réparation je redonnerai mon avis dès que le sinistre sera réglé en principe il ne devrait pas avoir de problème Cordialement: Mr Debut</t>
  </si>
  <si>
    <t>yann-i-106974</t>
  </si>
  <si>
    <t>Super, les prix sont très compétitifs et les formules très diverses, ce qui permet de faire un choix très large.,  chacun y trouve donc son bonheur. Merci.</t>
  </si>
  <si>
    <t>17 mars 2021 suite à une expérience en mars 2021</t>
  </si>
  <si>
    <t>cassandre-p-106962</t>
  </si>
  <si>
    <t>Je suis satisfaite du service, le prix est un peu élévé mais je suis bien assuré.</t>
  </si>
  <si>
    <t>benjamin-m-106955</t>
  </si>
  <si>
    <t>Après avoir été client chez plusieurs assurances, je n'ai jamais eu autant de problèmes en si peu de temps qu'avec votre assurance. Une catastrophe. Je souhaitais mettre 0 étoile concernant la satisfaction, mais pas possible</t>
  </si>
  <si>
    <t>maxime-g-106954</t>
  </si>
  <si>
    <t>Je ne suis pas satisfait du service , l'assurance ne tient pas compte des garanties elle met tout en oeuvre pour ne pas rembourser .Quand on pose une question on a pas la réponse</t>
  </si>
  <si>
    <t>jerome-g-106949</t>
  </si>
  <si>
    <t>je suis satisfait de l'efficacité de vos services et du prix de mon assurance avec les options ajoutées en comparaison de mon ancienne.
a recommander très certainement</t>
  </si>
  <si>
    <t>christian-m-106944</t>
  </si>
  <si>
    <t>Prix convenables mais gestion des dossiers déplorables et communication assuré/assureur compliquée.
J'espère que vous vous rattraperez lors d'un éventuel sinistre</t>
  </si>
  <si>
    <t>mallaury-k-106933</t>
  </si>
  <si>
    <t xml:space="preserve">Rien à dire , Prix au top 
Service client au top 
Application au top, site internet au top. 
Direct assurance est bien moins cher que la concurrence c'est pourquoi j'ai changer d'assureur sans hésitation 
</t>
  </si>
  <si>
    <t>fortunata-d-106930</t>
  </si>
  <si>
    <t>Je suis satisfaite des services proposés. Accueil clients très professionnels et prix correct. Merci pour votre réactivité dans la gestion de mes contrats.</t>
  </si>
  <si>
    <t>jean-r-106925</t>
  </si>
  <si>
    <t>Je suis extrêmement insatisfait du service. La pingrerie de cet assureur n'a d'égale que son inefficacité. Le traitement de mon sinistre dure depuis 1 an et demie, c'est une catastrophe à tous points de vue et j'ai assigné en justice cet assureur qui m'a laissé plus d'un an avec un véhicule défectueux.</t>
  </si>
  <si>
    <t>kamuran-97260</t>
  </si>
  <si>
    <t>Je jamais satisfait de leurs services.
Juste leur prix est un peu compétitif. Ils reçoivent de l'argent et aucun service.
Je quitterai Direct Assurance dès que possible.
Ils sont un piège à argent.</t>
  </si>
  <si>
    <t>virginie-q-106898</t>
  </si>
  <si>
    <t xml:space="preserve">devis souscrit par téléphone merci à la personne très patiente et gentille d'avoir pris le temps et cela fait plaisir d'avoir quelqu'un de pro au téléphone
</t>
  </si>
  <si>
    <t>hussein-s-106887</t>
  </si>
  <si>
    <t>je suis satisfait du service. 
Par contre pour résilier mon contrat, je n'ai trouvé aucune informations sur le site, on me renvoie à des appels téléphoniques et au téléphone on m'a dit qu'il faut voir le site .... je pense qu'il faut mettre une rubrique où on explique la procédure pour résilier un contrat , ce qui n'existe pas sur votre site</t>
  </si>
  <si>
    <t>clement-o-106878</t>
  </si>
  <si>
    <t>Satisfait des prix et des services de mon assureur. A recommander pour d'autres membres de ma famille et de mes amis. Direct assurance est mon assureur depuis longtemps.</t>
  </si>
  <si>
    <t>rene-b-106870</t>
  </si>
  <si>
    <t>Très bon contact ,bien renseigné et interlocutrice compétente.
Bien accompagné et renseigné durant l'information ;
Le rapport qualité/prix est satisfaisant . l</t>
  </si>
  <si>
    <t>severine-l-106869</t>
  </si>
  <si>
    <t>Quelqu'un a brisé ma vitre dans la rue pour fouiller ma voiture, j'ai du payer de ma poche 330€ au garage pour réparer, et mon assurance n'a rien pris en charge du tout ! Pour moi c'est inacceptable, un sinistre non responsable !! 
Je ne vois pas l'intérêt de payer aussi cher de cotisations, pour ne pas être assurée derrière.</t>
  </si>
  <si>
    <t>strangi-l-106867</t>
  </si>
  <si>
    <t xml:space="preserve">Je suis satisfaite du service et des prix proposés.
Les devis sont proposés simplement et rapidement. 
Facilité et rapidité pour souscrite également. </t>
  </si>
  <si>
    <t>marion-s-106861</t>
  </si>
  <si>
    <t>Vous avez drastiquement augmenté le prix de mon assurance pour l'achat d'un véhicule identique. Je suis allée m'assurer ailleurs. De plus il a été impossible de vous joindre par téléphone, c'est inadmissible.</t>
  </si>
  <si>
    <t>eric-b-106856</t>
  </si>
  <si>
    <t>je suis tres satisfait du service tres pratique tres convia le prix tres abordable tres claire plusieur proposition  les etapes sont facile pas de mauvaise surprise</t>
  </si>
  <si>
    <t>alexandre-f-106850</t>
  </si>
  <si>
    <t>tres satisfait rapide simple efficace et pas cher je suis jeune permis et c'est tres abordable , je recommande vivement , si vous chercher une assurance vous avez trouver</t>
  </si>
  <si>
    <t>16 mars 2021 suite à une expérience en mars 2021</t>
  </si>
  <si>
    <t>annie-l-106819</t>
  </si>
  <si>
    <t>Votre site est toujours en anomalie ! (QASHQAI)
Et vous me réclamez sans arrêt des documents que je vous ai déjà transmis ! (DUSTER)
Il me serait agréable de ne plus recevoir de mails qui me réclament des documents transmis. 
Merci</t>
  </si>
  <si>
    <t>daniel-p-106810</t>
  </si>
  <si>
    <t>Je constate une augmentation de 11% sur la Nissan et 6 % sur la Ford., L'année 2020 à été pourtant une année faste pour les assurance en raison du COVID.</t>
  </si>
  <si>
    <t>antoine-d-106803</t>
  </si>
  <si>
    <t>les prix sont assez intéressants, les différentes formules proposées sont assez explicites ,reste à voir à l'usage la facilité à joindre un assistant</t>
  </si>
  <si>
    <t>aurelie-f-106796</t>
  </si>
  <si>
    <t xml:space="preserve">prix correct 
suivi client à revoir 
j'ai appelé deux fois en janvier pour recevoir ma vignette par la poste ... À ce jour, toujours rien 
c'est une chose à améliorer </t>
  </si>
  <si>
    <t>jorge-d-106792</t>
  </si>
  <si>
    <t xml:space="preserve">Service déplorable malgré certains conseillés sympathique. Tout va bien si vous avez pas besoin votre assureur. 
Le jour ou un souci arrive il faut faire sois même les démarches sinon rien ne bouge. 
Et sur la surface client impossible d'voir de vrai infos sur le suivi du dossier que des généralités. </t>
  </si>
  <si>
    <t>william-g-106787</t>
  </si>
  <si>
    <t>Je suis satisfait des prix pratiqués et de la convivialité de votre site internet.
je n'ai jamais eu d'accident à ce jour et je ne peux juger de votre entière satisfaction pour donner 5 étoiles</t>
  </si>
  <si>
    <t>bruno-d-106782</t>
  </si>
  <si>
    <t>Je suis satisfait des services et aussi le prix ,très content d'avoir connu Direct assurance par le biais des furets 
j'espère être satisfait des services de Direct assurance</t>
  </si>
  <si>
    <t>mergen67-106752</t>
  </si>
  <si>
    <t>Je trouve payer trop cher, surtout que je n'ai jamais eu un sinistre, pour une voiture de 4cv fiscaux assuré au tiers a 70e/mois. Je pense partir si on je dois payer autant...</t>
  </si>
  <si>
    <t>frederique-g-106744</t>
  </si>
  <si>
    <t>Simplifier les démarches pour le paiement ainsi que pour la consultation des dossiers. Il serait également agréable qu'un employé prenne contact avec les sociétaires une fois par an afin de faire un point</t>
  </si>
  <si>
    <t>phala-l-106743</t>
  </si>
  <si>
    <t>Les prix ont augmentés en 2021 avec des explications de hausse des indices, malgre le Covid, malgre les confinements, malgre la crise mondiale., et malgre que je suis client avec x3 vehicules assurees et au max de Bonus... Que doit on en conclure?</t>
  </si>
  <si>
    <t>patrick-d-106740</t>
  </si>
  <si>
    <t xml:space="preserve">très satisfait de la mise en place du devis en ligne avec la possibilité de changer les différentes informations
très satisfait du tarif 
amabilité de la conseillère Olga
clarté des informations </t>
  </si>
  <si>
    <t>fabien-s-106738</t>
  </si>
  <si>
    <t>Toujours impeccable et precis, et rapide. Merci.
Vola le pourquoi de ma continuation avec vous services.
Autant pour la contrat d'habitation que mon contrat automobile</t>
  </si>
  <si>
    <t>christelle-w-106737</t>
  </si>
  <si>
    <t>je suis tres satisfaite, le service est ytres bien assuré, le personnel disponible et a l ecoute, je recommande direct assurance car ils sont rapides, pas cher et disponible</t>
  </si>
  <si>
    <t>ramdane-o-106715</t>
  </si>
  <si>
    <t xml:space="preserve">Je ne suis pas satisfaite du service car après avoir souscrit et payer je n ai pas eu de retour de votre part. 
Je ne possède aucun numéro de contrat aucun mail avec mon échéancier aucune information. </t>
  </si>
  <si>
    <t>15 mars 2021 suite à une expérience en mars 2021</t>
  </si>
  <si>
    <t>eliane-m-106713</t>
  </si>
  <si>
    <t>lesprix me conviennent  il y'a longtemps    j'ai ete assure chez vous  j'ai toujours ete bien  reçue c'est pourquoi je revient vers vous et je paye trop chere mon véhicule de +de 20ans  voila porquoi je les quitte</t>
  </si>
  <si>
    <t>alexandre-d-106708</t>
  </si>
  <si>
    <t>Les prix sont très corrects et les options sont à la carte, donc on peut choisir celle qu'on veut, c'est top.
Je recommande ce site pour assurer votre voiture.</t>
  </si>
  <si>
    <t>marlyse-b-106704</t>
  </si>
  <si>
    <t xml:space="preserve">  Votre Chargé de Clientèle (Bruno) très sympathique, patient, réactif, excellent contact. Service très satisfaisant, tarifs abordables, à recommander.
</t>
  </si>
  <si>
    <t>hess13fr-67431</t>
  </si>
  <si>
    <t>Prix interessant pour les prestations à voir quand il y a aura un sinistre? Pas facile de comparer les garanties d'un assureur à l'autre..... A voir ce que l'on a besoin ....</t>
  </si>
  <si>
    <t>yannick-b-106695</t>
  </si>
  <si>
    <t xml:space="preserve">Ce n'est plus le prix d avant, surtout pour trois véhicules, j'ai  trouvé moins cher ailleurs j'hésite encore
Administratif complexe  pour ce désassuré 
</t>
  </si>
  <si>
    <t>quentin-t-106693</t>
  </si>
  <si>
    <t>Relativement satisfait des prix proposés et du service client. N'ayant pas eu d'accident ou autres, je ne peux encore juger la qualité de la couverture</t>
  </si>
  <si>
    <t>dominique-d-106686</t>
  </si>
  <si>
    <t xml:space="preserve">Satisfaite du service et des prix
je recommande Direct Assurance
Je souhaite d'ailleurs surement assurer une seconde auto vers le mois de septembre
</t>
  </si>
  <si>
    <t>christian-b-106682</t>
  </si>
  <si>
    <t xml:space="preserve">pas pratique du tout _ trop compliquer - plus simple sur courrier 
et comment faire pour transmettre ma  décision de résiliation de mon précèdent assureur  ???? </t>
  </si>
  <si>
    <t>adrien-t-106681</t>
  </si>
  <si>
    <t>rapide efficace prix très correct pour un primo accédant! il restera à voir l'efficacité en cas de sinistre ce que j'espère ne jamais avoir besoin d'utiliser!</t>
  </si>
  <si>
    <t>sam-d-106670</t>
  </si>
  <si>
    <t xml:space="preserve">simple rapide et pratique Manque de détails sur le site lors de la simulation mais permet d'avoir une idée assez claire Un appel permet d'obtenir les détails manquant de façon pro et sans pression Dommage de ne pas pouvoir prendre une option "panne à 0 km" Prix compétitifs </t>
  </si>
  <si>
    <t>frederic-a-106662</t>
  </si>
  <si>
    <t xml:space="preserve">IL FAUT ETRE INFORMATICIEN.....
Et moi, je suis chauffagiste..!!!
non, je blague mais ce n est pas evident  quand on a pas la fibre informatique...!!!! </t>
  </si>
  <si>
    <t>stephane-h-106626</t>
  </si>
  <si>
    <t>De moins en moins compétitif, c'est pour cela que tous mes contrats vont migrés ailleurs pour moins cher et avec plus de services intégrés. Vous vous êtes reposé sur vos lauriers pendant que d'autres ont fait le nécessaire pour vous dépasser.</t>
  </si>
  <si>
    <t>pierre-s-106624</t>
  </si>
  <si>
    <t>Très satisfait du service, et de la prise en compte de mes demandes, comme par exemple le changement de mes conditions de paiement : un mail envoyé et en moins de 24 heures c’est fait. Merci</t>
  </si>
  <si>
    <t>philippe-g-106620</t>
  </si>
  <si>
    <t>Cotisation augmentée de plus de 109 € en 2 années, sans sinistre et peu de roulage, C'est vraiment excessif.
J'aimerais un geste de la compagnie, d'autant plus que j'utilise très peu mon véhicule dans le contexte actuel</t>
  </si>
  <si>
    <t>catherine-g-106619</t>
  </si>
  <si>
    <t>Les prix me conviennent et pratique de pouvoir cumuler en une seule assurance mes deux contrats soit habitation et assurance voiture espérant satisfaite si besoin d'intervention de vos services</t>
  </si>
  <si>
    <t>yourane-u-106593</t>
  </si>
  <si>
    <t>Tarifs qui augmentent tous les ans après la souscription, impossible d'obtenir un relevé d'information sans téléphoner. Seul point positif : pas obligé de renseigner un RIB, on peut payer à échéance par CB.</t>
  </si>
  <si>
    <t>14 mars 2021 suite à une expérience en mars 2021</t>
  </si>
  <si>
    <t>giscard-s-106564</t>
  </si>
  <si>
    <t>Ravi de l'accueil de mon interlocutrice au téléphone, la sécurisation du site de paiement en ligne.  Ces conseils sur le produit qui pouvait convenir à ma convenance.</t>
  </si>
  <si>
    <t>christophe-b-106561</t>
  </si>
  <si>
    <t>1er fois chez Direct Assurances. Prix sympatique ,bonne presse,...
A voir l'efficacité générale de leur service et de leur réactivité en cas de soucis...</t>
  </si>
  <si>
    <t>jean-philippe-m-106557</t>
  </si>
  <si>
    <t>je suis satisfait du prix et la comunication par mail me convient meme si je vous trouve un peu tetu.(c'est a dire l'accord de ma resilaition de mon ancienne assurance que je n'ai pas recu alors que vous me dites le contraire.</t>
  </si>
  <si>
    <t>marine-a-106555</t>
  </si>
  <si>
    <t>Je suis satisfaite du service , le prix le moins chere du marche  par contre je ne comprend pas je paye plus chere que mon ancienne voiture  et pour l'assurance auto le prix me va parfaitement</t>
  </si>
  <si>
    <t>emma-a-106547</t>
  </si>
  <si>
    <t>Bonjour,
j'ai été parrainé, mon parrain a eu les 40 eur et moi je n'ai pas eu encore les 40 eur. Sinon je suis contente des prix.
Merci pour votre retour
Emma</t>
  </si>
  <si>
    <t>ferroudja-m-106538</t>
  </si>
  <si>
    <t>je suis chez vous et le prix ne fait que grimper depuis mon accidents de 2018 j'ai pas eu d'accidents responsable n' empêche le prix est  toujours  très élevé</t>
  </si>
  <si>
    <t>camille-s-106537</t>
  </si>
  <si>
    <t>Je suis satisfaite du prix. Je n'ai jamais eu besoin de faire appel à l'assurance jusqu'à présent donc je ne peux pas dire si je suis satisfaite à ce niveau là mais pour le prix, je suis satisfaite.</t>
  </si>
  <si>
    <t>13 mars 2021 suite à une expérience en mars 2021</t>
  </si>
  <si>
    <t>clmtp-106511</t>
  </si>
  <si>
    <t>Une vraie catastrophe j'ai pris les options que le conseiller m'a dit de prendre, je viens d'avoir un sinistre à 600 km de chez moi aucune prise en charge paas de véhicule de prêt, pas de rapatriement pour une cotisation qui ne fait que augmenter alors qu'elle devrait descendre. Cela fait presque un mois que mon sinistre a eu lieu et toujours pas de nouvelles c'est une vraie catastrophe cette assurance.</t>
  </si>
  <si>
    <t>gilles-g-106507</t>
  </si>
  <si>
    <t>Satisfait du rapport qualité prix de mon assurance automobile..
Un peu déçu que les explications données pour expliquer une augmentation de ma cotisation annuelle ne soient pas uniformes en fonction de la personne contactée.
L'argumentaire pour expliquer l'augmentation que je devais avoir n'était pas réaliste;</t>
  </si>
  <si>
    <t>tamara-z-106502</t>
  </si>
  <si>
    <t>les prix me conviennent, le service est bien. les interlocuteurs sont clairs dans leurs explications sont également clair.
cela fait plusieurs années que nous sommes chez vous</t>
  </si>
  <si>
    <t>didier-t-106493</t>
  </si>
  <si>
    <t>je trouve que pour le véhicule, par rapport a mon âge 58 ans mes bonus plus de 50%, 930€ par ans ça reste un budget et ne refflet pas toutes ces années de bonne conduite malgrés mes 30000 kilometres par an.</t>
  </si>
  <si>
    <t>nicole-f-106492</t>
  </si>
  <si>
    <t>Depuis des années fidèle à Direct Assurance. Compétents, aimables et professionnels; tout me convient  très bien. Je conseille à mon entourage. Tarifs très corrects.</t>
  </si>
  <si>
    <t>benoit-e-106487</t>
  </si>
  <si>
    <t>Je suis satisfait des prestations à ce jour, les tarifs sont convenables même si des offres de fidélité seraient les bienvenues.
L'espace personnel contient de nombreuses informations utiles.</t>
  </si>
  <si>
    <t>claude-j-106481</t>
  </si>
  <si>
    <t>Entre deux inscription pour la même voiture et les mêmes garanties à trois jours près, le montant n'est pas le même.
C'est regrettable , sinon je recommande !</t>
  </si>
  <si>
    <t>antoine-v-106480</t>
  </si>
  <si>
    <t>Je suis satisfais de blablasure.
L'équipe téléphonique est facilement joignable ainsi qu'efficace dans la prise en charge d'un sinistre.
Bon rapport qualité prix</t>
  </si>
  <si>
    <t>luc-c-106472</t>
  </si>
  <si>
    <t>pas satisfait des services
en cas de panne 
impossible de trouver des dépanneur obliger de faire appel a la gendarmerie (solution proposé par direct assurance (le gendarme a bien rigolé... il m'a dit maintenant c'est a moi de faire le boulot des assistances ) merci a lui de m'avoir trouver un dépanneur...</t>
  </si>
  <si>
    <t>alfredo-p-106469</t>
  </si>
  <si>
    <t>Je suis assez satisfait de mon inscription chez direct assurance, j'espère ne pas a les déranger à l'avenir. Le tarif est très compétitif, en plus je suis passé en tous risques avec un tarif inferieur de mon ancien contrat au tiers. Merci direct assurance. Je suis prêt à donner d'autres avis si nécessaires</t>
  </si>
  <si>
    <t>stephane-m-106467</t>
  </si>
  <si>
    <t>Augmentation de tarif mal perçue, après une année où les assurances ont bien profité de la crise... 
Heureusement YouDrive permet de limiter la hausse.</t>
  </si>
  <si>
    <t>audrey-r-106461</t>
  </si>
  <si>
    <t>Les prix reçu dans l'échéancier sont supérieur aux prix annoncés par téléphone. Et je suis très déçue par ces méthodes. Je lance un recours ce jours, j'espère qu'il sera entendu.</t>
  </si>
  <si>
    <t>delphine-b-106448</t>
  </si>
  <si>
    <t>Je suis satisfaite du prix, des prestations, de l'accueil téléphonique . J'aimerai recevoir des informations plus précises concernant mes droits. plus régulièrement</t>
  </si>
  <si>
    <t>12 mars 2021 suite à une expérience en mars 2021</t>
  </si>
  <si>
    <t>americo-v-106426</t>
  </si>
  <si>
    <t>Je suis content du prix annuel par rapport aux autres assurances.
La rapidité pour constitue le dossier avec les documents nécessaires.
Le mail du devis reçu très vite</t>
  </si>
  <si>
    <t>loic-m-106420</t>
  </si>
  <si>
    <t>Bonne écoute téléphonique, répond à ma demande, prix intéressants.... Accueil agréable, discours clair et la personne que j'ai eue était très patiente, je la remercie</t>
  </si>
  <si>
    <t>robert-a-106418</t>
  </si>
  <si>
    <t>Pour l'instant je ne me suis pratiquement pas servi de mon véhicule , donc  je n'ai pas eu affaire a vos services donc il m'est difficile de noter vos prestations en cas de problèmes encourus</t>
  </si>
  <si>
    <t>alexandre-m-106411</t>
  </si>
  <si>
    <t xml:space="preserve">Oui merci mais compliqué de donner un avis objectif après seulement 1 mois de services
renouvelez votre demande a l'issue de la premiere année bonne journee
 </t>
  </si>
  <si>
    <t>benoit-a-106402</t>
  </si>
  <si>
    <t>J'ai adoré le contact avec les opérateurs! 
Rappel, étude personnalisé et recommandations. 
Bravo c'est généralement des appels long et fastidieux. La j'ai adoré</t>
  </si>
  <si>
    <t>cudel-106401</t>
  </si>
  <si>
    <t>Assurés pendant plusieurs années sans sinistre et jamais aucun retard de paiement de notre part. En 2020, 3 sinistres NON responsables (1 bris de glace, 1 collision par l'arrière à un feu rouge avec constat, 1 aile abîmée alors que le véhicule était en stationnement la nuit). Bilan : résiliés par Direct Assurance... l'assurance qui ne vous assure que quand vous n'avez pas de sinistre. Pompe à fric sans aucune considération pour ses clients. Tant que tu n'as pas besoin d'eux, tu raques mais qd ils doivent assurer ils te mettent dehors. Un conseil : fuyez loin !</t>
  </si>
  <si>
    <t>vincenzo-g-106391</t>
  </si>
  <si>
    <t>pas satisfait du tarif  trop onéreux pour un véhicule vraiment de loisirs qui fait moins de 5000 km par an et qui dort dans un garage et avec plus de 50 % de bonus je suis tres bon conducteur donc je comte résilier prochainement car j'ai trouvé moinss cher</t>
  </si>
  <si>
    <t>patrice--a-106390</t>
  </si>
  <si>
    <t xml:space="preserve">les prix ne me conviennent plus et mon fils se fait assasinées par vos tarifs  on  va aller  voir ailleurs sinon chaque sinistre a ete bien  géré
     </t>
  </si>
  <si>
    <t>octave-f-106366</t>
  </si>
  <si>
    <t>le service ca va pour joindre par telephone et simplicité de procedure par contre  prix elevé en regard des franchises et en plus  augmentation nette alors que l on roule peu</t>
  </si>
  <si>
    <t>emilie-d-106360</t>
  </si>
  <si>
    <t>je suis satisfaite du devis ainsi que du contrat, simple et rapide
très bon contact téléphonique
a l écoute et répond a mes attentes
 application pour envoi des documents tres bien</t>
  </si>
  <si>
    <t>eric-c-106358</t>
  </si>
  <si>
    <t>Je suis très satisfait du service , je conseillerais cette assurance a mes proches. Très bonne assurance évolution des prix en baisse très évolutive .</t>
  </si>
  <si>
    <t>aurore-d-106354</t>
  </si>
  <si>
    <t>je suis peu satisfaite car augmentation de la cotisation au bout de la première année pour une raison de localisation et non par rapport à ma situation.</t>
  </si>
  <si>
    <t>alexandre-t-106344</t>
  </si>
  <si>
    <t xml:space="preserve">Je suis satisfait du service mais pas du prix qui augmente tous les ans.
J'attends que celui ci baisse avec l'ancienneté de la voiture et ma fidélité et non l'inverse.
A la longue les concurrents deviennent plus intéressant, il faut donc mieux faire pour fidéliser. </t>
  </si>
  <si>
    <t>gibu-106325</t>
  </si>
  <si>
    <t>Bien pour les services rendus. Tarif trop élevé. Conseillers toujours à l'écoute. J'ai du mal à comprendre la question. S'agit il de L'olivier assurance ou de ma nouvelle assurance?</t>
  </si>
  <si>
    <t>nicolas-m-106318</t>
  </si>
  <si>
    <t>Rien à dire, très bon service, meilleurs prix du marché, services digitaux simples et intuitifs, conseillers aimables et efficaces, sans aucun doute la meilleure assurance du marché (et j'en ai essayé plusieurs !)</t>
  </si>
  <si>
    <t>pascal-d-106308</t>
  </si>
  <si>
    <t>Non satisfait, j'ai eu un sinistre avec le Clio et le dossier a été compliqué. Les conseillers ne prennent pas en compte nos demande. J'ai eu beaucoup de difficultés pour récupérer notre voiture. Tout a été fait pour quel soit classé en épave. Compte-tenu de l'ancienneté du véhicule du contrat, la cotisation aurait du baisser de mon point de vue.</t>
  </si>
  <si>
    <t>amar-b-106302</t>
  </si>
  <si>
    <t xml:space="preserve">je suis satisfait du service que proposent direct assurance
les prix me conviennent tout a fait
simple et pratique ..
excellent rapport qualité prix !!! </t>
  </si>
  <si>
    <t>sandrine-l-106294</t>
  </si>
  <si>
    <t>vous ne cherchez pas à comprendre le problème concernant le relevé d'information suite à la fusion entre amaguiz et groupama  ! c'est la dernière fois que j'assure un véhicule chez vous. 5 relevés d'information ennvoyés !! et des menaces de résiliation !!!</t>
  </si>
  <si>
    <t>anais-f-106267</t>
  </si>
  <si>
    <t>je suis tres satisfaite du service, des conseillers ils sont tres agreable, 
professiobnel et a l'écoute tres bon rapport qualité prix je recommande merci</t>
  </si>
  <si>
    <t>laporte-d-106262</t>
  </si>
  <si>
    <t>Je suis satisfais du service, de l’accueil, de l'aide apporté pour valider la souscription et des tarifs.
Merci pour l'aide apportée. J'ai bien reçu l'attestation provisoire et merci de m'adresse la carte verte par courrier</t>
  </si>
  <si>
    <t>franck-p-106221</t>
  </si>
  <si>
    <t xml:space="preserve">mauvaise surprise à l'arrivée de mon avis d'échéance 2021
mon bonus reste à 50% et malgré cela 15% d'augmentation sur le montant de mon avis d'échéance, pour une 2e année c'est rude !
je vais appeler un conseiller pour qu'on m'explique cet écart faisant passer mon tarif de 271e à 321e </t>
  </si>
  <si>
    <t>jeremie-m-106218</t>
  </si>
  <si>
    <t xml:space="preserve">une pure blague cela fait presque 1 an que nous payons pour  un vehicule que nous n avons plus !!!
Et ce malgré le courrier recommandé que nous avons envoyé </t>
  </si>
  <si>
    <t>patrice-c-106210</t>
  </si>
  <si>
    <t xml:space="preserve">En recherche d'un devis pour une seconde voiture, les prix affichées sont exorbitants ! 
je compte changer d'assureur au terme de mon contrat. 
On est bien loin des 227 € d'économies ! </t>
  </si>
  <si>
    <t>ben-kaddour-a-106207</t>
  </si>
  <si>
    <t xml:space="preserve">pour le moment , la réalisation de mon inscription sur le site DIRECT Assurance est très claire et facile ..
reste maintenant a voir dans le temps , en cas de sinistre , si c'est aussi claire .. Merci a tous </t>
  </si>
  <si>
    <t>farh-eddine-d-106204</t>
  </si>
  <si>
    <t>Simple et pratique,rapide possibilite d'utiliser le vehicule de suite.Dommage que tout ne peut pas se faire avec smartphone .mais bien dans l'ensemble</t>
  </si>
  <si>
    <t>dylan-95623</t>
  </si>
  <si>
    <t>Je suis satisfait des services proposé, et de la diversité des contrat, des offres commercial. Mais aussi du servie clientèle très réactif. Et de la gestion des contrat du début a la fin.</t>
  </si>
  <si>
    <t>sebastien-s-106191</t>
  </si>
  <si>
    <t>Simple et pratique
Voir à l'usage si les engagements sont respectés :
Délais de réponse
Maintien des prix sans hausse importante chaque année
Réactivité en cas de sinistre</t>
  </si>
  <si>
    <t>maite-g-106178</t>
  </si>
  <si>
    <t>Chaque année, les augmentations sont trop importantes et rendent les prix moins intéressants que  lors des souscriptions. Il faut que l'intérêt inhérent aux prix de l'assurance soit conservé.</t>
  </si>
  <si>
    <t>jean-claude-c-106160</t>
  </si>
  <si>
    <t xml:space="preserve">Rien à signaler, j'espère que je n'aurai pas à avoir à me servir de l'assurance dans les années à venir.
Cordialement
Jean Claude Courant              </t>
  </si>
  <si>
    <t>marc-m-106154</t>
  </si>
  <si>
    <t>SATISFAIT  GLOBALEMENT  DE  VOS  SERVICES  ET  DE  VOS  TARIFS
MAIS  JE  CONSIDERE  QUE  LE  CONTACT  AVEC  VOS  SERVICES  N EST  PAS  DES  PLUS  PRATIQUES</t>
  </si>
  <si>
    <t>corinne-i-106147</t>
  </si>
  <si>
    <t>RAVIE DEVIS OBTENU RAPIDEMENT INTERLOCUTEUR A L ECOUTE  ET EFFICACE ANCCIEN CLIENT NOUS REVENONS A DIRECT ASSURANCE. 
A L AVENIR JE RECOMMANDERAI VOTRE ASSURANCE</t>
  </si>
  <si>
    <t>gerard-d-106102</t>
  </si>
  <si>
    <t>Très content sauf que la 1er année pourtant sans aucun sinistre j'ai eu 50 € d'augmentation sinon tarif convenable !
à voir dans le temps également le service !</t>
  </si>
  <si>
    <t>jean-f-106091</t>
  </si>
  <si>
    <t>Je suis , à ce jour , satisfait des services et garanties proposées. Sans sinistre jusqu'alors je ne peux donner un avis à ce sujet . Les prises de contact sont rapides et efficaces.</t>
  </si>
  <si>
    <t>marcel-s-106085</t>
  </si>
  <si>
    <t>Je suis satisfait de ma adhésion sur le site avec Diect assurance.
Je vous remercie de vos envois et de notre suivi de mon caontrat d'assurance de mon nouveau vehicule.</t>
  </si>
  <si>
    <t>09 mars 2021 suite à une expérience en mars 2021</t>
  </si>
  <si>
    <t>samira-e-106044</t>
  </si>
  <si>
    <t>je ne suis pas satisfait de vos tarifs!!! Vous augmentez les tarifs alors que je suis a 0.50 de bonus c'est pas du tout sérieux de votre part, ce qui me motive a changer d'assurance.
Cordialement</t>
  </si>
  <si>
    <t>melodie-p-106032</t>
  </si>
  <si>
    <t>conseillère super agréable a l'écoute et professionnelle merci pour votre accueil cordialement merci bonne continuation mr leroy anthony mme pruvot melodie</t>
  </si>
  <si>
    <t>baptiste-m-106031</t>
  </si>
  <si>
    <t>Satisfait du service, je reçois tout en temps et en heures, mais mon coefficient bonus / malus n'est pas réajusté a la date anniversaire, ce qui va poser un problème quand a ma fidélité a votre offre.</t>
  </si>
  <si>
    <t>christian-p-106029</t>
  </si>
  <si>
    <t>je suis satisfait sur tout point de vue ,je suis client depuis plusieurs  années et je n'ai jamais eu un soucis .D'ailleurs dès que je peux je vous recommande</t>
  </si>
  <si>
    <t>claude-m-106027</t>
  </si>
  <si>
    <t>très bon prix très professionnel l’or d accident pour la pris en charge ainsi que pour le remboursement toujours a l écoute bonne équipe.
M Masson claude</t>
  </si>
  <si>
    <t>pascal-g-106026</t>
  </si>
  <si>
    <t>Prix corrects.
Devis rapide.
Correspondant qui connait son sujet.
Il faut quand même voir quand un incident surviendra. Est ce que les promesses seront tenues ?</t>
  </si>
  <si>
    <t>charles-s-106021</t>
  </si>
  <si>
    <t>Tout nouveau chez direct assistance.
Satisfait de la facilité a obtenir un conseille en ligne let de la clarté de ses information
Signature et obtention du contrat hyper rapide.
A voir a l'usage maintenant 
Jingle</t>
  </si>
  <si>
    <t>geraldine-g-105997</t>
  </si>
  <si>
    <t>Super au départ et malheureusement vos augmentations annuelles sont énormes ! (alors que les voitures et ce qu'on a, vieilli et vaut de moins en moins)
Heureusement, nous déménageons régulièrement, ce qui me permet de revoir mes contrats !
Je reviendrai chez vous sans aucun doute...</t>
  </si>
  <si>
    <t>ludovic-f-105995</t>
  </si>
  <si>
    <t xml:space="preserve">satisfait bonnes prestations bon prix
conseiller agréable et compétent
merci
professionalisme et rapidité
a bien répondu a mes attentes
cordialement monsieur feline ludovic
</t>
  </si>
  <si>
    <t>vincent-m-105993</t>
  </si>
  <si>
    <t>Les services proposées par direct assurance sont de qualités pour un prix défiant la concurrence ...
Interface du site est plutôt simple et sans grande complication !!</t>
  </si>
  <si>
    <t>gerard-m-105984</t>
  </si>
  <si>
    <t>interlocuteur sympathique et professionnel, cotisation d'assurance interessante sur l'ensemble des tarifs proposé par assurland , rien a redire pour le moment</t>
  </si>
  <si>
    <t>benjamin-s-105970</t>
  </si>
  <si>
    <t>plus le temps passe, plus mon bonus augmente mais plus les tarif aussi !!!! incompréhensible obliger de se mettre en tiers pour rester sur des tarifs convenable donc je m en vais ....</t>
  </si>
  <si>
    <t>eric-b-105967</t>
  </si>
  <si>
    <t>Les pris sont intéressants.
Avec Direct Assurance membre d'AXA je suis rassuré.
Au plaisir de coopérer avec vous sur ce nouveau contrat.
Excellente journée à vous!</t>
  </si>
  <si>
    <t>julie-d-105957</t>
  </si>
  <si>
    <t>Assurance contactée pour un dégât des eaux: pas réactif. Un expert m'a contactée un mois après. Pourquoi?
Délai de réponse aux mails assez long (2 jours)</t>
  </si>
  <si>
    <t>sandrine-c-105956</t>
  </si>
  <si>
    <t>OK. pas d'avis pour l'instant, car nouvelle souscription. Difficile à évaluer dans ces conditions. Espère en être satisfaite en cas de besoin. cordialement</t>
  </si>
  <si>
    <t>pierre-louis-f-105952</t>
  </si>
  <si>
    <t>Plus les années passent, plus on améliore notre bonus, plus c'est cher. 
D'une incohérence remarquable.
Je sais les raisons : lieu d'habitation, passif de la commune sur les vols et autres. En gros, on paye car les autres font marcher leur assurance. 
Autre point : un relevé de situation impossible à avoir sans vous appeler. C'est n'importe quoi.</t>
  </si>
  <si>
    <t>damien-q-105950</t>
  </si>
  <si>
    <t>Je suis satisfait du service. Tarifs très raisonnables, simplicité de mise en place du contrat. De plus, la conseillère a été très aimable et m'a bien guidée dans de ma souscription.</t>
  </si>
  <si>
    <t>aline-j-105946</t>
  </si>
  <si>
    <t>complètement insatisfaite du service sinistre incompétence notoire  ! Ils ne connaissent pas leurs contrats !!!!!!!!!!!!! Défaut de conseil récurrent ! J'ai travaillé plus de 20 ans chez AXA, je sais de quoi je parle</t>
  </si>
  <si>
    <t>philippe-d-105941</t>
  </si>
  <si>
    <t>Je suis satisfais du service, surtout au niveau de l'accueil du personnel, par contre j'aurai aimé un geste commercial , vu le prix qui augmente de 5 euros tous les ans.</t>
  </si>
  <si>
    <t>laure-f-105940</t>
  </si>
  <si>
    <t>Assurance habitation résiliée par vos soins alors que nous avons toujours payé nos mensualités, UNE HONTE !!!!
Nous allons nous retirer de tous contrats et tout faire pour que notre entourage fasse de même. C'est inadmissible !</t>
  </si>
  <si>
    <t>pascal-p-105938</t>
  </si>
  <si>
    <t>je suis très satisfait de la prestation en attendant l'efficacité du service en cas de sinistre, je vous remercie pour la qualité de votre accueil et de vos prestations</t>
  </si>
  <si>
    <t>stephane-c-105934</t>
  </si>
  <si>
    <t>J ai souscris une assu.habitation chez vous en janvier (12/01/21)  avec l affirmation que vous résiliez mon ancienne assurance habitation hors a ce jours cela fait 2x que mon ancienne assurance me prélève a savoir 9.59 € x2 soit 19.18 € ! Pouvez vous remedier rapidement a ce probleme rapidement merci ! cdt</t>
  </si>
  <si>
    <t>mohaed-b-105927</t>
  </si>
  <si>
    <t xml:space="preserve">Je suis satisfait du service direct assurance
le prix est moyen
l'inscription par internet est très facile
le problème c'est la payement complet de la somme
</t>
  </si>
  <si>
    <t>08 mars 2021 suite à une expérience en mars 2021</t>
  </si>
  <si>
    <t>haithem-g-105897</t>
  </si>
  <si>
    <t>Je suis satisfait du service fournit.
Simple et pratique.
Le prix me convient parfaitement.
Conseillers disponibles et à l'écoute.
Application mobile et web parfaite</t>
  </si>
  <si>
    <t>stephanie-t-105881</t>
  </si>
  <si>
    <t>Je suis satisfaite de mes contrats d'assurances, la navigation Internet est facile et le service téléphonique est plutôt satisfaisant, bonne qualité d'assistante,</t>
  </si>
  <si>
    <t>emma-m-105876</t>
  </si>
  <si>
    <t>Efficace et rapide , Les prix sont raisonnables par rapport a la concurence. Le système You Drive est très interéssant pour des conducteurs comme moi.</t>
  </si>
  <si>
    <t>lotton-p-105875</t>
  </si>
  <si>
    <t>bonjour 
augmentation de 160 euros ;C est exagéré .je suis obligé de terminer mon année d 'assurance .
Fin AOUT 2021 , j aviserais la suite a donner .
Ce matin j ai fait des recherches avec les furets .Il y a des assurances moins cher pour la mème protection .
C est dommage . cordialement</t>
  </si>
  <si>
    <t>sandrine-b-105874</t>
  </si>
  <si>
    <t>simple et pratique
je suis très contente des services proposés par votre assurance et de la qualité des garanties, j y suis assurée depuis de nombreuses années.</t>
  </si>
  <si>
    <t>daniel-b-105869</t>
  </si>
  <si>
    <t>Je suis satisfait de la convivialité de votre site et de la politique tarifaire.
J'espère que la qualité votre service Clients et les garanties de vos contrats me donnerons aussi entière satisfaction.</t>
  </si>
  <si>
    <t>vincent-r-105864</t>
  </si>
  <si>
    <t>Merci de l'échange avec mon conseiller par téléphone. Celui-ci a été très professionnel et efficace. Les documents ont été transmis automatiquement par mon conseiller pour un second véhicule.</t>
  </si>
  <si>
    <t>ling-chun-s-105862</t>
  </si>
  <si>
    <t>J'essai depuis janvier 2021, obtenir ma carte verte après plusieurs mois de demande au conseillé. Nous sommes le Mars et je n'ai toujours rien reçu. J'ai maintenant plus de carte verte valide et dans une situation délicate... Alors qu'un simple envoi aurait suffit.</t>
  </si>
  <si>
    <t>samuel-c-105859</t>
  </si>
  <si>
    <t>Simple et efficace à la souscription. Le site est facile d'utilisation et les conseillers sont facilement joignables en cas de besoin.
Les prix sont compétitifs.</t>
  </si>
  <si>
    <t>david-92331</t>
  </si>
  <si>
    <t>Tarification parfois opaque selon qu'on se présente depuis un comparateur en ligne ou en direct, beaucoup de flou artistique autour de la gestion de l'offre connectée (contrat suspendu, puis disparu, puis lettre péremptoire de renvoi de la box, puis oubli de renvoi de la nouvelle, etc). Bref, la MACIF chez qui nous avons 7 autres contrats n'est pas prête de nous voir partir pour une offre Direct Assurances....</t>
  </si>
  <si>
    <t>lamia-z-105845</t>
  </si>
  <si>
    <t>très satisfaite du service, personnel agréable et très à l'écoute. Pour un nouveau devis d'assurance j'ai trouvé le service vraiment idéal car je suis nouvelle conductrice, tout était très clair.</t>
  </si>
  <si>
    <t>cedric-m-105844</t>
  </si>
  <si>
    <t>Je suis très satisfais du service, cependant pour une voiture qui ne roule presque pas en 06 mois je trouve le tarif beaucoup trop cher.
L'idéal ce serait d'adapter les tarifs à la situation du véhicule assuré</t>
  </si>
  <si>
    <t>stier-f-105842</t>
  </si>
  <si>
    <t xml:space="preserve">la conseillere est trés efficace ,trés accessible et competente 
rapidité dans la prise en charge , 
super                                             </t>
  </si>
  <si>
    <t>julien-e-105840</t>
  </si>
  <si>
    <t>Prix bien correct, service client nul. annulation de mon contrat par l'assurance sans raison. Le service client est du cote de l'assurance et non de l'assuré</t>
  </si>
  <si>
    <t>arnaud-g-105826</t>
  </si>
  <si>
    <t>Pour l'instant c'est des bons points, rapide au niveau de la souscription, les options que je cherchaient sont présentes. Juste le tarif qui fait un peu cher.</t>
  </si>
  <si>
    <t>maher-m-105822</t>
  </si>
  <si>
    <t>J'ai été contacté par une aurtre assurance qui m'a proposé un prix plus bas. J'ai contacté donc le service client de direct assurance pour leur faire part du tarif du concurent pour qu'ils allignent mon contrat avec celui de la concurance. Malheureusement aucun effort. Je suis donc en cours de résiliation avec vous.</t>
  </si>
  <si>
    <t>follin-m-105816</t>
  </si>
  <si>
    <t>je suis satisfait des produits proposer sur l'assurance Habitation  dommage que lors d'un changement de véhicule le tarif appliqué n'est pas celui proposé lorsque vous faites un devis sur internet Motif invoqué: le tarif proposé sur internet est pour les nouveaux clients  ayant déjà des contrats chez vous je paye plus cher la prochaine fois que je change de véhicule je résilie mon contrat et  en ouvre un nouveau pour bénéficié du tarif nouveau client ou j'irai voir la concurrence</t>
  </si>
  <si>
    <t>laure-c-105814</t>
  </si>
  <si>
    <t>les tarifs et services sont très satisfaisants, les personnes qui renseignent par téléphones sont très cordiales et explicites, les tarifs sont intéressants mais les 10% à ajouter à la franchise en cas de réparations sur une couverture tous risques sont élevés</t>
  </si>
  <si>
    <t>laurent-c-105813</t>
  </si>
  <si>
    <t>très insatisfait de la conversation que je viens d'avoir avec aicha. Je lui explique que je suis le gendre  de Mme et M.Brassier qui sont agés de 80 ans. j'ai effectué en leur nom toutes les démarches par internet car en regard de leurs ages c'est compliqué pour eux. Je téléphone afin de recevoir une attestation provisoire pour le contrat N° 310731615 et cette personne me répond qu'elle doit absolument parler à mes beaux parents,</t>
  </si>
  <si>
    <t>jean-claude-o-105802</t>
  </si>
  <si>
    <t>suis satisfait du service mais pas evident pour envois des papiers et photos j espere avoir fait le necessaire pour etre client chey vous qui serait une bonne chose pour moi bien a vous mr ozzello</t>
  </si>
  <si>
    <t>marc-v-105798</t>
  </si>
  <si>
    <t>Tarifs en constante augmentation malgré aucun sinistre.
Une assurance attractive par ses tarifs il y a 4/5 ans mais qui rentre dans le rang et s'aligne quasiment sur les tarifs des autres sociétés d'assurance automobile.</t>
  </si>
  <si>
    <t>hortense-f-105795</t>
  </si>
  <si>
    <t>Après un an de fidélité je renouvelle mon contrat auto, je souscris même à un nouveau contrat habitation et je vois ma mensualité auto augmenter sans raison car je n'ai pas eu de sinistre. 
De plus, aucun geste commercial. 
Cordialement</t>
  </si>
  <si>
    <t>martine-l-105791</t>
  </si>
  <si>
    <t>Je ne suis pas satisfaite suite à un, sinistre que j'ais déclaré depuis le 25 février le garage ne peut envoyé les photos car incident informatique je suis déçu que des assurances est ce genre de problématique qui dure des jours.</t>
  </si>
  <si>
    <t>pascal-m-105786</t>
  </si>
  <si>
    <t>Très bien, mais trop encore cher après 10 ans sans incident et pourtant vous augmentez régulièrement vos tarifs au fil des années, dommage, bonne journée...</t>
  </si>
  <si>
    <t>07 mars 2021 suite à une expérience en mars 2021</t>
  </si>
  <si>
    <t>christine-s-105782</t>
  </si>
  <si>
    <t>Et bien comme toutes les assurances c'est quand j'en aurai besoin que je verrai l'efficacité et la satisfaction. Pour le moment je paye (prix qui augmente tous les ans malgré mes 50% de bonus à vie) ma cotisation et votre service s’arrête ici depuis des années.</t>
  </si>
  <si>
    <t>clarisse-b-105768</t>
  </si>
  <si>
    <t>je suis satisfaite des services quand il y a un incident par contre la prime annuelle me semble avoir subie une hausse asses forte rendant assurances direct beaucoup moins attracttif.Je vais voircela de plus pres avec d autres assurances</t>
  </si>
  <si>
    <t>robert-gustave-o-105761</t>
  </si>
  <si>
    <t xml:space="preserve"> un peu cher pour le peu de kilomètre que je fait dans l'année
vu mon âge je me déplace plus que pour faire quelque courses, de plus je suis au bonus maximum
 </t>
  </si>
  <si>
    <t>victoria-o-105759</t>
  </si>
  <si>
    <t>je paie trop cher je n'ai pas eu de sinistre depuis plusieurs année je suis une cliente fidèle je paie trop chère pour une voiture de 2005 une ristourne serait la bienvenue !</t>
  </si>
  <si>
    <t>beatrice-l-105758</t>
  </si>
  <si>
    <t>Je trouve pratique le paiement en ligne. Les prix restent corrects.
L'accueil téléphonique est parfait; Je suis satisfaite de Direct Assurance. Merci pour tout.</t>
  </si>
  <si>
    <t>sonia-d-105756</t>
  </si>
  <si>
    <t>Rapide et tarifs attractifs 50% de moins que mon assurance auto actuelle. Facilité d'inscription Je recommande. A voir sur la durée (service client etc..)</t>
  </si>
  <si>
    <t>james-f-105753</t>
  </si>
  <si>
    <t>Depuis le temps que je suis assuré chez vous, je ne bénéficie jamais de tarif préférentiel vu ma fidélité.
Pour un Jumpy de plus de 20 ans je paye quasi la même somme que la RCZ qui a 10 ans que j'ai vendu.
Je vais changer mon KUGA mais je ne suis pas encore sûr de prendre mon assurance chez vous.</t>
  </si>
  <si>
    <t>francoise-m-105747</t>
  </si>
  <si>
    <t xml:space="preserve">Bonjour, j’espérais une diminution plus importante au niveau assurance voiture, étant donné que certains de vos confrères avaintt même procédé au remboursement d'une partie de la quittance précédente,
et pas d'augmentation pour la maison. </t>
  </si>
  <si>
    <t>damien-j-105734</t>
  </si>
  <si>
    <t>Cela est rapide a faire et simple, Même sans papier sur soit, on peut le faire assez rapidement et on est assurer directement, le prix est correcte pour assurer au tiers.</t>
  </si>
  <si>
    <t>06 mars 2021 suite à une expérience en mars 2021</t>
  </si>
  <si>
    <t>korentin-105729</t>
  </si>
  <si>
    <t>Assuré chez direct assurance depuis 3 ans, ma première annuité a été de 380€. je ne m'en suis pas trop occupé car j'étais assez sur d'avoir opté pour une assurance ave un bon tarif. quel ne fut pas ma surprise de constaté 3 ans après que je payais plus de 500€. Or mon binus a augmenté et ma voiture a moins de valeur. Après demande d'information j'ai eue un mail laconique qui me disait que tout étais conforme. o' j'avais envoyé un devis de leur même site montrant un prix a 380€ pour la même chose! En clair ils n'en ont rien a faire et ne prennent même pas la peins de vous appeler ou de vous expliqué. Conclusion : renégocier tous les ans son assurance.</t>
  </si>
  <si>
    <t>boris-w-105728</t>
  </si>
  <si>
    <t>inscription rapide net et efficace !
j'économise 100€ pour un contrat qui propose quasi les mêmes avantages !
hâte de voir si le service est à la hauteur maintenant.</t>
  </si>
  <si>
    <t>gabrielle-m-105711</t>
  </si>
  <si>
    <t>l'information sur le contrat est incomplète,  peu d'explications ou males expliquées ou écrites!!!!
les prix de l'assurance auto sont très élevés notamment face à la concurrence
Attente importante au téléphone</t>
  </si>
  <si>
    <t>alexandre-b-105706</t>
  </si>
  <si>
    <t>je suis satisfait du service et des explications pour mon contrat habitation
pense a changer pour les voitures
très bon renseignements par internet
cordialement</t>
  </si>
  <si>
    <t>brigitte-p-105704</t>
  </si>
  <si>
    <t>je suis satisfait par rapport au prix et au niveau de la faciliter de la mise en place du dossier.Je suis très contente du choix des garanties qu'il existe.</t>
  </si>
  <si>
    <t>celine-d-105698</t>
  </si>
  <si>
    <t>Je suis insatisfait de la progression spectaculaire de ma prime annuelle =+24% après une année 2020 compte tenu du contexte sanitaire le niveau de sinistralité a baissé</t>
  </si>
  <si>
    <t>gregory-b-105691</t>
  </si>
  <si>
    <t>un peu déçu de subir une augmentation de 7% sans avoir eu de sinistre alors que les assurances ont fait plus de benefices cette année, incomprehensible, si il y des catastrophes cela augmente et si il y a plus de benefices et moins d'indemnisation ce la augmente , c'est toujours dans le même sens</t>
  </si>
  <si>
    <t>hichem-h-105690</t>
  </si>
  <si>
    <t>Les prix ne font qu'augmenter et très mécontent du suivi de mon sinistre . je n'ai pas senti d'investissement et de soutient de la part de la collaboratrice en question</t>
  </si>
  <si>
    <t>marie-p-105689</t>
  </si>
  <si>
    <t xml:space="preserve">Je suis satisfaite des services de direct assurance. Je recommande
direct assurance à mes amis. Vous êtes facilement joignable et réactifs.
Bonne journée.
</t>
  </si>
  <si>
    <t>karr-104385</t>
  </si>
  <si>
    <t>Assuré depuis plusieurs année ,bon client,à ce jour aucun problème,assuré tous risques je roule très peu,le tout pour 538 euros annuels.
Je suis déçu car Direct Assurance ne me propose aucune nouvelle offre,aucun tarif plus intéressant ,aucune réduction,tout juste un geste commercial à ma demande,un virement ponctuel de 50 euros.</t>
  </si>
  <si>
    <t>carine-b-105687</t>
  </si>
  <si>
    <t>Je suis entièrement satisfaite avec beaucoup d'explications et des réponses rapides.
La personne au bout du fil très  agréable et patiente..
Je recommande.</t>
  </si>
  <si>
    <t>patrick-s-105673</t>
  </si>
  <si>
    <t>facilité pour constituer le dossier,  pas de prise de RDV.
Pour ainsi dire / RIEN A FAIRE
Vous êtes gourmand pour les commentaires.
J'ai rien de plus à rajouter.</t>
  </si>
  <si>
    <t>pressede-t-105670</t>
  </si>
  <si>
    <t xml:space="preserve">Je trouve que la cotisation reste un peu élevé mais bon.
En ce qui concerna la prise en charge en cas d'accident bien réactif meme si le garage n'est pas au top beaucoup de bidouillage une fois de plus. </t>
  </si>
  <si>
    <t>eulalie-n-105664</t>
  </si>
  <si>
    <t>Le tarif est très compétitif surtout avec l'offre de remboursement différée de 100€ via Showroomprivé.com. Le site internet permet une souscription très fluide et rapide.</t>
  </si>
  <si>
    <t>khedidja-c-105660</t>
  </si>
  <si>
    <t>Très satisfaite ,je recommande........il me reste a assuré mon 2 ème véhicule.
le mois prochain qui est chez un autre assureur et par la suite faire un devis pour mon appartement.</t>
  </si>
  <si>
    <t>bertile-c-105658</t>
  </si>
  <si>
    <t>Je n'arrive pas à vous transmettre ma pièce d'identité. Merci de m'indiquer la procédure la plus simple. Bonne continuation. Bon week end. J'espère tout de même que ma maison est assurée depuis le 1er Mars</t>
  </si>
  <si>
    <t>amaury-v-105638</t>
  </si>
  <si>
    <t>les prix sont convenables, la couverture est assez large, et les jeunes conducteurs ne sont pas ignorés (car principe de base= + t'es jeune soit - t'as de blé et d'expérience soit + de probabilités d'avoir un petit accrochage + tu payes mdr) content de quitter ma précédente assurance pour celle-ci.</t>
  </si>
  <si>
    <t>zineb-n-105636</t>
  </si>
  <si>
    <t>Je viens de souscrire à l'assurance, je ne peux pas vous faire part de mon avis mais cependant, le rapport prix qualité est très intéressant. J'espère être satisfaite de votre service.</t>
  </si>
  <si>
    <t>virginie-l-105633</t>
  </si>
  <si>
    <t>satisfaite ,de vos service ,a l'écoute des client .facile d d'utilisation ,a l'écoute lors d'appels ,devis rapide ,je recommande a des proches si nécéssaire.</t>
  </si>
  <si>
    <t>guillaume-g-105629</t>
  </si>
  <si>
    <t>Très satisfait du service gestion de contrat. Rapport qualité prix très intéressant. Pas encore d'incident avec mes véhicules, j'espère qu'ils seront tout aussi réactifs le jour où!</t>
  </si>
  <si>
    <t>benjamin-d-105624</t>
  </si>
  <si>
    <t>prix très satisfaisant pour l'audi a5 et correct pour le cactus.
J'ai la chance de ne jamais avoir eu besoin de me servir de l"assurance donc je ne peux pas juger les prestations.
Jusqu'à maintenant, satisfait des échanges avec les conseillers et du mode opératoire des renouvellements</t>
  </si>
  <si>
    <t>laura-g-105623</t>
  </si>
  <si>
    <t>je suis satisfaite de la facilité de la souscription d'assurance, vous les moins chers du marché, juste un peu déçue de devoir payer 3 mois d'un coup mais bon...</t>
  </si>
  <si>
    <t>houssam-58513</t>
  </si>
  <si>
    <t>Le prix augmente malgré le fait d'avoir -5% de bonus.
En plus en 2020 je n'ai pas trop utilisé ma voiture (confinement, couvre-feu, télétravail) et même au niveau des statistiques le nombre d'accidents a baissé.
Je résilie</t>
  </si>
  <si>
    <t>olymata-n-105607</t>
  </si>
  <si>
    <t>Le prix me convient suite au devis concurrentiel que j'ai fait.
J'ai eu du mal a finaliser mon devis suite à un problème technique. Puis quelqu'un m'a aider à finaliser le devis sur la plate-forme chat.</t>
  </si>
  <si>
    <t>virginie-m-105598</t>
  </si>
  <si>
    <t>je suis satisfaite du service,.......
les prix me conviennent parfaitement
simple et pratique, .....
application simple à utiliser
je suis ravis de ce service</t>
  </si>
  <si>
    <t>benjamin-m-105583</t>
  </si>
  <si>
    <t xml:space="preserve">je suis satisfait;.tout va bien ; rien a signaler de particulier . un peu complexe de remplir ce formulaire juste pour poser une question 
cela fait perdre du temps </t>
  </si>
  <si>
    <t>patrick-m-105577</t>
  </si>
  <si>
    <t>Suite à la baisse des accidents (du à la covid) donc aux remboursements ,Direct Assurance pense-elle faire une réduction des cotisations ?
Je suis très étonné que cela ne soit pas automatique !</t>
  </si>
  <si>
    <t>denis-l-105548</t>
  </si>
  <si>
    <t xml:space="preserve">très satisfait des renseignements et de la conversation avec votre conseillère très pro et très aimable
elle m'a donné envie de changé de prestataire pour l'habitation </t>
  </si>
  <si>
    <t>nadege-c-105546</t>
  </si>
  <si>
    <t>assurance satisfaisante mais tarif encore élevé par rapport à la voiture,
les tarifs ne sont pas revus en fonction de la voiture , accueil téléphonique pas toujours à l écoute</t>
  </si>
  <si>
    <t>04 mars 2021 suite à une expérience en mars 2021</t>
  </si>
  <si>
    <t>laurent-p-105525</t>
  </si>
  <si>
    <t>je suis très satisfait du prix et des services correspondants
l'inscription est simple et claire sur le site marchand
je regrette juste que nous soyons obligé de régler 3 mois d'avance ce qui m'oblige à ne pas souscrire un autre contrat car trop de dépense sur une même période</t>
  </si>
  <si>
    <t>francois-v-105514</t>
  </si>
  <si>
    <t>Bonne gestion en ligne et réactivité sur les appels téléphoniques.
Attention de ne pas éclater les tarifs sur les prochaines années car les offres de vos confrères sont importantes et intéressantes.</t>
  </si>
  <si>
    <t>pascal-d-105504</t>
  </si>
  <si>
    <t>disponibilité au téléphone très bien serviable nous sommes content pour toutes vos intervention sur notre dossier nous avons choisi votre assurance car les prix sont attractif</t>
  </si>
  <si>
    <t>jean-de-dieu-u-105494</t>
  </si>
  <si>
    <t>Je ne suis pas du tout satisfait des prix d'autres plus qu'avec cette période épidémique je ne roule plus souvent. Proposition de baisser les prix ou restituer une partie des frais.</t>
  </si>
  <si>
    <t>ddray-105484</t>
  </si>
  <si>
    <t>Très déçu et je ne recommanderai jamais à un proche. C'est très cher pour rien, je n'ai pas une bonne expérience avec elle lorsque j'ai eu mon accident. Le Mr m'arrache mon rétroviseur et détruit l'aile gauche de la voiture en me doublant. J'ai mal rempli ma partie de constat selon elle et donc mon contrat ne peut pas couvrir. Pendant que je paie 1098€/an sans manquer une mensualité. Une erreur de constat et une bonne leçon pour moi et un client de perdu pour elle.</t>
  </si>
  <si>
    <t>florence-c-105481</t>
  </si>
  <si>
    <t>Simple et rapide et prix convenable, je suis satisfaite, à voir avec les prestations futurs si besoin. Le plus pas de harcèlement téléphonique comme chez certains</t>
  </si>
  <si>
    <t>philippe-m-105452</t>
  </si>
  <si>
    <t>bonjour, le prix est intéressant a l'ouverture du contrat mes vos prix monte tout lés an  trop vite jusqu'à  40 euros  par an en trois an 110 euros ça me gène dommage CDL</t>
  </si>
  <si>
    <t>martine-b-105439</t>
  </si>
  <si>
    <t>Relativement satisfait sauf en 2020 , pandémie , "Direct Assurance" aurait pu au minimum faire un geste commercial , compte tenu du confinement prolongé. 
Je m'en souviendrais lors d'une future immatriculation .</t>
  </si>
  <si>
    <t>rodolphe-m-105435</t>
  </si>
  <si>
    <t xml:space="preserve">Service réactif et aimable en cas de problèmes
les prix restent un peu élevés par rapport aux concurrents
Direct assurance a un bon rapport qualité prix pour jeunes conducteurs
</t>
  </si>
  <si>
    <t>joel-d-105421</t>
  </si>
  <si>
    <t>je suis satisfait des services et de la réactivité des conseillers mais le tarif me semble excessif ce qui est regrettable. J'envisage à cet effet de changer de compagnie d'assurances.</t>
  </si>
  <si>
    <t>aline-r-105416</t>
  </si>
  <si>
    <t xml:space="preserve">Prix attractifs, devis facile, prise en charge de la résiliation du précédent assurance par direct assurance c'est un 
gros avantage.                 </t>
  </si>
  <si>
    <t>emmanuelle-b-105413</t>
  </si>
  <si>
    <t>je ne suis pas satisfaite concernant mon contrat habitation. le prix de la mensualité a doublé suite à un changement d'adresse et aucune remise commerciale ne peut être faite alors que nous avons 3 contrats chez vous, l'adresse ne correspond pas (j'ai appeler 3 fois pour changer cela !!! et encore ce n'est pas bon) et quand je demande une résiliation, on me dit que le motif n'est pas valable !!! mauvaise communication entre les services et/ou entre les gens !!! de plus mon mari a reçu sa nouvelle vignette d'assurance voiture suite au changement d'adresse avec écrit : MME STEPHANE GERVAISE je vous rassure c'est bien une HOMME !!! c'est le genre de détails qui me gonflent car il n'y a eu aucune attention ni vérification........ bonne journée</t>
  </si>
  <si>
    <t>julien-t-105412</t>
  </si>
  <si>
    <t>Je suis satisfait du service, simple et pratique. Merci à la personne qui a pris en charge mon bris de glace, explications claires et prise de rendez-vous rapide pour la réparation.</t>
  </si>
  <si>
    <t>jean-michel-d-105411</t>
  </si>
  <si>
    <t>Satisfait merci rapide efficace et tarif raisonnable.  J'espère être bien assuré, l'avenir le dira.... La rapidité pour s'assurer est confortable parfait.</t>
  </si>
  <si>
    <t>laurence-c-105409</t>
  </si>
  <si>
    <t>Que ce soit pour le dépannage ou pour déclarer un sinistre, ce fut rapide et facile. J'espère toutefois avoir besoin de vous le moins possible. Cordialement</t>
  </si>
  <si>
    <t>mohrat-d-105392</t>
  </si>
  <si>
    <t>satisfait facilite avec direct assurance car ma famille me parler toujours de vous 'et aujourd'hui je franchi le as et je suis réellement satisfait de vos prix et de votre service en ligne</t>
  </si>
  <si>
    <t>eric-d-105381</t>
  </si>
  <si>
    <t>pas normal ne pas pouvoir modifier mon contrat en ligne. come rajouter ma compagne sur le contrat alors que normal sur d 'autres sites d'assurance en ligne</t>
  </si>
  <si>
    <t>michel-d-105373</t>
  </si>
  <si>
    <t>Simple et pratique car sur internet 
Les prix sont correct
Très sympathique au téléphone et accessible assez rapidement
Ils connaissent bien leur sujet.</t>
  </si>
  <si>
    <t>philippe-m-105351</t>
  </si>
  <si>
    <t>depuis fin janvier, vous nous demandez des photos . jamais satisfaisant.
de plus les photos sont très nettes. Trop tâtillon. je ne  recommanderai pas ce site..</t>
  </si>
  <si>
    <t>toufik-g-105348</t>
  </si>
  <si>
    <t>JE SUIS SATISFAIT DES GARANTIES SAUF LE PRIX RESTE CHER MERCI DE REVOIR LES TARIFS CAR ON AI ASSURER DEPUIS DEJA QUELQUES ANNEES
CORDIALEMENT M GHANDRI.</t>
  </si>
  <si>
    <t>nacer-l-105345</t>
  </si>
  <si>
    <t xml:space="preserve">Franchement j'ai jamais été autant dessus par une assurance sachant que soit disant j'ai pris le tous risques et que je paye le prix le plus fort durant des années chez direct assurance.
en tout cas ne comptez pas sur moi pour recommander vos services car a mon sens vous en avez aucun et surtout vous rendez aucun service.
cordialement,
</t>
  </si>
  <si>
    <t>alexandra-f-105324</t>
  </si>
  <si>
    <t>Les conditions tarifaires et les options ne sont pas toujours bien expliquées et il m'a fallu 2 appels successifs pour :
- comprendre ce que cela allait me coûter en année 1 puis en année 2 avec les systèmes de parrainage, offres spéciales, etc.. 
- Demander de retirer des options que je n'avais pas demandées. 
Les conseillers commerciaux connaissent bien le système du pied dans la porte et du flou artistique... Un petit peu déçue car au final c'était moins avantageux que je ne l'avais compris...</t>
  </si>
  <si>
    <t>daniele-c-105323</t>
  </si>
  <si>
    <t>Un peu cher à mon gout. Pourquoi une telle différence de prix avec la BMW ? Le Toyota est hybride et n'a que 4 CV et pourtant l'assurance est beaucoup plus chère.</t>
  </si>
  <si>
    <t>dominique-v-105306</t>
  </si>
  <si>
    <t>Je suis simplement deçu que la franchise ne puisse pas être plus baisser en formule tout risques sur vos contrats auto.
En effet, une franchise à 100€ ou 150€ aurait été ideale</t>
  </si>
  <si>
    <t>valerie-l-105299</t>
  </si>
  <si>
    <t>La reprise de mon contrat a été très bénéfique pour moi . Cependant je reste étonné de l’augmentation de contrats voiture et habitation, alors que je n'ai pas eu d'incidents pour l'année 2020.</t>
  </si>
  <si>
    <t>samuel-e-105283</t>
  </si>
  <si>
    <t xml:space="preserve">Je suis satisfait du service et des prix proposés par Direct Assurance.
L'offre de bienvenue est intéressante pour une nouvelle souscription (100€ offerts).
</t>
  </si>
  <si>
    <t>rachid-n-105269</t>
  </si>
  <si>
    <t xml:space="preserve">simple pratique efficace bonne négociation avec les conseillers site dynamique très simple d 'utilisation icones simples on se retrouve parfaitement dans le site 
</t>
  </si>
  <si>
    <t>malik-b-105257</t>
  </si>
  <si>
    <t>Je suis très satisfait du prix et du questionnaire du devis. J'ai trouvé le questionnaire efficace et bien fait que ça soit visuellement ou au niveau des questions posées.</t>
  </si>
  <si>
    <t>abdellah-e-105255</t>
  </si>
  <si>
    <t>BONJOUR JE SUIS INSCRIT CHEZ VOUS TOUTE EST BIEN PASSER (l'inscription  l' aceuil par raport aux apelle :les rensegnements )toute est claires est tous bien passer merçi</t>
  </si>
  <si>
    <t>christine-a-105250</t>
  </si>
  <si>
    <t>je suis satisfaite de vos prix je n'ai pas d'autre chose a dire pour le moment cela me conviient très bien bon rapport  les propositions d'assurance sont convenable</t>
  </si>
  <si>
    <t>seth--g-105229</t>
  </si>
  <si>
    <t>Je ne suis pas vraiment satisfait des prix proposés pour mon assurance auto ainsi que pour mon assurance habitation, ma banque me propose pratiquement les mêmes tarifs avec quasiment les mêmes options.
Je n’ai jamais eu de tarifs préférentiels ni autres propositions commerciales depuis que je suis client Direct Assurances, je trouve cher payé une assurance auto alors que je suis détenteur du permis B depuis presque 30 ans et je n’ai jamais eu aucun accidents de la route en voiture.</t>
  </si>
  <si>
    <t>02 mars 2021 suite à une expérience en mars 2021</t>
  </si>
  <si>
    <t>maxime-d-105222</t>
  </si>
  <si>
    <t xml:space="preserve">le prix est satisfaisant, le service est simple et rapide, le site internet est bien conçu,
j'attend de voir si le service est a la hauteur en terme de couverture </t>
  </si>
  <si>
    <t>franck-p-105221</t>
  </si>
  <si>
    <t xml:space="preserve">Satisfait de la simplicité et l'utilisation du site
Les tarifs sont très compétitifs avec des offres de choix intéressantes
Je conseille fortement DIRECT ASSURANCE
</t>
  </si>
  <si>
    <t>hifsa-m-105220</t>
  </si>
  <si>
    <t>Les prix augmentent chaque année pour les anciens clients sans qu'ils ne soient mis au courant. Mais pour les nouveaux clients ils sont plus bas. C'est une honte. Quelle assurance remercie de la sorte la fidélité de ses clients.</t>
  </si>
  <si>
    <t>michel-g-105197</t>
  </si>
  <si>
    <t>inscription faite via le net. tout c'est bien passé car l'outil informatique est fiable  et bien pensé.
Prix très compétitif versus mon précédent assureur
en conclusion : pour l'instant  c'est plutot positif</t>
  </si>
  <si>
    <t>di-lorenzo-a-105194</t>
  </si>
  <si>
    <t xml:space="preserve">
je trouve que le niveau de franchise concernant le pare brise est trop élevé. 25% de la facture c trop.
sur mon contrat précédent j'avais 180euro maxi pourquoi ce changement  avec ma nouvelle voiture?  </t>
  </si>
  <si>
    <t>dominique-b-105191</t>
  </si>
  <si>
    <t>très satisfait du service client et du service souscription -bons conseils-conseillers aimables.
disponibilité très bonne pendant les heures de service</t>
  </si>
  <si>
    <t>gilles-e-105184</t>
  </si>
  <si>
    <t xml:space="preserve">Accueil téléphonique sympathique et interlocuteurs performants.
Les prix sont intéressants mais pas aussi performants que dans la publicité qui parle de gain moyen vis à vis des autres assurances . </t>
  </si>
  <si>
    <t>marvin-p-105177</t>
  </si>
  <si>
    <t>Je suis satisfait du service, il n'a rien à dire ! Les prix sont attractifs ! C'est simple et pratique ! je recommande cette assurance automobile ! Très pro</t>
  </si>
  <si>
    <t>thierry-b-105168</t>
  </si>
  <si>
    <t>Très satisfait du service et du tarif. Bon accueil téléphonique également. 
Je recommanderai votre société pour son rapport qualité/prix et votre service. Merci</t>
  </si>
  <si>
    <t>brigitte-a-105160</t>
  </si>
  <si>
    <t>4 mois qu'à eu lieu mon sinistre auto. Ma voiture a été embouti alors qu'elle était stationnée de nuit et en plein couvre feu. Toujours en recherche de responsabilité : Il n'y avait qu'un véhicule  avec un conducteur présent. Le constat a été établi par un agent de la paix...  Combien de mois dois je encore attendre la fin de l'enquête concernant ce sinistre ?</t>
  </si>
  <si>
    <t>christophe-m-105159</t>
  </si>
  <si>
    <t>Il faut patienter plusieurs dizaines de minutes pour vous avoir par téléphone un conseillé !
Une demande simple comme obtenir une attestation d'assurance demandée par mon employeur demande une heure !</t>
  </si>
  <si>
    <t xml:space="preserve">Je suis satisfait des prix, de la mise en oeuvre
a voir dans le temps si tout cela se confirme
                                                                                                     </t>
  </si>
  <si>
    <t>charles-b-105149</t>
  </si>
  <si>
    <t>je ne suis pas satisfait de l'augmentation d u tarif puisque j'ai une diminution du bonus/malus. Je vous demande de bien vouloir  réviser à la baisse votre tarif</t>
  </si>
  <si>
    <t>marjorie-b-105142</t>
  </si>
  <si>
    <t>facilité d'obtention de devis. conseillère Sandra tout à fait professionnelle et à mon écoute afin de personnaliser mon devis par rapport à mon profil.</t>
  </si>
  <si>
    <t>richard-p-105138</t>
  </si>
  <si>
    <t>Rapide, prix défiant toute concurrence, option bien réparties en fonction des tarifs, réponse téléphonique rapide et prise en charge immédiate. informations claires.</t>
  </si>
  <si>
    <t>damien-b-105123</t>
  </si>
  <si>
    <t>tout au top tres simple et tres clair. j' ai pu ajouter mon fils en conduite accompagnee en quelques clics sans changement des conditions!!. c'est tres paratique.
seule chose, on m' a demander pusieurs fois les memes documents mais c'etait vite regle</t>
  </si>
  <si>
    <t>jean-loic-g-105120</t>
  </si>
  <si>
    <t>Site web super simple d'utilisation et très complet., Equipe téléphonique très réactive quand on a besoin d'une assurance rapidement. BRAVO! Je recommande. Au niveau des prix, je pense qu'on peut trouver moins cher, mais est-ce que ça vaut le coup???</t>
  </si>
  <si>
    <t>martial-p-105118</t>
  </si>
  <si>
    <t xml:space="preserve">Prix : On trouve moins cher ailleurs avec de meilleures garanties
Relation client : Déplorable, pas de discussions possibles
Offre : Peu de choix / peu de souplesse
</t>
  </si>
  <si>
    <t>sofiane-k-105113</t>
  </si>
  <si>
    <t xml:space="preserve">vous êtes la pire compagnie d'assurance je ne veux plus avoir a faire avec vous, suite à un accident non responsable ils cherchent la moindre faille afin de ne pas payer, a fuir absolument; </t>
  </si>
  <si>
    <t>rachid-h-105103</t>
  </si>
  <si>
    <t>Je suis satisfait du service, de la rapidité pour parler à un conseiller, et du prix.
C'est la seconde fois ou je contact direct assurance, et j'ai eu un conseiller en moins de cinq minutes.</t>
  </si>
  <si>
    <t>cyril-p-105095</t>
  </si>
  <si>
    <t>Je suis satisfait des contrats, les tarifs sont intéressants, la réactivités et de mise.  
Le contact téléphonique est rapide, clair et précis. 
Très satisfait de l'ensemble.</t>
  </si>
  <si>
    <t>eddy-n-105089</t>
  </si>
  <si>
    <t>Je suis satisfait du prix, de pouvoir gérer mon contrat directement  sur internet. de pouvoir choisir mon mode et la fréquence de paiement.
Je recommanderais direct assurance</t>
  </si>
  <si>
    <t>emmanuelle-m-105086</t>
  </si>
  <si>
    <t>Je suis satisfaite du service et des tarifs.
Très bon accueil téléphonique, les renseignements sont claires et précis.
Je recommande Direct Assurance.</t>
  </si>
  <si>
    <t>eric-s-105072</t>
  </si>
  <si>
    <t>Je ne suis pas satisfait.
Après une demande simple de document concernant nos assurances, je n'ai pas réussi à comprendre les difficultés qu'ils y avaient pour l'obtenir.
La facilité du téléphone n'excuse pas l'incompétence de vos collaborateur. Désolé</t>
  </si>
  <si>
    <t>01 mars 2021 suite à une expérience en mars 2021</t>
  </si>
  <si>
    <t>jeremy-b-105068</t>
  </si>
  <si>
    <t>Je ne peux pas modifier mon type de prélèvement dans mon espace perso.
Du coup le site peut être amélioré pour répondre aux besoins des consommateurs.</t>
  </si>
  <si>
    <t>michel-antoine-a-105053</t>
  </si>
  <si>
    <t>Je suis assuré chez vous depuis bientôt 12 ans et je témoigne de votre excellent service tant au niveau du prix qu'au niveau du service clientèle!!!!!</t>
  </si>
  <si>
    <t>farid-b-105047</t>
  </si>
  <si>
    <t>simple et pratique ! par contre il faudrait mettre a jour les tarif d assurance auto , car je payé plus du double pendant plusieurs années et j ai du appelé pour faire diminuer mon tarif d assurance auto et que je trouve encore élevé  . dans l attente de vous lire , veuillez recevoir mes salutations.</t>
  </si>
  <si>
    <t>corinne-g-105041</t>
  </si>
  <si>
    <t>A ne pas recommander. Le tarif des autres assurances est quasi moitié moins cher. Je ne souhaite pas continuer à être assurée par vous. Je prendrai contact par téléphone maintenant que j'ai payé.</t>
  </si>
  <si>
    <t>helene-n-105035</t>
  </si>
  <si>
    <t>Le moins cher sur le marché, pour une jeune conductrice qui assure sa première voiture en tout risques.  Souscription rapide, directement avec une conseillère, j'aurai pu tout faire en ligne, mais j'ai cru que le prix allait être revu si je faisait tout en ligne (ce qui n'était pas le cas). Devis en ligne fiable !</t>
  </si>
  <si>
    <t>gilles-d-105015</t>
  </si>
  <si>
    <t>Bon contact téléphonique, bon interlocuteur et patient. Montant de mon assurance un peu différence en prix du devis initiale fait par internet et règlement de 3 mois à l'avance.</t>
  </si>
  <si>
    <t>etienne-b-105012</t>
  </si>
  <si>
    <t>Ma cotisation a augmenté, alors qu'on sort d'une année 2020 où on a très peu roulé. En plus je n'ai reçu aucune information concernant des éventuelles ristournes par rapport à l'année particulière 2020 susmentionnée. Déçu.</t>
  </si>
  <si>
    <t>pierre--d-104998</t>
  </si>
  <si>
    <t>vous faites croire que vous êtes moins cher que la concurence ce qui n'est pas le cas et en plus vous compliquez les procédures de résiliassions  pour gagner du temps</t>
  </si>
  <si>
    <t>pascal-l-104997</t>
  </si>
  <si>
    <t>Bonjour,
Je ne suis pas du tout satisfait du service!!  il est impossible de joindre un chargé de clientèle pour obtenir des explications.
Le service client est pitoyable!</t>
  </si>
  <si>
    <t>abdelhamid-b-104995</t>
  </si>
  <si>
    <t>le premier contact est correct la personne que j'ai eu au téléphone très professionnelle. 
Les prix est moins élevé ce que je payais jusqu'à présent pour les deux véhicules
par contre l'assurance du jeune conducteur je trouve un peux cher.</t>
  </si>
  <si>
    <t>lucie-m-104987</t>
  </si>
  <si>
    <t>Prix abordable et conforme à mes attentes. Moins cher que la globalité des assurances (selon ma voiture). Service client et conseiller à l'écoute et efficaces.
Satisfaite.</t>
  </si>
  <si>
    <t>francoise-f-104985</t>
  </si>
  <si>
    <t xml:space="preserve">mon choix de souscrire chez vous il y plus de 2ans a été pour vos prix  et couvertures très intéressants, 2ème année une augmentation de 45 €, puis pour cette nouvelle échéance encore  une augmentation de 86 € effectivement je me sens abusée  à savoir prix attractif pour attirer le client puis retour à la normale des prix pratiqués
c'est honteux   </t>
  </si>
  <si>
    <t>marie-c-104982</t>
  </si>
  <si>
    <t>Je suis satisfait de vos tarifs et j'ai connu votre assurance suite a votre publicité ainsi que du bouche a oreille j'espere ne jamais a a voir un sinistre</t>
  </si>
  <si>
    <t>isabelle--v-104977</t>
  </si>
  <si>
    <t>je suis satisfait du prix mais on m 'avait annoncé un prix et celui ci  a changé suite à une erreur de compréhension donc augmentation d'un prix alors que la conseillère m'a bien spécifié pas de changement de prix</t>
  </si>
  <si>
    <t>thierry-h-104967</t>
  </si>
  <si>
    <t>Bons services au téléphone et amabité, compéténce
 Attente téléphonique parfois longue le samedi
Décalage entre les démarches numériques et téléphoniques, pas toujours facile de s'y retrouver</t>
  </si>
  <si>
    <t>chantal-l-104965</t>
  </si>
  <si>
    <t>SIMPLE MAIS DOMMAGE QUE L ON PUISSE PASPAYER PAR CHEQUE IL FAUT FAIRE APPEL A UNE AUTRE PERSONNE POUR PAYER PAR INTERNET CAR JE NE SAIS PAS M EN SERVIR</t>
  </si>
  <si>
    <t>thierry-g-104964</t>
  </si>
  <si>
    <t>Je ne comprends pas pourquoi mon tarif augmente tous les ans alors que la valeur vénale de mon véhicule décroit dans le même temps et que  2020 a été une année faste pour les assurances vu que l'on a peu roulé en France</t>
  </si>
  <si>
    <t>samir-b-104940</t>
  </si>
  <si>
    <t>Bonjour,
Je suis satisfait de la personne eu au téléphone.
l'écoute, la réactivité et ses propositions.
Je recommanderais vivement DiretAssurance à mon entourage
Cordialement</t>
  </si>
  <si>
    <t>loic-t-104939</t>
  </si>
  <si>
    <t>Je suis très décu de cette assurance. J'ai eu un problème cet été et aucun agent n' apu m'apporter une réponse. Payer 600 euros pour ces prestations est un scandale</t>
  </si>
  <si>
    <t>silvana-l-104937</t>
  </si>
  <si>
    <t>je suis assez satisfaite. 
le prix me convient. je continuerai donc  avec vous vous  tant que je serais satisfaite. Pourquoi dois je écrire cet avis de satisfaction? Merci
Cordialement.</t>
  </si>
  <si>
    <t>pascal-m-104933</t>
  </si>
  <si>
    <t>je suis pour le moment comptant d avoir pris la décision d aller chez direct assurance ,sa fait un moment que je voulais franchir le pas je n osai pas a cause du fait qu il n y a pas de bureaux mais bon je découvre les services par le Nett et doit bien avouer que je suis pour le moment satisfait</t>
  </si>
  <si>
    <t>mounir-h-104931</t>
  </si>
  <si>
    <t>Client depuis plus de dix ans, lors du renouvellement de mon contrat, j'ai eu une discussion avec un conseiller qui m'a propose un geste commercial de 40 euros, mon tarif ayant ete augmente sans raison. A ce jour je n'ai pas recu le cheque, malgre une relance par mail il y a quelques semaines!! c'est mesquin et cela finira par me pousser a aller voir ailleurs!, surtout que pour les memes garanties je paierai presque 100 euros mois cher ailleurs!</t>
  </si>
  <si>
    <t>fabrice-r-104928</t>
  </si>
  <si>
    <t xml:space="preserve">je suis satisfait de se contrat car c'est le meilleur rapport qualité prix du marché que j'est trouve, de plus il sons très aimables,tres professionnel je recommande cordialement .
</t>
  </si>
  <si>
    <t>delphine-b-104927</t>
  </si>
  <si>
    <t>Je suis satisfaite.
Dommage qu'il n'y ait pas l'option assistance 0 km à souscrire seule. 
Service client très bien.
-------------------------------------</t>
  </si>
  <si>
    <t>thomas-g-104923</t>
  </si>
  <si>
    <t>très content de la plateforme téléphonique . Les tarifs sont bon et valable dans le temps . Aucun soucis pour valider son dossier sur le site internet.</t>
  </si>
  <si>
    <t>herve-b-104921</t>
  </si>
  <si>
    <t>Je suis satisfait des services de la compagnie direct assurances et le fait savoir sur l'espace personnel dédié à ces renseignements.
Cette obligation de donner un avis personnel est pénible.</t>
  </si>
  <si>
    <t>28 février 2021 suite à une expérience en février 2021</t>
  </si>
  <si>
    <t>max276-104916</t>
  </si>
  <si>
    <t>Direct assurance a un gros défaut : son personnel n'a aucun pouvoir pour résoudre les problèmes et vous ballade de services en services jusqu'à votre découragement ! Je vais être en délicatesse avec eux pour résiliation injustifiée de mon contrat ! Se cachant derrière la loi Chatel et n'ayant aucune raison valable de résilier mon contrat, je pense que le fait d'être inscrit en commission de surendettement doit leur déplaire et motive cette résiliation qui est injustifiée, je le répète car je ne leur dois pas d'argent et je n'ai aucune raison de les quitter.
Quelques points d'incohérence peuvent être aussi pris en compte comme la diminution de mon bonus et des bris de glaces inexistants......Si tout va bien, pas de soucis !</t>
  </si>
  <si>
    <t>27 février 2021 suite à une expérience en février 2021</t>
  </si>
  <si>
    <t>claude-104891</t>
  </si>
  <si>
    <t xml:space="preserve">Si vous changez d'avis juste après une souscription ,c'est une vrai galère !!!!un dialogue de sourd pour ne pas vous rembourser ,soyez très prudent si vous voulez souscrire chez eux
très réactif pour prendre de l'argent et complètement absent quand il faut en rendre!!!
à vous de voir si vous voulez jouer avec eux sinon mieux vaut aller ailleurs </t>
  </si>
  <si>
    <t>david-104780</t>
  </si>
  <si>
    <t>JE COMPREND QUE CE N'EST PAS CHER CAR EN FAIT NOUS NE SOMMES PAS VRAIMENT ASSURES.
CA FAIT DONC CHER LE MACARON VERT A COLLE SUR LE PARE-BRISE.
JE VAIS ÉVIDEMENT VITE PARTIR.</t>
  </si>
  <si>
    <t>18 février 2021 suite à une expérience en février 2021</t>
  </si>
  <si>
    <t>tartenpion-104423</t>
  </si>
  <si>
    <t>Désolé ,mais avec les avis défavorable que je viens de lire je ne viendrais pas chez vous ,j'ai 68 ans et n'ai jamais eu d'accrochage ,alors je vais voir ailleurs.</t>
  </si>
  <si>
    <t>16 février 2021 suite à une expérience en février 2021</t>
  </si>
  <si>
    <t>mp-104300</t>
  </si>
  <si>
    <t>J'étais assurée depuis 20 ans chez direct assurance sans avoir eu de pb mais leur politique a bien changé ! Prix plus du tout compétitifs,  service client déplorable, suite au décès de mon mari, j'ai du résilier son assurance auto à son nom et assurer cette même voiture à mon nom en payant une nouvelle cotisation.  Depuis, je n'arrive pas à récupérer le trop perçu de la cotisation de mon mari malgré documents officiels, lettres recommandées et appels téléphoniques, rien ne suit, ils font traîner les choses. Je suis dépitée. Je regrette juste d'avoir signer un nouveau contrat chez eux. A fuir.</t>
  </si>
  <si>
    <t>michelbaron-104264</t>
  </si>
  <si>
    <t>bien placé au niveau tarif, par contre applique une haiuse tarifaire pendant cette période ou nous n'avons pratiquement circulé avec le covid, je trouve inexcusable et quitte cet assureur.</t>
  </si>
  <si>
    <t>dogrest-60831</t>
  </si>
  <si>
    <t>Tout va pour le mieux. Jamais eu d'accident donc rien à débourser de leur part, est ce que dans le cas contraire je dirais la même chose???   Toutes les assurances sont formidables tant qu'elles ne mettent pas la main à la poche...........A voir (mais je ne suis pas pressé)</t>
  </si>
  <si>
    <t>11 février 2021 suite à une expérience en février 2021</t>
  </si>
  <si>
    <t>daphne-95999</t>
  </si>
  <si>
    <t xml:space="preserve">Quand vous êtes nouveau client avec un bonus à 50% votre cotisation est normale. La 2eme année l'augmentation est flagrante...et la 3eme année c'est l'explosion de la cotisation toujours pour le même véhicule et même bonus à 50%!! Impossible de discuter tarif avec un "con/seiller" il vous envoi pètre !... 
De plus, l'avis d'échéance n'est pas envoyé par la poste mais envoyé par mail, les 2 mois avant échéance ne sont pas respectés ce qui fait que vous ne pouvez plus résilier sous la Loi Hamon...cette compagnie croit ainsi vous avoir piégé! il faut alors récrire et résilier en Loi Chatel ... Pratique très incorrecte pour ne pas dire plus... il faut bien le dire.
Durant ces 3 années avec eux je n'ai eu aucun dommage à me faire rembourser, mais vu leur comportement j'aurais au certainement des problèmes...
C'est inadmissible de vouloir faire payer grassement les bons conducteurs, je n'ai pas à payer pour les mauvais ou voire même les problèmes d'incendie des voitures en fin d'année ... 
C'est une compagnie que je ne recommande absolument pas! </t>
  </si>
  <si>
    <t>gege-104006</t>
  </si>
  <si>
    <t>J'ai reçu l'avis d'échéance de cet assureur pour la deuxième année  de contrat avec une augmentation de 16% de la prime. N'ayant eu aucun sinistre et un bonus de 50% depuis plus de 20 ans, c'est exagéré ! J'ai simulé sur leur site un nouveau devis pour le même véhicule avec les mêmes garanties et les mêmes références conducteur chiffré 39% moins cher ! Sauf qu'étant déjà client chez eux, on ne veux pas m'appliquer ce tarif nouveau client, c'est normal ?</t>
  </si>
  <si>
    <t>07 février 2021 suite à une expérience en février 2021</t>
  </si>
  <si>
    <t>lucky-paris-103790</t>
  </si>
  <si>
    <t>Il y a Direct que sur le nom. Cette compagnie ne prend pas en compte ma demande de passer au tiers après plus de 10 ans comme client.et sans accident .. de plus le tarif n'est pas moins cher</t>
  </si>
  <si>
    <t>04 février 2021 suite à une expérience en février 2021</t>
  </si>
  <si>
    <t>shg-103675</t>
  </si>
  <si>
    <t xml:space="preserve">Satisfaction 0 étoile. Cette compagnie est une vraie honte. Ils m'ont mis toutes les barrières possibles pour pas accepter la résiliation de mon contrat suite à la vente de ma voiture. Les justificatifs à fournir et une démarche manuscrite sont pénibles, en tenant compte qu'il existe un espace client ou tous les justificatifs et documents déposés de façon digital par le client disparaissent. Le service client est un vrai désastre. Ils n'informent pas de tous les documents qui sont requisses pour résilier le contrat et la procédure privilégié par Direct Assurance sont les lettres recommandées et les menaces. Finalement, même si mon contrat était résilié ils m'ont envoyé un avis de recouvrement sans préavis et en tenant compte que mon contrat finalisé le 01/12 et que la vente de ma voiture avait eu lieux le 01/02.
Un conseil, évitez Direct assurance et …. bon courage si vous voulez résilier votre contrat.
</t>
  </si>
  <si>
    <t>mouhcine-103369</t>
  </si>
  <si>
    <t>Trop cher comme assurance, aucune remise sur le prix après un ans comme client, service client sans aucun professionnalisme ou serviabilité envers leurs clients, assurance à éviter</t>
  </si>
  <si>
    <t>27 janvier 2021 suite à une expérience en janvier 2021</t>
  </si>
  <si>
    <t>denis-23815</t>
  </si>
  <si>
    <t>Direct assurance recrute des niuveaux lients a un tarif competitif mais ensuite les renouvellements se sont avec une inflation completement injustifiee. Il faut resilier et reprendre un nouveau contrat chaque annee, c est usant a la longue..je suis parti vers un e-assureur plus transparent sur sa politique tarifaire</t>
  </si>
  <si>
    <t>26 janvier 2021 suite à une expérience en janvier 2021</t>
  </si>
  <si>
    <t>alan-103244</t>
  </si>
  <si>
    <t>Bon accueil du conseillé qui vous guide tout au long de la procédure. Rapide, efficace et compétitive sur les prix. Très bonne expérience avec Direct assurance.</t>
  </si>
  <si>
    <t>25 janvier 2021 suite à une expérience en janvier 2021</t>
  </si>
  <si>
    <t>yvan-40059</t>
  </si>
  <si>
    <t xml:space="preserve">A fuir, 
Le seul but de cette assurance, engranger des bénéfices sur votre dos.
En cas de sinistre même en tous risque, cherchent à faire en sorte de ne pas assumer leur rôle d'assureur par n'importe quel moyen.
Service client hors de France comme tant d'autres.
Privilegiez la petite agence près de chez vous autre que AXA assurance puisque c'est le même groupe donc même politique.
</t>
  </si>
  <si>
    <t>24 janvier 2021 suite à une expérience en janvier 2021</t>
  </si>
  <si>
    <t>xxxxx-103166</t>
  </si>
  <si>
    <t>on vous vend du rêve  avec des franchises dans la moyenne mais des frais élevés sur le montant des réparations. des services inexistants. un suivi médiocre et surtout des experts uniquement au service de l'assureur. je pense sérieusement a m'assurer ailleurs.</t>
  </si>
  <si>
    <t>espo-103015</t>
  </si>
  <si>
    <t>SCANDALEUX !!! FUYEZ cette assurance !!!
Sachez qu'au bout de 4 sinistres en 3 ans, DIRECT ASSURANCE vous vire purement et simplement par une lettre recommandé ! Le pire, c'est que dans les 4 sinistres, même si vous n'êtes pas responsable, cela est comptabilisé ! Moi, j'ai 2 bris de glace, 1 sinistre non responsable, 1 sinistre 50-50 et 1 sinistre responsable depuis Décembre 2017 et ils m'ont viré ! N'y allez pas ! ces assurances vous dégagent quand vous leur coutez de l'argent</t>
  </si>
  <si>
    <t>21 janvier 2021 suite à une expérience en janvier 2021</t>
  </si>
  <si>
    <t>esa-103061</t>
  </si>
  <si>
    <t xml:space="preserve">J ai souscrit 6 contrats chez Direct Assurance. Les primes ont été immédiatement  prélevées sur  mon compte bancaire. 
48H plus tard j apprends que Direct assurance ne veut plus assurer l un des contrats,  une voiture en invoquant des éléments que j avais pourtant communiqués lors de la souscription.  Dire t Assurance lance la résiliation auprès de mon assureur qui accepte la résiliation. Ma voiture n est alors plus assurée. Je décide de me rétracter et demande le remboursement des cotisations environ 1200€. J attends   Toujours le remboursement de l intégralité des sommes malgré des réclamations, des appels pendant lesquels on s engage pourtant à me rappeler. 
Cet assureur se  prévaut  d être service client de l année 2021.  Une définition sans fondement. </t>
  </si>
  <si>
    <t>chabine-103018</t>
  </si>
  <si>
    <t xml:space="preserve">Vraiment déçue... 
Demande de modification de mon contrat le 13 janvier, on me dit que je vais être rappelée, aucun appel... 
Je rappelle, la conseillère m indique qu elle ne peut pas mettre en place elle me même ma demande et qu on me rappelle... Je rappelle à nouveau, le nouveau conseillé ne peut pas non plus... Je reçois un mail avec des modifications qui ne correspondent pas à celles demandées... 
Je rappelle... Et là le conseiller de l année qui ne penses pas devoir s excuser pour mon délai d attente et qui me fait bien comprendre que de toute manière c est comme ça et pas autrement. Je sais que maintenant un client de plus ou de moins peut importe mais je trouve ça très léger comme service client... 
</t>
  </si>
  <si>
    <t>matrav-102808</t>
  </si>
  <si>
    <t xml:space="preserve">Une assurance à fuir
 En effet, la loi HAMON vous laisse le choix de votre réparateur, or DA vous impose d'aller chez des réparateurs agréés par eux. L'insistance au téléphone est véritablement scandaleuse, on vous précise, si vous persistez à vouloir  choisir votre réparateur, que les démarches vont être compliquées (expertise, délai, montant limité de la facture). Il faut dénoncer ces pratiques.
</t>
  </si>
  <si>
    <t>roby-102869</t>
  </si>
  <si>
    <t>Prix intéressant et réaction rapide de la plate forme , veillez à bien fournir les pièces demandées et tout se déroule parfaitement ! 
Je recommande Direct assurance !</t>
  </si>
  <si>
    <t>cordou62-102729</t>
  </si>
  <si>
    <t>voila plus de 3 années que je suis assuré chez eux  entièrement  content pour tous les démarches que j'ai eux avec eux  sans aucuns accidents   même pour renégocier mon tarif   là j'ai été surpris  sans problèmes</t>
  </si>
  <si>
    <t>10 janvier 2021 suite à une expérience en janvier 2021</t>
  </si>
  <si>
    <t>mdxa-102420</t>
  </si>
  <si>
    <t xml:space="preserve">Victime d'un sinistre, mais assuré au tiers, direct assurance ne m'a absolument pas aidé et m'a dut qu'ils ne pouvaient rien faire pour moi...? Pourquoi souscrire chez un assureur si il ne respecte pas sa part du contrat ?
J'ai résilié et frappé à la porte à côté, je déconseille fortement. </t>
  </si>
  <si>
    <t>07 janvier 2021 suite à une expérience en janvier 2021</t>
  </si>
  <si>
    <t>dailly-102305</t>
  </si>
  <si>
    <t>Cest des robots je ne fais pas confiance. Il te donne un devis reasonable ou même moins chère mais dès que tu signe il vont changer le prix et même le contenant du contrat</t>
  </si>
  <si>
    <t>dockyo-102270</t>
  </si>
  <si>
    <t xml:space="preserve">j'ai eu un incident la nuit avec un animal qui a endommagé mon véhicule.
cette assurance voulait le faire expertiser et le réparer chez un autre concessionnaire que celui de la marque de mon véhicule.
depuis je galère pour faire changer l'expertise .
quand je les appelle il ne savent  me dire "je remonte l'information"  
et cela dure depuis 4 jours rien ne bouge.
</t>
  </si>
  <si>
    <t>robert-63461</t>
  </si>
  <si>
    <t>trés bien organisés !leurre méthode est infaillible ,ils vous attirent avec des tarifs alléchants,vous proposent un contrat ,disent qu'ils s'occupent de tout  et vous payez ,là commencent les problèmes ,vous devez fournir un tat de documents pour lesquels ils devaient s'occuper et,si vous ne fournissez pas tous les documents dans les délais vous êtes résilier .mais vous avez déjà payé. Allez donc vous faire rembourser..c'est monable!</t>
  </si>
  <si>
    <t>fracath-102233</t>
  </si>
  <si>
    <t>Bonjour, 
j'ai été Assuré chez DA pendant 15 ans, que ce soit en habitation ou en véhicules (scooter tmax et véhicules 3008 et tiguan).
Je les ai quitté au fur et à mesure de la réception de leur avis d'échéance qui sont en moyenne de 20% de hausse annuelle. Leur explication concernant ces hausses est toujours la même à savoir une augmentation générale des taux de sinistralité applicables à l'ensemble des assureurs et de leurs clients. 
Je confirme que DA investi la première année avec des tarifs trés alléchants pour attraper les prospects et que la règle de retour sur investissement démarre dès la 2ème année. 
En conclusion, il faut les quitter dès la 2ème ou 3ème année</t>
  </si>
  <si>
    <t>guillermalain-29709</t>
  </si>
  <si>
    <t>Bonjour,
Je suis assuré chez Direct Assurance pour ma voiture.Les tarifs sont interressants,MAIS il est impossible d'envoyer des SUGGESTIONS pour améliorer le fonctionnement de cette assurance.Par exemple,j'ai un devis HABITATION qui traine sur mon compte,et il est impossible de le supprimer!
Toute société devrait indiquer en bas de la page:"SUGGESTIONS",afin que l'on puisse améliorer leur fonctionnement</t>
  </si>
  <si>
    <t>elham--102013</t>
  </si>
  <si>
    <t>J'ai assuré deux voitures, les interlocuteurs ont été professionnelles et courtois, l'application est impeccable et simple... c'est une première fois que je souscris chez direct assurance et je suis agréablement surpris de la qualité de service par rapport à tous se que j'ai pu entendre... je recommande  (après faut voir en cas de sinistre)</t>
  </si>
  <si>
    <t>28 décembre 2020 suite à une expérience en décembre 2020</t>
  </si>
  <si>
    <t>lyne60-101938</t>
  </si>
  <si>
    <t>Nouvelle venue avec 2 contrats (auto + habitation) mais pas de remise ou offre promotionnelle contrairement à nombre de concurrents, c'est regrettable... Tarifs de base auxquels on a vite fait de rajouter 1 ou plusieurs options/garanties pour être "tranquille"... Et service client + ou - compétent selon les interlocuteurs, mais ça, c'est presque partout pareil!</t>
  </si>
  <si>
    <t>james-101706</t>
  </si>
  <si>
    <t>Bonjour,
De toutes les assurances, Direct Assurance est de loin la pire me concernant, conseiller incompétent, services médiocre, incapable d'apporter une solution favorable à ses clients, pour un simple accrochage non responsable, et de surcroit mauvais payeur, appliquant des pratiques douteuses au vu de décourager, voir refusé de rembourser en totalité, l'estimation faite par leur propre expert...</t>
  </si>
  <si>
    <t>mammie-13500-101704</t>
  </si>
  <si>
    <t xml:space="preserve">Entre décembre 2017 et décembre 2020 mon assurance auto a augmenté de 31.82%.
2018 : +8%
2019 : +11%
2020 : +9.96%
Et cela sans aucun sinistre et bonus à 50%.
Par rapport au augmentation moyenne appliquées au niveau national chez les autres assureurs, c'est scandaleux.
Je ne vois pas ou est le gain de tarif évoqué.
En 2020, je change de véhicule et bien sur d'assureur.   
</t>
  </si>
  <si>
    <t>18 décembre 2020 suite à une expérience en décembre 2020</t>
  </si>
  <si>
    <t>maca54-101616</t>
  </si>
  <si>
    <t>Direct Assurance ,une assurance au top, efficacité, rapidité et tarifs très compétitifs ,le tout avec des interlocuteurs fort sympathiques et efficaces !!</t>
  </si>
  <si>
    <t>14 décembre 2020 suite à une expérience en décembre 2020</t>
  </si>
  <si>
    <t>ionel--101441</t>
  </si>
  <si>
    <t>Un assurance pas cher, mais en cas du sinistre il sont trop lente et plain du problème pour gérer le sinistre meme si on paye pour le pack tranquille.  Et la franchise trop trop élevée.</t>
  </si>
  <si>
    <t>13 décembre 2020 suite à une expérience en décembre 2020</t>
  </si>
  <si>
    <t>zelou333-101369</t>
  </si>
  <si>
    <t>Idem aucun sinistre en 2020 véhicule très peu utilisés et une augmentation de 10% de la prime d’assurance, le principe de Direct Assurance et dicté par Axa, je retire mes 4 contrats de chez eux, ils ne sont pas capables de fidéliser leurs clients.</t>
  </si>
  <si>
    <t>12 décembre 2020 suite à une expérience en décembre 2020</t>
  </si>
  <si>
    <t>alex-101353</t>
  </si>
  <si>
    <t>Bonjour
Je m'excuse d'avance du "pavé" qui s'annonce, mais il fallait au moin ça pour résumé au mieux et être le plus transparent possible ( vous n'aller pas être déçu).
J'ai souscris un contrat cher Direct Assurance pour
ma conjointe le 21/11/2020.
Ma conjointe à été résilié de sa compagnie d'assurance en mai 2020 , en temps normal Direct Assurance ne prend pas de tel dossier mais étant moi même un client Direct Assurance, ils ont décidés de
faire un geste et d'accepter le contrat.
J'ai donc avancer 120e pour la souscription du contrat , ce qui équivaut à 2 mois d'assurance "prépayés".
Sur le coup j'ai été très satisfait , mais quel fût ma surprise lorsque quelque jours plus tard ma conjointe reçoit un recommandé de résiliation (en date du 25/11/2020 , donc 4 jours après seulement !! ) qui m'imforme que le dossier est invalide et sera résilier le 15/11/2020 et qui me rembourse gentiment la somme incroyable de 32.44€ !!.
j'ai donc directement appeler Direct Assurance (en date du 12/12/2020 , nous avons un peu tardé à récupérer le dit recommander , je le reconnais ) qui m'explique que Direct Assurance ne prend pas en charge les dossiers qui ont été au préalable résilié dans d'autre assurance , donc le problème initiale qui avait été au final accepté lors de la souscription du contrat ! je demande donc a parler à un responsable et à prendre l'appel téléphonique qui avait été enregistrer en témoin , mais étant samedi impossible d'avoir un responsable il semblerait, donc je serait rappeler ce lundi , donc le 14/12/2020 ( donc 1 jour avant la résiliation , ils ont pas intérêt à m'oublier, disons-le).
J'ai résumé le plus clairement possible, je reviendrai donner suite à cet avis quand j'aurais la finalité de cet histoire.
Daydou Alexandre</t>
  </si>
  <si>
    <t>11 décembre 2020 suite à une expérience en décembre 2020</t>
  </si>
  <si>
    <t>vince0712-101305</t>
  </si>
  <si>
    <t>Lorsqu'on a un sinistre automobile tout risque, dans mon cas vandalisme, impossible de joindre le conseiller par téléphone qui ne peut etre joint que par mail et qui demande des choses qui n'ont rien à voir avec le sinistre (facture d'entretient et réparation, controle technique...) BREF... Je finis ce sinistre et je change d'assurance au plus tot</t>
  </si>
  <si>
    <t>nadine--101249</t>
  </si>
  <si>
    <t>Alors qu'il y a eu le confinement, alors que direct assurance choisit ses partenaires et donc leurs tarifs.  Mon tarif a augmenté de 70 euros sur l'année 2020 sous prétexte que les garagistes de mon petit village ont augmenté le prix des pièces.quand j'ai eu mon vandalisme . Quand on sait que certaines assurances ont remboursé les mois de confinement a leurs assurés.  J'en attendais davantage de direct assurance d'autant plus que je n'ai pas eu les mêmes versions des interlocuteurs avec les mêmes versions sur les remboursements.  Donc je vais refaire un comparatif complet .....</t>
  </si>
  <si>
    <t>fabiend72--101203</t>
  </si>
  <si>
    <t>Comme d'habitude direct assurance assure, tarif et services aux top. Vous pouvez y aller les yeux fermés si vous êtes un bon conducteur. L'assistance vous suit du début à la fin dans vos démarches.</t>
  </si>
  <si>
    <t>nounouth11-101197</t>
  </si>
  <si>
    <t xml:space="preserve">Que dire, depuis plus de 10 chez eux, chaque année des hausses de tarifs, obligé de me battre pour avoir des rabais devant les hausses de prix, jamais eu le moindre accident, permis obtenu en 1990,ma femme également,50%de bonus depuis plus de 15ans et des hausses de tarifs chaque année a bannir cette assurance, direct assurance une bonne assurance ? Qu'elle blague
</t>
  </si>
  <si>
    <t>scaph-84-101110</t>
  </si>
  <si>
    <t>Voilà mon avis sur cette assurance, si les tarifs sont attractifs au premier abord, produit d’appel, il n’en est rien un an plus tard. Augmentation de 15% sans explication, et direct assurances reste sur ses positions. Donc j’ai utilisé la loi Hamon et j’ai quitté Direct Assurances, mais ça les laisse sans réaction. Maintenant je suis chez Eurofil, c’est un peu mieux mais pas d’explication et de combien est l'augmentation des échéances, pas plus que de réponse quant à la non utilisation de mon véhicule en raison des confinements. Ce n’est pas prévu et en plus ils sont désagréables.
Plus de 50ans que je suis assuré tout risques, sans accidents en tort. 42ans à la Fraternelle Assurances, aucun égard envers les bons et anciens clients. En résumé les asssurances ne sont là que pour faire du chiffre au détriment de leurs clients et c’est pareil pour les multirisques habitations.</t>
  </si>
  <si>
    <t>05 décembre 2020 suite à une expérience en décembre 2020</t>
  </si>
  <si>
    <t>allan-101003</t>
  </si>
  <si>
    <t xml:space="preserve">Vous êtes assurer chez DIRECT ASSURANCE  pour la voiture ATTENTION A :
- Bien vérifier que votre contrat stipule le prêt de véhicule en cas de panne ( voyant tableau de bord ).
Nous avons appeler ce matin avec la femme car un voyant (arrêt moteur) s'allumer et devinez quoi ? 
Vous n'êtes pas assuré pour les pannes... 
Ils sont serieux ? Avec un bébé dans la voiture on a eu les boules... heureusement et merci a notre bonne étoile tous est résolue et nous quittons bien évidement cette assurance.
Nous somme aussi assurer pour la maison ils nous avez fait un coup idem pour un pb de tuyau bouché...
</t>
  </si>
  <si>
    <t>03 décembre 2020 suite à une expérience en décembre 2020</t>
  </si>
  <si>
    <t>sam-100918</t>
  </si>
  <si>
    <t xml:space="preserve">Se retourner contre vous à la première occasion, 
Aucune gestion des sinistres, aucunes informations au clients, refus de vous laisser avoir accès au rapport d’expertise 
Ne vous communique aucune information pour ensuite vous annoncer qu’ils ne vous prennent pas en charge.
Même démarche chez mon autre assureur AXA, qui lui m’as immédiatement pris en charge. 
Ils sont moins chère plus raide plus sérieux plus efficace. 
Mon post est supprimé pour la 3ème fois par l’assureur </t>
  </si>
  <si>
    <t>brugiere-100626</t>
  </si>
  <si>
    <t>Assurance pas sérieuse du tout. Lors de la souscription on nous a forcé de reprendre la main sur notre devis que nous avions commencé conscensieusement sur internet. Un enfant hurlait derrière le conseiller pendant l'appel,nous ne le sentions pas disponible. Il ne nous a pas posé toutes les questions nécessaires et indispensables pour l'établissement du contrat. Il a même inventé plusieurs réponses si bien que le contrat contenait un nombre d'erreurs importants qui aurait pû le rendre caduque lors d'un sinistre.
Pour rectifier toutes les erreurs, j'ai passé ma semaine au téléphone avec eux à les appeler 1 à plusieurs fois par jour car leurs promesses de rectifications n'aboutissaient pas toujours, et pire une fois,on devait me rappeler dans l'après midi, j'attends toujours. Je n'ai même pas pu obtenir un geste commercial pour le désagrément (même avec une responsable) à défaut d'un code parrain initialement prévu et qui ne fonctionnait pas, et même pire: le tarif entre le devis et le contrat a augmenté au final parceque, dit la conseillère j'aurais donné des informations erronées lors du devis! Le comble!
Franchement vu ce désastre au moment de l'établissement du contrat, je redoute de vivre un sinistre en leur compagnie. Nous attendons 1 an et nous nous sauverons de chez eux dar dar....
Nous ne sommes même pas sûr que notre ancien contrat d'assurance voiture sera résilié par direct assurance : un courrier est parti vers une adresse erronée, et un second en attente de validation devrait partir de chez eux. Bien évidemment, pour l'instant je n'ai aucune preuve écrite de notre conversation, donc ça risque fort bien de se retourner contre moi si la résiliation de mon ancien contrat n'aboutit pas. Voilà que de soucis passés, présents et à venir..... A fuir....</t>
  </si>
  <si>
    <t>stan-100586</t>
  </si>
  <si>
    <t>Je viens de comparer sur Internet et le prix est tout simplement 2 fois moins cher chez la concurrence.
Par téléphone, direct assurance Indique qu'ils peuvent s'aligner.</t>
  </si>
  <si>
    <t>24 novembre 2020 suite à une expérience en novembre 2020</t>
  </si>
  <si>
    <t>nono-100531</t>
  </si>
  <si>
    <t>Mauvaise assurance trop de probleme  de relation publiques et demande signer Deux contra pour le meme Véhicule il veut pas remboursé sachant que ont même pas depasse le sept jour Fuir pas sérieux  cordialement      Mr Skrabak</t>
  </si>
  <si>
    <t>23 novembre 2020 suite à une expérience en novembre 2020</t>
  </si>
  <si>
    <t>djlc-100491</t>
  </si>
  <si>
    <t>Le prix est correct mais pourrais être plus bas. Pas de remise suite au confinement alors que je n'ai pas eu d accident et que j ai peut utilisé mon véhicule.</t>
  </si>
  <si>
    <t>22 novembre 2020 suite à une expérience en novembre 2020</t>
  </si>
  <si>
    <t>bob-100454</t>
  </si>
  <si>
    <t xml:space="preserve">Assurances voiture convenables mais franchises décevantes.
Bien lire les contrats.
Surtout quand nous en avons besoin.......
Exemple changement d'un pare brise 25% de la facture à votre charge !!!!!!
Ca plombe très vite votre cotisation annuelle.
</t>
  </si>
  <si>
    <t>21 novembre 2020 suite à une expérience en novembre 2020</t>
  </si>
  <si>
    <t>nnn-100433</t>
  </si>
  <si>
    <t>La procédure de prise en charge et remboursement des frais engagés pour le remplacement de mon pare  brise  est compliqué habitant en région bordelaise j'ai même reçu un message pour une expertise à Poitiers ???</t>
  </si>
  <si>
    <t>20 novembre 2020 suite à une expérience en novembre 2020</t>
  </si>
  <si>
    <t>nico-100309</t>
  </si>
  <si>
    <t>Sans doute LE PIRE ASSUREUR en France
Point positif : le prix ( mais il n'y a pas de secret, si le prix est interressant, c'est que les franchises sont bien hautes, et les prestations incluses dans l'assurance sont au minimum légal... )
Points négatifs : TOUT LE RESTE, le service client n'a que le nom, que ce soit au téléphone ou par email, le personnel du service client Direct Assurance doit recevoir une formation continue en foutage de tête du client et en incompétence chronique...on déménage, on appelle, on nous dit que tout est bien modifié...et 3 mois après on se rend compte que rien n'a été fait, et pire lorsque on doit donc tout recommencé, Direct Assurance ne prend pas en compte la date réelle du déménagement ( donc du changement de risque ) et va jusqu'à répondre ( j'ai les courriel écrits en copie d'écran ) que le changement d'adresse sera fait à la prochaine échéance...
On continue ? Courrier de résiliation personnelle en loi Chatel, courrier de résiliation de la nouvelle assurance....et Direct Assurance se permet de poursuivre quand même sur une nouvelle échéance et d'envoyer des menaces de recouvrement pour impayé...alors que le contrat a été résilié et même 2 fois...preuve avec les accusé de réception de résiliation.
On continue ? Sinistre bris de glace, 800€ de payé au réparateur pour un changement de pare brise, 1 semaine après le dossier sinistre DISPARAIT de l'espace client...et 3 semaines après toujours pas de remboursement du sinistre...
On continue ??? NON MERCI, au lieu de nous rabattre de pub mensongère sur le "meilleur service client de l'année"...voilà des faits, j'en ai 30 copies d'écran différentes et d'échanges email avec le "service client"....</t>
  </si>
  <si>
    <t>18 novembre 2020 suite à une expérience en novembre 2020</t>
  </si>
  <si>
    <t>pas-de-pseudo-100269</t>
  </si>
  <si>
    <t>Aucun incident donc pas d'idée sur leur
Par contre augmentation de 6% ce qui est tout à fait anormal compte tenu de l'inflation et du confinement.  Scandaleux attrape nigaud</t>
  </si>
  <si>
    <t>midah-100263</t>
  </si>
  <si>
    <t>A fuir plus jamais !!!!!
Facture remboursé a 50%
Pour un bris de glace
Sous prétexte pas de passage expert.......
..
....
........
..................
Plus jamais direct assurance</t>
  </si>
  <si>
    <t>14 novembre 2020 suite à une expérience en novembre 2020</t>
  </si>
  <si>
    <t>pumaa-100092</t>
  </si>
  <si>
    <t>Je mets cet avis car je viens de découvrir une chose extraordinaire sur cette assurance. J'ai mon assurance auto depuis l'année dernière, au début tout bien, prix attractif. pas d'accident depuis, je ne fais qu'augmenter mon bonus. SAUF QUE, mauvaise surprise à la réception de mon nouveau montant, il a augmenté ! je demande des explications et on me répond : il y a eu trop d'accidents des assurés donc votre montant de cotisations augmente. HEUUU ben OK mais en fait c'est pas mon problème, depuis quand les bons conducteurs paient pour les autres en fait???</t>
  </si>
  <si>
    <t>stens6-100028</t>
  </si>
  <si>
    <t>Direct assurance est attractif au niveau prix uniquement la première année mais après il creuse l’écart avec notemment une rétribution énorme pour la taxe attentât et la fidélité ne paye pas chez eux, tout être fait par soi même à fuir</t>
  </si>
  <si>
    <t>10 novembre 2020 suite à une expérience en novembre 2020</t>
  </si>
  <si>
    <t>jeanic-99930</t>
  </si>
  <si>
    <t>a éviter je déconseille bien lire le contrat sinon gare au surprise le montant de la franchise était de 350euros mais je n avais pas vu les +10%de frais de réparation plafonner a 750euros donc suite a mon sinistre la franchise a été de 750euros et je vois maintenant que les nouveaux contrat le plafond a encore évoluer le plafond de cette dernière passe a 820euros donc je vais quitter cette assurance très vite</t>
  </si>
  <si>
    <t>31 octobre 2020 suite à une expérience en octobre 2020</t>
  </si>
  <si>
    <t>jcl-99463</t>
  </si>
  <si>
    <t>Opacité des primes : en 4ans suis passé de 543€ à 769 puis pour un nouveau véhicule (plus bas de gamme)à 981€ sans aucune justification de DA. A noter aucun sinistre. Ai résilié car DA appâte avec des primes faibles qui ensuite croissent sans justificatif, client = pigeon !!</t>
  </si>
  <si>
    <t>reebok-99455</t>
  </si>
  <si>
    <t>J'ai b 50 depuis le début de de mon inscription chez D. ASSURANCE (10 ans) .Prix correct la première année et pour les années suivantes c'est 7à10% d'augmentation par an .
2019:10% 2018:7% 2020:7%
Alors que limitations de vitesse sur routes sans parler du confinement.
D.ASSUR appartient à un grand groupe AXA. T'as compris? après je t'explique</t>
  </si>
  <si>
    <t>pourprevelours-99372</t>
  </si>
  <si>
    <t xml:space="preserve">Ma société m'a cédé le 10/09/2020 le véhicule de fonction que j'ai eu en 1ere main.
Le changement de carte grise a été effectif le 17/09/2020.
La date de mise en circulation du véhicule est le 12/10/2016.
Ma société a oublié de faire le 1er contrôle technique des 4 ans et je l'ai donc effectué le 16/10/2020 afin d'être en conformité.
Le contrat chez Direct Assurance a donc démarré le 11/09/2020 avec une différence de tarif inexpliquée entre le devis et la réalité. Malgré ma demande pas d'explication!!! C'est comme ça.
J'ai eu un impact par caillou sur autoroute le 03/10/2020
Rdv pris chez Carglass le lundi 26/10/2020 pour une réparation (prise en charge OK)
Malheureusement, cela n'a pas fonctionné; donc remplacement avec rdv pris ce jour le 29/10/2020.
Surprise, le Responsable du Centre Carglass n'arrive pas à se faire comprendre de l'opératrice qui bloque sur le Contrôle technique qui bloque parce qu'il a été fait après el sinistre. Ben oui quoi, j'aurais dû recevoir un impact après....... parce que c'est connu on décide de quand cela survient.
Le pauvre Responsable n'arrive pas à avoir l'ébauche, la prise en charge.
J'ai durant 16' expliqué mon cas à cette collaboratrice............... Discussion lunaire, ubuesque. J'apprends que la date de circulation est le 12/10/2010 sur mon contrat donc elle veut le contrôle technique précédent. 
Il n'en y a forcement pas.
Comme je n'ai pas l'application à ce moment là elle décide de faire le changement auprès d'un nouveau service!!! Attente.....  je télécharge, rentre les données et vais voir pour faire le changement...... je ne peux le faire sur l'application bien evidemment.
Re-discussion..... tout semble ok
Et là surprise, alors que j'ai déclaré le "sinistre" le 03/10 elle explique qu'il faut rentrer le 02/10 et que cela va passer....
Mon contrat a été modifié et surprise..........le tarif aussi!!! sur la base de quoi??? 
Donc rdv pris pour ce jour.
Et là grand moment!!! Appel ce jour d'un gestionnaire d'affaire qui me demande le contrôle technique précédent....... Pétage de plomb!!! Je n'en peux plus de ces discussions où ils ne comprennent pas la situation. Ah oui cette fois-ci, la date de mise en circulation de mon véhicule est le 01/10/2016!!! Le gestionnaire ne veut rien entendre!!!
Après 2 appels et 15' de téléphone pour rien.... j'apprends que comme ma société n'a pas fait le contrôle technique antérieurement à la cession du véhicule ....Direct Assurance ne prend pas en charge le remplacement du pare-brise.
Et oui, moi qui me suit rendu compte que le véhicule a 4 abs et donc ai fait le contrôle technique je l'ai dans le baba.
Que c'est commercial! 
Euhhhhh si j'ai un accident.....cela se passe pareil?
Waouuuuu!! Je vais donc informer la DGCCRF et les hautes instances des assurances des pratiques de ce merveilleux assureur
SURTOUT NE CONTRACTEZ PAS CHEZ EUX!!!
</t>
  </si>
  <si>
    <t>20 octobre 2020 suite à une expérience en octobre 2020</t>
  </si>
  <si>
    <t>loic-68700</t>
  </si>
  <si>
    <t>le service client DIRECT ASSURANCE a gagné le concours de l'INCOMPETENCE en considérant ses clients uniquement par informatique . Pour les assurés tous risques LE SERVICE CLIENT DIRECT ASSURANCE se réveille EVENTUELLEMENT !</t>
  </si>
  <si>
    <t>19 octobre 2020 suite à une expérience en octobre 2020</t>
  </si>
  <si>
    <t>le-foch-98925</t>
  </si>
  <si>
    <t>Avant, ils étaient les moins chers avec un service au top! Aujourd’hui, il y en a d’autres bien mieux placés. On voulait faire assurer une 3ème voitures. Ils n’ont pas tenu compte de notre fidélité et ne se sont pas alignés sur la concurrence !! Dommage!! Ils ont perdu les 3 voitures!!</t>
  </si>
  <si>
    <t>18 octobre 2020 suite à une expérience en octobre 2020</t>
  </si>
  <si>
    <t>passat51-98880</t>
  </si>
  <si>
    <t>Déçu par la proposition qui ne s avere pas et de très loin la meilleure de la placé alors que je suis client avec déjà un contrat auto et MRH.
Incompréhensible et peu comercia. Mais le scoring doit être en cause.</t>
  </si>
  <si>
    <t>camelia-98856</t>
  </si>
  <si>
    <t xml:space="preserve">A FUIR ! A FUIR ! A FUIR !
Très mauvaise assurance et de très mauvais conseiller qui ne connaissent rien a leur travail. 
Victime d’un grave accident de la route en septembre 2018, je n’ai toujours pas été indemniser, j’ai dû faire les démarches TOUTE SEULE afin de récupérer les documents nécessaires pour faire avancer mon dossier auprès de la compagnie adversaire. 
Publicité mensongère soit disant Un conseiller s’occupe de TOUT. C’est totalement faux ils en ont rien a faire. Personne vous appel et gère votre dossier. 
A chaque fois que j’essaye d’avoir mon conseiller, jamais disponible et il me rappelle jamais !!! 
C’est certaine moins cher mais vaut bien payer un peu plus et avoir un service de qualité que de payer moins cher et avoir des incompétents qui vous laisse en galère.
Honte a vous, a bannir
J’espère que tout le monde vous boycoterra. 
</t>
  </si>
  <si>
    <t>sandy147-98791</t>
  </si>
  <si>
    <t>augmentation de ma cotisation alors que je n'ai pas eu d'accident de l'année, de plus les conseillers n'écoute pas actuellement je recherche une autre assurance</t>
  </si>
  <si>
    <t>zoro-98732</t>
  </si>
  <si>
    <t>Service client déplorable, 1 mn d'attente annoncée, 20 mn écoulées, avant d'être coupé.
Sur le site, mon compte, impossible d'avoir la trace d'un bris de glace déclaré plusieurs semaines auparavant, remboursement absent.
L'aide en ligne, type robot, indisponible.
Pas eu de remboursement mensuel suite au confinement, malgré ma demande.
Tout passe dans la pub.
Voilà c'est dit!
David S.</t>
  </si>
  <si>
    <t>pierre-v-98633</t>
  </si>
  <si>
    <t>Attiré comme beaucoup par le tarif suite à une comparaison en ligne, je pensais faire une bonne affaire. Malheureusement, après avoir galèré pour récupérer les documents manquants, on m'informe que ceux ci ne sont pas recevables...les conseillers se contredisent entre eux. On ne vous rappelle pas et on laisse couler jusqu'à la résiliation du coup.
Le service client téléphonique "francophone" est à éviter tout comme l'enseigne... ne vous fiez pas au tarif et allez plutôt chez un assureur sérieux qui a pignon sur rue.</t>
  </si>
  <si>
    <t>11 octobre 2020 suite à une expérience en octobre 2020</t>
  </si>
  <si>
    <t>benoit71-98611</t>
  </si>
  <si>
    <t>Lorsque j'ai assuré mon véhicule en 1994, Direct-Assurance proposait un prix performant.
Mais chaque année, le prix du contrat augmente d'environ 4% et des options, qui ne sont pas obligatoires d'un point de vue légales, sont rendues obligatoires par Direct-Assurance (protection individuelle et assistance).
Pire, il n'y a aucune transparence sur la structure et la modularité de ces options. Quand j'ai demandé comment on pouvait diminuer le coût, aucune option ne m'a été proposée. Quand j'ai menacé de quitter Direct Assurance, il est apparu qu'il était possible de réduire la couverture garantie personnelle de 800.000 euros à 400.000 euros avec Une diminution substantielle du coût de la prime.
Pour résumer, il n'y a aucune transparence sur la structure de prix, des options forcées, et aucune prise en compte de l'intérêt client (je roule peu et ma voiture me coûte à l'année plus cher en assurance qu'en carburant et Direct-assurance ne le prends pas en compte)...</t>
  </si>
  <si>
    <t>09 octobre 2020 suite à une expérience en octobre 2020</t>
  </si>
  <si>
    <t>gege-98564</t>
  </si>
  <si>
    <t>Excellent contact téléphonique,simple et rapide dans les explications et dans la validation du contrat. Je recommande vivement Direct assurance pour la simplicité et ces prix.</t>
  </si>
  <si>
    <t>vness57480-98335</t>
  </si>
  <si>
    <t>Tarif très attractif la première année pour faire venir les gens chez eux, puis augmentation de plus de 100 euros sur la cotisation l'année suivante, alors qu'aucun sinistre n'est déclaré et que le bonus augmente... Raison invoquée : la mutualisation et donc l'augmentation des tarifs car certains ont des accidents donc il faut payer pour eux! Aucune autre assurance n'a fait ca pendant les 10+ années où j'ai été assurée, et j'ai demandé autour de moi, personne d'autre non plus! Je ne recommande pas et je fais mes recherches pour changer et ne jamais revenir</t>
  </si>
  <si>
    <t>30 septembre 2020 suite à une expérience en septembre 2020</t>
  </si>
  <si>
    <t>karim-a-98140</t>
  </si>
  <si>
    <t>JE suis satisfait du service et du prix. C'est vraiment très compétitif et peut-être à l'avenir je vais assurer u second véhicule si j'assureur tient ses engagements.</t>
  </si>
  <si>
    <t>violeta-m-98100</t>
  </si>
  <si>
    <t>AVEC LES MEME PRESTATION ATUELLEMENT CHEZ PACIFICA J'ai que 100 € d'écarts niveau prix je suis décus et je suis en tout risque plus (donc le cas ou je suis en full)</t>
  </si>
  <si>
    <t>29 septembre 2020 suite à une expérience en septembre 2020</t>
  </si>
  <si>
    <t>pascal-p-98047</t>
  </si>
  <si>
    <t>Satisfait du prix Par rapport au concurrents et rapidité de la simulation pour établir le devis .Et client depuis très longtemps Chez vous . 
Cordialement</t>
  </si>
  <si>
    <t>yves-b-97973</t>
  </si>
  <si>
    <t xml:space="preserve">Le prix me convient par rapport aux garanties
Souscrites
Je suis satisfait de cela, et reste en attente de sa prise d'effet du contrat d'assurance automobile </t>
  </si>
  <si>
    <t>wawa31-61-97944</t>
  </si>
  <si>
    <t>Après une première année d'assurance auto à un tarif compétitif, je viens de changer de voiture : même marque même modèle mais essence hybride rechargeable au lieu de moteur diesel et on m'applique une augmentation de l'ordre de 10%. Je réclame et on me répond qu'à la date anniversaire du contrat on étudiera ma demande et que l'on fera un geste commercial. En guise de geste commercial nouvelle augmentation de 18% !!! Seuls les nouveaux assurés bénéficient de prix d'appels attractifs et après un an d'assurance vous êtes un pigeon. Autre point : ne pas se fier uniquement aux tarifs mais bien examiner et comparer les garanties notamment les franchises très élevées variables en fonction des coûts des sinistres subis. Direct Assurance est à éviter sauf peut être pour un tarif bas sur une seule année et à  condition de ne pas avoir de sinistre ! Vous serez avertis !</t>
  </si>
  <si>
    <t>21 septembre 2020 suite à une expérience en septembre 2020</t>
  </si>
  <si>
    <t>vinay--97678</t>
  </si>
  <si>
    <t>Très mauvaise expérience, les gens incompétents trompés les calcules du coup monter le cotisations plusieurs fois.. mal évalué la responsabilité... je regrette beaucoup.. même si chère ailleurs mieux parce que au moins satisfait avec leurs service</t>
  </si>
  <si>
    <t>sam-97671</t>
  </si>
  <si>
    <t>Après 2 ans passé avec direct assurance je trouve qu'il sont trop cher par rapport à aux autres assurances, mais au niveau de service je sais pas trop parce que j'ai jamais déclaré un sinistre.</t>
  </si>
  <si>
    <t>emma-97670</t>
  </si>
  <si>
    <t>La cotisation a augmentée de 20% en un an ça me semble franchement exagéré... Leurs motifs : une augmentation généralisée + une uglentation personnelle ce j'ai été victime d'un sinistre sont l'auteur ne s'est pas arrêté. Résultat non seulement c'est moi qui doit payer la franchise +10% du montant des travaux mais en plus, en double peine, c'est la cotisation qui augmente alors que je ne suis pas en tort. Je trouve cela honteux. Je ne recommande pas cette assurance.</t>
  </si>
  <si>
    <t>20 septembre 2020 suite à une expérience en septembre 2020</t>
  </si>
  <si>
    <t>fillon--97632</t>
  </si>
  <si>
    <t>Je suis pas satisfait de mon assurance 1 sinistre et l'assurance me donne tous les responsabilités avec 50 % de bonus on  me prend  du bonus pas du tous d'accord avec l'assurance très déçu de direct assurance.</t>
  </si>
  <si>
    <t>lionel--97631</t>
  </si>
  <si>
    <t xml:space="preserve">Gel de la baisse de cotisation sur 1 an imposé de force, c'est inadmissible sans motif alors qu'aucun sinistre déclaré depuis au moins 2ans.
Cela va à l'encontre même d'un contrat d'assurance. 
</t>
  </si>
  <si>
    <t>gerard-97622</t>
  </si>
  <si>
    <t>Assurance a fuir vraiment a fuir surtout pour les nouveaux assureurs le prix est trop élevé surtout qu’aucune possibilité de négocier j’ai eu une expérience horrible avec ces dernier le service client est a plaindre ils parlent à moitié français comprenne rien franchement fuyer</t>
  </si>
  <si>
    <t>sami-97534</t>
  </si>
  <si>
    <t>Je ne recommande vraiment pas cet assurance c'est la pire que j'ai connu j'ai déclaré un sinistre le 03/09/2020 et nous Somme actuellement le 17/09/2020 et je n'ai toujours pas de nouvelle tout le monde ce renvoi la balle ca va faire 3 semaines que je roule avec mon vehicule accidenté je me fait controler tout les jours et au niveau du service client c'est 0 a chaque fois je tombe sur quelqu'un de différents à qui il faut tout réexpliquer de A à  Z et qui me promet de me rapeller dans la journée pour me donner une solution mais personne ne rapelle jamais</t>
  </si>
  <si>
    <t>youvi-97520</t>
  </si>
  <si>
    <t>je suis chez direct assurance depuis 2011, je n'ai jamais eu un sinistre mais le prix n’arrête pas d'augmenter. et le bonus malus ne baisse jamais en 9ans d'assurance je suis arrivé a 85%.</t>
  </si>
  <si>
    <t>16 septembre 2020 suite à une expérience en septembre 2020</t>
  </si>
  <si>
    <t>pierre-97486</t>
  </si>
  <si>
    <t>Très satisfait à tous points de vue, les démarches, le traitement d'un de sinistre, les tarifs, la qualité des contacts et la facilité de traitement par Internet</t>
  </si>
  <si>
    <t>Suite à toutes les informations téléphoniques que j'avais donné en toute franchise (relevé d'information du véhicule professionnel de la société ne m'appartenant pas, et avec lequel j'ai eu malheureusement deux sinistres reponsables et deux non responsables), quand elles ont été reçues et traitées, ça a été la résiliation directe. Heureusement que SOS MALUS, pas plus cher que direct assurance du reste, m'a assuré.</t>
  </si>
  <si>
    <t>10 septembre 2020 suite à une expérience en septembre 2020</t>
  </si>
  <si>
    <t>loise-97240</t>
  </si>
  <si>
    <t>Bonjour, 
Je suis extrêmement déçu du service assistance de Direct assurance, entre les mensonges des téléconseiller et le fait que l'on me balade à droite à gauche et que j'ai toujours pas de réponses à ma demande. De plus on me conseil de prendre un taxi suite à la panne de ma voiture et que je doit avancer les frais et le lendemain j'envoie la facture et finalement j'apprend que je ne peut pas prétendre au remboursement totale de la note...</t>
  </si>
  <si>
    <t>laparisienne-97184</t>
  </si>
  <si>
    <t xml:space="preserve">A FUIR!! Vous souscrivez car les prix sont attractifs la 1ère année et uniquement. Début juin, j'ai demandé un geste commercial suite au confinement et aux grèves de décembre, ma voiture n'ayant pas roulé pendant plus de 5 mois et étant en télétravail, réponse de Direct Assurance: Trop tard il fallait le demander avant le 31 mai!!!
J'ai eu un bris de glace déclaré le 31 juillet et depuis je galère pour me faire rembourser. Sachez que JAMAIS, contrairement à ce qu'ils vous disent, ils ne vous rappellent. J'ai appris le 1er septembre que ma déclaration n'avait pas été prise en compte. Vous passez des heures au téléphone pour rien, ils ne font pas leur boulot. On vous dit régulièrement qu'on vous rappelle, mais ils ne le font jamais. DES INCAPABLES tout simplement!!
</t>
  </si>
  <si>
    <t>06 septembre 2020 suite à une expérience en septembre 2020</t>
  </si>
  <si>
    <t>nathalie-97073</t>
  </si>
  <si>
    <t>Bonjour,
Cet assureur est juste bien la première année d'affiliation en termes de prix et de rapport qualité prix. Après un an, il charge les prix des taxes de plus de 100 euros par rapport à la première année pour compenser le bonus accumulé. Donc assurance à quitter à la fin de la première année. Chez eux, la fidélité ne paie pas. Donc comparer bien vos relevés d'assurance.</t>
  </si>
  <si>
    <t>30 août 2020 suite à une expérience en août 2020</t>
  </si>
  <si>
    <t>gg47-96831</t>
  </si>
  <si>
    <t xml:space="preserve">50% de bonus depuis  + 30ans
0 sinistres depuis +30ans. 
Aucun incident de règlement de ma part.
REMERCIEMENT
Augmentation de mon assurance "tous risques" de plus de 11% et ce sans explications ni justifications.
C'est ainsi que l'on fidélise les clients chez DIRECT ASSURANCE </t>
  </si>
  <si>
    <t>elrico-96796</t>
  </si>
  <si>
    <t>ça vaut le coup de changer d'assureur,rapidité d'éxécution si votre dossier est complet, tarifs interressants,suivi de dossier au top, je recommande.attestation provisoire fourni dans l'attente d'une pièce lmanquante.</t>
  </si>
  <si>
    <t>23 août 2020 suite à une expérience en août 2020</t>
  </si>
  <si>
    <t>jojo-96588</t>
  </si>
  <si>
    <t>Un cauchemar en terme de suivi administratif.
Tout va bien tant que vous n'avez ni litige ni question technique à poser.
Et si l'erreur vient d'eux, accrochez vous bien car le personnel du call center n'est formé qu'à traiter des cas classiques et des dossiers standardisés. En dehors de cela, c'est un dialogue de sourds assuré ! Le low cost prend tout son sens. JE NE RE-SIGNERAI PLUS JAMAIS CHEZ EUX, MÊME S'ILS M'OFFRAIENT 10 ANS DE GARANTIE.</t>
  </si>
  <si>
    <t>22 août 2020 suite à une expérience en août 2020</t>
  </si>
  <si>
    <t>le-corse-96566</t>
  </si>
  <si>
    <t>bonne assurance je n ai pas eu un problème pas accident mais une  augmentation de 60 euros pour l année donc je vais aller voir sur un comparateur d assurance pour trouver moins chère</t>
  </si>
  <si>
    <t>20 août 2020 suite à une expérience en août 2020</t>
  </si>
  <si>
    <t>colors-96529</t>
  </si>
  <si>
    <t>Pour m assurer chez Direct Assurance ce fut très simple sur internet puis un rappel du conseiller qui m a aidé pas à pas et très accessible !
j'y trouve mon compte en comparaison à mon ancien assureur question rapport qualité service - prix !</t>
  </si>
  <si>
    <t>19 août 2020 suite à une expérience en août 2020</t>
  </si>
  <si>
    <t>pl0tigo-96474</t>
  </si>
  <si>
    <t>sinistre du 06/12/19 aujourd'hui 19/08/20 je n'ai toujours aucune nouvelle du sinistre depuis qu'ils ont remorque la voiture. Donc si vous signer (se que je vous deconseil fortement) chez eux sachez que vous aurez besoin d'un avocat car ils n'ont toujours rien fais a propos de mon sinistre avant que je les menace d'attenter une action en justice pour commence a savoir où est ma voiture. Donc juste n'aller pas chez eux. ils sont la pour souscrire des assurance mais lorsqu'il y a un souci il y a plus personne pour vous aider.</t>
  </si>
  <si>
    <t>zyzyxon-96097</t>
  </si>
  <si>
    <t xml:space="preserve">Ma compagne m'a prêté son véhicule, avec lequel j'ai eu un accident à faible vitesse, avec responsabilité partagée.
Première mauvaise surprise : malgré 30 ans d'assurance (jusqu'en octobre dernier) avec 50% de bonus, je ne suis pas couvert, n'ayant pas été déclaré conducteur occasionnel. D'autres assurances m'auraient couvert sans problème.
Deuxième mauvaise surprise : en tout petit dans un document annexe lors du renouvellement de contrat, la franchise pour ce cas est passée à... 1500€ !
Autant dire que l'assurance ne me rembourse rien des réparations à effectuer (aux alentours de 1000€).
La qualité se paie. Les économies réalisées avec cette assurance coûtent cher. </t>
  </si>
  <si>
    <t>loulouty--96093</t>
  </si>
  <si>
    <t xml:space="preserve">J'ai pris une assurance tout risque pour 102,44€, mon véhicule a été rayé lorsque nous faisions des courses à Paris, de ma poche j'aurais dû payer 356€ de franchise +10% du prix des réparations. Pour eux c'est normal car je n'ai pas le nom de la personne. Donc je dois payer la franchise.
C'est vraiment du n'importe quoi. </t>
  </si>
  <si>
    <t>stef31650-96073</t>
  </si>
  <si>
    <t>Ecrire un avis en 150 caractère serait trop compliqué devant l'imcompétence des personnes ne connaissant rien. Effectivement ce n'est pas cher mais cela ne vaut pas plus. Donc un seul incident (non de ma faute) et vous etes radié, vous leur dire que si vous prenez l'incident à votre charge il vous réintègre ..  mais non.. Donc j'ai eu au total une radiation sans motif.. et la no prise en charge du degar matériel. MERCI QUI MERCI DIRECT ASSURANCE...</t>
  </si>
  <si>
    <t>corsica-95788</t>
  </si>
  <si>
    <t>Tout simplement compétent ! Cette Compagnie d'assurance est très bien, rapide, efficace et très professionnelle, je suis ravi de leur partenariat. Merci</t>
  </si>
  <si>
    <t>30 juillet 2020 suite à une expérience en juillet 2020</t>
  </si>
  <si>
    <t>bob--95751</t>
  </si>
  <si>
    <t xml:space="preserve">Première année le prix est attirant mais dès la deuxième année le prix n'est plus le même et j'ai eu une augmentation de 13 % sans explication plausible à garder cette compagnie qu'un an
</t>
  </si>
  <si>
    <t>laufev-95724</t>
  </si>
  <si>
    <t>La j'ai pas trouvé mieux mais vraiment pas entre la proposition de mon assurance actuelle est celle de direct la c une économie considérable vraiment la chapeau à vous et un TRÈS GRAND MERCI</t>
  </si>
  <si>
    <t>said6hamidou-95523</t>
  </si>
  <si>
    <t>Processus long dans la tarification
Je suis déjà client chez Direct assurance et je vais comparer le tarif proposé avec d'autres compagnies d'assurance</t>
  </si>
  <si>
    <t>27 juillet 2020 suite à une expérience en juillet 2020</t>
  </si>
  <si>
    <t>bengun-95343</t>
  </si>
  <si>
    <t>Prix devis attractif au début mais à la moindre occasion la prime augmente.
Dans mon cas, ils ont augmenté la prime de 35€ car entre ma carte grise provisoire et ma carte grise définitive le véhicule était passé de 7CV à 6 CV. Depuis quand les véhicules moins puissant sont plus chers à assurer ?</t>
  </si>
  <si>
    <t>oscar-95283</t>
  </si>
  <si>
    <t>Tout es parfait, je suis client de direct assurance depuis un bon moment, je souhaite changer d'assureur voiture et profiter de la loi Hamon.
Cordialement
Merci</t>
  </si>
  <si>
    <t>26 juillet 2020 suite à une expérience en juillet 2020</t>
  </si>
  <si>
    <t>fabien-95227</t>
  </si>
  <si>
    <t xml:space="preserve">Satisfait des services de direct assurance.
 Plusieurs assurances chez vous habitation et voitures.
Les conseillers sont à l’écoute et de bon conseils.
</t>
  </si>
  <si>
    <t>25 juillet 2020 suite à une expérience en juillet 2020</t>
  </si>
  <si>
    <t>shakra-95191</t>
  </si>
  <si>
    <t>Assurance à éviter. Les prix sont attractifs mais cette assurance se permet de résilier sans motif au bout de 1 an. De ce fait vous êtes inscrit comme mauvais assuré sur Agira et après c'est impossible de retrouver une nouvelle assurance bon marché.</t>
  </si>
  <si>
    <t>andy--95086</t>
  </si>
  <si>
    <t>Tarif un peu chère malgré qu’on soit déjà client...1 voiture et 1 appartement d’assuré chez vous et pas de geste commercial.... je pense qu’on va s’assurer chez la concurrence...</t>
  </si>
  <si>
    <t>22 juillet 2020 suite à une expérience en juillet 2020</t>
  </si>
  <si>
    <t>lb81-94833</t>
  </si>
  <si>
    <t xml:space="preserve">Intéressant, je souhaiterai cependant avoir l’option de ne pas bénéficier de l’assistance zéro kilomètre qui est déjà incluse dans mon leasing.
                                </t>
  </si>
  <si>
    <t>citoyennormal-94825</t>
  </si>
  <si>
    <t>J'ai été victime d'un accident provoqué par un véhicule qui m'a percuté par l'arrière, celui-ci a admis sa responsabilité sur le constat amiable via les observations et les cases à cocher. Mais étant donné que le croquis n'est pas assez clair pour cette compagnie d'assurance je partage la responsabilité à 50% c'est inadmissible cette entente des assurances nui à tous les consommateurs, fuyez cette assurance qui semble moins cher mais qui vous plume sur les faits.</t>
  </si>
  <si>
    <t>tgl1113-94790</t>
  </si>
  <si>
    <t xml:space="preserve">J’ai juste des inquiétudes dans la relation client en cas de besoin
Pas de personnes physique
Pas assez de détails des garanties pour comparer honnêtement 
Salutations </t>
  </si>
  <si>
    <t>sanglier74-94744</t>
  </si>
  <si>
    <t>satisfait du service et de la relation clientèle je recommande cette assurance .
demande de devis rapide et renseignement en attente avec notre demande.</t>
  </si>
  <si>
    <t>20 juillet 2020 suite à une expérience en juillet 2020</t>
  </si>
  <si>
    <t>totoche-94689</t>
  </si>
  <si>
    <t>dommage que je sois obligé de faire un devis en tant que nouveau client pour avoir le detail des garantis alors que que je suis assuré chez vous depuis au moins 5 ans</t>
  </si>
  <si>
    <t>audrey-94655</t>
  </si>
  <si>
    <t xml:space="preserve">C'est simple et pratique Pour un devis rapide, les prix sont encore assez élevé à mon goût mais plus raisonnable que chez la plupart des autres assureurs 
</t>
  </si>
  <si>
    <t>salome--94633</t>
  </si>
  <si>
    <t>Je suis satisfaite . A voir en comparant si c’est la plus intéressante en temps que jeune conducteur . Merci à vous pour ce devis de assurance . Cordialement</t>
  </si>
  <si>
    <t>doudou92100-94608</t>
  </si>
  <si>
    <t>A voir, en espérant que c’est mieux que l’assurance scolaire.  Je reste, néanmoins, hésitant.  Seul bémol, il n’y a pas d’avantages en cumulant les assurances habitation et auto...dommage.</t>
  </si>
  <si>
    <t>nathalie--94599</t>
  </si>
  <si>
    <t>Je souhaiterais pouvoir ajouter mes enfants comme conducteur déclaré et je ne vois pas comment faire. Pouvez-vous m’aider ?
Merci par avance pour vous</t>
  </si>
  <si>
    <t>paul-94568</t>
  </si>
  <si>
    <t>Je suis satisfait du devis. Futur nouveau client j’espère que les garanties souscrites me permettront En cas de problème de faire face à toutes difficultés financière.</t>
  </si>
  <si>
    <t>kaman--92920</t>
  </si>
  <si>
    <t xml:space="preserve">Le service est simple et assez rapide. 
Très satisfait des services proposés et de la disponibilité des conseillers l’accueil est plaisant et les tarifs sont assez bas. </t>
  </si>
  <si>
    <t>corine-94561</t>
  </si>
  <si>
    <t>Je suis satisfaite  du prix et des prestations . Merci de la simplicité du questionnaire . Je n’ai pas trouvé le montant de la franchise ., comment fait on pour modifier des prestations</t>
  </si>
  <si>
    <t>arnaud-94516</t>
  </si>
  <si>
    <t>Je suis satisfait. Cependant, je ne veux pas être harcelé par les appels intempestifs par des plateformes téléphonique qui essaient de me revendre des produits dont je n’y aucunement l’utilité. J’aimerai être tranquille le temps de prendre une décision. Si vous respecter ceci je serai pleinement satisfait.</t>
  </si>
  <si>
    <t>patou-94502</t>
  </si>
  <si>
    <t>Nous sommes extrêmement  satisfaits comme d'habitude des conditions et des tarifs, vous avez toute notre confiance et notre fidélité depuis de nombreuses années.</t>
  </si>
  <si>
    <t>anais--94496</t>
  </si>
  <si>
    <t xml:space="preserve">Je suis très Satisfaite le prix correct et c’est facile à faire sur internet! Je recommande a 100% 
Qu’il y ai une assurance spéciale leasing est un plus 
</t>
  </si>
  <si>
    <t>ramazan-94493</t>
  </si>
  <si>
    <t xml:space="preserve"> Je vais réfléchir. Je recherche une assurance automobile la plus minimum possible. 
Je vais réfléchir. Je recherche une assurance automobile la plus minimum possible. 
Je vais réfléchir. Je recherche une assurance automobile la plus minimum possible. 
</t>
  </si>
  <si>
    <t>17 juillet 2020 suite à une expérience en juillet 2020</t>
  </si>
  <si>
    <t>mama-h-94461</t>
  </si>
  <si>
    <t>je cherche a assurer mon véhicule mais le prix me semble chers pour mes années de permis merci de me contacter par téléphone afin de me proposer une offre d'assurance adapté</t>
  </si>
  <si>
    <t>rogerio--94455</t>
  </si>
  <si>
    <t>Je suis satisfait des propositions de prix et de la rapidité du devis, je recommande le passage par Lelynx. Je pense souscrire après avoir reçu le devis</t>
  </si>
  <si>
    <t>jean-93631</t>
  </si>
  <si>
    <t>Je suis très content de l'assureur direct assurance avec son assurance connectée you drive. Elle donne la possibilité à tout type de conducteur de bénéficier d'une assurance contrairement aux autres assureurs qui ne se limitent qu'à leur offre classique .</t>
  </si>
  <si>
    <t>sullivan-94361</t>
  </si>
  <si>
    <t>Service rapide, prix intéressants compte tenu de la protection annoncée. 
En attente du suivi si je rejoins cette assurance. J’espère être satisfait de la rapidité du traitement des dossiers si nécessaire.</t>
  </si>
  <si>
    <t>16 juillet 2020 suite à une expérience en juillet 2020</t>
  </si>
  <si>
    <t>vincent-94324</t>
  </si>
  <si>
    <t>Je suis satisfait des prix proposés et de la réactivité  du service. Je recommande cette assurance pour les prochaines prochaines personnes qui vont souscrire</t>
  </si>
  <si>
    <t>lea07-94250</t>
  </si>
  <si>
    <t>Ce site est très simple rapide a utiliser je recommande de plus les prix sont très attractif je le recommanderais a mes proches pour leur futur assurance</t>
  </si>
  <si>
    <t>leslie-94224</t>
  </si>
  <si>
    <t xml:space="preserve">Je suis satisfaite de la rapidité du prix proposé ainsi que des prix pratiqués par Direct Assurance.
Je vais étudier cette proposition et la comparer aux propositions  concurrentes </t>
  </si>
  <si>
    <t>louis-94221</t>
  </si>
  <si>
    <t>Notre famille possède plusieurs contrats chez direct assurance, je suis très déçu de cette tarification car c'est beaucoup plus cher que certaines autres compagnies</t>
  </si>
  <si>
    <t>jfl-94218</t>
  </si>
  <si>
    <t>Tarif intéressant. Liaison internet facile et claire . Questionnaire simple et précis.
La loi Hamon est clairement expliquée, mais n’est pas utilisable dans mon cas.
Échéance le 31/7</t>
  </si>
  <si>
    <t>ff-94207</t>
  </si>
  <si>
    <t>Je suis satisfait de prix,............. de la simplicité de l'estimation de devis. 
Je recommanderai à mes amis pour directe assurance..................</t>
  </si>
  <si>
    <t>cha-94206</t>
  </si>
  <si>
    <t>J’attends d’en savoir plus mais ça me semble satisfaisant. Je ne comprends pas pourquoi on me demande mon avis alors que j’ai juste vu un devis en ligne..</t>
  </si>
  <si>
    <t>laetitia--94204</t>
  </si>
  <si>
    <t>J’attends de conclure mon contrat pour pouvoir donner un avis un minimum objectif ce qui devrait être relativement rapide car je dois souscrire une assurance demain soit jeudi 17 juillet qui devra prendre effet ce vendredi</t>
  </si>
  <si>
    <t>na5nard7-94192</t>
  </si>
  <si>
    <t>Fuyez cet assureur!! Augmentation importante de la cotisation(pour 2 véhicules) sans justification malgré un bonus 50% et plus et pas de sinistre. De plus ils envoient un avis d'échéance où n'est pas précisé la date de résiliation possible ce qui est une obligation. De part la loi Hamon je vais pouvoir quitter cette assurance et surtout ne pas en dire du bien</t>
  </si>
  <si>
    <t>dechichi-92871</t>
  </si>
  <si>
    <t>Je suis satisfait, j’ai trouvé tout ce qu’il me fallait et cela m’a pris à peine 10 minutes.
Je recommande fortement vos services et c’est sans hésitation que je reviendrai vers vous.</t>
  </si>
  <si>
    <t>edward-94003</t>
  </si>
  <si>
    <t>Très bon prix.  A voir si il vont être là quand on a vraiment besoin d’eux. Le site est très rapide pour trouver une assurance. Je viens de commencer mais recherche mais c’est le moins cher.</t>
  </si>
  <si>
    <t>12 juillet 2020 suite à une expérience en juillet 2020</t>
  </si>
  <si>
    <t>ihcene--93890</t>
  </si>
  <si>
    <t>C’est convenable et assez satisfaisant le site est bien fait je recommande mais je n’ai pas compris la fonction annulé j’aimerais l’avoir mensuellement</t>
  </si>
  <si>
    <t>burnlife-93866</t>
  </si>
  <si>
    <t>Suite à un problème avec ma voiture en bas de chez moi, J'appel l'assistance pour un dépannage. Pas de chance, mon contrat ne m'assiste qu'a partir de 50 kms de chez moi. Je cherche à ajouté l'option SERENITE qui comprend l'assistance 0 km. impossible sur le site. Un peu énervé, je vois les devis des autres assureurs avec cette option, pour la prochaine fois, on ne sais jamais. Je trouve des propositions moins chères avec les garanties équivalentes. Comme je suis quelqu'un de fidèle, je refais un devis sur direct assurance et Là ??? Je trouve mon assurance actuelle avec l'option SERENITE pour environ 130 euros de moins. de 594 euros par ans, je passe à 462 euros avec l'option en plus ???Impossible de changer mon contrat sur le site, alors que l'on vous le propose.</t>
  </si>
  <si>
    <t>11 juillet 2020 suite à une expérience en juillet 2020</t>
  </si>
  <si>
    <t>thomas--93822</t>
  </si>
  <si>
    <t>J’aurais pensée pouvoir bénéficier d’une réduction étant donnée que j’assure deux véhicules chez vous. En réduction sur le même principe que le parrainage.</t>
  </si>
  <si>
    <t>mariejulie--93803</t>
  </si>
  <si>
    <t>Pas la possibilité de mettre toutes les options voulu mais sinon facilite de trouver un tarif et d’avoir un devis rapide. Dommage que ce ne soit pas modulable</t>
  </si>
  <si>
    <t>damon666-93781</t>
  </si>
  <si>
    <t>Très satisfait ! Tarif correct Par rapport aux autres assurances qui font largement plus chères  ! Souscription Simple Et rapide ! Je recommande cette assurance !</t>
  </si>
  <si>
    <t>10 juillet 2020 suite à une expérience en juillet 2020</t>
  </si>
  <si>
    <t>sonia-93762</t>
  </si>
  <si>
    <t>Je suis satisfaite du tarif par rapport à tout ce qui est assuré,  surtout après avoir comparé avec la concurrence. Je suis étudiante et c’est rassurant d’être bien assurée et à un bon prix.</t>
  </si>
  <si>
    <t>oceane--93745</t>
  </si>
  <si>
    <t>Prix correct mais assez vague malgré tout. Un prix fixe serait souhaitable à fin de prendre une décision. Malgré ça si t’es très clair, c’est agréable.</t>
  </si>
  <si>
    <t>clagleyze-93702</t>
  </si>
  <si>
    <t>Les prix me conviennent mais je souhaite être recontacté par téléphone avant de finaliser. Prise en charge Europe? Couverture identique conducteur principal ou secondaire ?</t>
  </si>
  <si>
    <t>murielle--93698</t>
  </si>
  <si>
    <t>Si tôt est exact c est super j attends de recevoir le devis écrit et voir les conditions . Franchise !, prêt véhicule !, garantie à neuf pendant 4 ans sans malus !</t>
  </si>
  <si>
    <t>09 juillet 2020 suite à une expérience en juillet 2020</t>
  </si>
  <si>
    <t>betty-93667</t>
  </si>
  <si>
    <t>Je voulais savoir s’il est possible de mensualiser l’assurance auto et si je peux y joindre mes différentes assurances comme habitation et scolaire. Je suis disponible le matin.</t>
  </si>
  <si>
    <t>kevin-93662</t>
  </si>
  <si>
    <t>Je suis très satisfait niveau prix qualité de service au top prix bas une des meilleures assurances auto sans aucuns doutes très faciles de souscrire aucun problème bravo à l’équipe.</t>
  </si>
  <si>
    <t>john-93651</t>
  </si>
  <si>
    <t>Je suis satisfait, rapide et simple. J’attends le devis pour mieux savoir où je vais avant de souscrire chez vous.  Bon prix pour un conducteur novice.</t>
  </si>
  <si>
    <t>aurel-93644</t>
  </si>
  <si>
    <t>Prix attractifs reste à voir si les prestations sont bonnes ! Pas encore souscrit donc je ne peux pas le dire pour l’instant! Devis simple en ligne et très rapide.</t>
  </si>
  <si>
    <t>angele--93643</t>
  </si>
  <si>
    <t>J attends de voir le détail du devis mais celui ci me paraît cher .. je suis déjà assurée chez direct assurance et ce n est pas du tout le même tarif alors que le véhicule est plus récent .</t>
  </si>
  <si>
    <t>yohann-93629</t>
  </si>
  <si>
    <t>Très satisfaisant très bon prix très simple et très rapide à souscrire très bon rapport qualité/prix très bon conseillé pour tout type de véhicules merci</t>
  </si>
  <si>
    <t>tartar--93628</t>
  </si>
  <si>
    <t>Bonjour j’aimerais qu’un conseiller m’appelle pour avoir plus d’informations  au sujets de mon devis établi aujourd’hui car des choses un peu floue pour moi merci beaucoup de votre compréhension</t>
  </si>
  <si>
    <t>lison-cabaret-93623</t>
  </si>
  <si>
    <t>Super super très bien rien a dire je pense prendre mon assurance automobile chez vous car je suis une jeune conductrice et vos tarif sont très bien !</t>
  </si>
  <si>
    <t>lison-cabaret-93605</t>
  </si>
  <si>
    <t>Bon site internet, le devis a été fais rapidement, c’est très efficace, je pense prendre mon assurance chez vous. Le site internet est complet, rien à dire c’est top.</t>
  </si>
  <si>
    <t>nadine-2801-93584</t>
  </si>
  <si>
    <t>Je suis satisfaite des propositions qui m’ont été présentées. La facilité et donc la rapidité pour renseigner le formulaire sont un plus qui permet de ne pas ressaisir les informations</t>
  </si>
  <si>
    <t>cmartine-93549</t>
  </si>
  <si>
    <t>Je suis satisfaite de l ensemble des informations reçues et les prix semblent correctes. Merci de m envoyer le devis. Afin que je puisse prendre une décision</t>
  </si>
  <si>
    <t>jo-93456</t>
  </si>
  <si>
    <t>Satisfait du service même si je trouve les tarifs un peu élevé. J’ai eu un bon contact téléphonique rapide efficace et qui m’a bien expliqué les choses</t>
  </si>
  <si>
    <t>alain--93413</t>
  </si>
  <si>
    <t xml:space="preserve">Tarif attractif, en attente du devis pour faire mon choix final.
Site bien fait et facile d accès 
Une amie y est et elle m a dit être ravie du service rendu </t>
  </si>
  <si>
    <t>emilie-93370</t>
  </si>
  <si>
    <t>Je suis satisfaite par votre service et votre proposition de devis pour mon futur achat de véhicule. Devis simple et expliqué de façon claire en étant quand même bien détaillé.</t>
  </si>
  <si>
    <t>simon76-93361</t>
  </si>
  <si>
    <t>Devis en ligne rapide, efficace pour un premier devis sur internet. Des prix très abordables, que ça soit pour une jeune conducteur ou bien un conducteur expérimenté</t>
  </si>
  <si>
    <t>gilles-93360</t>
  </si>
  <si>
    <t>satisfait du service, prix trop élevés, je suis déjà client pour 2 véhicules
Je n'ai pas pu voir le niveau des franchises qui sont liées à cette proposition</t>
  </si>
  <si>
    <t>petermay-93341</t>
  </si>
  <si>
    <t>Très bon échangé téléphonique. La personne m'a donné tous les détails dont j'avais besoins et avec beaucoup d'amabilité! Je n'ai pas été poussé a prendre de décision dans l'immédiat ce que j'apprécie!</t>
  </si>
  <si>
    <t>06 juillet 2020 suite à une expérience en juillet 2020</t>
  </si>
  <si>
    <t>ncy-93287</t>
  </si>
  <si>
    <t xml:space="preserve">Bug lorsque j'ai voulu le faire depuis mon espace client, ce qui est dommage. 
J'espère  que cela ira mieux si je rajoute mon nouveau contrat .
Cordialement </t>
  </si>
  <si>
    <t>fatoumata--93269</t>
  </si>
  <si>
    <t xml:space="preserve">Je suis satisfaite de votre site internet, j’ai eu les répons attendues et je vous remercie par avance. J’attend le devis sur ma boîte email
Cordialement </t>
  </si>
  <si>
    <t>fannyoli--93248</t>
  </si>
  <si>
    <t>Je suis très satisfaite du service en ligne je recommande vivement il me reste plus qu’à souscrire en espérant être satisfaite également par la suite ...</t>
  </si>
  <si>
    <t>arno-93244</t>
  </si>
  <si>
    <t>Bonjour,
oui je vais étudier ce devis pas de soucis, merci bien. au plaisirs de vous lire, cordialement Arnaud Millet
Bonne soirée...la besse... à bientôt</t>
  </si>
  <si>
    <t>karine-93238</t>
  </si>
  <si>
    <t>Je suis contente le prix me convient beaucoup très satisfaite rapport qualité prix au top , propose plusieurs formule avec différents prix  au top merci</t>
  </si>
  <si>
    <t>arwn-93237</t>
  </si>
  <si>
    <t>J’étais déjà chez vous et payais 71€/ mois durant 3 ans au tiers, suite à un déménagement on m’a obligé à changer d’assureur. J’étais satisfaite chez vous même si je trouvais le prix un peu élevé au bout de 3 ans au tiers mais vos garanties semblent satisfaites si avec tout je paye environ 68€/mois</t>
  </si>
  <si>
    <t>gigi-93127</t>
  </si>
  <si>
    <t>La famille va être presque en totalité assurée chez vous !
Aucun problème, aucun sinistre ....
Toutefois, pourquoi ne peut on pas régler par mensualités ?
C'est très confortable et en vigueur chez de nombreux agents....
Bonne réception
Bien cordialement</t>
  </si>
  <si>
    <t>02 juillet 2020 suite à une expérience en juillet 2020</t>
  </si>
  <si>
    <t>tiphaineabbas-93095</t>
  </si>
  <si>
    <t>Les prix semblent correctes ainsi que les garanties, je suis pour l’instant satisfaite des devis recommandés, je vais analyser cela avec mon conjoint</t>
  </si>
  <si>
    <t>sabine--93048</t>
  </si>
  <si>
    <t xml:space="preserve">Je n’ai pas encore d’avis, j’attends d’étudier le devis envoyé. Pour l’instant il semble plus compétitif que mon assurance actuelle ; j’attends de pouvoir comparer les prestations </t>
  </si>
  <si>
    <t>gaster85-93023</t>
  </si>
  <si>
    <t xml:space="preserve">Je suis satisfait des prix et des différents services
J’espère que je pourrais prendre ma décision très vite dans les prochaines Heures qui suivent.
Reste à savoir si après il y’aura d’autres mesures d’accompagnement adapter à mon besoin </t>
  </si>
  <si>
    <t>-nadine-93016</t>
  </si>
  <si>
    <t>Je suis satisfaite du devis. C est simple et pratique et surtout il y a des tarifs très intéressants et il propose beaucoup d options pour les packs.</t>
  </si>
  <si>
    <t>vinc34-93000</t>
  </si>
  <si>
    <t xml:space="preserve">Correct et rapide je pense que une fois mon achat valide je vais souscrire directement en ligne.                              
Le rapport prix prestation paraît intéressant </t>
  </si>
  <si>
    <t>01 juillet 2020 suite à une expérience en juillet 2020</t>
  </si>
  <si>
    <t>j-led76-92973</t>
  </si>
  <si>
    <t xml:space="preserve">La simulation me paraît correcte, le site est bien fait, c’est rapide mais j’attends d’autres devis pour être sûr,  merci Direct Assurance ! 
    J.L.      </t>
  </si>
  <si>
    <t>marion-victorin-92928</t>
  </si>
  <si>
    <t xml:space="preserve">je suis très satisfaite du service, très rapide et efficace .  
j'attend de recevoir ce devis par e-mail pour pouvoir l'étudier et éventuellement changer d'assureur 
</t>
  </si>
  <si>
    <t>Je suis satisfait du service,  les prix sont convenables et nous trouvons ce que nous recherchons assez rapidement. 
Très efficace et aussi très accessible.</t>
  </si>
  <si>
    <t>30 juin 2020 suite à une expérience en juin 2020</t>
  </si>
  <si>
    <t>tov299-92835</t>
  </si>
  <si>
    <t>trop cher j'ai trouvé pour les mêmes caractéristiques 80 euros moins cher , C'est dommage car je suis actuellement assuré chez vous avec mon ancienne golf</t>
  </si>
  <si>
    <t>benjamin-92807</t>
  </si>
  <si>
    <t>J’attends le devis pour pouvoir me faire un avis sur l’ensemble de vos services, car certains montants ne sont pas indiqués tels que les franchises concernant les dommages</t>
  </si>
  <si>
    <t>red1-92767</t>
  </si>
  <si>
    <t>Je suis assuré chez Direct Assurance depuis 2017, aucun sinistre n'a eu lieu sur cette période et avec un bonus de 15% je reçois l'avis d'échéance pour 2020-2021 avec une augmentation significative de ma cotisation annuelle. pourquoi ? ou vous dira que le coût des réparations a augmenté !!! en faisant une simulation sur leur site web et reprenant les mêmes critères que mon contrat actuel chez eux; SURPRISE Tarif proposé aux nouveaux clients moins cher de 160€. 
Conséquence : Résilier sans contrat car il y a mieux si on cherche bien et on fait le bon calcul.</t>
  </si>
  <si>
    <t>thomas-92746</t>
  </si>
  <si>
    <t>Le prix plus les options sont correct par rapport à mon assurance actuelle . J’attends de voir avec d’autre concurrents avant de me décider de venir m’assurer chez vous !</t>
  </si>
  <si>
    <t>val-92734</t>
  </si>
  <si>
    <t xml:space="preserve">Je suis satisfaite des services, les demandes sont traités rapidement , les prix sont correct.. Je ne peux pas témoigner la réactivité sur les sinistres car je n ai heureusement pas eu à  le faire 
Cordialement </t>
  </si>
  <si>
    <t>nassim-92719</t>
  </si>
  <si>
    <t>Les prix des assurances sont plutôt abordables, mais dommage que l’on ne peut pas souscrire uniquement à l’assistance 0 km sans recourir au pack sérénité.</t>
  </si>
  <si>
    <t>julien--92718</t>
  </si>
  <si>
    <t>Le montant des franchises n’est pas abordés. Mis à part cela les tarifs semblent attractifs. On devrait pouvoir aborder la question des remorques dans la tarification. Comment puis obtenir un code promo ?</t>
  </si>
  <si>
    <t>29 juin 2020 suite à une expérience en juin 2020</t>
  </si>
  <si>
    <t>dodo-92716</t>
  </si>
  <si>
    <t xml:space="preserve">Je suis satisfait du devis , je vais en réfléchir et pourquoi pas changer
Très rapide et facile à utiliser 
Maintenant je suis entrain de voir pour une deuxième voiture </t>
  </si>
  <si>
    <t>knightzoe-92618</t>
  </si>
  <si>
    <t>Je suis satisfaite de cette assurance. 
Le prix est raisonnable et je suis bien couverte. 
J’ai pris pour 5€ de plus par mois, un prêt de voiture en cas de panne.
Je ne peux rien dire de plus.</t>
  </si>
  <si>
    <t>28 juin 2020 suite à une expérience en juin 2020</t>
  </si>
  <si>
    <t>papyjean-92547</t>
  </si>
  <si>
    <t>Je suis satisfait des services proposés,  les prix me conviennent. 
Simple et pratique , j'ai ete conseillé  par des amis tres satisfaits des prestations .</t>
  </si>
  <si>
    <t>kevin-92540</t>
  </si>
  <si>
    <t>Je trouve que le prix est chère comparé au autre devis que j’ai pu réalisé chez d’autre compagnie d’assurance je souhaiterais être contacté par un conseiller si cela est possible</t>
  </si>
  <si>
    <t>pierre-92527</t>
  </si>
  <si>
    <t>Satisfaisant et pratique. Le service en ligne est claire. Les tarifs paraissent intéressant en attendant de comparer avec les concurrents. Rien à ajouter.</t>
  </si>
  <si>
    <t>awais-ali-rabbani--92505</t>
  </si>
  <si>
    <t>I am very happy ?? it was quick and easy very helpful easy to understand all the questions filling up answers not bad at all I recommend to any one ?? want good and cheaper assurance it’s this is the assurance direct assurance</t>
  </si>
  <si>
    <t>enis-92502</t>
  </si>
  <si>
    <t>Le prix me convient pour le devis que j’ai effectué auprès de direct assurance j’espere Que la qualité est à la hauteur merci à vous pour ces belle réduction</t>
  </si>
  <si>
    <t>lau-92500</t>
  </si>
  <si>
    <t xml:space="preserve">Super service de Devis, prix correct je vais prendre le temps de réfléchir à l’offre faite. 
A la recherche d’avis sur la qualité client, et sur la prise ne charge de l’assurance </t>
  </si>
  <si>
    <t>fabregues-92428</t>
  </si>
  <si>
    <t>Étant déjà titulaire d'un contrat, je m'attendais à meilleur tarif. Et en plus on m'oblige à écrire un avis pour poursuivre la demande de devis. Mon choix va être vite fait !</t>
  </si>
  <si>
    <t>26 juin 2020 suite à une expérience en juin 2020</t>
  </si>
  <si>
    <t>anth’one-92316</t>
  </si>
  <si>
    <t>Le simulateur est simple et intuitif et les propositions de tarifs sont vraiment intéressante vis-à-vis de la concurrence. Je réfléchis encore mais je pense choisir une solution direct assurance.</t>
  </si>
  <si>
    <t>25 juin 2020 suite à une expérience en juin 2020</t>
  </si>
  <si>
    <t>fatifat-92210</t>
  </si>
  <si>
    <t>Tres intéressant 
J attends le devis pour étudier la possibilité de souscrire chez vous
En tous cas, la plateforme est très pratique pour établir mon devis.</t>
  </si>
  <si>
    <t>prisla-92163</t>
  </si>
  <si>
    <t xml:space="preserve">Je suis satisfaite du service,le prix me convient et les conditions sont bonnes.
je veux réduire mes mensualités,nous avons une véhicule assuré chez vous .  </t>
  </si>
  <si>
    <t>24 juin 2020 suite à une expérience en juin 2020</t>
  </si>
  <si>
    <t>ranushan-92128</t>
  </si>
  <si>
    <t>Je suis satisfait, avec le prix incroyable comparé aux autres assureurs.
Le devis est claire et très rapide à réaliser. En 5 minutes le devis est réalisé.</t>
  </si>
  <si>
    <t>damien-92086</t>
  </si>
  <si>
    <t>Vos tarifs varient constamment en ligne, fait en meme temps sur 3 appareils differents et 3 ip differentes, données stricto-identiques : jusqu’à 50€ d’ecart !!! 
Pour que la confiance règne, commencez par faire des tarifs qui ne changent pas toutes les 3 min. Je me tâte serieusement à faire un signalement à la DGCCRF, mais je vais commencer par lancer une enquête De presse sur ces pratiques...</t>
  </si>
  <si>
    <t>florian-91949</t>
  </si>
  <si>
    <t>Je suis satisfait du service, il est très simple de faire une demande de devis.. les prix sont très raisonnable et attractif selon les couvertures souhaitées.</t>
  </si>
  <si>
    <t>23 juin 2020 suite à une expérience en juin 2020</t>
  </si>
  <si>
    <t>ak--92015</t>
  </si>
  <si>
    <t xml:space="preserve">Prix élevé pour un deuxième véhicule et ancien, merci de me faire une proposition plus correcte que cela, 
J’ai des devis plus intéressant chez les Autres assureurs. 
C’est dommage </t>
  </si>
  <si>
    <t>kenzidjemoui--92001</t>
  </si>
  <si>
    <t>Je suis très satisfait service excellent plateforme internet beaucoup de personne m’ont recommandé ce site prix très correct recherche extrêmement rapide</t>
  </si>
  <si>
    <t>tayib-91997</t>
  </si>
  <si>
    <t>Satisfait du service. Devis rapide et simple 
Prix raisonnable je recommande cette assurance qui est deja reconnue comme étant la moins cher de France merci</t>
  </si>
  <si>
    <t>22 juin 2020 suite à une expérience en juin 2020</t>
  </si>
  <si>
    <t>mom’s-91885</t>
  </si>
  <si>
    <t>Des prix imbattables et en fonction de mes besoins. Pour le moment c’est impeccable pour moi. Les conseillers sont joignables, à l’écoute de mes besoin et me propose l’offre la plus adapté à ce que je veux.</t>
  </si>
  <si>
    <t>coumba-91869</t>
  </si>
  <si>
    <t>Je suis satisfait de vos services. Merci beaucoup. Les prix me conviennent totalement. Suite a la réception du devis je reviendrai vers vous pour une souscription.</t>
  </si>
  <si>
    <t>weylin-91859</t>
  </si>
  <si>
    <t xml:space="preserve">Simple et pratique. Les informations principales sont trouvables facilement
Les tarifs sont attractifs (déjà clients pour résidence principale et un véhicule)
</t>
  </si>
  <si>
    <t>ludivine--91795</t>
  </si>
  <si>
    <t xml:space="preserve">Les prix ont l’air intéressants, je vais essayer de calculer mon devis. J’espère pouvoir venir chez vous 
Le prix ont l’air avantageux, devis rapide en ligne </t>
  </si>
  <si>
    <t>alex-91778</t>
  </si>
  <si>
    <t>Pas de soucis avec Direct Assurance sur l’autre véhicule, donc on revient vers vous pour le nouveau. Néanmoins sortir un an d’assurance cela fait cher, je souhaiterai payer l’année au moins en 2 fois. 
Cdlt</t>
  </si>
  <si>
    <t>21 juin 2020 suite à une expérience en juin 2020</t>
  </si>
  <si>
    <t>ayad-91761</t>
  </si>
  <si>
    <t>Je suis satisfait de cette offre direct assurance merci à direct assurance et de leur facilité d’accès à l’assurance de voiture et de leur système automatique informatisé</t>
  </si>
  <si>
    <t>philippe-le-lan-91748</t>
  </si>
  <si>
    <t>un devis réalisé d'une façon plutôt simple: Bravo pour cet aspect de votre site.
Dommage par contre qu'étant client de longue date chez vous, j'ai été dans l'impossibilité de me connecter sur mon compte et ai dû me faire passer pour un nouveau client pour avoir ce devis...</t>
  </si>
  <si>
    <t>adambermoser--91728</t>
  </si>
  <si>
    <t>Bien mais et compréhensible mais un peu cher. Ma voiture ne roule pas donc il serait bien de faire une assurance pour ce type de voiture pour que ce soit moins cher.</t>
  </si>
  <si>
    <t>mel80-91714</t>
  </si>
  <si>
    <t>Je suis satisfait du prix, merci je voudrai être rappeler afin de mettre votre assurance en place merci d’avance. C’est une assurance qui est très bien</t>
  </si>
  <si>
    <t>naila--91710</t>
  </si>
  <si>
    <t>Les prix me conviennent , très attractif 
Devis rapides
Meilleurs offres sur le net 
Souscription facile
Clarte du site, facilité de choix des options d’assurance</t>
  </si>
  <si>
    <t>20 juin 2020 suite à une expérience en juin 2020</t>
  </si>
  <si>
    <t>managua-91676</t>
  </si>
  <si>
    <t>Les prix me conviennent 
La saisie du devis facile et ludique
je souhaiterai obtenir néanmoins un code promo car nous sommes déjà client de direct assurance pour notre habitation</t>
  </si>
  <si>
    <t>julien--91653</t>
  </si>
  <si>
    <t>Si le devis est conforme au payment final, c’est très intéressant ! Rapide à faire et assez complet. J’attend de le revoir par mail pour me faire un vrai avis</t>
  </si>
  <si>
    <t>lolo-mccall-91645</t>
  </si>
  <si>
    <t xml:space="preserve">Je suis satisfait je pense que le tarif est acceptable en vu de ma demande . J’espère très vite pouvoir signé ce contrat d’assurance. 
En espérant ne pas être harcelé au téléphone .
A bientôt </t>
  </si>
  <si>
    <t>jojolapin-91636</t>
  </si>
  <si>
    <t>Satisfait de la,rapidité de réponse du site internet sur lequel je viens de faire ma simulation. A voir également plus tard avec les motos que je possède si il y a lieu de modifier.</t>
  </si>
  <si>
    <t>adrienb-91563</t>
  </si>
  <si>
    <t xml:space="preserve">bonjour, je suis très satisfait des informations sur votre site, je trouve que les prix sont très attractif et qu'il est très ludique à l'utilisation 
Merci à vous </t>
  </si>
  <si>
    <t>francois--91539</t>
  </si>
  <si>
    <t>Je suis satisfait du service, les prix me semblent corrects, plusieurs options disponibles, c’est rapide et efficace, je vous le conseille, n’hésitez pas</t>
  </si>
  <si>
    <t>laika-91530</t>
  </si>
  <si>
    <t>Toujours dan s l'attente de mon remboursement de pare brise au bout de 5 mois 3 fois ont me dit que l'argent va etre sur mon compte avant 72 heures et toujours rien, assureur à éviter</t>
  </si>
  <si>
    <t>cam-91516</t>
  </si>
  <si>
    <t xml:space="preserve">Je suis satisfait service et prix 
J espère être satisfait si je souscrit un contrat
C’est mes parents qui m’on parler de vous 
J’espère avoir une prime de bonus sous forme de réduction à moi et mes parents </t>
  </si>
  <si>
    <t>mbaye--91505</t>
  </si>
  <si>
    <t>Je suis satisfait du service et des choix proposés pour le choix de mon assurance auto , les prix sont abordables et en cohésion avec les services proposés  . Merci</t>
  </si>
  <si>
    <t>djidji50100-91501</t>
  </si>
  <si>
    <t xml:space="preserve">Les prix auto me conviennent pour l'assurance habitation c'est plus cher que mon assurance actuelle j'espère que le service vaut vraiment t le coup c'est important
</t>
  </si>
  <si>
    <t>maxime-91491</t>
  </si>
  <si>
    <t>Jusqu’à là les prix me conviennent réponse rapide et détail clair des service si cela me convient peut être je ferai assurer une deuxième voiture En suivant</t>
  </si>
  <si>
    <t>18 juin 2020 suite à une expérience en juin 2020</t>
  </si>
  <si>
    <t>sieg--91418</t>
  </si>
  <si>
    <t>Je suis satisfait du service les prix me convienne simple et rapide bonne prestation bon prix bon rapport qualité prix mieux que vaut concurrent merci</t>
  </si>
  <si>
    <t>jasim-91340</t>
  </si>
  <si>
    <t xml:space="preserve">Je suis satisfait de botre site ineternet, il est rapide clair et efficace.
Je veux uniquement un devis afin de me decider entre deux propositions ... </t>
  </si>
  <si>
    <t>angelo-91239</t>
  </si>
  <si>
    <t>je suis satisfait a la fois des prix et garanties voir avec mon assurance et si elle ne s'aligne pas je fais appel a direct assurance dans les plus brefs délais</t>
  </si>
  <si>
    <t>ryad-91232</t>
  </si>
  <si>
    <t>Simple et pratique je suis très satisfait des services ainsi que des prix convenable c’est pourquoi j’aimerais recevoir un devis par courriel pour pouvoir mieux étudier</t>
  </si>
  <si>
    <t>micke-91180</t>
  </si>
  <si>
    <t>Très satisfait des prix intéressant et des bonnes garanties l offre est mieux que chez les autres concurrents je recommande direct assurance aux autres personnes</t>
  </si>
  <si>
    <t>gomes-costa-91168</t>
  </si>
  <si>
    <t>Je suis satisfait, c’était très rapide et pratique et fácil à voir avec précision le devis pour savoir les conditions de remboursement en cas de sinistre.</t>
  </si>
  <si>
    <t>clo-91153</t>
  </si>
  <si>
    <t xml:space="preserve">Je pensais les prix plus intéressant avec de meilleures garanties face à la concurrence
À comparer voir si le devis est vraiment intéressant.
Direct assurance est connu pour avoir de tarifs très avantageux j'attends un retour de leur part par téléphone afin de voir s'ils arriveraient à me convaincre de les choisir. </t>
  </si>
  <si>
    <t>devrim-91132</t>
  </si>
  <si>
    <t xml:space="preserve">
Rapide et facile pour obtenir un devis les prix sont actuellement à l'étude une comparaison s'impose site agréable et très rapide et pratique je vous conseille Drect Assurance 
merci </t>
  </si>
  <si>
    <t>fabdel-91108</t>
  </si>
  <si>
    <t>je suis satisfait, je n'ai pas communiqué mon numéro de téléphone car nous sommes des personnes sourdes, nous ne pouvons pas entendre au téléphone. Merci de bien vouloir communiquer par mail, merci de votre compréhension.</t>
  </si>
  <si>
    <t>15 juin 2020 suite à une expérience en juin 2020</t>
  </si>
  <si>
    <t>ibra-90992</t>
  </si>
  <si>
    <t xml:space="preserve">Je trouve ça assez chère  pour une voiture de ce modèle est de cette année.
Toutes ensachant que J’ai déjà assuré un véhicule chez vous auparavant, Et que je l’ai permis depuis 6 ans.
</t>
  </si>
  <si>
    <t>el-mehdi--90990</t>
  </si>
  <si>
    <t xml:space="preserve">RAS, Tout est OK, Site web Assez simple à utiliser.
Bonne expérience du client dans l’ensemble.
Bon rapport qualité prix.
Personnel très professionnel.
</t>
  </si>
  <si>
    <t>luigi--90969</t>
  </si>
  <si>
    <t>Je suis satisfait des services qui sont proposés par direct assurance, je trouve que les tarifs sont Très intéressant Adaptable  à toutes les bourses</t>
  </si>
  <si>
    <t>dina--90919</t>
  </si>
  <si>
    <t xml:space="preserve">Les prix me conviennent par rapport à la concurrence. La réponse est immédiate pour connaître les tarifs des devis. . Et facilite de navigation pour la souscription en
Ligne </t>
  </si>
  <si>
    <t>litem-90901</t>
  </si>
  <si>
    <t xml:space="preserve">je m'attendais a plus de différence avec une assurance auto en raison des vos publicités précisant l'économie 
par contre le simulateur est plutôt bien fait. il manque cependant des informations quant a des mentions de garanties de remboursement de véhicule pour les LOA </t>
  </si>
  <si>
    <t>lamome-90900</t>
  </si>
  <si>
    <t xml:space="preserve">Je ne sais pas encore j’attends de voir le devis afin de bien voir toutes les modalités 
Et de comparer 
De combien est la franchise brie de glace ? Ainsi que vol ou dégradation du véhicule </t>
  </si>
  <si>
    <t>farahz-90871</t>
  </si>
  <si>
    <t>Le prix est correct pour une couverture complète. Je n’ai pas trouvé moins cher ailleurs pour le moment. Je pense assurer mon prochain véhicule chez vous.</t>
  </si>
  <si>
    <t>14 juin 2020 suite à une expérience en juin 2020</t>
  </si>
  <si>
    <t>anthony27-90828</t>
  </si>
  <si>
    <t xml:space="preserve">satisfait du prix en espérant ne pas être déçu lors d'un appel pur x problèmes
étant déjà client  chez vous.
dans l'attente d'un retour de vos services
</t>
  </si>
  <si>
    <t>ozgur--90815</t>
  </si>
  <si>
    <t xml:space="preserve">Je suis satisfait du prix sur votre établissement  défi toute concurrence rien à redire on m’a conseillé tout simplement  direct assurance sur internet cordialement 
</t>
  </si>
  <si>
    <t>emilie-90796</t>
  </si>
  <si>
    <t>Très rapide pour avoir un devis un peu élevé niveau prix et dommage de ne pas avoir de remise sachant que mon mari est Déjà  assure chez vous</t>
  </si>
  <si>
    <t>christine-90771</t>
  </si>
  <si>
    <t>Je suis très satisfait du devis. Les prix sont très attractifs. Je peux obtenir un importante réduction par rapport à mon ancien contrat d'assurance.</t>
  </si>
  <si>
    <t>soudani-sahib-90767</t>
  </si>
  <si>
    <t>Bonjour Mme, Mr,
Vous n avez pas considérer que mon mari est déjà client chez vous. Donc vous n avez pas récompenser notre fidélité. 
Bien cordialement 
Mme SOUDANI SAHIB</t>
  </si>
  <si>
    <t>13 juin 2020 suite à une expérience en juin 2020</t>
  </si>
  <si>
    <t>maxime-90731</t>
  </si>
  <si>
    <t xml:space="preserve">Toujours satisfait des prestations et des devis de Direct Assurance. 
La relation clientèle est toujours au rendez-vous. 
Etant client fidèle, j'aimerai bénéficier d'un avantage supplémentaire. </t>
  </si>
  <si>
    <t>muriel-90717</t>
  </si>
  <si>
    <t>Je suis satisfaite et trouve le prix correct néanmoins je vais me renseigner dans d’autres sociétés d’assuranceavant de finaliser mon dossier  pour comparatif</t>
  </si>
  <si>
    <t>fleur-90677</t>
  </si>
  <si>
    <t xml:space="preserve">depuis l'obtention de mon permis j'ai toujours été client chez direct assurance, malgré des sinistre ou j'étais responsable il on toujours assuré le service. les tarif sont bien moins élevé que chez les autres compagnie "classique" </t>
  </si>
  <si>
    <t>brad-90655</t>
  </si>
  <si>
    <t>Good, il sont a l'ecoute et receptif, pour faire le devis c'est très facile, les pris son abordarble pour tout type de vehicule et meme pour les jeunes conducteur c'est bien</t>
  </si>
  <si>
    <t>12 juin 2020 suite à une expérience en juin 2020</t>
  </si>
  <si>
    <t>fafabrice-90531</t>
  </si>
  <si>
    <t xml:space="preserve">PRIX SATISFAISANT ET DE BONNE GARANTIE
DOMMAGE QUE L'ASSISTANCE ZERO KILOMETRE FASSE
PARTI D'UN PACK 
JE N'AI NI VU LE PRIX DES FRANCHISES OU AUTRES COTISATIONS </t>
  </si>
  <si>
    <t>09 juin 2020 suite à une expérience en juin 2020</t>
  </si>
  <si>
    <t>laeti8829-90370</t>
  </si>
  <si>
    <t>J'ai ete cliente 2 fois et 2 fois contrat signé et payer pour l'année . Mais direct assurance marzsilier mon contrat deux fois sans me demande zt je nen co naos pas la raison. De plus je paye une grosse somme et il.me.remboutse mon sœur commssio. Qui est de 100 euros environ....déjà  que je mefait dégager pour rien mais en plus je perd mon zrgent !5tttout va bien</t>
  </si>
  <si>
    <t>07 juin 2020 suite à une expérience en juin 2020</t>
  </si>
  <si>
    <t>jessy-90297</t>
  </si>
  <si>
    <t>il faudrait mieux eviter d'avoir un service client lorsqu'il est aussi peu aimable et aussi peu fiable. A quoi sert l’enregistrement des appels pour rester aussi mauvais dans la durée</t>
  </si>
  <si>
    <t>28 mai 2020 suite à une expérience en mai 2020</t>
  </si>
  <si>
    <t>max-90005</t>
  </si>
  <si>
    <t>Direct assurance fait du chantage en imposant leur garage en indiquant (par ecrit) que si c'est  leur réparateur le délai d'expertise est immédiat alors que si je passe par le garagiste de mon choix ils demanderont à l'expert de ne pas intervenir avant 30 30 jours.Bref du chantage pour forcer les assurés à passer par leur réparateur</t>
  </si>
  <si>
    <t>26 mai 2020 suite à une expérience en mai 2020</t>
  </si>
  <si>
    <t>ade-89940</t>
  </si>
  <si>
    <t>Cette assurance es nul. Quand on prend le pack tout risque on doit tout payer. Et meme si l'état oblige les assurance a réglé le nettoyage de la voiture contre le corona virus. Direct assurance ne veux pas y prendre en charge. Si vous devez changer votre pare-brise dans un autre garage que les leurs il la font passer par un expert. Je suis vraiment dessus je recherche de tout urgence une autre assurance.</t>
  </si>
  <si>
    <t>17 mai 2020 suite à une expérience en mai 2020</t>
  </si>
  <si>
    <t>zepnt-89700</t>
  </si>
  <si>
    <t>Attention, si vous avez un accident avec tiers non identifié, Direct Assurance fera en sorte de ne pas payer en prétextant que vous effectuez une fausse déclaration. Heureusement mon avocate ne l'entend pas de cette oreille. Désolant d'en arriver là mais... A FUIR ABSOLUMENT !</t>
  </si>
  <si>
    <t>moms33270-89693</t>
  </si>
  <si>
    <t xml:space="preserve">Les bonus ne servent a rien, le prix ne fait qu'augmenter et les prélèvements sont aléatoires ainsi que les sommes prélevées, je déconseille fortement cette assurance, aucun sérieux.
Je leur ai écrit un courrier pour justifier les prélèvements et j'ai été rappelé par une conseillère qui a essayé de me mener en bateau, en gros aucune réponse concrète, ils font ce qu'ils veulent...
</t>
  </si>
  <si>
    <t>11 mai 2020 suite à une expérience en mai 2020</t>
  </si>
  <si>
    <t>guy94-89525</t>
  </si>
  <si>
    <t>après un accident survenu le 30 janvier mon vehicule n'est toujours pas réparé malgré la visite de l'expert. Aux dernières nouvelles la compagnie ignorait où se trouvait mon véhicule alors que le dépanneur avait été envoyé par elle. Il n'y a aucun interlocuteur responsable ou competent pour repondre a vos questions. Vous recevez des mails incomprehensibles truffés de fautes d'ortographes de conseillers qui ne sont au courant de rien. C'est lamentable je mle demande comment une telle compagnie a le droit d'exercer.A éviter absolument</t>
  </si>
  <si>
    <t>02 mai 2020 suite à une expérience en mai 2020</t>
  </si>
  <si>
    <t>vick-89327</t>
  </si>
  <si>
    <t>Le prix n est pas élevé pour une assurance voiture mais les garanties sont mauvaises versus Groupama pour un budget similaire. Les explications sur le site internet sont erronées.</t>
  </si>
  <si>
    <t>21 avril 2020 suite à une expérience en avril 2020</t>
  </si>
  <si>
    <t>cam-89042</t>
  </si>
  <si>
    <t>ASSURANCE A FUIRE, ils sont tres sympa au moment de signer un contrat, ensuite plus personne. Si vous n'avez besoin de rien CONTATEZ DIRECT ASSURANCE, A FUIRE</t>
  </si>
  <si>
    <t>07 avril 2020 suite à une expérience en avril 2020</t>
  </si>
  <si>
    <t>jpyack-88734</t>
  </si>
  <si>
    <t>Je n'ai jamais eu à me servir de mes garanties pour le moment donc je suis évidemment satisfait......... Qu'en sera t il en cas de sinistre ??????????</t>
  </si>
  <si>
    <t>04 avril 2020 suite à une expérience en avril 2020</t>
  </si>
  <si>
    <t>wahid-88690</t>
  </si>
  <si>
    <t>fuyez direct assurance comme la peste ne vous fiez pas au prix car l enfer est pave de bonne intention.</t>
  </si>
  <si>
    <t>magnumxxl92-88689</t>
  </si>
  <si>
    <t xml:space="preserve">Fuyez pauvre fou , tant que vous avez pas de sinistre tout vas bien c'est le jour où ça arrive que vous vous rendiez compte de l'erreur monumentale que vous avez commis en choisissant direct assurance limite roulé sans assurance reviens au même et peut être moins cher voilà bientôt 1 an que j'attend la décision finale d'un accident ou un motard ma shooté a l'arrière de la voiture et la conseillère qui s'occupe de mon dossier a le culot de me demander si j'avais des informations au niveau des CRS  --' .
Je te paye justement pour que tu fasses ça en fait . J'attend toujours de savoir la décision peut être dans 2 ou 3 ans .
Alors gars a vous fuyez je vous dis </t>
  </si>
  <si>
    <t>30 mars 2020 suite à une expérience en mars 2020</t>
  </si>
  <si>
    <t>sandergas-88574</t>
  </si>
  <si>
    <t>medecin de garde en centre covid ce we, je me suis fait crever les pneux...J'ai pris l'assurance la plus cher pour ma voiture. Eh bien ça fait partis des exclusions. Aucun geste de leur part</t>
  </si>
  <si>
    <t>18 mars 2020 suite à une expérience en mars 2020</t>
  </si>
  <si>
    <t>dj-60495</t>
  </si>
  <si>
    <t>Comment dire, je ne recommande pas du tout, très incompétent dans la gestion sinistre, la base dans l'assurance, ils sont bons qu'à vous faire tourner en bourrique, sinistrée depuis le 01/01/20 avec une garantie tous risques, je n'ai toujours pas reçu mon indemnisation.</t>
  </si>
  <si>
    <t>13 mars 2020 suite à une expérience en mars 2020</t>
  </si>
  <si>
    <t>fredo-88297</t>
  </si>
  <si>
    <t>Lisez bien votre contrat entre les lignes !!!
Pas de prise en charge car en panne sur nationale et pas sur autoroute !!!!
Pathétique
Pourtant assuré soi disant tout risques...</t>
  </si>
  <si>
    <t>05 mars 2020 suite à une expérience en mars 2020</t>
  </si>
  <si>
    <t>boomrang-88010</t>
  </si>
  <si>
    <t>A éviter absolument cette assureur est le plus mauvais et de loin de tous.</t>
  </si>
  <si>
    <t>midou-87988</t>
  </si>
  <si>
    <t>voiture sinistres sur parking
voiture coccinel tdi sport 140 toute options 157km en moyenne minimum 9500euros sur le net 
degat chifrre a 6400 et l expert estime le vehicule a 6700 et sous reserve de demontage et frais nouvaux qui seront a ma charge .
je vous deconseille cette assurance
et la je depose mon dossier chez un avocat pour vous dire..
je suis a bout</t>
  </si>
  <si>
    <t>yoyo17-87853</t>
  </si>
  <si>
    <t>A fuire! J'ai pris le pack tranquillité pour pouvoir bénéficier d'un prêt de véhicule. Malgré tout je n'ai pas bénéficier de cela j'ai été obligé pour le travail de louer pendant deux mois un véhicule et ce n'est pas donné.</t>
  </si>
  <si>
    <t>01 mars 2020 suite à une expérience en mars 2020</t>
  </si>
  <si>
    <t>pepito-87811</t>
  </si>
  <si>
    <t>Ancien client je suis parti suite à la mauvaise gestion de mon sinistre par direct assurance. (1an pour être indemnisé)</t>
  </si>
  <si>
    <t>20 février 2020 suite à une expérience en février 2020</t>
  </si>
  <si>
    <t>ceciledavid3-87393</t>
  </si>
  <si>
    <t>Tres insatisfaite! ils m obligent à payer un an d assurance chez eux sans m assurer car je pars chez un autre assureur. Impossible de discuter avec eux, ils veulent juste l argent et ne font preuve d aucune aide. Ils m envoient même des courriers d une société de recouvrement. Scandaleux!</t>
  </si>
  <si>
    <t>whistleblower-87303</t>
  </si>
  <si>
    <t>Après 4 ans chez direct assurance, je cherche à les contacter dans le cadre d'un changement de véhicule. Les réponses mails sont imprécises, il m'est impossible de contacter le service client (3 appels, 15 minutes d'attente à chaque fois avant un message m'invitant à rappeler plus tard!! On se demande vraiment comment se service a pu être élu service client de l'année 2020!!!). J'ai demandé à être rappelé dans un mail, ils me répondent qu'ils n'ont pas le temps... Au revoir Direct Assurance !</t>
  </si>
  <si>
    <t>09 février 2020 suite à une expérience en février 2020</t>
  </si>
  <si>
    <t>libecciu-86899</t>
  </si>
  <si>
    <t xml:space="preserve">Très bon vendeur de cartes vertes, mauvais assureur.
Trouve toutes les raisons de ne pas payer en cas de sinistre </t>
  </si>
  <si>
    <t>sebi-86831</t>
  </si>
  <si>
    <t>fuyez    
pour un remplacement de pare brise à 1200 euros  il me propose un remboursement de 730 euros  soit une difference plus importante que ma prime annuelle alors que je suis à 50 de bonus depuis plus de 10 ans</t>
  </si>
  <si>
    <t>05 février 2020 suite à une expérience en février 2020</t>
  </si>
  <si>
    <t>harriette-86773</t>
  </si>
  <si>
    <t>Des pratiques commerciales douteuses : 20 % d'augmentation après la première année!</t>
  </si>
  <si>
    <t>cb51-86760</t>
  </si>
  <si>
    <t>Après 7 ans passés chez Direct assurance, j'ai heureusement rarement eu besoin d'eux, et tant mieux...
L'augmentation de prix exhorbitante à partir de la 2ème année fait partie du jeu pour attirer de nouveaux clients, mais ils restent parmi les moins chers. Cela conduit à des situations comiques, si je voulais réassurer mon véhicule en nouveau client chez eux, cela me couterait 545 euros par an, or je paie actuellement 1360 euros ... La fidélité ça paye...les assurances.
Ayant décidé de partir vers un autre assureur, ils sont incapables de me fournir un relevé d'information à jour. En 15 jours j'ai appelé 5 fois pour qu'ils corrigent mon relevé d'informations (un bris de glace comptabilisé en trop), à chaque fois 20 à 30 minutes au téléphone, pour s'entendre dire "pas le bon service, non il faut appeler un autre numéro ..." et quand enfin on tombe sur le bon service, par 3 fois on m'a promis que la modification serait faite dans la journée, et qu'on me rappelerai pour me confirmer que c'était fait. J'attends toujours qu'on me rappelle...
Comment est-ce possible d'être élu Meilleur service client de l'année...
A fuire, plus jamais on ne m'y reprendra ...</t>
  </si>
  <si>
    <t>04 février 2020 suite à une expérience en février 2020</t>
  </si>
  <si>
    <t>noblagada-86730</t>
  </si>
  <si>
    <t>Je suis assuré chez eux depuis plusieurs années mais je n'ai eu affaire à eux que pour un bris de glace avec une franchise de fou 110 euros pour une vitre à 130 euros quelle blague. De plus, on m'a forcé à aller chez Carglass chose que j'ai horreur je suis donc allé librement chez la concurrence, ils n'ont pas le droit de vous imposer quelle que société que ce soit. Votre prime d'année en année ne baissera pas malgré votre augmentation de tarif (on vous dira que les réparations sur les véhicules sont des plus en plus onéreuses). Devant ce blabla que l'on me pond au téléphone je demande verbalement à recevoir mes informations pour changer d'assureur, en un claquement de doigt ma prime annuelle a baissé de 90 euros mais uniquement valable pour l'année d'après ils ne sont pas fous ! J'ai décidé malgré tout de changer d'assureur, je paye un peu plus mais j'ai bien fait attention à avoir des garanties qui répondent à mes besoins (dépannage en cas de panne sur route et accident).</t>
  </si>
  <si>
    <t>yanta-86719</t>
  </si>
  <si>
    <t>Plus de 23% d'augmentation de mon contrat auto   (sans accident.) la première année !</t>
  </si>
  <si>
    <t>01 février 2020 suite à une expérience en février 2020</t>
  </si>
  <si>
    <t>bob-86614</t>
  </si>
  <si>
    <t>J'ai voulu changé mon Contrat qui était tous risque en tiers confort .....il ma été faite une proposition plus cher que chez MMA  pour les mêmes quaranties...pas un geste commerciale alors que je suis direct assurance depuis 2005</t>
  </si>
  <si>
    <t>31 janvier 2020 suite à une expérience en janvier 2020</t>
  </si>
  <si>
    <t>soll-86594</t>
  </si>
  <si>
    <t>Honteux le tarif a été modifié après le contrat et je n'ai aucun moyen de le contester.</t>
  </si>
  <si>
    <t>francesco-86396</t>
  </si>
  <si>
    <t>direct assurance n'est pas une assurance responsable , elle encaisse les primes et ne paie pas ensuite. Victime d'un assuré en 2018 toujours aucune indemnisation et avance ... le temps c'est de l'argent</t>
  </si>
  <si>
    <t>26 janvier 2020 suite à une expérience en janvier 2020</t>
  </si>
  <si>
    <t>doudou-86362</t>
  </si>
  <si>
    <t>Les commerciaux pour le service sinistres sont lamentables</t>
  </si>
  <si>
    <t>14 janvier 2020 suite à une expérience en janvier 2020</t>
  </si>
  <si>
    <t>nabs-85903</t>
  </si>
  <si>
    <t>Suite à un incident survenu le 20 mars 2019 par un cycliste qui a emprunté une voix Zebra qui me percute par la droite on ne contacte pas on m'envoie pas de courriel ni de courrier postal je reçois un échéancier stipulant que je suis à 12 % de malus et en plus de ça quand je contacte le service client il mette une plombe à me répondre et quand j'arrive à avoir la personne qui a traiter mon dossier personne imcompetante et qui a clairement pas lu ni mon dossier ni le constat de police elle me dit oui mais il est pas mentionné sur le constat de police que la personne empreinte une voix Zebra je relis mon constat et de police et je leur prouve qu'il est bien mentionné que la personne empruntée une voix Zebra comme il est mentionné dans le constat de police et là on me prétexte autre chose on me dit oui mais l'accident c'est pas passer sur la voie Zebra bref je conseille fortement d'éviter cette assurance ce sont des Charlots limite ils font pas leur travail on se pose des questions à quoi ça sert de payer une assurance plus cher que les autres si elle a fait pas valoir nos droits
Je vous parle de l'appli fantoche ou il est encore mentionné sinistre en cours cela presque un an mdrrr</t>
  </si>
  <si>
    <t>06 janvier 2020 suite à une expérience en janvier 2020</t>
  </si>
  <si>
    <t>histone0601-85560</t>
  </si>
  <si>
    <t xml:space="preserve">Suite à un sinistre... gestion longue très longue et la personne sensée s'occuper de mon dossier injoignable et lorsqu'elle est sensé vous recontacter et bien ce n'est pas fait et ses collègues que vous avez en ligne vous font croire qu'un rendez-vousà été placé pour qu elle vous rappelle...on se moque du client ...Il font très peu de cas des clients.
Ras le bol de la gestion de Direct assurance </t>
  </si>
  <si>
    <t>mimo-82181</t>
  </si>
  <si>
    <t>Assez satisfait dans l'ensemble , déçu qu'il ne m'est pas trouvé une solution pour m'assurer mon nouveau véhicule car trop puissant</t>
  </si>
  <si>
    <t>16 décembre 2019 suite à une expérience en décembre 2019</t>
  </si>
  <si>
    <t>fanatics-81979</t>
  </si>
  <si>
    <t>Effectivement meilleur tarif mais après coup une fois que l'assurance est prise...le devis monte malgré un bonus de 50%...
Quand on a le service client il nous précise que cela rentre dans les critères.
De plus si on a pas de smartphone ni de tablette pour s'assurer les photos ne sont pas acceptés pour avoir l'assurance tout risque car il faut obligatoirement passer par leur application...
Bref tout cela n'est pas dit lorsque lorsque que l on fait un devis au téléphone</t>
  </si>
  <si>
    <t>15 décembre 2019 suite à une expérience en décembre 2019</t>
  </si>
  <si>
    <t>hermite-81947</t>
  </si>
  <si>
    <t>Copie envoyer au service réclamation  de direct assurance le 12/12./2019
Bonjour suite à un sinistre du 09 .11.2019 j'ai des gros problèmes pour faire réparer ma voiture ce jour j'ai été contacter par une personne de votre service pour régler cette affaire elle m'a simplement dit qu'elle ne pouvait rien faire et ma raccrocher au nez . constatant le manque de respect en vers ma personne je me permets de vous contacter . J'ai passé au moins une vingtaine d'appels sans que rien se règle .Je tiens à vous dire que je suis en à jour avec ma cotisation. Je vous rassure une fois ma voiture réparée la prochaine échéance étant en avril 2020 vous n'entendrez plus parler de moi. La confiance et comme un timbre sa ne colle qu'une fois merci de ne pas ignorer ma demande</t>
  </si>
  <si>
    <t>29 novembre 2019 suite à une expérience en novembre 2019</t>
  </si>
  <si>
    <t>antoine-cecile-81456</t>
  </si>
  <si>
    <t xml:space="preserve">Assureur en dessous de tout.
J'ai eu un accident le 10/10/2019 je suis assuré tout risque je me suis pris un poteau 
J'ai déposé ma voiture au garagiste prés de chez moi le jour même car voiture marchais plus droit 
J'ai payé le garagiste entièrement, qui a eu la gentillesse d'attendre 1 mois avant d'encaisser le chèque, coté direct assurance toujours la même excuse on n'a pas reçut le rapport d'expertise 
"
Bonjour Antoine BRUNO
Je suis tout à fait d'accord à vous, mais je tiens a vous informer que tant que le rapport définitif n'est pas encore déposé on ne peut en aucun cas procéder au remboursement c'est une information qu'on vous a déjà communiqué au moment de la déclaration. 
Bien à vous,
Karima 
Votre conseiller personnel
Nous sommes le 29/11/2019 toujours pas de remboursement 
Direct assurance l'assurance auto qui est la quand vous avez besoin de rien 
Karima c'est ma conseillère qui est personnellement chargée de me prendre pour un gros débile 
Cordialement
</t>
  </si>
  <si>
    <t>23 novembre 2019 suite à une expérience en novembre 2019</t>
  </si>
  <si>
    <t>clementblood-81273</t>
  </si>
  <si>
    <t>3 ans chez direct assurance avant de fuire</t>
  </si>
  <si>
    <t>14 novembre 2019 suite à une expérience en novembre 2019</t>
  </si>
  <si>
    <t>jguiomar-80978</t>
  </si>
  <si>
    <t>Incapables de trouver mon véhicule (entièrement d'origine!) dans leurs grille.
Ont donc résilier mon contrat sans chercher à comprendre &amp; sans explication.
Me facturant les frais de dossier.</t>
  </si>
  <si>
    <t>04 novembre 2019 suite à une expérience en novembre 2019</t>
  </si>
  <si>
    <t>ferrerico-80706</t>
  </si>
  <si>
    <t>Pas serieux, ne suit pas les dossiers.</t>
  </si>
  <si>
    <t>31 octobre 2019 suite à une expérience en octobre 2019</t>
  </si>
  <si>
    <t>dostapri-80603</t>
  </si>
  <si>
    <t>Bon tarif pour les nouveaux clients mais à fuir dès la seconde année !!</t>
  </si>
  <si>
    <t>ht-80386</t>
  </si>
  <si>
    <t xml:space="preserve">Bonjour je suis assuré chez direct assurance depuis 3 ans avec 0 sinistre.
J'ai fait un accident dernièrement, le jour de l'achat de mon véhicule. Lors de cet accident j'avais 0% de responsabilité validé par l'expert avec un constat à l'amiable. J'ai donc attendu deux semaines pour que Direct assurance puisse expertiser ma voiture. J'ai donc appelé tous les jours le service sinistre pour avoir les raisons du retard. Leur réponse est que le service spéciale (FBI) attends le retour de l'autre assureur (2 semaines d'attente). En réalité ce retard est due à leur enquêteur privé pour enquêter à coter de chez moi (car l'accident est arrivé pas loin de chez moi ). Pendant ce temps la ma voiture est toujours bloqué au garage.Je vous laisse imaginer l'atteinte à mon image parmi mes voisins... 
Le plus étonnant est que l'enquêteur a divulgué des informations personnelles (mon permis, adresse ...). Pour conclure cette assurance est faite juste pour avoir une carte verte mais en cas de problème vous n'aurez aucun support, même lorsque vous n'êtes pas responsable de l'accident, ils vont cherche juste des excuses pour retarder ou meme éviter tous remboursement .
</t>
  </si>
  <si>
    <t>22 octobre 2019 suite à une expérience en octobre 2019</t>
  </si>
  <si>
    <t>oaitaissa-80305</t>
  </si>
  <si>
    <t>En cas de sinistres, les garanties ne sont pas toujours  garanties et les chances sont minces pour faire-valoir vos droit au remboursement chez  DA car il faut montrer pattes blanches plus que la plupart de ses concurrents. Moi, j'ai eu une expérience désastreuse avec eux. Non seulement  je n'ai pas été remboursé mais surtout viré de chez eux. Mefiez vous des sloggans d'économies que vous feriez sur la prime. Fuyez  vaut mieux et allez l'importe où</t>
  </si>
  <si>
    <t>21 octobre 2019 suite à une expérience en octobre 2019</t>
  </si>
  <si>
    <t>antoine-80265</t>
  </si>
  <si>
    <t>refus de prendre en charge un bris glace traité par un garage non partenaire.
si reparation chez un garage non partenaire d'un parebrise ils ne prennent pas en charge le joint peripherique car " il ne paye que la vitre".
Dans un sinistre clairement non responsable avec temoin et police ils font passer un expert et retarde la réparation.
Bref evité a tout pris sans parler du prix d'appel qui ne fait qu'augmenter malgré un bonus qui augmente.
AU bout de plusieurs années ils sont plus cher que la concurrence avec un service rendu désastreux.</t>
  </si>
  <si>
    <t>15 octobre 2019 suite à une expérience en octobre 2019</t>
  </si>
  <si>
    <t>marie4429-80085</t>
  </si>
  <si>
    <t>Direct Assurance ne défend absolument pas ses assurés ! et malgré des mails de ma part leur demandant de prendre notre défense dès le début. Pour faire vite, mon conjoint a eu un accident choc à l'arrière sur une 2x2 voies avec trauma cranien, 1 semaine d'hopital et 3 mois d'ITT. Le conducteur qui l'a percuté était alcoolisé et tenait comme discours que mon conjoint s'est déporté sur la gauche (or le choc est pleine balle à l'arrière), un témoin et les traces de freins confirment que le choc est à droite. Des gendarment qui ne se prononcent pas et un procureur qui classe le dossier en "indémnisation assurances". Et Direct Assurance nous met 100% de responsabilité et quand je demande des explications, on me répond "ben oui mais votre conjoint ne se rapplle de rien donc comment voulez vous qu'on le défende !!! Et après 2 mois, le courrier de notre avocate est toujours sans réponse. Donc oui ils ont des offres attractive mais non seulement au moindre accident la cotisation augmente de mainière incroyable mais en plus ils s'arrangent pour mettre des responsabilité à 100% ! Pourquoi rembourser une franchise et des dommages corporels quand on peut s'en passer.</t>
  </si>
  <si>
    <t>katia-80082</t>
  </si>
  <si>
    <t>aujourd'hui j'essaie vainement d'obtenir un devis pour une nouvelle assurance auto, par tél. 4 appels; 3 erreurs de saisie d' adresse mel.; adresse postale erronée; interlocutrice impatiente quand je lui fait part des multiples erreurs qui s'enchaînent! résultat je resterai chez mon ancien assureur!</t>
  </si>
  <si>
    <t>04 octobre 2019 suite à une expérience en octobre 2019</t>
  </si>
  <si>
    <t>pkr281-40946</t>
  </si>
  <si>
    <t>Bonjour,
Depuis deux ans assuré chez direct assurance, suite à une offre alléchante pour tout nouveau contrat, je suis confronté maintenant à des hausses démesurées, en effet depuis deux sans aucun sinistre je vois ma cotisation augmenter de 29%</t>
  </si>
  <si>
    <t>01 octobre 2019 suite à une expérience en octobre 2019</t>
  </si>
  <si>
    <t>em59-79620</t>
  </si>
  <si>
    <t>Vous voulez un prix discount... et bien vous l'avez et pas que.... allo... y-t-il un pilote dans l'avion ? ... une simple vitrine et rien dérrière... payez votre cotisation et ne venez pas vous plaindre</t>
  </si>
  <si>
    <t>24 septembre 2019 suite à une expérience en septembre 2019</t>
  </si>
  <si>
    <t>bto-79419</t>
  </si>
  <si>
    <t>Direct assurance groupe axa possède la même politiq5de prix que axa France. Attractif la première année de souscription et 2 eme année augmentation de prix det + 8 à  13% sans aucun accident. Et 50 % de bonus.!!ns sommes dans une inflation de 1.7 et les salaires n augmentent pas de 13% par an</t>
  </si>
  <si>
    <t>04 septembre 2019 suite à une expérience en septembre 2019</t>
  </si>
  <si>
    <t>r-lecourt76-78950</t>
  </si>
  <si>
    <t>Bonjour, après avoir souscris une offre VP mais valider par téléphone( VP non valider), promesse par téléphone de l'envoie des 100 euro lors de la souscription d'un 2ème véhicule mais jamais reçu et après réclamation devienne très désagréable par téléphone donc réalisation  futur.</t>
  </si>
  <si>
    <t>03 septembre 2019 suite à une expérience en septembre 2019</t>
  </si>
  <si>
    <t>tisseo-64311</t>
  </si>
  <si>
    <t>bonjour voila mon histoire le 10 juillet 2018 apres une longue période tres douloureuse pour moi mentalement et physiquement je commençais a voir le bout du tunel et ces la qu'un semi remorque me percute par l'arrière et moi etant a l'arrêt et tres fragile physiquement le retour a l'enfer reprogrammer avec tous a recommencé bref sa ces les fait et la avec lassurance ces la catastrophe expertise octobre 2018 avec un médecin qui  est la jai limpression de me faire jugé et la on est en septembre 2019 toujours pas recu de rapport dexpertise et personne ne la recu ni lassurance ni mon avocat et la secrétaire de lexpert dit quil ya rien bref je suis en attente de la deuxième convocation car il ne ma pas consolider bref a cette vitesse en 2022 sa sera réglé cette histoire qui me ronge en plus des conséquences professionnelles et medical ces un symptôme de plus ne pas avoir de considération est insupportable je presice que je suis handicapé et donc pas tres sympa de se comporter de la sorte ces inhumain detre accompagné de la sorte obliger de les bouger pour dire ha oui ces pas normal</t>
  </si>
  <si>
    <t>29 août 2019 suite à une expérience en août 2019</t>
  </si>
  <si>
    <t>loic-78789</t>
  </si>
  <si>
    <t>Juste l'impression de jeter l'argent par les fenêtres.
Inutile d'essayer de téléphoner, les personnes qui répondront sont étrangères et n'ont pas main mise sur votre contrat.
Je n'ai jamais vu une assurance comme celle ci malgré mes 10 ans d'assuré.</t>
  </si>
  <si>
    <t>22 août 2019 suite à une expérience en août 2019</t>
  </si>
  <si>
    <t>adi-78621</t>
  </si>
  <si>
    <t>Des conseillers incompétents</t>
  </si>
  <si>
    <t>swaner-78609</t>
  </si>
  <si>
    <t>Ancien assuré, je voulais faire un devis pour assurer un nouveau véhicule.
Il m'a été demandé m'a profession ( est ce légal ?), je répond assistant personnel et chauffeur.
Il m'a été répondu, du fait de cette profession sans explication nous ne vous assurons pas, hors je faisais déjà cette profession sur mon ancien contrat ( zéro sinistre bonus à 0,50 )
Je précisais que je m'assurais en trajet privé moins de 7000km/an! Rien à voir avec ma profession...
Discriminatoire ?! En tout c'est mon ressenti!</t>
  </si>
  <si>
    <t>21 août 2019 suite à une expérience en août 2019</t>
  </si>
  <si>
    <t>less123-68390</t>
  </si>
  <si>
    <t>Si vous recherchez un assureur digne de ce titre, continuez votre recherche sans perdre votre temps à vous intéresser à eux. Après plus de 10 ans d'adhésion, je viens de constater que cet "assureur" est très doué et compétent pour le prélèvement et l'encaissement des échéances mais pour fournir un service minimum en retour (surtout en cas de sinistre) il ne faut pas espérer. Un sinistre déclaré depuis bientôt 2 ans, aucune info sur le statut du dossier, aucun retour du responsable SAV, de la soi-disant médiatrice et même du responsable de la relation client, les innombrable LRAR sont restés sans réponse . La satisfaction client qui est au coeur de la stratégie de la plupart des entreprises soucieuses de fournir un service de qualité à leur client, je pense qu'elle n'est pas encore intégrée dans leur stratégie. N'ont ils pas encore compris que la voix du client et satisfaction des clients sont des gages de pérennité pour une entreprise ?</t>
  </si>
  <si>
    <t>20 août 2019 suite à une expérience en août 2019</t>
  </si>
  <si>
    <t>nad422-78557</t>
  </si>
  <si>
    <t>Fuyez !!!! Direct assurance est un danger pour les consommateurs ils ne respectent ni leurs engagements ni les clients. Services sinistre fantomatique impossible d'avoir une personne compétente au téléphone et même avec nombreuses insistance personne vous rappellera !! Si je l'avais pas vécu je l'aurai pas crus un tel culot et un tel manque de sérieux. Leurs but sera simple tout faire et chercher par tous les moyens une raison de pas remboursée et quand bien même ils ne la trouvent pas alors ils font les morts... répond pas au mails ne vous rapl pas .. C la première fois que je poste un avis mais si sa peut éviter de gâcher la vie d'une personne je sais même pas comment y font pour exister encore en tout cas ny aller pas C une expérience horrible en cas de soucis</t>
  </si>
  <si>
    <t>15 août 2019 suite à une expérience en août 2019</t>
  </si>
  <si>
    <t>oliv-78448</t>
  </si>
  <si>
    <t>Foutaise, pas mieux que les autres, mensonges sur les économies pour attirer les clients. La marge doit être excellente comme il n'y a pas d'agences. jamais je n'irais chez eux</t>
  </si>
  <si>
    <t>31 juillet 2019 suite à une expérience en juillet 2019</t>
  </si>
  <si>
    <t>resi-78096</t>
  </si>
  <si>
    <t>incroyablement bas de gamme, je me fais percuté par une dame mes torts sont a 0% et je n'ai pas droit a un pret de vehicule et je dois AVANCER les frais des reparations !! 
Premiere fois que je vois ça, a quoi sert une assurance alors ??? 
Honetement il vaut mieux payer un peu plus cher et aller dans une agence serieuse.</t>
  </si>
  <si>
    <t>26 juillet 2019 suite à une expérience en juillet 2019</t>
  </si>
  <si>
    <t>doukoure02-77944</t>
  </si>
  <si>
    <t>Bonjour ,
J'ai demandé à un conseiller de régulariser le crit'air de ma voiture qui était 2 confirmé par la Prefecture et le conseiller a osé supprimer mon contrat par incopétence. L'appel effectué le 26 juillet 2019 à 11h02 et ensuite un 2ème appel à 11H08 et je suis tombé sur le même conseiller au 0970820072</t>
  </si>
  <si>
    <t>25 juillet 2019 suite à une expérience en juillet 2019</t>
  </si>
  <si>
    <t>poullos-77924</t>
  </si>
  <si>
    <t>Véhicule assuré depuis 1 an
Un sinistre ou je suis responsable et un sinitre 0 responsable, véhicule détruit et je suis blessé aux cervicales
gestion du sinistre cauchemardesque, je dois les relancer sans arrêt pour que cela avance et au final je perds 1500 euros après le remboursement
Ne parlons pas du traitement de l'accident corporel qui trainer depuis 5 mois et malrgé 6 relances, aucune nouvelle du conseiller, ils n'en ont rien à faire du tout !!!</t>
  </si>
  <si>
    <t>24 juillet 2019 suite à une expérience en juillet 2019</t>
  </si>
  <si>
    <t>tina-77901</t>
  </si>
  <si>
    <t>Pas la peine de faire du ''discount''sur la cotisation,si tous les prétextes sont bons pour ne pas rembourser l'assuré</t>
  </si>
  <si>
    <t>lupin-77882</t>
  </si>
  <si>
    <t>Bonjour a tous ,
Avant de vous engager chez direct assurance lisez bien votre contrat et surtout avant de signeret si vous avez un sinitre avec un bris de glace faite un constat avec le cailloux qui vous la casser enfin le mieux c'est de ne plus s'assurer par internet et d'avoir un contact direct avec l'assureur</t>
  </si>
  <si>
    <t>vl-77419</t>
  </si>
  <si>
    <t>Je suis tres décue. cela fait 3 ans que je suis en tout risque pour mon auto, bonus a 1,5. J'ai effectué un poc sur ma porte arriere droite il y a un an, et l'ai déclaré en Mai, comme accident responsable, afin d'avoir de l'aide financière de la part de l'assurance pour la prise en charge de ce poc , dont la réparation coute 1200 euros chez les carrossier. L'expert vient, constate que le poc est plus ancien que Mai, j'appelle l'assurance en précisant qu'en effet j'ai ouvert le sinistre en Mai parce que j'ai pris la décision de faire réparer ce poc, ( et peux en ce moment financièrement, surtout ). Réponse inflexible de l'assurance : non seulement je vais être malussée, mais en plus ils ne veulent pas entendre parler d'une prise en charge car le poc a plus d'un an. En l'occurrence cela ne change rien pour eux puique c'ets un poc sont je suis responsable, et il n'a pas bougé depuis. Pour défaut d'information ( j'ai appris qu'il fallait absolument déclarer le poc sous 5 jours, même si on est responsable, et qu'on n'était pas obligé de réparer de suite, et trop de franchise, donc, je me retrouve à perdre sur toute la ligne. C'est à se demander à quoi sert le tout risque. C'est dommageable, ils n'ont aucune marge de manoeuvre pour un client fidèle, bonnussé, et honnête. je n'imagine plus assurer mes résidences chez eux une seconde.</t>
  </si>
  <si>
    <t>frenchitalianista-77366</t>
  </si>
  <si>
    <t>Fuyez ! Je me suis fait voler ma voiture assurée tous risques pack tranquillité le 3 décembre 2018 et à ce jour, le 5 juillet 2019, je suis toujours en attente de mon indemnisation...</t>
  </si>
  <si>
    <t>28 juin 2019 suite à une expérience en juin 2019</t>
  </si>
  <si>
    <t>touiille-77194</t>
  </si>
  <si>
    <t>Contrairement aux nombreux avis, j'ai pour ma part eu une bonne expérience avec Direct assurance (auto). 
Ma voiture assurée tous risques a été volée, la prise en charge a été claire et rapide, et en moins de deux semaines tout a été réglé. 
Il faut évidemment que votre dossier soit complet si vous souhaitez que les choses aillent vite. En effet, de nombreux documents sont demandés, mais ne vous découragez pas :)</t>
  </si>
  <si>
    <t>20 juin 2019 suite à une expérience en juin 2019</t>
  </si>
  <si>
    <t>vincent-76973</t>
  </si>
  <si>
    <t xml:space="preserve">Je me suis fait volé les clés de mon véhicule ainsi que mon véhicule qui a finalement été retrouvé par la police.
Les clés étant dans la boîte aux lettres de mon immeuble (l'immeuble étant uniquement accessible par badge et la boîte aux lettres fermée à clé) ils refusent de m'indemniser!!! Ils partent du principe que rien n'a été forcé pour entrer dans l'immeuble  et que si un livreur vol le contenu de la boîte aux lettres c'est de ma faute...
Je même demandé de simplement me rembourser les frais de remorquage et de gardiennage de la fourrière mais ils n'ont rien voulu entendre.
C'est clair que je vais résilier si aucun geste n'est fait.
</t>
  </si>
  <si>
    <t>13 juin 2019 suite à une expérience en juin 2019</t>
  </si>
  <si>
    <t>steph75012-76771</t>
  </si>
  <si>
    <t>Evidemment, cette assurance paraît peu cher au début. Mais rassurez vous les prix ne font qu'augmenter. Plus on a d'ancienneté, plus on paye cher il suffit de faire une simulation pour voir que le tarif nouveau client et  moindre que qu'en tant qu'ancien souscripteur. Une gestion des sinistres lamentable .. La compagnie d'assurance et l'expert se lançant la faute continuellement, sans que vous sachiez qui ment. Pendant ce temps là le temps passe et votre dossier n'avance pas. Et quand vous réussissez à avoir un responsable qui s'engage à vous rappeler le lendemain ... comme quoi le respect de la parole donnée n'est pas une politique de cette compagnie. (et tous cela pour un sinistre avec 0 ù de responsabilité). Cela fait deux mois que ça dure. A fuir.</t>
  </si>
  <si>
    <t>bsoliane-76654</t>
  </si>
  <si>
    <t>Une gestion déplorable, une réactivité excécrable bref un service client pourri.... Des franchises partout.. Un prix plus qu'attractif à l'adhésion mais bonjour les hausses annuelle!!!! Bref à fuir une fois le bonus 50 acquis!!!!!! Idéal jeune permis pour les 3 ans à son nom c'est tout, et encore!!!!!</t>
  </si>
  <si>
    <t>04 juin 2019 suite à une expérience en juin 2019</t>
  </si>
  <si>
    <t>mat-76463</t>
  </si>
  <si>
    <t xml:space="preserve">Bonjour,
J'ai subi un Sinistre avec mon véhicule le 7 Avril 2019.
Mon véhicule a été remorqué dans le garage le 8 Avril 2019
RENAULT CONFLANS ALLIANCE
ESDB
18 BD SALVADOR ALLENDE
78700 CONFLANS STE HONORINE
FRANCE
Cela fait faire bientôt 2 MOIS que je suis sans véhicule.
Je vous fais part de mon extrême mécontentement concernant la gestion de mon dossier.
J'ai du effectuer  de nombreux appels au garage pour qu'ils effectuent son travail.
Cela a pris plusieurs semaines pour qu'ils envoient les photos de mon véhicule.
Ils avaient ensuite oublié de signaler le problème d'embrayage à l'expert.
Il a finalement été nécessaire que j'organise moi-même le passage de l'expert dans le garage pour qu'il effectue son rapport.
Je viens de passer presque 2 mois sans voiture alors que je dispose de l'option TRANQUILLITÉ
Dans votre contrat, vous indiquez : 
  41.2. Prestations du véhicule de prêt à domicile :
 Nous garantissons... 
la mise à disposition avec contrat de location d'un véhicule de remplacement de catégorie A, assuré par notre prestataire, pour toute la durée des réparations lorsque le véhicule assuré est économiquement et techniquement réparable ; 
  En cas de défaillance du prestataire ou d'impossibilité pour celui-ci de réaliser la prestation équivalente ou à défaut s'engagera à indemniser l'assuré...
Bientôt 2 mois sans véhicule et il n'est toujours pas réparé.
J'attends de direct assurance une prise en charge de mes frais de location pendant cette période.
</t>
  </si>
  <si>
    <t>28 mai 2019 suite à une expérience en mai 2019</t>
  </si>
  <si>
    <t>albert-38-66496</t>
  </si>
  <si>
    <t>Assurances totalement inutile et surtout ne respectant pas la législation mais comme axa est derrière à grand coup d'avocat. les recours traînent et impossible d'être indemnisé... J'étais clients chez eux depuis 4 ans en tout risque avec options aux maximum (dépannage 0km, valeur majorée, bref tout ce qui est possible) Lorsque mon moteur a pris feu suite a un défaut d'étanchéité et d'une panne sur le circuit du turbo survenue sur autoroute, mon sinistre n'as tout simplement pas été traité. On m'a garder mon véhicule a plus de 250km de chez moi sans que je puisse rien faire on m'as dis qu'il n'y avait pas d'incendie (alors que 4 témoins affirme l'inverse, dont une voiture qui nous suivait et a appelle la police pour qu'il envoie vite des agents autoroutier)
Comme j'ai moi même éteint l'incendie (grandement aidé par l'orage), ils ont profiter du fait que je soit a distance pour maquiller les dégats des flamme et abîmé mon pare choc frontale intacte lors du remorquage par la société d'autoroute (que j'ai du moi même payer...) mal-grès des photos prouvant qu'avant, pendant et après avoir déposer la voiture au garage le pare-choc était intact, ils ont changer le sinistre pour lequel je les appelais (incendie départ de feu moteur) en choc frontal d'un objet fixe (à 130 km sur autoroute avec aucun dégâts hors mis ceux des flammes entre le dessus du pot et le capot).
Resultat des course plus de 1500 euro de réparation de ma poche (juste pour les dégât qu'il ont causé a mon véhicule) 800euro pour les dégât de l'incendie initiaux, 600euro de frais de remorquage, plusieurs 100ene d'heure perdu avec eux au téléphone et par courrier, 6 mois d'immobilisation de mon véhicule par l'assurance pendant lesquelles je payais toujours ma cotisation toutes option inutiles, 25 % de malus alors que rien n'as été pris en charge et un procès à venir qui finira surement dans 10 ans car axa arrose les tribunaux a coup de centaines de milliers d'euros avec leurs avocats.</t>
  </si>
  <si>
    <t>24 mai 2019 suite à une expérience en mai 2019</t>
  </si>
  <si>
    <t>koboro17-76215</t>
  </si>
  <si>
    <t>Lors d'un sinistre, ils font le minimum requis, mais ne cherche pas à vous défendre. Le traitement de votre dossier est opaque, aucune justification des actions menées.</t>
  </si>
  <si>
    <t>23 mai 2019 suite à une expérience en mai 2019</t>
  </si>
  <si>
    <t>guy-76179</t>
  </si>
  <si>
    <t>Mon contrat auto validé en janvier 2019 (carte verte reçue et dossier complet suivant consultation de l'espace client) à fait l'objet de modifications inexpliquées à ce jour par l'assureur ce qui a généré l'envoi d'un courriel de sa part en février pour re-signature électronique des conditions personnelles. Ce courriel, gavé de pub, à été écarté par le filtre auti-spam (je ne l'ai pas vu ) et sans relance aucune j'ai été résilié en mai par LRAR ll 18 avec prise d'effet le 14 !! Mes appels depuis sont resté vains et je suis marqué au fer rouge sur le fichier des résiliés (AGIRA) tel le délinquant  pour 3 ans avec surprime (doublement de prime) évidemment. Merci Direct Assurance.</t>
  </si>
  <si>
    <t>21 mai 2019 suite à une expérience en mai 2019</t>
  </si>
  <si>
    <t>eva-76108</t>
  </si>
  <si>
    <t xml:space="preserve">Chez Direct Assurance depuis 8 ans et 1 ans avec la voiture. Pour la première fois j'ai un petit sinistre, responsabilité de l'autre conducteur, confirmé avec la lettre signée et le constat bien rempli à l'amiable. de la part de Direct assurance:
AUCUNE ASSISTANCE, LE TRAITEMENT DE DOSSIER SUPER LONG, PAS DE PERSONNE DE REFERENCE, Réponses impolie lorsque je me pleins et je demande des explications. </t>
  </si>
  <si>
    <t>17 mai 2019 suite à une expérience en mai 2019</t>
  </si>
  <si>
    <t>br-1-66808</t>
  </si>
  <si>
    <t>Après avoir résilier mon contrat sans aucune raison, non seulement ils ne veulent pas me donner une compensation economique, mais en plus ils ne me rendent pas l'argent qu'ils me doivent. Ça fait depuis septembre que j'attend. Honteux.</t>
  </si>
  <si>
    <t>15 mai 2019 suite à une expérience en mai 2019</t>
  </si>
  <si>
    <t>julesd-75939</t>
  </si>
  <si>
    <t>Tromperie sur le montant des cotisations, le prix intéressant n'est que pour la première année, ensuite augmentations abusives et injustifiées</t>
  </si>
  <si>
    <t>25 avril 2019 suite à une expérience en avril 2019</t>
  </si>
  <si>
    <t>babe-75357</t>
  </si>
  <si>
    <t>je suis assurée en tous risque malheureusement j'ai eu un accident non responsable depuis novembre jusqu'à présent la voiture n'est pas réparé</t>
  </si>
  <si>
    <t>21 avril 2019 suite à une expérience en avril 2019</t>
  </si>
  <si>
    <t>tams-75275</t>
  </si>
  <si>
    <t xml:space="preserve">Bonjour
je sui assuré tout risque avec l 'option Pack Sérénité.
Le 18 avril 2019 mon épouse avec mes 2 filles de 6 et 7 ans sont tombées en panne dans l autoroute à 200 km de notre domicile . Donc mon épouse appelle l assistance. Mon véhicule a été pris en charge par le service de remorquage des autoroutes où seuls des dépanneurs agréés pouvaient intervenir. N'étant pas avec eu j ai aussi  appelé de mon coté l assistance pour m assurer que la prise en charge de ma famille allé être bien faîte. Réponse de l assistance. Pas de prise en charge pour un taxi ou une voiture de prêt et de prise en charge de frais d hôtel
Ma famille est donc montée dans la voiture sur la remorque.
Le remorqueur refuse d'emmener la voiture dans un garage. il me dit qu il est obligé de l emmener dans leur local et qu'il faut régler la somme de 160 euros. Ils ne font pas confiance à l assurance direct assurance. Mon épouse à donc réglé les 160 euros.
Arrivé dans le local du service de remorquage. l assurance me demande de lui envoyer la facture pour le remboursement toujours en attente.
Je demande à nouveau que ma voiture soit emmenée dans  un garage. Réponse: pas de prise en charge car on a dépassé l enveloppe allouée 156 euros pour notre assistance.
Donc pour conclure : pas de prise en charge du remorquage de la voiture jusqu'au  Garage. J'ai du  régler 160 euro qui seront remboursés , j ai réglé 90 euro à mes frais, pas de prise en charge des frais d hôtel, pas de prêt de voiture et pas de rapatriement a notre domicile. C'est super serein!!!
Ma voiture n a pas pu être réparé je l'ai donc faîtes remorqué  jusqu'à  mon domicile à mes frais 550 euros.
Mon épouse et mes enfants ont pris le train à nos frais pour rentrer à la maison.
Voici les conditions générales de l'option Pack Sérénité:
Pack Sérénité
Garantie Personnelle du Conducteur étendue 1 500 000,00 euro Taux d'AIPP supérieur à 10 pour cent
Assistance 0km en cas de panne Voir Conditions Spéciales.
Prêt de véhicule au garage ou à domicile Voir Conditions Générales
</t>
  </si>
  <si>
    <t>18 avril 2019 suite à une expérience en avril 2019</t>
  </si>
  <si>
    <t>ani-75190</t>
  </si>
  <si>
    <t>Je suis assurée tout risque pour une voiture (206 cotisation que je paie un bras comparé aux concurrents mais je me suis dis cette assurance est quand même renomé). 
1er accident: je demande à être raptriée au garage et avoir un pret de véhicule lors de l'expertise ainsi que lors de ma réparation du mon véhicule...et la j'apprends que je n'y ai pas droit!!! (j'ai bien le pack confort) j'ai donc répare et me suis débrouillée par mes propres moyens!!
2eme incident, je sors de mes courses et j'ai retrouvé mon pare brise eclaté...j'appelle  j'ai un conseillé qui m'informe de la prise en charge que je n'ai cas allé dans un garage agrée mais que j'ai le chois pour d'aller dans mon propre garage. Le lendemain matin j'appelle pour donner les coordonnées de mon garage et la changement de discours!!! Je dois refaire une nouvelle déclaration je passe plus de 40 min au tel avec la conseillere qui me bassine de question pour savoir pk je ne passe pas par le garage agrée , m'annonce que je n'ai pas droit à un véhicule de pret (encore une fois de plus) que je risque de ne pas être remboursée. J'informe l'operatrice que je roule quans meme avec un pare brise cassé que si je me fais arrêter on risque de m'immobiliser le véhicule ..reponse de l'opératrice: "allez dans un garage agrée" le garage agrée est à 25km de chez moi ....bref a fuir</t>
  </si>
  <si>
    <t>16 avril 2019 suite à une expérience en avril 2019</t>
  </si>
  <si>
    <t>lili-75126</t>
  </si>
  <si>
    <t>Assuré chez eux depuis plus de 10ans, mes mensualités ont toujours été prélevés sans faute, un pépin accident de voiture et il n'y a plus personne !!! Le service corporel n'a rien fait pour moi, ne me rappelle pas ! Cet accident est arrivé, je ne suis pas en tort, j'ai un déménagement à faire et malheureusement il n'y a plus personne pour assumer une assurance tout risque que je paye !! J'attends de voir et vous tiendrai au courant</t>
  </si>
  <si>
    <t>15 avril 2019 suite à une expérience en avril 2019</t>
  </si>
  <si>
    <t>directrance-75100</t>
  </si>
  <si>
    <t>A FUIR,  
Assuré bris de glace, directassurance refuse de prendre en compte un impact survenu sur mon parebrise,
car  j'ai également eu un impact sur mon phare lors de ce sinistre.
Un impact survenu en plus ailleurs sur la carrosserie annule l'assurance bris de glace !
Tout est bon dans le pigeon...</t>
  </si>
  <si>
    <t>29 mars 2019 suite à une expérience en mars 2019</t>
  </si>
  <si>
    <t>dv-74592</t>
  </si>
  <si>
    <t xml:space="preserve">Direct assurance c’est vraiment une catastrophe
Aucun suivi aucune réponse ou bien il nous est précisé certaines choses et le contraire est fait. 
J’ai un bonus 50 % depuis 20 ans et suivant leurs conditions lors d’un accident il n’y a pas d’application de malus
Il y a deux ans je me suis fait raccrocher ma voiture avec une personne qui a pris la fuite mais j’ai pu obtenir son identité après dépôt de plainte à la gendarmerie
J’ai eu la surprise deux ans après de savoir que direct assurance n’avait jamais fait le recours ma franchise ne m’a jamais été remboursée 
Par malchance j’ai accroché ma voiture il y a six mois petits dommages sur la portière
J’ai déclaré à direct assurance en demandant si ça valait le coup qu’ils interviennent
Il m’a été précisé que cela ne posait pas de problème mais que je paierai la franchise et aucune incidence sur le malus
Or j’ai reçu ma cotisation d’assurance qui passe de 780 € à 1214,00 
J’ai réussi à échanger au téléphone et il m’a été précisé qu’un remboursement allait m être  fait qu’il y avait une erreur
Deux mois après je n’avais toujours rien 
J’ai fait huit mails sans aucune réponse
J’ai envoyé en février 2019 une lettre recommandée mettant en demeure de revoir ma cotisation et mon niveau bonus suivant les conditions sur lesquelles cette compagnie s’était engagée 
Je n’ai pas eu de réponse
J’ai envoyé à nouveau une lettre recommandée il y a un mois et toujours pas de réponse
Je trouve cela honteux ma cotisation ayant presque doublée 
C est facile d’accrocher les clients au départ avec des conditions intéressantes et après de ne plus faire de suivi ni revoir les conditions bonus suivant leur engagement
Je déconseille donc fortement cette compagnie. </t>
  </si>
  <si>
    <t>buiscail-74591</t>
  </si>
  <si>
    <t>Le seul conseille que je peux donner : FUYEZ ! 
Le service client est minable, l'expérience client inexistante, que des problème depuis que je suis arrivé chez eux ! Bref, ils tournent grâce à de la publicité mensongère.</t>
  </si>
  <si>
    <t>28 mars 2019 suite à une expérience en mars 2019</t>
  </si>
  <si>
    <t>veuvebernee9-74557</t>
  </si>
  <si>
    <t>Suite au décès de mon conjoint l assurance de la voiture arrivant à terme j informé Direct assurance que je veux résilier le contrats ensuit Un courrier avec menace d huissier Etc Embrumée par la douleur du décès je prends contact avec l assurance qui me somme de payer une assurance plus chère mais assure que je peux résilier quand je veux et que la différence me sera remboursée donc je paye l'année 2019  Ayant cède la voiture à une personne je demande à résilier le contrat  nouveau refus je me sent étouffée et emprisonnée par direct assurance Je vais finir par contacter la journaliste Élise Lucet je suis sûre qu elle se fera un plaisir de dénoncer vos pratiques abusives</t>
  </si>
  <si>
    <t>24 mars 2019 suite à une expérience en mars 2019</t>
  </si>
  <si>
    <t>mara-66548</t>
  </si>
  <si>
    <t xml:space="preserve">Suite à un accident le 11 mars sur une voie express en soirée avec dommages corporels et matériels, j'ai contacté Direct Assurance où je suis assurée tous risques pour me faire assister. 
Après les dommages matériels et corporels, c’est vraiment là que la vraie descente aux enfers à commencer.
Incapable de me conseiller sur la marche à suivre, l'assistance m'a répondu qu'à ce stade il ne pouvait rien faire, si ce n'est m'envoyer un taxi pour rentrer à la maison. Première erreur. On ne rentre pas à la maison dans un taxi après à choc violent sur une route express.
Je leur ai ensuite demandé de prendre en charge mon véhicule et de prendre attache avec les forces de l’ordre pour le PV d’accident et le constat. . Ils m'ont répondu mon véhicule était pris en charge  par le service de remorquage des autoroutes où seuls des dépanneurs agréés pouvaient intervenir et ils m’ont assuré qu’ils faisaient le nécessaire pour le constat.
Alors que j’étais conduite à l’hôpital, Direct assurance a laissé remorquer mon véhicule dans la fourrière la plus proche sans broncher.
Le lendemain, j’apprends par DIRECT ASSURANCE que l'opération a couté la modique somme de 645,00 € dont des frais de gardiennage et dossiers non pris en charge par Direct Assurance de plus de 300,00 €. Frais que je dois régler immédiatement pour pouvoir sortir mon véhicule sous peine de voir les frais augmenter encore plus, tout cela dit sur un ton quasiment menaçant. Je dois régler des frais de gardiennage exorbitants parce que mon assurance n'a pas géré le sinistre.
Je règle les frais immédiatement pour pouvoir sortir la voiture de la fourrière afin qu'elle soit expertisée. 
Puis la conseillère me rappelle pour « m’informer de mes droits » ou plus exactement, me prévenir de la façon dont Direct Assurance comptait m’entuber sur toute la ligne.
S’en suit une tirade interminable qui m'explique que dans la mesure où il n'y a pas eu de constat, l'assurance ne peut statuer sur la responsabilité donc je devrai de m'acquitter de la franchise dans le cadre de la cession de mon véhicule à l’assurance. 3ème erreur : lorsque j'ai contacté l'assurance après le sinistre, j'avais bien insisté sur le fait que j'avais besoin d'une assistance pour le constat qui devait être établi par les forces de l'ordre avec qui l'assistance était d'ailleurs soi-disant en relation. Ils ont laissé enlever mon véhicule sans que les forces de l'ordre établissent un constat. 
Avec un superbe aplomb, la conseillère me répond que c’était à moi de faire les démarches auprès du commissariat qui a géré le sinistre pour obtenir le PV de l’accident, le constat etc
Or, dans tous les documents de Police il est bien spécifié qu’en cas de dommages corporels, seule l’assurance est habilitée à obtenir les informations sur le sinistre de la Police. 
Cependant, l’absence de constat permet à l’assurance de se dédouaner DIRECT ASSURANCE ne prend pas en charge les frais en attendant que la responsabilité soit statuée ce qui peut prendre des mois.
Quatrième erreur :  elle anticipe déjà le fait que j’allais céder mon véhicule à l’assurance, alors qu’il n’y aucune obligation.
12 jours après l’accident, je n’ai eu aucun retour sur le traitement de mon sinistre. Joindre quelqu’un par téléphone est mission impossible. Les mails que vous envoyez sont lettres mortes ou traités par des robots.
Après lecture sur ce site des expériences horribles d’autres assurés, je suis maintenant convaincue que DIRECT ASSURANCE ne fera rien pour défendre mes intérêts auprès de la partie adverse et que j’ai tout intérêt par me faire assister au plus vite par un Avocat. 
Voilà comment en faisant le mauvais choix de son assurance on peut se retrouver dans une situation infernale.
Je vous conseille par conséquent de bien réfléchir avant de confier vos intérêts à cette assurance qui n'en a que faire	.
</t>
  </si>
  <si>
    <t>17 mars 2019 suite à une expérience en mars 2019</t>
  </si>
  <si>
    <t>alfa127-72231</t>
  </si>
  <si>
    <t>c'est une très bonne assurance, il sont à l'écoute il conseil le mieux adapté au niveau des années de permis et a ce que l'on veux comme option</t>
  </si>
  <si>
    <t>13 mars 2019 suite à une expérience en mars 2019</t>
  </si>
  <si>
    <t>reine-72135</t>
  </si>
  <si>
    <t>attention !!! danger !!! direct assurances assure en....PROVISOIRE !!!..jamais vu ça...ma fille a roulé pendant 6 mois SANS ASSURANCE SANS LE SAVOIR !!!! DES NULS !!!! ...</t>
  </si>
  <si>
    <t>12 mars 2019 suite à une expérience en mars 2019</t>
  </si>
  <si>
    <t>megh-72091</t>
  </si>
  <si>
    <t xml:space="preserve">Tout la pseudo gestion pitoyable de mon sinistre sans etre en tort en plus
J attends toujours mon remboursement de 1369 euros que j ai du avancer en ayant choisi un garage partenaire j ai du renouveler une dizaine d'appels
 On me dit qu on me rappelle et les jours passent sans que rien ne se passe 
Bref vivement la fin de mon contrat
</t>
  </si>
  <si>
    <t>07 mars 2019 suite à une expérience en mars 2019</t>
  </si>
  <si>
    <t>parisko-71974</t>
  </si>
  <si>
    <t>Bonjour
assurance pas cher,,,,mais pour mois ca va !!! aucune problem,les conseiller sont okey !!!tres satisfait !!!!</t>
  </si>
  <si>
    <t>barreiros-71949</t>
  </si>
  <si>
    <t xml:space="preserve">Très mécontente du service . Mon véhicule a été remorqué suite à un accident , ce dernier devait être livré dans un garage partenaire qui a la première présentation du véhicule l’a refusé pour je ne sais quelle raison . Le véhicule est retourné au dépôt , direct assurance a bien contacté le garage qui a bien voulu récupérer le véhicule mais j’ai du payer la relivraison du véhicule.
L’expert passe , fait son chiffrage et le transmet à l’assurance. N’ayant selon lui pas de place  le garagiste me fait récupérer mon véhicule sous peine de gardiennage soit disant non pris en charge par direct assurance .c’est un comble pour un garage partenaire. Je doit donc faire remorquer mon véhicule jusqu’à chez moi et le faire déposer une fois les pièces reçues bien entendu les frais sont totalement à ma charge.
aucun véhicule de remplacement ne m’a été fourni durant le mois d’ immobilisation du véhicule.
Le véhicule fini par être réparé. Je récupère le véhicule, le comportement du véhicule et les bruits sont suspects, j’en fait part au garagiste qui me dit qu’il faut un rodage . N’etant pas du métier je fais confiance . 2 semaines plus tard je passes chez mon concessionnaire pour un entretien et ce dernier m’indique un problème du système de freinage , je retourne voir le partenaire qui essaye le véhicule et me dit que pour lui tout est normal il faut du temps etc. Il y a 3 jours le problème s’etant amplifié je retourne voir mon concessionnaire et lui demande de faire un examen complet du véhicule encore une fois a ma charge , et de me lister par écrit les défaillances.
A ma grande surprise, ils m’indiquent que la plus part des pièces présentes sur la facture de sinistre n’ont pas été changées. Les pieces ont été contrôlées et tout a été certifié noir sur blanc .
Je préviens donc direct assurance qui me dit faire le nécessaire et envoyer le dossier au cabinet d’expertise. Je contacte le cabinet après quelques heures et ils me disent n’avoir rien de l’assureur .
De nouveau obligé de les re contacter la version change je cite ,votre dossier a été transmis au service qualité en urgence ils reviendront vers vous au plus tard dans 48h pour vous donner une reponse.
Ce matin , soit 48h plus tard je reçois un sms me disant que le dossier vient  juste  d’etre Transmis au service qualité et non pas il y a 2 jours comme dit au téléphone, et qu’une réponse me sera apportée dans 48h .
J’appele Direct assurance qui me dit que c’est comme ça et que je n’aurait aucune réponse avant lundi ou mardi , soit une semaine après les soit-disant 48h .
Au final je me retrouve avec un véhicule inutilisable, des frais de plus de 1100€ qui auraient été évités si le travail avait été fait convenablement et si leurs partenaires avaient été honnêtes . Et direct assurance continue à me balader de jours en jours . 
L’histoire va devoir finir entre les mains de la justice pour non respect du contrat vu qu’il n’y a plus trop de solutions 
</t>
  </si>
  <si>
    <t>01 mars 2019 suite à une expérience en mars 2019</t>
  </si>
  <si>
    <t>domi-71770</t>
  </si>
  <si>
    <t>Mon contrat vient d'être résilié "par suite d'une "décision interne sans lien avec le risque que vous représentez" !!!
Avis à tous les utilisateurs, ils me laissent 2 mois pour m'assurer ailleurs.Incroyable mais vrai.</t>
  </si>
  <si>
    <t>26 février 2019 suite à une expérience en février 2019</t>
  </si>
  <si>
    <t>philusa-71615</t>
  </si>
  <si>
    <t>souscription difficile en ligne , problèmes de signature électronique .
On recommence tout  depuis le début , et  finalement  cela fonctionne , par  contre  pour  les pâyement  en ligne aucun soucis!!! 
Bien évidemment  la première année se passe  bien et  la deuxième arrive avec une augmentation de 24% ... vous ne rêvez pas , ils ont  tout un discours pour  vous faire avaler la pilule .
Mais là il  faut  se  battre  et  refuser , surtout  si  vous n'avez pas eu  d'accident , et  c'est ce que j'ai  fait .
Ma prime a été revue à la baisse, mais il a fallut insister</t>
  </si>
  <si>
    <t>20 février 2019 suite à une expérience en février 2019</t>
  </si>
  <si>
    <t>rillou-71508</t>
  </si>
  <si>
    <t>Impossible de souscrire (juste souscrire !) car mes documents n'allaient pas. Impossible de les joindre pour avoir une explication. Je n'imagine pas si j'ai un sinistre...  bref à fuir.</t>
  </si>
  <si>
    <t>17 février 2019 suite à une expérience en février 2019</t>
  </si>
  <si>
    <t>benh-71382</t>
  </si>
  <si>
    <t>Nul</t>
  </si>
  <si>
    <t>16 février 2019 suite à une expérience en février 2019</t>
  </si>
  <si>
    <t>sandrine31-71365</t>
  </si>
  <si>
    <t>publicite mensongeaire, conditions non respectees. Le pret du vehicule ne se fait qu'au commencement reel des travaux sur vehicule, c'est a dire 10 jours apres que la voiture soit arrivée au garage: temps de prise en charge du dossier, de l'évaluation de l'expert, accords diverses, etc....</t>
  </si>
  <si>
    <t>mnc-71077</t>
  </si>
  <si>
    <t>AUGMENTATION de 50 %  sur la cotisation de base soumise au Bonus-Malus en 2 ans et 75 % d'augmentation sur la garantie conducteur et assistance en 1 an alors qu'il n'y a aucun sinistre et que le bonus a augmenté</t>
  </si>
  <si>
    <t>07 février 2019 suite à une expérience en février 2019</t>
  </si>
  <si>
    <t>michael-71049</t>
  </si>
  <si>
    <t>Victime par ma propre assurance qui me met en demeure aujourd'hui par un huissier de justice. 
N'ayant pas pu payer à temps l'année qui venait au moment du renouvellement de contrat, ils m'ont simplement annulé mon contrat me demandant tout de meme de payer ce dernier sans vouloir m'assurer. Soit, un an d'assurance à payer sans m'assurer. 
Je ne sais comment qualifié cela mais si ca arrive à d'autres, alors ils faut le dénoncer car je vais me retrouver à la rue vivant deja aujourd'hui grace au rsa. Je vous laisse imaginer la suite.
Internaut, à vous!</t>
  </si>
  <si>
    <t>maxou13-70570</t>
  </si>
  <si>
    <t>Vehicule tombe en panne le 12 10 18 vers 14 00 a 20 mns de mon point de destination  Contact pris avec le Service assistance il a ete decide par mon interlocuteur de me rapatrier  vers  sur mon domicile plus de 175  km par train et taxi Depart du train 19h00 arrivee du train 21h30 sans compter le temps du trajet et taxi Un vehicule de location m a ete refuse alors que une agence de location se trouvait a moins de 50 metres du garage ou avait etait depose mon véhicule J ai donc pris la décision de louer un vehicule ce qui m a fait debourser de mes deniers personnels 140 euros mais en contrepartie eviter de perdre 4 heures a attendre un train plus la duree du trajet du train et d un taxi pour rejoindre mon domicile ce qui m aurait fait perdre plus de 6h00  Idem pour les conditions de  trajet et prix de location pour la recuperation de mon vehicule Conclusion degoute apres 25 ans de contrat chez eux avec 2 vehicules assures je resilie</t>
  </si>
  <si>
    <t>12 janvier 2019 suite à une expérience en janvier 2019</t>
  </si>
  <si>
    <t>manavai-70175</t>
  </si>
  <si>
    <t>Fuyez !! notre voiture neuve est en panne depuis 2 semaines et pas de prêt de voiture !! Seulement en cas d'accident..alors que nous payons la formule la plus complète, le garage vous sera également imposé si vous souhaitez faire jouer les garanties, bref c'est la goutte d'eau...plateau d'appel délocalisé les agents se moquent complètement de vos problèmes et ne cherchent pas à vous aider aucune empathie ! C'est terminé ! Nous avons souscrit à la Maaf ce matin, la résiliation est en cours pour 10 euros de plus nous avons toutes les garanties nécessaires pour être protégés comme il se doit par une assurance auto digne de ce nom !</t>
  </si>
  <si>
    <t>11 janvier 2019 suite à une expérience en janvier 2019</t>
  </si>
  <si>
    <t>vincenthir-70127</t>
  </si>
  <si>
    <t>Je me suis fait littéralement avoir sur le prix de ma voiture par un expert BCA Direct Assurance ne m'a pas donné les bonnes informations je me retrouve avec une voiture estimée à 5400 euros alors que je l'ai payé 7200 euros de plus il me rémunère la voiture qui n'est pas réparable selon eux pour 2600 euros</t>
  </si>
  <si>
    <t>03 janvier 2019 suite à une expérience en janvier 2019</t>
  </si>
  <si>
    <t>abdel69-69867</t>
  </si>
  <si>
    <t>Bonjour, je vous fais part de mon expérience chez cet assureur ou plutôt usurpateur. Suite à un vol dans mon véhicule, Direct Assurance a refusé de prendre en charge l'ensemble des objets volés, à savoir ordinateur, téléphone, matériel professionnel, etc... pour la simple raison que l'option tous risques ne prenait pas en charge les objets volés. C'est incroyable, ils se proposent de rembourser uniquement les accessoires de série (type volant, poste radio intégré, boite de vitesse, etc...) alors que sur mon contrat c'est mentionné 490 euros en termes d'accessoires (rien n'est mentionné sur "série" ou "hors série"). Je n'ai jamais vu ça chez un assureur. En fait rien n'est précisé dans les conditions de vente et dans le contrat. Les autres assureurs avaient toujours pris en compte ce type de vol au cas par cas mais Direct assurance fait simplement preuve de publicité mensongère. Chers clients passer votre chemin quitte à payer légèrement plus cher.</t>
  </si>
  <si>
    <t>27 décembre 2018 suite à une expérience en décembre 2018</t>
  </si>
  <si>
    <t>sara-69693</t>
  </si>
  <si>
    <t>un service client déplorable je suis tombée sur une interlocutrice rigide et bornée  très très déçue a l'ouverture d'un contrat dont mon mari est le principale conducteur mais il c'est trompée et m'a mise moi son épouse loorsque j'ai voulue changée cela n'a pas été possible alors que tout les documents son au nom de mon époux c'est complétement idiot</t>
  </si>
  <si>
    <t>vincent-69365</t>
  </si>
  <si>
    <t>Depuis quasiment 10 ans chez eux. 
4 véhicules assurés dont 2 volés, remboursement à valeur du marché et sans discussion alors qu'il s'agissait de vols sans effraction !
Traitement des sinistres très efficace (2 vols, 2 bris de glace, un accrochage).
Tarif défiant toute concurrence, les franchises sont un poil plus élevées que la moyenne forcément...</t>
  </si>
  <si>
    <t>maynouna2000-69312</t>
  </si>
  <si>
    <t>Dossier sinistre bloqué aucune visibilité gestionnaire détaché attente interminable aucun conseil ni retour seul face au système sans conseil</t>
  </si>
  <si>
    <t>henri-69125</t>
  </si>
  <si>
    <t>Ne vous informent pas des échéances et vous rajoutent des options sans que vous ayez demandé ! à fuir ! vous aller payer plus que ce que vous pensez !!</t>
  </si>
  <si>
    <t>19 novembre 2018 suite à une expérience en novembre 2018</t>
  </si>
  <si>
    <t>leonsatory-68726</t>
  </si>
  <si>
    <t>A éviter, ma voiture est tombée en panne, j'ai été dépanné mais Direct Assurance ne prête pas de Véhicule ! On fait comment ? Imaginons que je suis en panne en pleine campagne, ma femme est enceinte et j'ai mon petit avec moi et la dépanneuse n'a qu'une place. Direct Assurance vous dit au téléphone de me débrouiller tout seul ! C'est scandaleux car c'est ça leur assurance tout risque ! Surtout ne souscrivez pas ! Mais faites le savoir !</t>
  </si>
  <si>
    <t>30 octobre 2018 suite à une expérience en octobre 2018</t>
  </si>
  <si>
    <t>tomfb-68210</t>
  </si>
  <si>
    <t>Je suis assuré depuis 2 ans, 16ans de permis sans jamais le moindre pépin. je trouve que je paye cher, je fais un comparatif d'assurance sur internet et la surprise, on me propose direct assurance pour 218 euros par an alors que je paye pas loin de 390. 
J'appelle le service client qui ne peut rien faire, donc je vais aller voir ailleur.</t>
  </si>
  <si>
    <t>zouzoute-52167</t>
  </si>
  <si>
    <t>ne défend aucunement ses clients comme il le devrait lors des sinistres contre les autres compagnies.
Après 11 ans d'assurance tout risque et avec plusieurs véhicules, nous éjecte pour cause de sinistralité....
Assurance low cost et le reste va donc avec.... il vaut mieux payer plus cher et être mieux considéré....</t>
  </si>
  <si>
    <t>sabwalk-67774</t>
  </si>
  <si>
    <t>Aucun suivi dossier après déclaration, juste un recepisse automatique Ensuite, redemandent les pièces justificatives déjà jointes à la déclaration..Amabilité très relative du correspondant joint par téléphone après 15 jours d'attente ... Franchises +++ sur vandalisme et bris de glace !Je change de compagnie d'assurance dans 6 mois!</t>
  </si>
  <si>
    <t>ouss-67474</t>
  </si>
  <si>
    <t xml:space="preserve">Client depuis 8 ans et toujours la même histoire : chaque année, sans sinistres ni aucun problème, la cotisation augmente de 10 à 15 pourcent. 
La hotline me sort toujours les memes histoires: y'a eu bcp d'accident, votre voiture coute cher.
 Aujourd'hui, le meme assureur propose un tarif 25 pourcent moins cher à nouveau client avec le meme véhicule, merci la fidélité.
 Enfin, je vais suivre le conseil donné par la hotline : Si vous n'etes pas content, allez voir ailleurs. Ciao </t>
  </si>
  <si>
    <t>03 octobre 2018 suite à une expérience en octobre 2018</t>
  </si>
  <si>
    <t>michel-c-13034</t>
  </si>
  <si>
    <t>Direct assurance c'est Directement impossible à se sentir assuré. Dire plus que tout est aléatoire, baclé, mal informé le client erre de services en services, et chacun se renvoyant la balle. J'ai tenté de faire enregistrer un sinistre (bris de glace) et cela a été impossible. on m'astreint 25 % des frais au lieu de la franchise que j'ai dans mon contrat actuel et résilié ce jour ('envoi de la lettre R+AR). 
Par contre, ne pas confondre plateau téléphonique merd... avec service que l'on attend et de droit pour un assureur (AXA Mode inside)!</t>
  </si>
  <si>
    <t>30 septembre 2018 suite à une expérience en septembre 2018</t>
  </si>
  <si>
    <t>raph-67209</t>
  </si>
  <si>
    <t>Personne ne nous dit la même chose, et personne ne comprends rien ! Enfin disons qu'ils sont tellement butés qu'ils ne veulent pas écouter ce qu'on leur dit ! Les services (dépannage sinistre) ne sont pas en relation les uns avec les autres. Bref rien ne va quoi</t>
  </si>
  <si>
    <t>29 septembre 2018 suite à une expérience en septembre 2018</t>
  </si>
  <si>
    <t>dvanhoye-67181</t>
  </si>
  <si>
    <t>Bonjour ; suis très mécontent du service client et de l'expert, je m'explique : il y a 2 mois (et oui) mon facteur me recule dedans (je suis donc non responsable a priori) : choc, quelques dégâts sur mon capot et pare-chocs, constat amiable, etc : on me fait aller à un garage pour réparations, jusque là tout va bien ; mais après une semaine, je reçois un coup de fil de l'expert qui y est passé et qui, tenez-vous bien, me dit que selon lui mon dégât capot ne correspond pas à un tel choc, donc en clair que je suis un menteur et cherche à frauder en voulant faire réparer gratis un ancien choc via un nouveau et petit sinistre ! merci la confiance ! depuis lors, je joins DA quand le service téléphonique ne me jette pas après 35 mn d'attente, le soit-disant conseiller par mail ne répond presque jamais sauf pour dire qu'il me tiendra au courant... et tout traîne (par ex voici 10j que j'ai reçu un texto me disant que le chiffrage de l'expert se débloquait et que j'allais - enfin - le voir sur mon espace personnel, et toujours rien ojdui ! ; d'une part j'attends que DA se réveille, d'autre part je me demande si je ne vais pas finir par porter plainte contre l'expert pour diffamation.</t>
  </si>
  <si>
    <t>25 septembre 2018 suite à une expérience en septembre 2018</t>
  </si>
  <si>
    <t>melanie30-67084</t>
  </si>
  <si>
    <t>Je vous fais part de mon expérience toute récente concernant direct Assurance.
J'ai eu un accident le 12/09 et étant assurée chez eux, j'ai fait appel à l'assistance comme préconisé.
L'assistance m'a rapidement envoyé une dépanneuse, donc la dessus je noterai positivement l'efficacité.
Mais c'est après que ça se corse ... Une fois ma voiture emmenée par la dépanneuse, le dépanneur (et non l'assurance ni l'assistance) me dit que ma voiture va être prise en charge par un garage agrée.
Je reçois un SMS de prise en charge de ma voiture par un garage agrée avec les coordonnées du garage.
Je procède à la déclaration de mon sinistre dans la foulée. Une nouvelle fois, rien à redire sur le process ça a été hyper rapide et sans encombre.
J'ai un gestionnaire de sinistres en ligne qui me dit qu'il sera mon interlocuteur unique dans la gestion du sinistre et que pour toute question je pourrais le contacter directement via le mail qu'il m'a fait parvenir.
A priori, ça me rassure et je me dis que c'est du sérieux. Mais mon sentiment de sécurité n'a pas duré !!!
Le garage est dans l'incapacité de me prêter un véhicule.... pire le garage avait informé l'assistance qu'il ne pourrait pas mettre à ma disposition un véhicule au moment de la demande prise en charge et l'assistance lui a répondu que ce n'était pas important .
Arrêtons nous 5 minutes la dessus .... comment ça ce n'est pas important ? 
Quelqu'un a t il pris la peine de me demander si cela avait une importance pour moi ? Non !
Or, je travaille à 70 km de mon domicile et mon domicile se trouve à 11km de la gare la plus proche, sans voiture je ne fais rien !
Je me suis retrouvée sans véhicule... donc j'essaie de prendre contact avec mon fameux gestionnaire de sinistres attitré et dédié à mon dossier pour qu'on trouve une solution .... INJOIGNABLE !
Tant pis j'appelle le service via le numéro public... J'ai un autre gestionnaire qui me dit d'attendre que le garage m'en fournisse une !
Je rappelle le garage qui me dit que ce ne sera pas possible avant ad minima le 25/09 !
soit 13 jours sans voiture ... donc 13 jours d'absence injustifiées au travail ... on croit rêver mais ça ne choque pas direct assurance !
Je me renseigne sur internet et je trouve une expérience similaire à la mienne où l'assuré a pu obtenir une prise en charge d'un véhicule de location.
Du coup, j'appelle DA et demande à faire ça et je m'étonne qu'on ne me l'ai pas proposé.
Le chargé de sinistre (un troisième pas l'attitré) me dit sèchement "un contrat ça se lie ! donc lisais le"
Le rôle n'est il pas de conseiller le client ? Je m'interroge de nouveau.
Il m'informe que ma prise en charge ne pourra pas excéder 7 jours et qu'ils allaient m'allouer 10 euros / jours pour la location d'un véhicule !
Pour info, il n'y a pas de location chez un pro à moins de 30 euros par jour !
Je trouve ça inadmissible et de nouveau réponse de DA : il faut lire les petits caractères point !
Je tente donc un contact via Whatsapp, parce que je me rappelle que les personnes gérant cela sont plus aimabbles et on me dit de faire une éventuelle réclamation à mon gestionnaire dédié ... euh vous voulez dire au gestionnaire qui ne m'a jamais répondu une fois la déclaration de sinistre effectuée ? 
Mes nerfs lâchent... je ris mais j'ai envie de pleurer en fait !
Je trouve ça honteux qu'on puisse vendre un pack tranquillité et causer autant de soucis au client !
D'une part en sachant cela, je ne l'aurait pas pris en supplément parce qu'il est clairement inutile (le garage prête des véhicule de courtoisie dans tous les cas lorsqu'il en a, ce n'est pas un service DA mais uniquement une gentillesse du garage).
Et d'autre part, quitte à payer plus cher j'aurais du faire mon contrat d'assurance ailleurs où la prise en charge est meilleure !
Résultat nous sommes Le 25/09 je récupère seulement un véhicule au garage, j'ai dépensé 130 euros pour louer un véhicule pour lequel on va me rembourser 60 euros uniquement !
Je vais résilier et ne serait surement pas ambassadeur de la marque loin de là !
A bon entendeur !</t>
  </si>
  <si>
    <t>11 septembre 2018 suite à une expérience en septembre 2018</t>
  </si>
  <si>
    <t>10bz-66777</t>
  </si>
  <si>
    <t>J'ai signalé un accident il y a 9 jours. 7 jours sans contact. après huit jours, le premier et le seul contact téléphonique. Je n'ai pas réussi à répondre et j'ai reçu un email qu'ils ne peuvent pas me contacter. Puis le silence. C'est un scandale. J'ai deux voitures assurées. Ceci est un mépris pour le client.</t>
  </si>
  <si>
    <t>08 septembre 2018 suite à une expérience en septembre 2018</t>
  </si>
  <si>
    <t>stef-66713</t>
  </si>
  <si>
    <t>J'ai été pendant 3 ans chez Directe assurance. J'ai résilié mon contrat chez eux parce que j'ai trouvé une assurance un tout petit peu moins chère ailleurs. Ayant vécu une très mauvaise expérience chez le concurrent "low coast" je regrette déjà d'être parti !</t>
  </si>
  <si>
    <t>06 septembre 2018 suite à une expérience en septembre 2018</t>
  </si>
  <si>
    <t>antoncoraioan-66671</t>
  </si>
  <si>
    <t>Des incappables qui vous mettent dans une grosse M...... Je comprends pourquoi des milliers de français roulent sans assurances. A force de nous prendre pour des vaches à lait</t>
  </si>
  <si>
    <t>05 septembre 2018 suite à une expérience en septembre 2018</t>
  </si>
  <si>
    <t>marion-66629</t>
  </si>
  <si>
    <t>Je souhaite bien du courage à toutes les futures victimes qui auront le malheur de souscrire un contrat auto chez DirectAssurance. Je n'ai jamais vu une gestion des sinistres aussi lamentable et pourtant je suis assuré tous risques pour un accident non responsable. 
Quand vous arrivez à les joindre, car oui parfois vous ne pouvez tout simplement pas, vous tombez sur des gens d'une incompétence sans égal qui n'hésitent pas à vous mentir et qui vous promettent de vous rappeler, hors ce n'est jamais le cas. On passe son temps à attendre, à être transféré d'un service à l'autre, à réexpliquer la situation à des personnes qui ne savent même pas parler correctement. Puis le lendemain il faut tout recommencer car la personne en charge du dossier est différente et ça traîne, ça traîne...
Bref à éviter à tout prix, vraiment.</t>
  </si>
  <si>
    <t>kevinouch-66618</t>
  </si>
  <si>
    <t>SNISTRE AUTO DEPUIS PLUS D UN MOIS ET AUCUN PRET DE VEHICULE MALGRE QUE J Y AI DROIT ET IMPOSSIBLE DE LES JOINDRE AU TELEPHONE. REPONSE PAR MAIL UNE SEMAINE PLUS TARD. AUCUN SUIVI PERSONNALISER. BREF A EVITER</t>
  </si>
  <si>
    <t>flo-66535</t>
  </si>
  <si>
    <t>Suite à un accident ou je n'étais pas en tort. Direct assurance m'a garantie que je ne débourserai pas un centime pour les réparations vu que je suis tout risque. J'ai appris avec étonnement qu'une franchise devait être payé au garage. Après de nombreuses tentatives de les joindre, Direct assurance m'a affirmé qu'une petite partie de la somme serait à leur charge. Je ne recommande pas du tout cet assureur.</t>
  </si>
  <si>
    <t>27 août 2018 suite à une expérience en août 2018</t>
  </si>
  <si>
    <t>olivier1370-66431</t>
  </si>
  <si>
    <t>Nous sommes tombés en panne deux fois en un mois. Difficultés pour les joindre, le  service clientele et assistante se "renvoie la balle"...attitude vraiment désolante. Nous étions client depuis plus de 20 ans aucune prise en considération de notre fidélité, aucun geste commercial. Certe prix attractif, mais comme dit le proverbe "le pas cher, revient cher". A  ne pas recommander...</t>
  </si>
  <si>
    <t>15 août 2018 suite à une expérience en août 2018</t>
  </si>
  <si>
    <t>seb1973-66204</t>
  </si>
  <si>
    <t>Suite à un sinistre non responsable à l'étranger avec un tiers et constat rédigé, direct assurance ne couvre pas la franchise !!! Sous prétexte que l'assurance est à l'étranger et qu'ils doivent avoir leur accord ??? Après cette communication, plus aucun moyen d'entrer en contact avec eux. Fuyez.</t>
  </si>
  <si>
    <t>blondie-66077</t>
  </si>
  <si>
    <t>Bonjour,
J'ai eu un sinistre le 19/05/2018 avec délit de fuite. Par "chance" la police a retrouvé l'autre conducteur. Depuis ce sinistre je n'ai vraiment pas l'impression d'avoir souscrit à une assurance auto. C'est pas à eux de ce charger des démarches mais à vous. J'ai envoyé les coordonnées de la parti tiers et ils ont attendu 1 mois avant envoyer un "courrier". C'est honteux ! Certe les prix sont intéressants mais la qualité du service laisse vraiment à désirer. Ça pour vous envoyer votre échéancier y a aucun soucis ils sont présents et efficace mais quand c'est pour la gestion de votre sinistre, il n'y a plus personne. Si vous ne faite pas bouger les choses c'est pas eux qui feront le nécessaire. Et même avec un procès verbal, une plainte et un contrat en stipulan bien que l'autre conducteur avait fait un délit de fuite, la responsabilité du sinistre est de 50/50. Je ne vous recommande pas cette assurance. Elle est à éviter !</t>
  </si>
  <si>
    <t>thecrinos-66075</t>
  </si>
  <si>
    <t>DirectAssurance est bien tant qu'il ne vous arrive rien... on m'a volé mon véhicule et c'est compliqué pour se faire rembourser. Même après plusieurs mois.</t>
  </si>
  <si>
    <t>07 août 2018 suite à une expérience en août 2018</t>
  </si>
  <si>
    <t>pilou34980-56556</t>
  </si>
  <si>
    <t>Je suis déçu car Je suis chez direct  assurance depuis plus de 3ans et sans aucun sinistre et je viens de constater 14% de hausse pour ma cotisation voiture pour 2018 et 2019 sans aucun sinistre</t>
  </si>
  <si>
    <t>06 août 2018 suite à une expérience en août 2018</t>
  </si>
  <si>
    <t>lisa-66015</t>
  </si>
  <si>
    <t>une compagnie qui ne respecte pas ses clients qui change de tarif selon son envie quelques semaines plus tard ce malgré la signature du contrat, si vous n'avez besoin de rien demandez leur...... à fuir sans modération.</t>
  </si>
  <si>
    <t>30 juillet 2018 suite à une expérience en juillet 2018</t>
  </si>
  <si>
    <t>manoutchao77-65863</t>
  </si>
  <si>
    <t>Je regrette d'avoir choisit cette assurance et je résilie mon contrat dès que mon véhicule sera réparé . Je déclare un sinistre non responsable ( il n'y a qu'a lire pour le comprendre) j'ai coché un mauvaise case lors du contrat à l'amiable . L'assurance m'envoie un premier mail m'indiquant que ma responsabilité n'était pas engagée !! un peu plus tard dans la journée je reçois un mail m'indiquant qu'il a une erreur et que ma responsabilité est totalement engagée en plus d'un bonus malus de 25% alors que j'ai été percuté à l’arrêt par un chauffeur qui s'est trompé de pédale ( véhicule automatique ) . j'ai tenté de l'expliquer à l’interlocutrice qui n'a rien voulu entendre .
Attention je ne recommande pas du tout .</t>
  </si>
  <si>
    <t>marie-65828</t>
  </si>
  <si>
    <t>pUBLICITé MENSONGèRE notamment sur le maintien du bonus en cas d'accidents.
Après 3 accidents de stationnement, j'ai constaté que mon bonus de 50% avait été revu à la baisse, sans aucune information, alors même que j'avais reçu un courrier me précisant que mon bonus me restait acquis. Le pire c'est qu'ils ne répondent pas à ma réclamation envoyée en recommandée avec accusé de réception. C'est vraiment pas sérieux! Je précise que direct assurance a refusé d'assurer un véhicule neuf pour mon conjoint.
Nos assurances habitations sont chez direct assurances, ça donne à réfléchir</t>
  </si>
  <si>
    <t>23 juillet 2018 suite à une expérience en juillet 2018</t>
  </si>
  <si>
    <t>fg-65710</t>
  </si>
  <si>
    <t>Ne tiens pas compte des clients ancien. Et 10 % augmentation chaque année. Seiñe le tarif de 1ere année est intéressant, après vous n'êtes qu' un pigeon de plus .</t>
  </si>
  <si>
    <t>19 juillet 2018 suite à une expérience en juillet 2018</t>
  </si>
  <si>
    <t>bat7813-65628</t>
  </si>
  <si>
    <t xml:space="preserve">1 accident le 1er avril... (pas un poisson)
Assurance tous risques et à ce jour toujours pas de remboursement... 3 mois et demi et rien...
A fuir. </t>
  </si>
  <si>
    <t>16 juillet 2018 suite à une expérience en juillet 2018</t>
  </si>
  <si>
    <t>zindey-65512</t>
  </si>
  <si>
    <t>je n'ai pas eu de sinistre a déclarer, donc je ne peux répondre à toutes les questions, par contre le tarif ne fait qu'augmenter,malgré le bonus et le fidélité, c'est pourquoi il faut pas rester plus de 12 mois avec cette assurance</t>
  </si>
  <si>
    <t>09 juillet 2018 suite à une expérience en juillet 2018</t>
  </si>
  <si>
    <t>xamiman-65370</t>
  </si>
  <si>
    <t xml:space="preserve">Resilier sans reel motif faisant de moi une proie pour les assureurs : RÉSILIÉ
En quittant direct assurance par la petite porte on s aperçois très vite qu il y a beaucoup moins cher ailleurs pour de bien meilleurs garanties </t>
  </si>
  <si>
    <t>pakouneyy-65240</t>
  </si>
  <si>
    <t>service client inexistant
gestion pitoyable
ils me demande une franchise de 1500,00 euro a payé alors qu'ils ne me remboursent absolument rien sur mon véhicule accidenté, inadmissible , a fuir par tous les moyens</t>
  </si>
  <si>
    <t>03 juillet 2018 suite à une expérience en juillet 2018</t>
  </si>
  <si>
    <t>frero01-65214</t>
  </si>
  <si>
    <t>tant qu'on en a pas besoin, y'a pas de problème.
attention aux offres publicitaires et devis au téléphone, non respecté,  quand vous changez de véhicule ... notamment la promesse de baisse de votre prime pour un véhicule propre ... non tenue même après avoir reçu votre devis par mail.</t>
  </si>
  <si>
    <t>02 juillet 2018 suite à une expérience en juillet 2018</t>
  </si>
  <si>
    <t>cedric95000-65189</t>
  </si>
  <si>
    <t xml:space="preserve">Bonjour,
Ne pas prendre comme assurance. J'ai eu un accident non coupable et je suis resté 3 mois sans voiture. Ma voiture étant épave il ne pouvait pas m'en fournir une alors que je suis tout de même en tout risque et full option. 
</t>
  </si>
  <si>
    <t>30 juin 2018 suite à une expérience en juin 2018</t>
  </si>
  <si>
    <t>dal41cou-65165</t>
  </si>
  <si>
    <t xml:space="preserve">Très très déçu de direct assurance. Je déconseille fortement!!!!! Je subis les dégâts de « réparation » d’un de leur garage sur ma voiture NEUVE. 
J’ai récupérer ma voiture avec des projections de peintures sur ma jante et mon enjoliveur suite à mon mécontentement la voiture a été reprise pour rattraper leurs dégâts. Mais j’ai récupérer ma voiture en pensant qu’elle était bien rattraper, 2 jours après je m’appercoie Que le garagiste a seulement déplacer l’enjoliveur de place pour pas que je m’en aperçoive, c’est pitoyable! Direct assurance fait rien pour moi! Je suis excrément déçu je vous déconseille cette enseigne </t>
  </si>
  <si>
    <t>25 juin 2018 suite à une expérience en juin 2018</t>
  </si>
  <si>
    <t>jm741-65022</t>
  </si>
  <si>
    <t>superbe compagnie tant que vous n'avez pas de sinistres.</t>
  </si>
  <si>
    <t>20 juin 2018 suite à une expérience en juin 2018</t>
  </si>
  <si>
    <t>sara0202-64936</t>
  </si>
  <si>
    <t>Ma voiture était volé pendant que j'étais au championnat d'échecs que j'ai laissé les clé dans la voiture parce que mon conjoint devait récupérer la voiture hors Mr a récupérer les clé sans me dire on découvre le vol par hasard c'est lui qui porte plainte à ma demande sauf au retour de championnat il était lui en voyage de coup l'assurance me téléphone et moi je déclare que les clé était ds la voiture motif de refus on m'envoie les papiers je signe évidement j'ai même eu mon conjoint au téléphone après on explique tt après à l'assurance qui veulent rien comprendre mon conjoint explique à la dame même que la clé était vraiment ds la voiture mais pas en moment de vol que je savais pas qu'il a bien récupérer et quon va les envoyer les clés ah non j'ai signé c'est trop tard donc en plus jai cédé ma voiture a eux donc ils ont pris ma voiture gratuitement cest quand meme choquant ils font les sourdes les gents honnetent partent à la poubelle j'ai 5 enfants dont un bébé de 2mois le moment de vol et en plein déménagement et je suis même pas indemniser à fuire direct assurance à fuire et merci de me jeter comme une poubelle après tant d'années merci</t>
  </si>
  <si>
    <t>19 juin 2018 suite à une expérience en juin 2018</t>
  </si>
  <si>
    <t>lyonnais691-64879</t>
  </si>
  <si>
    <t>Jai 8 ans dassurance dont 1 ans chez direct assurance et il es vrai que avec 4% de bonus en + je paie un peu plus chere sachant qua la souscription du contrat javai 40 euros de frais de dossier dont 1 ans apres jappel direct assurance pour leur dire que normalment les frais de dossier ce nest quune fois donc pourquoi la 2 emes annee je paie plus chere qua la souscription et la ont me dit que les 40 euros dfrais de dossier cest pour menvoyer la vignette verte annuel (chere le papier vert)lol .je prend encore 4% et je part de chez eux sinon dans 6 ans je vai payer comme si javai un malus alors que je suis a 0,72 .nhesitez pas a utiliser in comparateur dassurance avec la loi hamon ont peut fuire sans probleme.en cas ou un conseiller ne croi pas au fait que je paie chaque annee des frais de dossier de 40 euros. javai eu au tel un conseiller qui mavai dit que les frais de dossier netais a payer quune fois.en ce qui concerne laugmentation des prix malgre un bonus acquis ont me dit que cest due aux attentats etc.</t>
  </si>
  <si>
    <t>07 juin 2018 suite à une expérience en juin 2018</t>
  </si>
  <si>
    <t>sabrinas06-64590</t>
  </si>
  <si>
    <t>19 ans d'assurance chez eux sans accident et tarif qui augmente chaque année, vous les appelez pour négocier, réponse non je n'ai rien de mieux vous pouvez voir ailleurs... Résultat mes 3 voitures seront assurées ailleurs et avec plus de 30 % moins chèr, si j'avais su je le faisais avant !</t>
  </si>
  <si>
    <t>06 juin 2018 suite à une expérience en juin 2018</t>
  </si>
  <si>
    <t>deborah-64558</t>
  </si>
  <si>
    <t>J'étais assuré chez eux en tout risque pour une voiture neuve après avoir pris un débris sur l'autoroute j'ai dû faire appel pour la première fois de ma vie à mon assurance malheureusement j'ai eu 5 conseiller cela a duré plus de 3 mois pour être remboursé à même pas un tiers des dégâts. Fuyez cette assurance. Les prix sont attractifs mais le reste et totalement inacceptable</t>
  </si>
  <si>
    <t>gilbert-64550</t>
  </si>
  <si>
    <t>J'ai souscris une assurance auto le 16 mai 2018. Nous sommes le 6 juin. Toujours pas de carte verte malgrés les multiples demandes écrites et téléphoniques. Je risque d'être verbalisé, car aucune vignette n'est présente sur mon parebrise! Réponse de Direct Assurance, "Nous sommes désolés pour vous" A bannir, ils vous mettent hors la loi !!!!!!</t>
  </si>
  <si>
    <t>03 juin 2018 suite à une expérience en juin 2018</t>
  </si>
  <si>
    <t>ninate-64423</t>
  </si>
  <si>
    <t>J'ai souscrit un contrat en 2017 pour assuré ma voiture je l'ai demandé en mensualisé ce qui a été fait. En janvier augmentation de 6€ par mois apparemment une hausse des citations du à la hausse des accidents bien que je n'ai eu aucun sinistre. Outre cela j'y ai ajouté l'assurance pour mon appartement aucune offre de réduction n'a était faite alors que j'ai maintenant 2 contrats chez eux et ils ont même encore augmenté ma voiture de 7 € par mois parce que j'ai déménagé dans un village plutôt qu'une grande ville--' 
J'ai donc refais un devis en ligne pour vérifier et je paye pour la voiture 40e de plus par moi que ce qui est indiqué sur leur devis pour le même contrat et les même options.. service client incompétent qui se fout de vous. Parce que je suis déjà cliente et que je n'ai eu aucun sinistre je n'ai pas le droit à ce prix là. La personne au téléphone m'a bien fait comprendre que si je voulais payer le prix du devis je n'avais qu'à être nouvelle cliente. EN GROS ILS ATTIRENT LES NOUVEAUX CLIENTS ET AUGMENTE SANS CESSES VOS COTISATIONS ALORS QUE DANS LA LOGIQUE ELLES DEVRAIENR DIMINUER ET SE FOUT LITERALMENT DE SES CLIENTS LEUR RIANT MÊME AU NEZ LORSQUE VOUS PARVENEZ À LES AVOIRS AU TÉLÉPHONE !! A ÉVITER VRAIMENT J'AI AUGMENT DE PRESQUE 20€ MÊME PAS 6MOIS!!!</t>
  </si>
  <si>
    <t>26 mai 2018 suite à une expérience en mai 2018</t>
  </si>
  <si>
    <t>nanardasse-64216</t>
  </si>
  <si>
    <t>je rejoint les personnes qui ont de gros soucis, pour mon véhicule avec dégâts du à l'explosion d'une maison, si je veux réparer, il faut que j'avance 320 euros plus 10% plus 6 % soit 371.20 euros qui me seront peut-être remboursé lorsque eux même seront payée par l'assurance adverse et pour mon habitation il faut que je me demerde avec mon propriétaire.</t>
  </si>
  <si>
    <t>mouradoub-64138</t>
  </si>
  <si>
    <t>je déconseille fortement car j’ai voulu m’assurer pour avril 2018, 2 mois j’ai tout préparé dans le dossier sur internet prix attractif il me l’ont augmenté petit a petit après avoir prélevé sans aucun message 470€, 1 mois avant et apres 65€ puis 70€ sans motif valable. du coups j’ai résilier car il avait pas fais le nécessaire avec mon ancienne assurance pour la résiliation j’ai dû continuer plus d’1 mois je payais 2 assurances. en résiliant j’ai dû payer 3 jours d’assurances a 60€ pour des frais de dossiers au secours le service client lamentable.</t>
  </si>
  <si>
    <t>15 mai 2018 suite à une expérience en mai 2018</t>
  </si>
  <si>
    <t>5fev18-64026</t>
  </si>
  <si>
    <t xml:space="preserve">INCAPABLE de gérer une situation particulière depuis 3 mois.
Depuis 3 mois, je roule avec mon véhicule accidenté faute de prise en charge d'un sinistre non responsable avec un conducteur non assuré (mais identifié) avec délit de fuite.
Au moment de faire le constat amiable, j'ai vue que la personne n'était pas assurée.
J’appelle DIRECT ASSURANCE pour info et un conseiller m'indique que "de toute façon l'autre conducteur n'étant pas assuré, je ne serais pas pris en charge vue que je suis couvert au tiers", ce qui est VRAI.
Mais à la question "est-ce que je fais quand-même le constat?", il me répond à mon grand étonnement car c'est FAUX.
Je décide quand même de faire un constat pour avoir une preuve. Et pour libérer la circulation, je me mis d'accord avec l'autre conducteur pour aller faire le constat à l'abris. J'ai alors pris son permis et sa carte verte et on a repris nos véhicules avec la mienne passant devant.
Pendant que je roule, je surveille l'autre véhicule sur mon retro. C'est alors que je l'aperçois quitter la voie principale pour s'en fuire.
Voilà: en plus du sinistre non responsable avec un conducteur non assuré, je retrouve avec un cas de délit de fuite.
Je rappelle DIRECT ASSURANCE pour info, même son de clôche. En gros, j'ai mal choisi mon jour.
J'indique que je vais déposer plainte; ce que j'ai fais le jour même. La Police a gardé les documents du conducteur pour l'instruction et m'a conseiller de joindre le FONDS DE GARANTIE AUTO.
Par mail, j'ai envoyé la PV de la Police à DIRECT ASSURANCE et demandé des infos sur le FONDS DE GARANTIE: AUCUNE RÉPONSE.
J'ai fait ma demande d'indemnisation auprès du Fonds de garantie car l'individu est bien identifié. A ce jour, ma demande n'est pas recevable parce que DIRECT ASSURANCE ne peut pas ou ne VEUT pas prouver "la matérialité du sinistre" car me disent les conseillers: "je n'ai pas envoyé de constat amiable".
Et pourtant, le Fonds de Garantie est disposé à prendre en compte ma demande d’indemnisation.
Maintenant, j'ai la rage sur la qualité MEDIOCRE des échanges que j'ai eues avec le service sinistre de DIRECT ASSURANCE (Aucune attention, défaut d'infos sur le Fonds de Garantie etc).
En attendant l'instruction de ma plainte, je roule avec une véhicule rafistolé, toujours assuré chez DIRECT ASSURANCE.
</t>
  </si>
  <si>
    <t>11 mai 2018 suite à une expérience en mai 2018</t>
  </si>
  <si>
    <t>mericm-63919</t>
  </si>
  <si>
    <t>Je suis inscrite chez direct assurance depuis plus de deux mois et malgré de multiples appels et mails je n'ai toujours pas reçu ma carte verte.</t>
  </si>
  <si>
    <t>03 mai 2018 suite à une expérience en mai 2018</t>
  </si>
  <si>
    <t>syssy-63771</t>
  </si>
  <si>
    <t xml:space="preserve">Très déçu de direct assurance sinistre non responsable, on vous dit que vous avez un conseiller à titrer ce qui est totalement faux, toujours une personne différente, toujours la même réponse 'votre demande à été envoyée au service concerné' cela va faire une semaine que je veux récupérer mon véhicule qu'il ont mis dans une casse, je veux faire réparer mon véhicule et ne peux pas récupérer mon véhicule car il me faut un document de l'assurance m' autorisant a récupérer mon véhicule.
A ce que je sache c'est mon véhicule que j'ai payé de ma poche alors pourquoi je ne peux pas récupérer mon véhicule. Je sature, je travail en décalé cela va faire 3 semaines que je suis à pied c'est inadmissible !!!! </t>
  </si>
  <si>
    <t>terry2020-63763</t>
  </si>
  <si>
    <t>Vous augmente tous les ans sans raisons même sans sinistres et si vous réclamez,ils vous resilie.jamais rencontré une assurance pareille.
Malgré lettre recommandée avec accusé de réception leur demandant des explications et de nombreux mails pour savoir les raisons des augmentations de primes,aucune réponse mieux une mise en demeure de payer la prime et ensuite résiliation de lal'assurance  pour non paiement.
C'est une honte</t>
  </si>
  <si>
    <t>30 avril 2018 suite à une expérience en avril 2018</t>
  </si>
  <si>
    <t>jj-63668</t>
  </si>
  <si>
    <t>Honteux. Cotisation annuelle de 800 euros pour ce faire dire la casse de mon roulement avant sur l'autoroute n'était pas couvert... pas même le véhicule de remplacement pour lequel j'avais souscrit une option.</t>
  </si>
  <si>
    <t>26 avril 2018 suite à une expérience en avril 2018</t>
  </si>
  <si>
    <t>b208-63602</t>
  </si>
  <si>
    <t xml:space="preserve">Service client catastrophique et indigne d'un service de qualité. 
Une fois assuré j'ai été contacté pour m'annoncer que mon contrat allait être résilié du fait qu'une de mes anciennes assurances avait été résilié mon contrat.
J'ai expliqué à plusieurs reprises que cette résiliation avait eu lieu uniquement pour "non gravage du véhicule" car je n'avais pas eu le temps de le faire.  
Réponses sèches et fermes à chaque fois sans chercher à comprendre "peu importe monsieur, on ne vous assurera pas". On a l'impression d'avoir des robot au téléphone complètement formatés. 
Pourtant mon véhicule actuel est gravé et j'ai un bonus à 0.85 sans défaut de paiement dans le passé. 
Il n'y a donc aucun risque pour m'assurer. </t>
  </si>
  <si>
    <t>23 avril 2018 suite à une expérience en avril 2018</t>
  </si>
  <si>
    <t>arthur-m-63496</t>
  </si>
  <si>
    <t>A fuir , propose effectivement le meilleur devis mais appelle une semaine après en disant que la cotisation augmente de 50 euros car mon bonus n'est pas celui que j'ai donné ce qui est faux j'ai rentré mes dates de permis et ai même répète à la personne au téléphone que la date n'est pas le 1er mes le 24 du mois on m'a bien sur dit que ça ne changerai rien aucun problème sauf que visiblement non étant donné que l'on m'a appelé et envoyé un mail me disant que la cotisation augmente de 50 euros je peux partir mais j'aurai mes 45 euros de frais de dossier dans l'oeil ... Les promesses sont belles mais comme bien souvent sont fausses</t>
  </si>
  <si>
    <t>dali-20436</t>
  </si>
  <si>
    <t>Pas cher au debut, puis malgré un bonus à 50 et sans dommage sur plus de trois ans, direct assurance vous augmente tres fortement. Dernier avis d echeance +23% sur la cotisation brutes... je les ais appelé et il me dise que le taux de sinistre et de reparation a augmenté.  J espere que les sinistres n ont pas augmenté de 23% entre 2017 et 2018, en tout cas mon salaire n a pas augmenté cette année et j ai decidé de resilier pour aller à la concurrence.</t>
  </si>
  <si>
    <t>18 avril 2018 suite à une expérience en avril 2018</t>
  </si>
  <si>
    <t>varsham-63385</t>
  </si>
  <si>
    <t>Direct assurance nous berne, sa fait 2 ans que je suis client, jai eu plusieur voiture et tout se passé bien je paye moin cher mais apres l'avoir vendu jai contacter direct assurance pour leur dire que je n'avait plus la voiture mais il ne mon jamais rembourcer malgres que je les et envoyer les document quil fallait(recommander etc...) sa fais plus de 8 mois que je paye pour une voiture que ne n'est plus et je n'arrive pas a stoper, je contacte l'assuance mais eu ne me reponde pas!!! Je vous conseille d'avoir une assurance qui a un bureau dans votre ville.</t>
  </si>
  <si>
    <t>jlo75-63308</t>
  </si>
  <si>
    <t>Aucun service, un robot derrière qui ne pense que à encaisser. Client traité comme un produit...pas le moindre écart possible vis à vis du client. TROP RIGIDE, un robot quoi! Même avec une ancienneté de 15 ans et 3 véhicules assurés, probabilité de rester client au moins 30 ans de plus...800 euros par véhicule, le calcul est vite fait.</t>
  </si>
  <si>
    <t>05 avril 2018 suite à une expérience en avril 2018</t>
  </si>
  <si>
    <t>nocea-62995</t>
  </si>
  <si>
    <t>A fuir absolument ! Ils n ont pas voulu de moi ! 50 ans jamais un accident ! Mais 2 réparations de pare choc chez mon ex assureur où je n'étais pas responsable ! Après m'avoir fait galérer pour résilier mon assurance chez gmf , prendre congés pour aller sur place , me retrouver avec 2 assurances , hé bien ils m annoncent qu'ils ne veulent pas de moi ! Le comble , ils me remboursent en me prélevant 100 euros au passage ! Une honte</t>
  </si>
  <si>
    <t>djam61-62801</t>
  </si>
  <si>
    <t>A fuir de toute urgence. Impossible de les joindre et l'agence BNP, ils ne peuvent rien faire pour toi pourtant le contrat a bien été souscrit chez eux, ils n'ont pas de ligne direct entre eux donc pareil ils n'arrivent pas les joindre et remettent tous au lendemain. Personnel incompétent et ne cherche pas à satisfaire la clientèle.</t>
  </si>
  <si>
    <t>29 mars 2018 suite à une expérience en mars 2018</t>
  </si>
  <si>
    <t>lngd-62776</t>
  </si>
  <si>
    <t xml:space="preserve">je cherche depuis hier à déclarer un sinistre auto, cela fait 2'h que je ne parviens à avoir personne au bout du fil. J'ai le sentiment que tout est fait pour faire perdre du temps au client. J'ai bien essayé de faire ma déclaration de sinistre dans mon espace perso mais malgré le mail retour m'indiquant que ma "pré-déclaration" a été validée, je ne vois rien en cours dans l'espace. Entre temps, j'ai une assurance tout risque qui cours toujours et un véhicule immobilisé chez un garagiste partenaire mais je ne sais toujours pas ce qui s'en suivra.... </t>
  </si>
  <si>
    <t>furax-62707</t>
  </si>
  <si>
    <t>Prise de contrat prise de primes sans vrai relation client personnel non a l'ecoute du client, personnel sans initiative facilitant la relation et trouver une solution,  manque de médiation simple, suivi du dossier, relation simple, courrier aimable , proposition constructive,</t>
  </si>
  <si>
    <t>23 mars 2018 suite à une expérience en mars 2018</t>
  </si>
  <si>
    <t>chrisf1-62627</t>
  </si>
  <si>
    <t>Je vais quitter Direct Assurance après plusieurs années chez eux; en cause, une augmentation à ma prochaine échéance de 9% après application de mon Bonus (soit beaucoup plus que la hausse moyenne nationale de 2 à 3%), la cotisation de référence ayant elle augmenté de... 32,5% !!!
Et la "conseillère" téléphonique a catégoriquement refusé tout geste commercial malgré mon ancienneté chez eux ! 
La fidélité ne paie pas chez Direct Assurance, au contraire, les "anciens" paient pour les "nouveaux".
Conseil : changer d'assureur un an sur deux pour revenir en tant que "nouveau client" et bénéficier des meilleurs tarifs !</t>
  </si>
  <si>
    <t>15 mars 2018 suite à une expérience en mars 2018</t>
  </si>
  <si>
    <t>amarena-62317</t>
  </si>
  <si>
    <t xml:space="preserve">bonjour 
moi tous ces commentaires font peur j ai 2 vehicules assurès chez DA je pense que je vais envoyer une lettre rèsiliation a echeance au mois d aout 
esperant qu il ne ma rrive pas un pepin ou pire accident responsable vol ou autre 
des fois il vaut mieux payer un peu plus cher </t>
  </si>
  <si>
    <t>fanta-62343</t>
  </si>
  <si>
    <t>Aux frontières du réel avc DA !
Étant client et souhaitant effectuer un changement d'adresse j'effectue une simulation de devis en ligne.
À ma grande surprise je constate qu'ils me proposent un prix annuel inferieur d'environ 100€ comparé à ce que je paye actuellement.
Je les appelle donc pour qu'ils  évaluent à la baisse mon contrat pour être en accord avec leur nouveau devis.
La personne au téléphone me confirme que mon devis est correct, que les informations fournies lors de ce dernier sont bonnes mais qu'il leur est impossible de revaluer mon contrat à la baisse et PIRE ENCORE ils AUGMENTENT ce dernier de plus de 3€ mensuel !
On croit marcher sur la tête !
Je n'ose même pas imaginer le service en cas de sinistre!
Si vous avez la chance de ne pas encore être assuré chez eux passez votre chemin !
Pour ma part je m'en vais effectuer de nouveaux devis sur un comparateur.</t>
  </si>
  <si>
    <t>11 mars 2018 suite à une expérience en mars 2018</t>
  </si>
  <si>
    <t>florafrz-62207</t>
  </si>
  <si>
    <t xml:space="preserve">3 ans chez eux. 3 ans sans accident, sans bris de glace, sans RIEN. 3 ans à payer un bras (80E / mois pour le TIERS). En 3 ans je me persuadé que même si je payais une petite fortune, LE jour où j'aurai un soucis ILS SERAIENT LA !! 
Tu parles ! J'ai eu UN soucis la semaine dernière en effet ma voiture est tombé en panne mais à moins de 50km de mon domicile .... C'est balot !!!! je n'avais pas pris l'option zen à 7euros/ mois ......... Comme ci je ne payais pas déjà assez cher ;) ( pour rien au final :) ) 
Donc voilà, n'y allais surtout pas ils n'ont aucun sens du commerce. c'est avec plaisir que je vais faire en sorte que mes parents et tout mes proches qui sont chez eux, s'en aille :) . </t>
  </si>
  <si>
    <t>03 mars 2018 suite à une expérience en mars 2018</t>
  </si>
  <si>
    <t>momue2018-61948</t>
  </si>
  <si>
    <t>Une gestion de sinistre catastrophique !  On paye le pack sérénité tous les mois pour s'entendre dire qu'ils ne trouvent pas de garage et que du coup on doit attendre la prise en charge par l'expert pour obtenir une voiture de prêt. Nous habitons à la campagne et aucun moyen de transport autre que la.voiture pour aller travailler. Qui va payer les jours où je dois rester chez moi car je ne peux pas me déplacer. Qui va payer mon chômage si je me fais licencier car je ne peux pas aller travailler !! Une honte. Nous avons deux contrats chez direct assurance. Nous contactons déjà d autres compagnies pour changer. Je préfère payer plus chère mais avoir de vraies garanties.</t>
  </si>
  <si>
    <t>02 mars 2018 suite à une expérience en mars 2018</t>
  </si>
  <si>
    <t>sam-61918</t>
  </si>
  <si>
    <t>Bonjour, Tout va bien jusqu'à ce que vous avez un sinistre. Pour 1800€/an en tout risque, je trouve déplacé que le gestionnaire de sinistre me demande de me rendre dans les locaux de l'expert afin de faire avancer les réparations de mon véhicule. Je précise qu'il s'agit d'un sinistre non responsable dû à des dégâts des eaux dans mon parking sous sol. Je ne suis pas le seul concerné dans mon immeuble et l'assurance de la copropriété reconnait les dégâts. Suite à l'expertise de mon véhicule, il a été décidé de faire un lustrage du capot moteur de mon véhicule afin de le remettre en état alors que le garage a bien précisé qu'il fallait repeindre ce dernier. Après le lustrage qui n'a rien donné, il est impossible de joindre à nouveau l'expert afin qu'il valide et donne l'accord pour la peinture. Ni le garage, ni moi n'arrivons pas à le joindre. Déjà 2 jours posés au boulot afin de me rendre dans le garage et depuis plus rien avance. Je contacte Direct Assurance, le gestionnaire de sinistre me suggère de me rendre dans les locaux de l'expert pour faire avancer les choses, j'hallucine. C'est à moi de faire le boulot de l'assurance? Et la façon de parler aux clients, de prendre de haut les assurés, ... c'est du jamais vu. Depuis 3 jours mon véhicule est immobilisé et ce sera le cas durant tout le weekends. Je ne peux pas aller le récupérer en attendant car cela me contraint à poser des journées de boulot. Vivement que je sorte de cette engrenage.</t>
  </si>
  <si>
    <t>27 février 2018 suite à une expérience en février 2018</t>
  </si>
  <si>
    <t>etsi-61822</t>
  </si>
  <si>
    <t>Prix accessible mais se rapprochant des mutuelles avec locaux (MAAF, GMF, etc)</t>
  </si>
  <si>
    <t>24 février 2018 suite à une expérience en février 2018</t>
  </si>
  <si>
    <t>tine-61709</t>
  </si>
  <si>
    <t xml:space="preserve">Bonjour,
Je suis cliente depuis 3 ans et certes à la souscription, direct assurance est pas très cher mais chaque année, c’est augmentation sur augmentation! </t>
  </si>
  <si>
    <t>15 février 2018 suite à une expérience en février 2018</t>
  </si>
  <si>
    <t>gagy-61490</t>
  </si>
  <si>
    <t>Après plusieurs années et 2 sinistres j'ai quitté cet assureur lamentable,incapable de gérer un bris de glace et un réservoir percé par un objet sur la route</t>
  </si>
  <si>
    <t>13 février 2018 suite à une expérience en février 2018</t>
  </si>
  <si>
    <t>nb-61415</t>
  </si>
  <si>
    <t>en cas de sinistre, envoie votre véhicule chez un épaviste à 30 km de chez vous, partenaire de direct assurance mais qui n'est pas un garagiste agréé, env oie un expert (bien qu'assuré au tiers donc avec les frais à notre charge), vous certifie que c'est une erreur mais au final l'expert fait tout de même son rapport et déclare la voiture dangereuse et ne veut pas faire de contre-expertise car ce n'est pas un garage agréé. Au final voiture partie à la casse alors qu'elle était réparable au départ, sans dédommagement. Merci direct assurance
A fuir</t>
  </si>
  <si>
    <t>thierno1-61407</t>
  </si>
  <si>
    <t>Ils s'alignent lorsque le client s’apprête à changer d'assureur</t>
  </si>
  <si>
    <t>11 février 2018 suite à une expérience en février 2018</t>
  </si>
  <si>
    <t>capsonne-61336</t>
  </si>
  <si>
    <t xml:space="preserve">Après un accident cela fait depuis 2 semaines que j'attends un garage partenaire. Personne ne fait rien et en attendant je suis sans voiture et a chaque fois que je les appel, On me dit il faut être patient, bien sur il faut être patient mais en attendant qui me paie les frais pour le taxi que je prends tous les jours pour aller travailler ? On me dit que si je trouve un garage partenaire moi meme que ca sera a moi de payer le remorquage de la voiture. A quoi nous sert une assurance si quand on a besoin d'eux il ne sont pas capable de trouver un garage partenaire.
</t>
  </si>
  <si>
    <t>09 février 2018 suite à une expérience en février 2018</t>
  </si>
  <si>
    <t>danymarie1948-61301</t>
  </si>
  <si>
    <t>Bonjour, les prix sont les meilleurs que nous avons trouvés. Nous avons déjà été assurés chez vous pour mon épouse, et nous allons sans doute revenir chez vous pour sa voiture si les prix nous conviennent, mais pas avant le mois d'août.</t>
  </si>
  <si>
    <t>08 février 2018 suite à une expérience en février 2018</t>
  </si>
  <si>
    <t>masiaia-61256</t>
  </si>
  <si>
    <t>Client depuis 3 ans chez direct assurance, nous avons été radiés du jour au lendemain pour sinistralité, en 3 ans j’ai eu 2 accidents non responsables et une tentative de vol pour laquelle je n’étais pas couvert. Donc 3 sinistres non responsables en 3 ans pour lesquels Direct assurance n’a pas déboursé 1 centime. J’aurais préféré qu’on me propose l’augmentation du prix de ma cotisation ou me proposer par téléphone de choisir un autre organisme… Mais on a reçu un courrier avec A/R nous indiquant la résiliation de notre contrat et on se retrouve à devoir payer la fin du contrat mais en devant s'assurer ailleurs. Savez-vous à quel point il est difficile de s'assurer quand on a été résilié ? Et à quel prix ? Vous mettez les gens dans des situations très difficiles, sans même essayer de faire un geste basique et humain. Vous traitez vos clients comme des machines à sous que vous jetez dès que votre algorithme vous le dicte.</t>
  </si>
  <si>
    <t>05 février 2018 suite à une expérience en février 2018</t>
  </si>
  <si>
    <t>andre-61142</t>
  </si>
  <si>
    <t>Mon assurance était payée pour l'année, suite à une augmentation de prime de 150 €, je décide de résilier ce contrat. Ensuite ces gens ont l'audace de me réclamer 75 € N'ayant aucun écrit justifiant cette somme, je les contact par téléphone et ils me répondent que j'ai effectué une demande par internet et que ce service est payant ! Le comble pour une assurance internet !!!</t>
  </si>
  <si>
    <t>31 janvier 2018 suite à une expérience en janvier 2018</t>
  </si>
  <si>
    <t>capucine-60985</t>
  </si>
  <si>
    <t xml:space="preserve">J'ai payé le 25 décembre 17 par chèque les cotisations maison et voiture
En 3 jours 2 lettres recommandées avec menaces de résiliations
Je téléphone et me fais traitée de menteuse ! 
Et oui alors le jour où j ai un accident ou incident qu est ce que se sera ?
Ce type bien payé au chaud dans son pays pour insulter 
L idiote française que je suis vous fait perdre 2 contrats l année prochaine puisque vous ne gérez rien et avez trop de clients bien fait pour vous et j espère que tous les français insultés feront de meme
</t>
  </si>
  <si>
    <t>dennis430-60803</t>
  </si>
  <si>
    <t>Une nouvelle contrat toujours a le meilleur tarif. Chaque année après ça augment... J'ai plusieurs contrats chez direct assurance, et toujour le meme strategy. A eviter!</t>
  </si>
  <si>
    <t>22 janvier 2018 suite à une expérience en janvier 2018</t>
  </si>
  <si>
    <t>mama42420-60708</t>
  </si>
  <si>
    <t>le prix augmente tous les annees cela n es pas precisé quand on souscrit au contrat</t>
  </si>
  <si>
    <t>camille0908-60581</t>
  </si>
  <si>
    <t>A FUIR SURTOUT NE SOUSCRIVEZ PAS ! Il faut charger leur application pour leur transmettre les documents si vous ne le faites pas ils vous radient ! alors que tous les documents leur ont été envoyés par courrier RAR ils me harcèlent tous les jours pour que je mettre leur application et leur fournisse de nouveau tous les documents ! tous les jours c'est du harcèlement !! A ma question comment faites-vous avec les personnes âgées, il m'a été répondu "nous ne les prenons pas !" c'est de la discrimination !!!!</t>
  </si>
  <si>
    <t>07 janvier 2018 suite à une expérience en janvier 2018</t>
  </si>
  <si>
    <t>cloclo2005-60254</t>
  </si>
  <si>
    <t>Fuyez... Au moindre incident, la couverture n'est pas assurée, même si vous êtes un ancien client. Ma voiture a été volée mais DA a refusé le remboursement. L'économie de quelques euros par rapport aux assureurs ne justifie pas la qualité de la couverture et des prestations.</t>
  </si>
  <si>
    <t>06 janvier 2018 suite à une expérience en janvier 2018</t>
  </si>
  <si>
    <t>flo71240-60242</t>
  </si>
  <si>
    <t>Pas forcément les moins cher pour des voitures de +de 10 ans et des franchises conséquentes</t>
  </si>
  <si>
    <t>04 janvier 2018 suite à une expérience en janvier 2018</t>
  </si>
  <si>
    <t>devoirpayer59-60168</t>
  </si>
  <si>
    <t>On comprend pourquoi ce n'est pas cher... Ils n'assurent rien du tout!!!!
Je me suis faite volée ma voiture juste avant Noël, le coffre contenait tout les cadeaux de mes enfants......
Celle ci a été retrouvé dans un état délabrée et bien sûr sans le contenu intérieur...
On m'annonce aujourdh'ui une franchise de 815 € plus un reste à ma charge... J'en suis déjà à plus de 1000 € de ma poche alors que je n'ai rien demandé..........
en fait je vais devoir travailler GRATUITEMENT ce mois ci pour que direct assurance se mette mon salaire dans la poche !!!!
C'est absolument HONTEUX, SCANDALEUX et Irrespectueux, toujours les mêmes qui payent !!!!!!!!</t>
  </si>
  <si>
    <t>30 décembre 2017 suite à une expérience en décembre 2017</t>
  </si>
  <si>
    <t>antoine88-60061</t>
  </si>
  <si>
    <t>Pendant les derniers 4 années j’avais 6 sinistres, dont 2 brise de glace, et 4 matériel dont 3 j’avais 0% responsabilité, un avec une personne âgée et un avec un touriste American. Le dernier sinistre matériel, j’ai 100% de responsabilité.  Direct Assurance m’a dit j’étais résilié car j’avais trop de sinistres. Apparemment l’absence de responsabilité ne compte pour rien.</t>
  </si>
  <si>
    <t>23 décembre 2017 suite à une expérience en décembre 2017</t>
  </si>
  <si>
    <t>mayly-59916</t>
  </si>
  <si>
    <t>Assurance à fuir ! 
Il y a 5 ans étant jeune conductrice j'ai trouvé les prix très attractifs et la souscription à assurance était très simple et rapide. 
Toute cette belle histoire a changée à partir du moment où j'ai changé de voiture. 
Etant cliente depuis 5ans je pensais avoir un prix attractif pour mon nouveau véhicule mais non le prix était plus cher que si j'étais une nouvelle cliente Direct assurance. Cherchez l'erreur.
Deuxièmement, j'ai envoyé les documents informant  Direct assurance que je cédais mon véhicule en suivant toutes les démarches. Quelques mois plus tard je reçois une relance m'indiquant que je devais la cotisation pour mon précédent véhicule. Ne comprenant pas la situation j'appelle à deux reprises ce cher service client qui me dit que le document de cession de véhicule est illisible c'est pour cela que vous recevez des relances. Aucun appel, email ou lettre pour me l'indiquer. Le conseiller me dit donc de simplement renvoyer tous les documents et le dossier sera clos.
Le 5 décembre tous les documents partent pensant que toute cette histoire sera finie ... Eh non! Quelques jours plus tard je reçois une lettre d'un organisme de recouvrement pour non-paiement. Je rappelle donc une troisième fois ce fameux service client. Je réexplique la situation et là le conseiller se sentant pousser des ailes m'expliquer que mon dossier avait un problème et que les documents que j'avais envoyés ne sont pas recevables. Et me dit texto " nous n'aurions pas du vous assurer". Je lui demande donc pourquoi depuis mon premier appel je n'avais pas été informée de ma situation. Réponse "le conseiller que vous avez eu n'était pas un expert". Donc à savoir si vous appeler le 09 70 80 82 82  vous avez une chance sur deux de tomber sur "expert". 
Donc Direct Assurance ne sait que vous prélever tous les mois. 
Toute cette histoire pour dire que Direct Assurance ou plutôt leur service client est lamentable trois appels trois discours différents et des conseillers qui se permettent de vous prendre de haut. Vivement que je puisse changer d'assurance</t>
  </si>
  <si>
    <t>kidd-59797</t>
  </si>
  <si>
    <t>Pratiquement 6 mois pour m'envoyer mon attestation, après chaque mail de ma part je recevais un mail type qui ne répondait pas mes questions. Je ne conseil pas cette assurance</t>
  </si>
  <si>
    <t>13 décembre 2017 suite à une expérience en décembre 2017</t>
  </si>
  <si>
    <t>laetydam-59646</t>
  </si>
  <si>
    <t>Les tarifs soit disant attractif ne le sont pas vraiment 1100 euros au tiers pour une voiture de 25 ans pour un jeune permis!!</t>
  </si>
  <si>
    <t>10 décembre 2017 suite à une expérience en décembre 2017</t>
  </si>
  <si>
    <t>fm-59550</t>
  </si>
  <si>
    <t>A fuir de toute urgence !
Seul le prix attractif (au départ !) peut justifier une souscription. Dès que l'on entre dans le giron c'est l'enfer : augmentations sensibles des primes qui ramènent vite au prix du marché et au delà, garanties médiocres, fidélisation client inexistante, service client néant, hot line basées au magreb où les conseillers parlent à peine Français et sont totalement incompétents, gestion des dossiers horribles, et la cerise : les prélèvements continuent après une résiliation dans les règles !!!</t>
  </si>
  <si>
    <t>04 décembre 2017 suite à une expérience en décembre 2017</t>
  </si>
  <si>
    <t>hmanj-59370</t>
  </si>
  <si>
    <t>Gestion médiocre du dossier, pour faire court j'ai déménagé et demandé un changement d'adresse et de lieu de stationnement. Je me suis retrouvée avec une demande de plus de 11 000 € suite à soit disant un beugle informatique et la personne au téléphone me demandait quand même de valider ce contrat pour faire avancer le dossier. J'ai ensuite attendu l'échéance pour me connecter sur mon compte et régler la somme indiquée  ( plus de 430 €) puis je reçois le lendemain par courrier la demande de paiement m'indiquant une toute autre somme. Depuis 2 mois j'attends que la comptabilité règle cette différence pour que mon dossier soit à jour. Aucune réponse à mes mails de relance. Je reçois ce jour une lettre de relance pour régler plus de 500 € sinon mon contrat sera résilié. J'appelle immédiatement et je dois tout réexpliquer comme à chaque fois. Au début la dame ne comprend rien et me dit de régler cette somme puis me dit qu'elle contacte la comptabilité et me rappelle dans la journée et à l'heure actuelle toujours pas d'appel . Une perte de temps impressionnante.</t>
  </si>
  <si>
    <t>30 novembre 2017 suite à une expérience en novembre 2017</t>
  </si>
  <si>
    <t>bied-59257</t>
  </si>
  <si>
    <t>Je suis résiliée pour un sinistre qui n'a pas été pris en compte!!! L'assurance me traite de menteuse en refusant de me rembourser pour une pierre qui s'est détachée et a endommagé mon véhicule. Par contre quand il s'agit de résiliation, là, mon accident est pris en compte. Je déconseille fortement cette assurance.</t>
  </si>
  <si>
    <t>sofia-59190</t>
  </si>
  <si>
    <t>J’etais Chez youdrive de direct assurance jusqu’au jour où ils décident d’arreter Youdrive et d’etre Chez direct assurance ils m’informent mais ommettent de me dire qu’ils me prélèveront 2 mois d’avance de cotisation seulement quand je vois sur mon relevé bancaire un montant d’une assurance que je ne connais pas avanssur. bah je fais opposition du coup ils m’ont résilier alors qu’a La base c’est de leur faute.</t>
  </si>
  <si>
    <t>25 novembre 2017 suite à une expérience en novembre 2017</t>
  </si>
  <si>
    <t>Assuré depuis plusieurs années avec des contrats successifs chez Direct Assurance sans problème, jusqu'à aujourd'hui où je reçois une recommandée m'informant de la résiliation de mon contrat pour cause sinistralité.  Pas de chance, 3 sinistres en 2 ans: 1 réparation éclat sur pare brise, 1 accident responsable sans tiers , puis un remplacement de pare brise. Conclusion je coûte trop cher (en oubliant les nombreuses années précédentes pendant lesquelles j'ai rapporté sans rien coûté...) Et donc on se débarrasse de moi en arguant que la loi permet à un assureur de se débarrasser d'un assuré qui a le malheur de devoir bénéficier des clauses du contrat pour lequel il paye ( petit rappel à Direct assurance...une assurance sert à couvrir un risque qui un jour peut se produire...et oui et ce n'est pas une rente pour l'assureur ....) Bref certes Direct Assurance utilise un article prévu par la loi...mais sans aucun discernement de l'historique de ses clients et vous sanctionne des les premiers sinistres ( à noter qu'une réparation d'un éclat sur un pare brise compte comme un sinistre !!! Je n'ose même pas imaginer si on fait intervenir l'assistance bien souvent imposée d'office dans les contrats...bref si vous avez le malheur de coûter 1 € , on résilie !!! Bonjour la politique commerciale qui permet ensuite de se vanter d'avoir les tarifs les plus bas!!! La première année peut être...pour appâter...mais ensuite.. pour information sachez qu'étant déjà client direct assurance il y a plus de 4 ans j'avais résilié mon contrat après avoir constaté une dérive à la hausse sans aucun sinistre, puis ressouscris  la semaine suivante à partir d'un nouveau devis sur leur propre site...gain pour moi un peu plus de 200€ entre le contrat que je venais de résilier et le nouveau que j'avais signé pour le même véhicule avec les mêmes garanties....tout cela pour conclure ...des tarifs faussement bas la première année....puis chaque année le refrain classique "le coût de la réparation automobile.." pour augmenter vos primes...et pour finir si vous faites jouer votre assurance pour un sinistre (ce qui est de base le principe d'une assurance) on vous dégage... conclusion aucune considération de la clientèle...et je ne recommanderais plus du tout direct assurance.</t>
  </si>
  <si>
    <t>jb815518-59091</t>
  </si>
  <si>
    <t>J'ai choix l'assurance contacté a direct assurance qui droit avoir un parti de discount chaque mois d'après l'analyser de chaque vois par le drive box. J'ai fait un erreur de m'adresse au début donc le colis a été retourné. Mais après J'ai le corrigé, J'ai appelé au minimum 10fois pour demander me renvoyer le box et carte verte, chaque fois, le service me dit qu'il va me l'envoi le jour après mais il a déjà 2 mois J'ai rien reçu! Ni carte verte ni drive box!</t>
  </si>
  <si>
    <t>shaihulud-59054</t>
  </si>
  <si>
    <t>tres mauvais, peu sympathique juste le bizness</t>
  </si>
  <si>
    <t>15 novembre 2017 suite à une expérience en novembre 2017</t>
  </si>
  <si>
    <t>nath92-58833</t>
  </si>
  <si>
    <t>Je suis plus que dégoûté de cette assurance j'ai garé ma voiture sur un parking et je l'ai retrouvée abîmée côté passager portière et bas de caisse je fais donc un constat étant assuré en tout risque on me propose un garage avec une expertise j'accepte résultats l'expert conclut qu'il est impossible qu'un véhicule et fait des dégâts sur mon véhicule et que c'est moi qui est forcément toucher un objet Fix j'appelle Direct Assurance on me répond vous pouvez faire une contre-expertise que vous payez de votre poche et si le deuxième expert est d'accord avec le premier expert dans ces cas-là il faudra faire une troisième expertise que vous paierez de votre poche et si le 3e expert est d'accord avec les deux premières expert nous ne vous rembourserons rien par contre si l'un des deux n'est pas d'accord avec le premier dans ces cas-là on vous remboursera le prix de l'expertise
bref un bourbier résultat des courses je me retrouve à payer une assurance 90 € par mois tu risques pour ne pas être remboursé au premier problème Donc dès que j'ai la possibilité bien évidemment je resilie cette assurance qui est peut-être très alléchante au niveau des prix mais c'est une catastrophe au niveau gestion sinistre</t>
  </si>
  <si>
    <t>10 novembre 2017 suite à une expérience en novembre 2017</t>
  </si>
  <si>
    <t>country-58739</t>
  </si>
  <si>
    <t>Longtemps assuré chez direct assurance , j'ai vu le coût de ma police augmenter chaque année. Au départ je payais 700 euros pour en arriver à presque 1000 euros. L'offre de départ est alléchante mais la suite l'est beaucoup moins. Je n'ai eu aucun sinistre responsable. Le suivi des dossiers en sinistre non responsable est déplorable</t>
  </si>
  <si>
    <t>09 novembre 2017 suite à une expérience en novembre 2017</t>
  </si>
  <si>
    <t>loloromu-58726</t>
  </si>
  <si>
    <t>attention nouveaux clients, les cotisations augmentent considérablement d'année en année...Appel à cotisation doublée par rapport au devis fait pour le même véhicule pour un nouveau client</t>
  </si>
  <si>
    <t>maurent-56315</t>
  </si>
  <si>
    <t>Tout absiez</t>
  </si>
  <si>
    <t>06 novembre 2017 suite à une expérience en novembre 2017</t>
  </si>
  <si>
    <t>philippeb72-58621</t>
  </si>
  <si>
    <t xml:space="preserve">suite à un accident 100% non responsable, on m'a imposé une carrosserie pour effectuer les réparations .
Lors des travaux l'interieur de ma voiture n'a pas été protégée donc l'interieur était dans un état de poussière inacceptable. J'ai fait réussi quand même à ce que le carrossier passe un coup d'aspirateur. ( fait à contre coeur, vite fait ...) pas tres satisfaisant mais bon .
De plus lors du retour de mon véhicule l’autoradio ne fonctionnait plus ( pas de problème de fusibles) , cout de réparation 67 euros, et l'enceinte de la portière changée ne fonctionne plus.
Ce carrossier ne veux rien savoir et Direct assurance rien faire aupres de son "prestataire"! </t>
  </si>
  <si>
    <t>05 novembre 2017 suite à une expérience en novembre 2017</t>
  </si>
  <si>
    <t>alexandre-55367</t>
  </si>
  <si>
    <t>j'ai du saisir un médiateur en assurance pour récupérer  100 euros de cotisation après 6 mois de courriers recommandé ; appels téléphonique sans résultat ,filiale de AXA , ALLIANCE je ne l'achetais plus un centimes ni a l' un ni a l' autre .une entreprise qui fais toujours de la pub a la tv c'est un signal de perte de clientele donc un besoin d' en trouver une nouvelle</t>
  </si>
  <si>
    <t>02 novembre 2017 suite à une expérience en novembre 2017</t>
  </si>
  <si>
    <t>titi4394-58551</t>
  </si>
  <si>
    <t>Bonjour, 
j ai un sinistre depuis 8 mois et aucune nouvelle de direct assurance de plus il oublie de vous indiquer les 320€ de franchise + 10% DES REPARATION A AUTEUR DE 850€  8 mois et ma voiture est toujours au garage honteux</t>
  </si>
  <si>
    <t>30 octobre 2017 suite à une expérience en octobre 2017</t>
  </si>
  <si>
    <t>ljo-52477</t>
  </si>
  <si>
    <t>Client depuis 2 ans, j'ai eu à utiliser les services de Direct Asurance suite à un sinistre responsable</t>
  </si>
  <si>
    <t>kdn21-58377</t>
  </si>
  <si>
    <t>Quand tous cas bien, c'est bien.
Mais quand tous vas mal, vous êtes tous seul. INCOMPETENCE,  1er sinistre voila le debut d'une long long serie.
Accident non responable delai depuis 2 mois que j'attend. Service client vous pouvez attendre, plateau téléphonie situé en afrique du nord.</t>
  </si>
  <si>
    <t>19 octobre 2017 suite à une expérience en octobre 2017</t>
  </si>
  <si>
    <t>kevin-58210</t>
  </si>
  <si>
    <t>Bris de glace pour un pare-brise cassé, le garagiste appel direct assurance et ce fait gentillement recaler.. on lui explique que c'est à l'assuré de contacter le service sinistre, ok !! 
Je contacte donc moi même l'assurance et un opérateur dans un français "assez vague" me dit de me rendre directement sur le site internet pour déclarer mon sinistre..très étonné, je lui demande pourquoi il n'est pas possible de le faire par téléphone ?! Il me réponds que ce n'est pas possible..je me rends donc sur le site...
RESULTAT : Je suis "forcé" à passer par un de leurs prestataires et non par mon garagiste ce qui est parfaitement interdit !!!!! Un honte !!</t>
  </si>
  <si>
    <t>18 octobre 2017 suite à une expérience en octobre 2017</t>
  </si>
  <si>
    <t>pascal-58174</t>
  </si>
  <si>
    <t>pour avoir un recu (relevé information) on nous tourne en rond et au final toujours rien</t>
  </si>
  <si>
    <t>david79370-58023</t>
  </si>
  <si>
    <t>déçu car tarif attractif au début ,ensuite plus cher qu'ailleurs.</t>
  </si>
  <si>
    <t>alaa-57959</t>
  </si>
  <si>
    <t xml:space="preserve">Les réponses du service client sont aléatoires, le comble que la demande concerne juste la mensualisation du paiement, un petit bonus ils sont incapables de me calculer correctement ma cotisation.
</t>
  </si>
  <si>
    <t>manaphi-57873</t>
  </si>
  <si>
    <t>Je trouve l'assurance assez cher. .. j'attends toujours un appel du service client pour un geste commercial (depuis 4 jours. ..). Je suis cliente sans accident depuis 1 ans et mon tarif n'a fait qu'augmenter depuis un ans. Je trouve ça dommage.</t>
  </si>
  <si>
    <t>subidoo-57861</t>
  </si>
  <si>
    <t>Assuré avec 50% de bonus depuis de nombreuses années, j'ai changé de voiture en 2014 et je suis resté chez eux, étant client depuis 10 ans.
Ce nouveau contrat est étonnant puisqu'il augmente régulièrement.
Donc 417€ en 2014, 456€ en 2015, 492€ en 2016, 521€ en 2017 soit 25% d'augmentation en 4 ans.
J'ai appelé l'année dernière pour une explication, réponse bidon et fumeuse sur la mutualisation des sinistres ( en gros vous payez pour les accidents des autres...).
Cette année encore une augmentation . Je déconseille très fortement cette assurance puisque mon interlocuteur l'an dernier à raconté n'importe quoi pour masquer cette stratégie commerciale.
La pratique est simple, prix d'appel concurrentiel puis augmentation régulière. À vous de voire...</t>
  </si>
  <si>
    <t>05 octobre 2017 suite à une expérience en octobre 2017</t>
  </si>
  <si>
    <t>william95-54781</t>
  </si>
  <si>
    <t>Je suis allé chez DA en toute connaissance de cause car mon ancienne assurance eurofil n'assurait plus les jeunes conducteurs, donc j'achète une clio4 à ma fille, je l'assure chez eux 250€ tout risque pour moi, 3 mois après ma fille à son permis, 1500€ en tiers maxi + pack sérénité, j'ai la surprise de n'être remboursé que de 125€...eh oui il faut savoir que en cas de transfert il vous font payer 41€ de frais de dossier non remboursable et bien sur aucun geste commerciale même si le contrat reste chez eux, je savais le fort taux de mécontentement pas de soucis, je ne savais pas que c'était des sournois en plus pour ne pas dire un autre mot....</t>
  </si>
  <si>
    <t>03 octobre 2017 suite à une expérience en octobre 2017</t>
  </si>
  <si>
    <t>sdj-57765</t>
  </si>
  <si>
    <t>Si vous êtes sur de pouvoir réparer votre véhicule vous même ou de ne jamais avoir de sinistre, je vous conseille direct assurance car c'est les moins cher.
Dans le cas contraire et si vous souhaitez être couvert en cas de sinistre optez pour un assurance dont les garanties sont plus complétés et surtout plus claires , pour ne pas avoir de surprise. 
pour ma part Je résilie toute suite après avoir réparer mon vehicule.
Le seul mot qui définit un assuré chez direct assurance en cas de sinistre est : DANGER !</t>
  </si>
  <si>
    <t>yan81-57753</t>
  </si>
  <si>
    <t>vraiment à éviter</t>
  </si>
  <si>
    <t>arthur-57658</t>
  </si>
  <si>
    <t>Après trois mois de contrat je suis toujours en attente de ma carte definitive, reçu par deux fois avec la mauvaise immatriculation, De plus apres deux mois de souscription avenant au contract augmentant de 200 euro le tarif annuel sous menace de résiliation.
Service client déplorable....  Je projète d'aller voire la concurance.</t>
  </si>
  <si>
    <t>27 septembre 2017 suite à une expérience en septembre 2017</t>
  </si>
  <si>
    <t>gile-57647</t>
  </si>
  <si>
    <t>bonsoir accident survenu début juillet responsabilité dégagée expertise les jours suivant jusque la tout vas bien mais a ce jour réparation toujours non effectuée injoignable par téléphone et par mail toujours la même réponse votre demande a été transmise au service des gestions des sinistre c'est pas sérieux je ne sais plus quoi faire je pense me renseigner auprès d'une personne compétente pour savoir quelle démarche je dois effectuée.</t>
  </si>
  <si>
    <t>26 septembre 2017 suite à une expérience en septembre 2017</t>
  </si>
  <si>
    <t>yl-57609</t>
  </si>
  <si>
    <t>Je voulais m'assurer à, Direct Assurance pour un nouveau véhicule.
Sur le devis en ligne il ressortait un tarif de 703 € / an.50% de bonus pas d'accidents responsables.
J'envoie les justificatifs. J'ai reçu 2 modifs de contrats avec un tarif à 755€ puis un à 763 € sans info préalables.
Et ce matin coup de fil : Monsieur on ne peut pas vous assurer car votre relevé d'informations comporte une coquille : au lieu d'indiquer - Bris de glaces c'était reporté -Matériel sans tiers 
On ne me laisse pas parler et ensuite je reçois un mail informant que mon contrat était radié.  
Très surprenant comme approche.
J'ai demandé à ce qu'ils me recontactent , en vain
 ...
J'ai contacté Eurofil par l'intermédiaire des Furets .com
Tout va pour le mieux</t>
  </si>
  <si>
    <t>ty75-57489</t>
  </si>
  <si>
    <t>je ne conseillerai pas cette assureurs à franchise variable et le service client pas très efficace</t>
  </si>
  <si>
    <t>20 septembre 2017 suite à une expérience en septembre 2017</t>
  </si>
  <si>
    <t>laurent-57471</t>
  </si>
  <si>
    <t>Si jamais la préfecture prend du retard pour délivrer la carte grise, vous êtes automatiquement résilié et l'assurance garde l'argent versé en acompte, ceci sans avoir préalablement averti les clients.</t>
  </si>
  <si>
    <t>15 septembre 2017 suite à une expérience en septembre 2017</t>
  </si>
  <si>
    <t>kawasaki82-57364</t>
  </si>
  <si>
    <t>Cliente chez eux depuis plus de 4 ans.
Aujourd'hui, en faisant un devis chez eux pour mon véhicule actuel (déjà assuré chez eux), j'ai eu la surprise de voir que "ma situation ne faisait plus partie des critères d'acceptation de DA", et donc, qu'il refusait de m'assurer pour les mêmes conditions que mon contrat actuel. Où est la logique?
De plus, si avec ces mêmes conditions, je me déclare en tant qu'homme, ils m'assurent sans problème. Je crois que cela s'appelle de la discrimination.</t>
  </si>
  <si>
    <t>08 septembre 2017 suite à une expérience en septembre 2017</t>
  </si>
  <si>
    <t>boudi-57200</t>
  </si>
  <si>
    <t>L'affirmation "bonus à vie" est carrément de la publicité mensongère car dès 2 accidents responsables  Direct Assurance refuse de continuer à vous assurer vous mettant vis à vis des autres assurés dans la catégorie des "résiliés". Une vie bien courte!</t>
  </si>
  <si>
    <t>04 septembre 2017 suite à une expérience en septembre 2017</t>
  </si>
  <si>
    <t>andy02-57091</t>
  </si>
  <si>
    <t>Assurer tous risques, mon véhicule subi un dommage sur un parking, je dépose plainte et déclare mon sinistre pour tiers avec délit de fuite et la franchise tombe  plus de 400€ pour un sinistre dont je ne suis aucunement responsable !!! Et personne vous recontacte après déclaration du sinistre sur leur site....</t>
  </si>
  <si>
    <t>brina-45180</t>
  </si>
  <si>
    <t>prix attractif la premiére année presque le double la deuxième année attention je demonce cette pratique sur tous les cites ou il y a des avis verifier mes dires</t>
  </si>
  <si>
    <t>poulpi-56984</t>
  </si>
  <si>
    <t xml:space="preserve">Je suis scandalisée par cette assurance!!!J ai souscris un contrat tout risque chez eux il y a un an manque de pot j ai retrouvé ma voiture defoncée sur mon parking allo assurance niveau prise en charge voiture de pret tip top sauf que apres l expert n est pas d accord avec ma declaration!je ne vois pas quel est le but de mentir je suis tout risque resultat des courses je me retrouve avec ma voiture non reparée l expert qui me traite de menteuse et m oblige presque a changer ma deposition!Et enfin pour finir je me retrouve avec un malus 100% responsable ben voyons et le comble je viens de recevoir un A/R pour resiliation d assurance !on marche sur la tete !ASSURANCE A FUIR IMPERATIVEMENT
</t>
  </si>
  <si>
    <t>28 août 2017 suite à une expérience en août 2017</t>
  </si>
  <si>
    <t>bigophone-56931</t>
  </si>
  <si>
    <t>perde comme par hasard le courrier recommander de résiliations d'assurance même les emails avec preuve de réception de AR et de la vente du véhicule je trouve ça litigieux et de mauvaise foi malgré mes relance par email et téléphonique (5 email 2 appel).
Direct oui mais dans leur poches car depuis 4 mois il ons pas oublié de prendre l'argent sur le compte alors que j'ai pas le papier vert (blizzare non ?)</t>
  </si>
  <si>
    <t>fre-ars-56913</t>
  </si>
  <si>
    <t>Permis vieux de 4 ans, j'étais chez Direct Assurance. L'augmentation est telle cette année 2017 que je fuis ce piège à loup. ma banque me propose une assurance équivalente de 200 euros moins cher !!!!.... cherchez l'erreur !!!!!!!</t>
  </si>
  <si>
    <t>renato-56899</t>
  </si>
  <si>
    <t>Apres legere augmentation en septembre2016 je recois un avis pour la periode a venir avec augmentation de 24%
Je reconsulte sur internet via les courtiers en ligne et on me propose pour les memes garanties le prix de 2016
Apres avoir eu plusieurs interlocuteurs au telephone pour des explications on me suggere de resilier mon contrat et d'en ouvrir unautre par ces courtiers???
On marche sur la tete chez DA</t>
  </si>
  <si>
    <t>25 août 2017 suite à une expérience en août 2017</t>
  </si>
  <si>
    <t>kevin-56873</t>
  </si>
  <si>
    <t>cela fais plus de 2mois que j'ai declare mon sinistre a la suite d'un vandalisme pendant que j'étais en vacance on fais que me demander des papier le service client vous raconte que du mensonge mon véhicule a était reconnu économiquement irréparable j'en hé marre aucun suivi</t>
  </si>
  <si>
    <t>20 août 2017 suite à une expérience en août 2017</t>
  </si>
  <si>
    <t>duncan101-56762</t>
  </si>
  <si>
    <t xml:space="preserve">Je pensais avoir à faire à un assurance sérieux, mais des tarifs très élevés par rapport à des compagnies traditionnelles (MMA, Axa). Des garanties en option. Tout cela coûte très cher.
Au final il s'agit d'une publicité mensongère. A fuir !
</t>
  </si>
  <si>
    <t>11 août 2017 suite à une expérience en août 2017</t>
  </si>
  <si>
    <t>renaudrenard31-56623</t>
  </si>
  <si>
    <t>J'ai eu un sinistre non responsable et je dois payer une franchise +10% des frais de réparation et je n'ai pas pu envoyer mon véhicule chez mon concessionnaire pour une réparation 1 jour 1/2 bref le véhicule et chez un garage agrémentée par l'assureur, délai des réparations + de 15 jours paiement pour l'assuré 1/4 de la facture.</t>
  </si>
  <si>
    <t>05 août 2017 suite à une expérience en août 2017</t>
  </si>
  <si>
    <t>insatisfait-56493</t>
  </si>
  <si>
    <t>tout est parfait tant qu'on n'a pas de sinistre, aucun suivi si on ne se rend pas directement et par soi même sur le site, surpris d'être malusé avec 100% des tords à ma charge avec un accident responsabilités 50/50.</t>
  </si>
  <si>
    <t>29 juillet 2017 suite à une expérience en juillet 2017</t>
  </si>
  <si>
    <t>pampryl-56361</t>
  </si>
  <si>
    <t>Reçu lettre de relance comme quoi j'ai enlevé le prélèvement automatique alors que je n'ai rien fait et que je devais contacté ma banque. cela fait juste 3 fois qu'il me font le coup et je ne parle pas du problème de l'année dernière quand un personne a défoncé ma voiture alors qu'elle était en stationnement. j'ai dû me battre pendant 6 moi pour que mon rétroviseur soit remboursé. bien sur j'ai pris assurance tranquillité et en fin de compte je n'ai eu que des problèmes pas de prêt de voiture tant que les réparations de la voiture n'avaient pas commencé. j'ai du louer une voiture pendant 15 jours et bien sur non remboursé.</t>
  </si>
  <si>
    <t>28 juillet 2017 suite à une expérience en juillet 2017</t>
  </si>
  <si>
    <t>francois-56344</t>
  </si>
  <si>
    <t>Le service client direct assurance est déplorable, j'ai été traité comme un chien au téléphone à plusieurs reprises en 1 mois. Ils ont pour ordre comme me l'a confirmé un conseiller de décourager les clients !  Fuyez !</t>
  </si>
  <si>
    <t>27 juillet 2017 suite à une expérience en juillet 2017</t>
  </si>
  <si>
    <t>dydy3451-56335</t>
  </si>
  <si>
    <t>Jeune conducteur depuis octobre 2016 je me dirige donc vers direct assurance pour assurer mon 1er véhicule acheté à ma mère le 04/07/2017 sur lequel j'ai été assuré en second conducteur pendant quelques mois.
Tout se passe bien le dossier est accepté et malgré un sinistre a 50% responsable le seul que j'ai eu ils me reprenne sans malus.
Seulement voilà après avoir payé les deux premiers mois d'un coup, fait le dossier, je reçois un appel me disant qu'ils ne peuvent plus m'assurer car en ayant vu le relevé de situation de mon ancienne assurance  ils on constatés que mère a eu trop de sinistre sur le véhicule, alors qu'il ne s'agit que de quelques rayures causés par les sorties de garage où elle est stationnée et qu'elle ne touchera plus jamais au véhicule qu'elle vient de me créer...
La personne m'a clairement dit au téléphone qu'ils me refuse car elle appartenait à ma mère et que je vis sous le même toit, je n'aurais donc pas du dire que le véhicule appartenait à ma mère...
ce qui avait expressément été dit lors de la création du dossier.
Bref je me retrouve sans assurance avec l'incapacité d'en avoir une autre le temps que mon argent me soit restituer...
Je trouve cette décision inadmissible étant donné deja la difficulté de s'assurer en tant que jeune conducteur ainsi que les tarifs j'avais trouvé chaussure à mon pieds.
Mais je préfère payer 200 euros par mois et avoir affaire à un assureur un peu plus humain plutôt qu'une grosse compagnie qui se fout de ses clients...
Je ne recommanderai donc jamais direct assurance, qui se fiche eperduement de ses clients.</t>
  </si>
  <si>
    <t>dary-56293</t>
  </si>
  <si>
    <t>Ma facture à augmenter alors que le conseiller m'a envoyé un texto me disant que mes prélèvements allé baissé. .
J'ai eu un accident de voiture causé par un camion.
Je ne suis point responsable je me retrouve sans véhicule car mon rétro extérieur de même que ma portière côté passager sont abîmés. 
Mon conseiller me conseille de trouver un rétro ou de louer une voiture à mes frais pourtant je suis en tt risque..</t>
  </si>
  <si>
    <t>20 juillet 2017 suite à une expérience en juillet 2017</t>
  </si>
  <si>
    <t>laurent-56130</t>
  </si>
  <si>
    <t>Bonjour,
J'ai effectué dernièrement le remplacement de mon véhicule par un autre. J'avais trouvé moins cher ailleurs (par furet.com, pas une grosse différence de prix) , j'ai décidé de rester chez Direct Assurance. Il m'envoie un nouveau échéancier, et normalement la première échéance était prévu en début aout. 
Et que vois-je sur mon relevé de compte un prélèvement en début juillet 2017. Je vais sur le site et je m’aperçois qu'une modification de l'échéancier à été faite. De quel droit ? et sans été avoir été prévenu ? 
Si le prélèvement avait été refusé (je surveille mon compte et, je ne laisse jamais une somme conséquente sur le compte courant.) , que serait-il passé ? on m'aurait viré ? 
En plus je suis venu chez direct assurance, car ma femme y est, et donc j'ai bénéficié d'un sois disant parrainage. Mais quand l'assurance de ma femme est arrivée à échéance, Direct Assurance a augmenté la cotisation du même montant que j'ai reçu du parrainage. C'est du genre que je donne un cadeau de la main gauche mais je te le reprends de la main droite. 
J'ai envoyé un message, mais pas de réponse. "Bonjour la relation clientèle"... 
En tout cas, j'attends ma date anniversaire pour changer d'assurance et celui de ma femme . Et ne comptez pas sur moi pour faire de la bonne pub .
Cordialement</t>
  </si>
  <si>
    <t>18 juillet 2017 suite à une expérience en juillet 2017</t>
  </si>
  <si>
    <t>king-56098</t>
  </si>
  <si>
    <t>Je viens de vendre mon véhicule et j'ai envoyé le certificat de cession pour résilier le contrat (Un an depuis avril 2017) et me faire rembourser les mois restants, je reçois un mail me disant que j'ai six mois pour assurer mon nouveau véhicule! alors que je n'ai pas l'intention d'en acheter un autre. je veux juste me faire rembourser. c'est simple!</t>
  </si>
  <si>
    <t>dida-56097</t>
  </si>
  <si>
    <t>j assure mon vehicule en avril 2017 on me propose 36.87 par mois je suis d accord de plus ils me doivent 41e de mon precedent contrat le 21 avril je recois l échéancier aucune date ne correspond et la somme ne correspond pas ils veulent prelever 245e j appel pour dire que je ne suis pas d accord ce n etait pas ce qui etait prevu d ou vient cette somme !?  14 appels de ma part personnes n a su me repondre 3 mails un responsable me contact me dit qu en effet il y a une erreur quelque part on attend le retour des supérieures (centre d appel au maroc) que je n avais pas a m inquieter cela fait 4 mois !!!!!! resultat je suis résilié . on n en n a rien a faire de vous ! payer c est tout a ce jour je n ai toujours pas d explications j attends je n ai plus d assurance a cause d eux a force de m avoir fait attendre j ai ete resilie et j ai maintenant une societe de recouvrement qui m appel et me somme de payer la totalite de l annee aucun responsable de france ne se soucis de votre cas on vous abandonne sans scrupule il vaut mieux payer un peu plus cher et avoir quequ un face a vous fuyez direct assurance  je compte evidement saisir le tribunal apres rdv pris chez 60 millons conso  donc je vous deconseille</t>
  </si>
  <si>
    <t>17 juillet 2017 suite à une expérience en juillet 2017</t>
  </si>
  <si>
    <t>shoula-56065</t>
  </si>
  <si>
    <t>Mon fils a souscrit une assurance tout risques le 14/04/2017 suite à l'achat de son véhicule.il a réglé 3 mois d'avance .il a fourni via le net tous les doc demandés.a ce jour sans avoir reçu d attestation il a appris sa résiliation datant du 14/06/2017 sans avoir ne serait ce reçu un mail ou lettre recommandée.c'est inadmissible.résilié sans raison ni informations.</t>
  </si>
  <si>
    <t>tirot-56030</t>
  </si>
  <si>
    <t xml:space="preserve">j ai eu le malheur de suivre une voiture conduite par une dame de 87 ans a moitié valide physiquement , cette personne roulait a petite vitesse au feu il est devenu juste orange a son niveau , je n ai pas pense qu elle s arrêterait net, je l ai a peine percute , mon parechoc a été endommagé, le sien aussi, direct assurance m a impose un malus très fort pour ce premier incident , cerise sur le gâteau, le temps que ma voiture soit réparée par leur garagiste carrossier agree on m a prêté un vehicule de remplacement, on m aa peine raye la portière ( 2 cms) j ai du payer 400 euros de frais non rembourses bien sur, c est termine je ne prendrai plus cet assureur, ja attends le délai légal de résiliation pour mettre fin a mon contrat
</t>
  </si>
  <si>
    <t>11 juillet 2017 suite à une expérience en juillet 2017</t>
  </si>
  <si>
    <t>desmaret-53362</t>
  </si>
  <si>
    <t>A FUIR DE TOUTE URGENCE ! Ne prêtent pas de véhicule alors que l'option est souscrite. Mauvaise gestion des dossiers sinistres ...</t>
  </si>
  <si>
    <t>09 juillet 2017 suite à une expérience en juillet 2017</t>
  </si>
  <si>
    <t>dds-55892</t>
  </si>
  <si>
    <t>assurance dans la moyenne pour les tarifs mais en cas d accident a voir vu le service client</t>
  </si>
  <si>
    <t>golha12-55877</t>
  </si>
  <si>
    <t>J'ai vendu une voiture aprè la 15 jours de la date déchéance et j'ai proposé de payé juste se qui me doive les 15 jour et au m'en demandé de payé tout l'année en cours j'ai expliqué que je peux pas payé toute l'année justement 2 jours aprè une responsable ma contacté il m'a dit que envoyé moi une lettre recommandée en expliquent la situation et en t'envoie une facture des 15 jours et là je reçois une lettre en retournant à la case départ il faut payé toute l'année</t>
  </si>
  <si>
    <t>philipierce-55835</t>
  </si>
  <si>
    <t>Client depuis des années, je dois être un abrutis d'etre encore chez cet assureur, à chaque sinistre, je découvre que je ne remplis les conditions pour être pris en charge. Cette fois ci, mon véhicule est immobilisé en attendant l'expert qui est peut être en vacances dans les îles, l'assurance me dit que le garagiste agréé doit me fournir un véhicule de remplacement, celui ci n'en a pas et l'assureur nous invite a louer un véhicule dont 90€ me seront remboursés. Fuyez, ne vous retournez pas, au final cet assureur vous reviendra plus cher que l'assureur le plus cher du marché.preparez vous à payer les remorquages, à annuler vos congés faute de moyen de transport. Ils n'ont en fait que faire du client, C'est du blabla, des beaux parleurs qui vous disent que vous allez vous régaler en vacances puis au final, il ne vous reste qu'a prendre un abonnement chez kleenex.</t>
  </si>
  <si>
    <t>04 juillet 2017 suite à une expérience en juillet 2017</t>
  </si>
  <si>
    <t>antoine-55799</t>
  </si>
  <si>
    <t>Attention aux remboursements!. Ils doivent me rembourser 150 correspondant a un remboursement du solde de mon assurance habitation annuelle suite à un déménagement. Ils ont prétendument envoyé un chèque à mon ancienne adresse, chèque que je n'ai jamais reçu. Je me bats pour récupérer ces 150 euros mais depuis c'est silence radio malgré une lettre recommandée et plusieurs appels au service clients. Je ne lâcherais rien...</t>
  </si>
  <si>
    <t>29 juin 2017 suite à une expérience en juin 2017</t>
  </si>
  <si>
    <t>nono-55715</t>
  </si>
  <si>
    <t>Assurance auto que je ne recommande pas.Les prix des contrats  sont attractifs au début mais ces contrats augmentent tous les ans dans des proportions non en rapport avec l'inflation (plus de 25 % en 2 ans) sans aucun sinistre.Tout est fait pour attirer le client .De plus malgré la résiliation de mes 2 contrats invoquant dans les délais La loi Chatel par lettre AR ,j'ai été prélevé des cotisations .Le remboursement sera fait m'a t on dit aprés une demi heure de palabre dans tous les sens du terme au tel .
Bon courage au nouveaux souscripteurs dans cette compagnie.Si vous avez un sinistre voir les avis déja postés</t>
  </si>
  <si>
    <t>kyuuki-52214</t>
  </si>
  <si>
    <t>Gros problème au niveau de leur assurance.
J'ai fait un contrat youdrive via lesfurets.com, avec un malus de 32 % ( 1.32 ).
Youdrive m'accepte, me fourni un devis, et ... je souscris sans aucun problème .
Viens le moment fatidique de donner mon RI, refus de leur part de continuer l'assurance car ils assurent pas les maluser ... Et c'est de leur faute ! Je n'ai fais aucune fausse déclaration !
A un mois du passage à 1.00 ( 0% de malus ) ça me met franchement les boules !
Je viens de souscrire dans l'urgence à une assurance temporaire à 185 € pour un mois ! Merci !
Donc je déconseille vivement !</t>
  </si>
  <si>
    <t>26 juin 2017 suite à une expérience en juin 2017</t>
  </si>
  <si>
    <t>jmb-55630</t>
  </si>
  <si>
    <t xml:space="preserve">Comme chaque année. Les règlements effectués à temps par chèques puis adressés D. A. auto clientèle TSA 21031 59784 Lille  Cedex09 ne sont  toujours pas encaissés 1 mois après.  
On reçoit du courrier (lettre en recommandé avec AR) pour mise en demeure valant résiliation. Rien que çà... </t>
  </si>
  <si>
    <t>25 juin 2017 suite à une expérience en juin 2017</t>
  </si>
  <si>
    <t>fadfad-55626</t>
  </si>
  <si>
    <t>je regrette la deuxième année et je souhaite quitter cette assurance, malgré la baisse aux niveau tarif des autre assurances vu la baisse des accidents en france directe assurance a augmenté ma cotisation de plus de 30% malgré que j'ai 2 voitures assurées chez eux aucun sinistre  d'autre assurance aurait assuré ma deuxième voiture avec rabais mais pas directe assurance</t>
  </si>
  <si>
    <t>22 juin 2017 suite à une expérience en juin 2017</t>
  </si>
  <si>
    <t>damienreims-44851</t>
  </si>
  <si>
    <t>plate forme non conforme, pas moyen de compléter mon dossier, malgré maintes courriers et coups de fil, au final résiliation au bout de 2 mois d'abonnement sans parler du fait d'une résiliation entraîne difficulté de trouver assureur</t>
  </si>
  <si>
    <t>19 juin 2017 suite à une expérience en juin 2017</t>
  </si>
  <si>
    <t>david008-55489</t>
  </si>
  <si>
    <t>Service client zéro en plus d'une mauvaise élocution le micro des conseillers ont un volume très faible ce qui parasite complètement la communication. (bien sur le volume de mon téléphone est à fond...). Temps d'attente très long pour les joindre et le ponpon lorsqu'au bout de 16 minutes d'attente le répondeur vous shoot....</t>
  </si>
  <si>
    <t>17 juin 2017 suite à une expérience en juin 2017</t>
  </si>
  <si>
    <t>red1-55439</t>
  </si>
  <si>
    <t>Attention, souhaitez prendre une assurance au tiers?? fuiyez, tiers identifié mais pas constat signé vous etes a l'abandon. Vous previennnes d'emblé que vous n'aurais rien mais insistent pour l'expertise. Declanche pas de recours malgré les CG</t>
  </si>
  <si>
    <t>13 juin 2017 suite à une expérience en juin 2017</t>
  </si>
  <si>
    <t>mel-55319</t>
  </si>
  <si>
    <t>RESILIATION ABUSIVE je leur dois 940 euros pour 1mois de service : 
Je cherchais un moyen de résilier après la date d'anniversaire car ils ne me laissaient pas payer par mois et leurs prix n'étaient plus compétitifs. je me suis donc adressé au service téléphonique qui restait très flous, d'après eux au telephone ils ne peuvent rien faire à leur niveau . Puis je me suis tourné vers le support par mail qui m'a conseillé de les appeler.. Enfin j'ai envoyé une lettre recommandé qui m'a expliqué qu'il fallait que je sois assuré chez un autre assurance et que la transition était de 1 mois. 
Le temps d'avoir ces renseignements l'échéance est passée résultat : Je leur dois la totalité de la somme (940 euros) de l'année suivante tout en étant  résilié et blacklisté. En tant que conducteur résilié pour défaut de paiement est considéré comme une faute grave et qui entraîne une hausse des prix d'assurance proportionnelle a la puissance de la voiture. De plus j'ai essayé de payer la veille de la date limite au soir par sécurité mais le paiement n'est pas passé malgrés que mon compte aient la somme necessaire je ne connais toujours pas les raisons de cet echec de paiement.
 Actuellement J'ai un délais de 10 jours pour les payer sinon je vais devoir avoir à faire affaire avec une société de recouvrement qui va prendre des frais supplémentaires j'imagine.. je n'ai pas le temps ni les moyens d'avoir un avocat  Cela est très dure pour moi qui ne suis qu'un jeune étudiant de voir le fruit de son travail se volatiliser. Je vais être contraint de rouler sans assurance. L'assurance la moins Humaine qui soit</t>
  </si>
  <si>
    <t>hakimelec-55288</t>
  </si>
  <si>
    <t xml:space="preserve">Bonjour,
Je vous met en garde contre direct Assurance certe leur tarif sont très attractif mais le service plus que médiocre je m'explique :
j'ai acheté un véhicule en septembre 2016 en décembre ils me menace de résilier sous prétexte que ma banque à refusé le prélèvement mensuel ( car vous payez 3 mois d'avance à la souscription puis à l'issu des 3 mois c'est mensuel par prélèvement) je les appel dialogue très difficile car plate-forme à l'étranger et la il me dise ne pas avoir reçu mon rib pourtant envoyé et même temps que tout les documents à la souscription bref je paie par cb au tel et tout rentre dans l'ordre du moins c'est ce que je pensai...
En janvier même histoire sauf que cette fois il m'ont contacté par mail et que j'étais parti en déplacement et que ma boîte mail s'était mise en sécurité car tentative de piratage bref pas le temps j'ai ma. Boîte mail pro je verrai plus tard ma perso à mon retour de mes déplacements... 
A mon retour je débloqué ma boîte mail et là je vois 3 mail à 10 jours d'interval de direct Assurance le. 1er défaut de paiement rejeté par ma. Banque soit disant le 2ème relance risque de résiliation le 3ème résiliation ! Nous étions un samedi je les appel immédiate car à la découverte de cette grossière erreur répétitive j'avais été résilié depuis 1 semaine sans assurance et sans le savoir !!!
Au téléphone on me dit c'est trop tard vous ne pouvez plus régler par cb car le contrat est résilié, passez moi un responsable, il n'y en a pas le samedi rappelez lundi !
Fou de cette injustice et pour ne pas rester sans assurance le temps de régler le problème je décide de faire par internet un 2ème contrat qui est bizarrement 2FOIS MOINS CHÉRE POUR LES MEME GARANTIE !!! Bref je suis à nouveau serin et assuré pendant 3 semaine j'ai été baladé au téléphone sans aucun suivi sérieux. Alors qu'ils avaient trouvé que j'étais de bonne fois et qu'une erreur de saisie des chiffre de mon rib avait été faite par leur service. Je relance, je relance, je relance et à chaque fois on me dit d'attendre quelqu'un va me contacter.
3 semaine plus tard je reçois un message vocal me notifiant la résiliation du deuxième contrat que j'avais souscrit par internet dans l'urgence pour ne pas rester sans assurance pour le motif de litige avec le premier contrat puis par recommandé 3 jours plus tard ! Et voilà que je me retrouve une fois de plus sans assurance ! 
PIRE ENCORE ! ON ME VOL MA VOITURE 3 JOUR PLUS TARD !!! 
Là je décide d'envoyer un recommandé à direct Assurance puis des Mail partout service presse, direction, service client...
Où j'explique et menace de déposer plainte et là on me rappelle ils acceptent à titre exceptionnel de rassurer mon véhicule, me rembourse la deuxième assurance... Exceptionnel ! C'est une plaisanterie c'est vous qui avez fait une grossière erreur !!! Bref des excuses suive par téléphone mais à ce jour et 2 mois après le vol de ma voiture je suis toujours pas remboursé et cette fois je crois vraiment que je vais déposer plainte.
Alors vous qui cherchez un assurance ne prenez surtout pas DIRECT ASSURANCE ILS NE SONT PAS SERIEUX ALLEZ  DANS UNE VRAI AGENCE D'ASSURANCE PAYEZ 100 - 150€ DE PLUS MAIS AU MOIN VOUS AVEZ UNE PERSONNE HUMAINE DEVANT VOUS QUI. SERA VOTRE SEUL INTERLOCUTEUR A GERER LE PROBLEME.
Cordialement 
  Hakim DEHBAL
  Chef d'équipe électricité
  Tel : 06.71.52.13.35
  Mail : hdehbal@bqse.fr
  SAS BQSe
  1/3 Route de la Révolte
  93200 SAINT-DENIS
  www.bqse.fr
Cordialement 
  Hakim DEHBAL
  Chef d'équipe électricité
  Tel : 06.71.52.13.35
  Mail : hdehbal@bqse.fr
  SAS BQSe
  1/3 Route de la Révolte
  93200 SAINT-DENIS
  www.bqse.fr
</t>
  </si>
  <si>
    <t>wpz-55287</t>
  </si>
  <si>
    <t xml:space="preserve">Bonjour
Je suis très mécontent de service de Direct Assurance . Et j'ai besoin de contacter la Direction de Direct Assurance pour avoir le véhicule de prêt avant le 15 juin ou pouvoir récupérer mon véhicule réparée en bon état avant cette date là.
J'aurais besoin que mon déplacement pour rendre au garage soit prise en charge par Direct Assurance.
Ci-dessous le récapitulatif de cet événement:
Le 29 mai, j'ai eu un accident  vers 19h30. Le remorqueur a pris ma voiture vers 20h45. Ma responsabilité est 0 dans cet accident, je suis 100% victime.
Direct Assurance avait trouvé un garage que le 7 Juin, plus d'une semaine après mon accident, en plus, ce garage se trouve au 35km de chez moi.
Le 7 juin, je suis informé par le garage qu'il faut attendre au 19 juin pour un véhicule de prêt chez eux.
N'oubliez pas que j'avais pris "Pack tranquillité" et que je ne suis pas responsable dans cet accident. C'est à dire que j'ai les droits:
- de choisir le garage que je souhaite pour faire expertiser et réparer ma véhicule accidenté, au lieu de vous laisser plus d'une semaine pour trouver un garage qui se trouve au 35 km de chez moi
- d'avoir un véhicule de prêt, livrée chez moi.
Nous sommes déjà le 11 juin, pendant deux semaines, je n'ai pas de véhicule de prêt.  je galère pour rendre à mon lieu de travail, qui est mal servi par le transport en commun. Non seulement j'ai payé les billets de transport, en plus, je subi du retard à cause de manque de ponctualité de transport en commun.
A cause de votre inefficacité, je n'ai toujours pas de véhicule de prêt à ce jour, la situation devient insupportable.
A fonce d'insister, Direct Assurance m'a accordé 3 jours de location de véhicule plafonné au 30 euro, soit disant que vous avez fait un geste commercial.
Il ne faut pas oublier qu'il faut que je me déplace pour chercher le véhicule de location, et une fois j'ai rendu le véhicule de location, il faut que je trouve un moyen de transport pour rendre chez moi. Alors que vous devrez livrer le véhicule de prêt chez moi.
Je me prêt d'attendre deux scénario la semaine prochaine:
- Le véhicule soit réparé avant le Jeudi 15 juin, je rend mon véhicule de location le 14 Juin,
- Le véhicule ne soit pas réparé avant le Jeudi 15 juin, vous devrez continuer payer les frais de location jusqu'au jour ou mon véhicule soit fini réparation.
Une fois ma voiture est réparé en bon état, Direct Assurance doit impérativement me la rendre chez moi, sinon Direct Assurance doit payer le taxi pour m'amener au garage pour récupérer mon véhicule
Le 29 Mai, lorsque j'ai appelé Direct Assurance pour signaler mon accident, DA m'avait proposé un taxi pour m'amener depuis le lieu de mon accident pour rendre chez moi. J'avais demandé si je peux reporter le frais de taxi au jour ou je vais chercher ma véhicule réparé dans le garage. L'opératrice m'avait répondu oui. Vous pouvez très bien écouté le enregistrement de notre conversation.
Depuis le jour d'accident, c'est toujours moi qui prendre initiative de vous appeler pour connaître l'avancement de ce dossier.
C'est moi qui a fait tous les démarches et tous les efforts pour faire avancer le dossier.
Cela fait plus de 13 ans que je suis client de Direct Assurance pour mes véhicules, alors que je suis très déçu de votre inefficacité vis à vis de mon dossier. Je regret ce fruit amère récompensé par Direct Assurance de ma fidélité.
J'aimerai bien savoir à ma place, comment allez vous faire face à cette situation insupportable.
</t>
  </si>
  <si>
    <t>10 juin 2017 suite à une expérience en juin 2017</t>
  </si>
  <si>
    <t>bouchraali-55270</t>
  </si>
  <si>
    <t>En cas de retard de paiement , il résilie votre assurance sans vous prevenir. Vous croyer etre assure mais NON vous ne l etes pas. J ai payé a une societe de recouvrement. Je croyais etre assurée mais non il m avait resilié quand meme sans m avertir. Je suis restee un an a rouler sans assurance a cause d eux.</t>
  </si>
  <si>
    <t>06 juin 2017 suite à une expérience en juin 2017</t>
  </si>
  <si>
    <t>lilly-55181</t>
  </si>
  <si>
    <t>Voilà,je pense résilier cette assurance et profiter de la loi hamon.Assurée au tiers depuis bientôt deux ans j'ai malencontreusement eue un sinistre avec un scooter,Ma passagère à ouvert la portière côté droit et le scooter à percuter la portière à ce moment,les policiers présent m' informe que au pire je risque un 50/50,car manque de vigilance,mais avec direct assurance,Quand un scooter,sans assurance,sans casque vous double par la droite (alors que bande cyclable à gauche)et percute  votre portière ouverte,bin c'est vous qui êtes responsable,Et le conducteur du scooter s'en sort indemne,du coup quoi bon payer ce tarif,si avec une assurance bon marché j'aurai eue le même résultat.(malus,Et réparations de mon véhicule que je ne peux plus conduire).désolé pour direct assurance mais je suis énervée,Et déprimée de vos méthodes injustes surtout pour un véhicule que je ne roule quasiment pas.</t>
  </si>
  <si>
    <t>31 mai 2017 suite à une expérience en mai 2017</t>
  </si>
  <si>
    <t>due-55031</t>
  </si>
  <si>
    <t>On m'a casser mon pare brise , j'ai donc déclarer un brise glace.Direct assurance a fait venir leur expert qui a détecté un coup visible au microscope sur ma carrosserie au bord du pare brise , Direct assurance m'a donc accusé de fausse declaration , il m'ont accusé d'avoir fraudé lol.Donc résultat ils refusent de me rembourser.Totalement désagréable au téléphone et font les sourt d'oreille lorsque j'ai tenté de leur faire comprendre que je n'ai pas vu que m'a carrosserie était soit disant touché et que de toute façon l'expert a juste pour rôle de détecter des anomalie auquel je n'aurais pas prêter attention.Bref que de la mauvaise foi de leur côté et l'envoi d'un expert pour trouver la petite faille pour ne pas remboursé</t>
  </si>
  <si>
    <t>29 mai 2017 suite à une expérience en mai 2017</t>
  </si>
  <si>
    <t>enri-54933</t>
  </si>
  <si>
    <t xml:space="preserve">Assurance à fuire! des prix attractifs et un service client catastrophique. Mon véhicule a été volé puis retrouvé, depuis 6 mois c'est le silence radio! J'appelle maintes et maintes fois, courrier en recommandé envoyé au service réclamation en début avril, resté sans réponse. Mon véhicule est inutilisable, et direct assurance depuis le mois de décembre 2016 ne donne aucune nouvelle! À chaque fois on m'indique que l'on me rappelle, j'attends toujours cet appel. 
Je demande à passer en assurance parking, mais cela est impossible, par contre pour augmenter la cotisation SANS PRÉVENIR ni même par mail ou courrier ca c'est très facile.
Je paie une assurance pour rien puisque mon véhicule est inutilisable et que Direct Assurance ne vous donne aucune nouvelle. </t>
  </si>
  <si>
    <t>sokalbr-54798</t>
  </si>
  <si>
    <t>Je n'ai pas eu le temps de souscrire à l'assurance puisque le vendeur me faisait de la vente forcée et m'a raccroché au nez quand je lui ai dit qu'avant de donner mon RIB je souhaitais voir ce que propose d'autres assureurs. c'est un vrai scandale</t>
  </si>
  <si>
    <t>13 mai 2017 suite à une expérience en mai 2017</t>
  </si>
  <si>
    <t>anthony-54648</t>
  </si>
  <si>
    <t xml:space="preserve">Je suis encore client mais plus pour très longtemps. Encore merci à la loi Hamon qui permet de changer facilement d'assurance lorsque  l'actuelle essaie de nous duper.
Client de plus de 3 ans chez Direct assurance, j'ai décidé récemment de passer par un comparateur d'assurance pour voir ce qui se pratique sur le marché, à ma grande surprise pour une même couverture et garantie, Direct Assurance propose un contrat 35% moins chère aux nouveaux clients... 
Je les appelle pour des explications... infoutue de me donner une réponse cohérente si ce n'est que les nouveaux clients bénéficient d'un tarif spéciale (Je recherche encore sur leur site ou est écrit que les nouveaux clients bénéficient d'un tarif spécial).
Bref s'il préféré privilégier les nouveaux clients aux anciens, je leur dis juste un grand "ADIEU".
D'ailleurs un conseil, si vous êtes ancien client chez eux, utiliser régulièrement un comparateur d'assurance, histoire de ne pas être pris pour un pigeon!! 
Aucun sens commercial... juste pitoyable.
</t>
  </si>
  <si>
    <t>05 mai 2017 suite à une expérience en mai 2017</t>
  </si>
  <si>
    <t>joel-54499</t>
  </si>
  <si>
    <t>Les conseillers sont peu informés et surtout induisent en erreur. On retrouve là le problème des assurances sur internet</t>
  </si>
  <si>
    <t>liline66-54308</t>
  </si>
  <si>
    <t>J'ai du résilier l"assurance auto de mon époux suite à son décès, cela leur a pris 4 mois pour enfin m'envoyer un trop perçu après 2 mises en demeures.</t>
  </si>
  <si>
    <t>21 avril 2017 suite à une expérience en avril 2017</t>
  </si>
  <si>
    <t>cyril-54198</t>
  </si>
  <si>
    <t xml:space="preserve">Je me suis fais rentrer dedans par l'arrière dans un rond point, le véhicule en cause a fait un délit de fuite, j'ai relevé la plaque et l'ai communiqué à la gendarmerie et à l'assurance. Cet incident à eu lieu le 25 janvier, nous sommes aujourd'hui le 21 avril et la responsabilité n'est toujours pas actée, alors que le tiers est identifié, et donc ma franchise court toujours...
Je pense que je vais rechercher une autre assurance et retirer mes 3 véhicules de celle-ci... de par ma propre expérience... fuyez comme la peste
</t>
  </si>
  <si>
    <t>18 avril 2017 suite à une expérience en avril 2017</t>
  </si>
  <si>
    <t>carojil-54129</t>
  </si>
  <si>
    <t>j'assure mes véhicules depuis + de 10 ans 
pour ma 207 je paie 859 € ts risques alors que le prix par les furets est de 235 € ! chercher l'erreur ? je l'ai demandé personne ne répond, ils font le mort</t>
  </si>
  <si>
    <t>13 avril 2017 suite à une expérience en avril 2017</t>
  </si>
  <si>
    <t>erico-54053</t>
  </si>
  <si>
    <t>cette société ne devrai pas exister,ils sont obtus et le compromis n'existe pas chez eux qu'elle que soit le problème,aucun dialogue possible,fuir cette société a tout prix</t>
  </si>
  <si>
    <t>11 avril 2017 suite à une expérience en avril 2017</t>
  </si>
  <si>
    <t>tracy-54003</t>
  </si>
  <si>
    <t>Quand tout va bien, assurance bien mais quand y'a le moindre problème alors la assurance merdique. personne au téléphone très peu aimable</t>
  </si>
  <si>
    <t>08 avril 2017 suite à une expérience en avril 2017</t>
  </si>
  <si>
    <t>cha-53945</t>
  </si>
  <si>
    <t>Nous sommes assurés depuis quelques temps, nous partons en congés, à notre retour la voiture est dépouillée de son habitacle, ses sièges et les revêtements des portières. 
L'expert détermine que les réparations sont bien plus chères que la commande de l'habitacle volé. Après deux mois du sinistre, nous n'avons toujours pas été remboursés, le credit cours toujours 
Après le passage d'un enquêteur qui a transmis ses conclusions, le service téléphonique m'annonce que le délai est d'encore un mois. 
J'explique que mon Credit cours toujours, que je ne peux pas racheter de voiture mais rien n'a faire il faut encore patienter ! Je suis perdue et sans pouvoir maîtriser la situation.,,,, le dossier a été ouvert le 2 février 2017 et le 08 avril il n'est toujours pas fini</t>
  </si>
  <si>
    <t>05 avril 2017 suite à une expérience en avril 2017</t>
  </si>
  <si>
    <t>gemeau-53869</t>
  </si>
  <si>
    <t>Gros problème d'augmentation de prime chaque année malgré aucun sinistre à tort depuis 10 ans</t>
  </si>
  <si>
    <t>04 avril 2017 suite à une expérience en avril 2017</t>
  </si>
  <si>
    <t>melaanie69-53815</t>
  </si>
  <si>
    <t>Je suis assuré chez direct assurance depuis 2 ans, au mois de Novembre dernier j'ai changer de véhicule alors déjà pour le devis au téléphone sa n'était jamais le même tarif cela variait de 900 a 1200€ annuel. J'ai donc reçu mon avis d'échéance d'un montant de 960€ Il devait donc me prélevé au mois de Novembre, janvier toujours rien ... je les appel donc pour savoir ce qui l'en est un beug informatique ... Mois de mars toujours rien j'ai donc envoyé une lettre recommandé disant que mon prélèvement n'avait toujours pas été prélevé sur mon compte... 20 jours après je recois un nouvelle avis d'échéance celui ci d'un montant de 1272€
Cest vraiment l'hôpital qui se fou de la charité ! Il est biensur hors de question que je paye ses 1272 € je suis vraiment choquée du manque de professionnalisme de Direct assurance ! Je ne recommande pas du tout ??</t>
  </si>
  <si>
    <t>01 avril 2017 suite à une expérience en avril 2017</t>
  </si>
  <si>
    <t>dida1010-53687</t>
  </si>
  <si>
    <t>Bonjour , j'ai essayé en vain votre e-mail ... Community-manager ...... Je suis la personne qui a mis un commentaire (dida1010) ou je vous disais que j'attends depuis deux mois mon remboursement pour le vol de ma voiture et que je trouvais inadmissible que vous preniez en plus de la franchise 10% de la valeur estimée de mon véhicule , quand j'essaye de joindre la personne qui s'occupe de mon dossier elle est injoignable et me réponds pas e-mail que vous reviendrez vers moi ? Alors quand à noël ou en 2033 ??? On m'a garanti que mon dossier serait traité en 1 mois j'attends toujours !!! Je vous mets comme. Oui me l'avez demandé mon numéro de sinistre en espérant que vous pourrez faire avancé mon dossier qui est complet .506176567</t>
  </si>
  <si>
    <t>29 mars 2017 suite à une expérience en mars 2017</t>
  </si>
  <si>
    <t>ben410-53702</t>
  </si>
  <si>
    <t xml:space="preserve">Je suis actuellement assurer chez YouDrive, et je ne comprends pas pourquoi sur youdrive j'ai payer le mois de janvier et février alors que je voulais m'assurer pour le mois de mars ?? 
Et aussi comment arriver a contacté Youdrive par téléphone par ce que avec le chat ce n'est plus possible !! </t>
  </si>
  <si>
    <t>pamela81-53647</t>
  </si>
  <si>
    <t>Prix attractif au départ de la souscription puis déconvenue !</t>
  </si>
  <si>
    <t>26 mars 2017 suite à une expérience en mars 2017</t>
  </si>
  <si>
    <t>sergio-53599</t>
  </si>
  <si>
    <t>Prix attractifs, relation correct mais difficile de comprendre de se voir facturer 22€ par contrat(3) pour  un changements de domicile! certainement changement d'assureur</t>
  </si>
  <si>
    <t>z-akila-53594</t>
  </si>
  <si>
    <t>Au début tout va bien, les prix sont très attractifs mais après ça se gâte, les prix augmentent sans justification, aucune communication, service client catastrophique. Je préfère payer 10 euros plus cher par mois et retourner chez mon ancien assureur. 
Pourtant, je n'ai eu aucun sinistre mais j'ai changé de voiture. J'ai voulu continuer à etre assuré chez eux en me basant sur le devis fait en ligne mais on m'envoie une facture avec 200 € en plus de différence! Le service client me dit c'est normal, les prix bas ne sont que pour les nouveaux clients!.J'envoie ma LRAR de résiliation, il ne la prennent même pas en compte. C'est scandaleux et ça ne présage rien de bon en cas d'éventuel sinistre.
Ne vous laissez pas avoir par les petits prix car une fois engagés, les prix changent.</t>
  </si>
  <si>
    <t>25 mars 2017 suite à une expérience en mars 2017</t>
  </si>
  <si>
    <t>vincent-53577</t>
  </si>
  <si>
    <t>Engagement tarifaire non tenu.
Je suis chez Direct Assurance pour un contrat auto depuis 6 ans maintenant. A priori, pas de remarque négative jusqu'au moment de contacter le service client. J'ai en effet choisi l'option pack sérénité qui prévoit, je cite les avis d'échéance précisant les garanties souscrites : "20% de réduction sur votre 5ieme année d'assurance". Un petit cadeau qui récompense la fidélité, sauf que rien ne se passe. L'an passé, j'ai contacté le service client : réponse agressive et non argumentée me demandant d'attendre la cotisation 2017 pour voir appliquer la réduction sur la cotisation. Effectivement, j'ai compris par moi même ensuite que la garantie -20% avait été intégrée au contrat à compter de la cotisation 2012. On m'a donc dit vrai, j'attendrai avec sérénité la réduction sur ma cotisation 2017.
Sauf que désormais en 2017, même topo : pas de réduction. C'est bien ma 5ieme année d'assurance depuis 2012 et pas d'application de (je cite toujours les garanties) "20% sur votre 5ieme année d'assurance". Je n'ose même plus rappeler le service client cette année tellement je reste sur un souvenir désagréable l'année dernière !
Dernière nouvelle : la garantie -20% a disparu des garanties du pack sérénité cette année.</t>
  </si>
  <si>
    <t>24 mars 2017 suite à une expérience en mars 2017</t>
  </si>
  <si>
    <t>sofio95-53556</t>
  </si>
  <si>
    <t>J'ai l'impression qu'ils acceptent tout le monde dans un premier temps, et qu'ils font le tie ensuite...</t>
  </si>
  <si>
    <t>pasbiendutout-53542</t>
  </si>
  <si>
    <t>apres m avoir attirer  avec un meilleurs tarif 2 ans apres une augmentations de 15 % reponse de mon interlocuteur pour la raison de ma resiliation mrs ont est quand meme moins cher et - 20 % sur le remboursement ? de ma cotisation de 630 euro si c est pas de l arnarque sa y ressemble fortement je deconseille fortement</t>
  </si>
  <si>
    <t>18 mars 2017 suite à une expérience en mars 2017</t>
  </si>
  <si>
    <t>jennyflo-53365</t>
  </si>
  <si>
    <t>le service client a revoir fortement je les appelles pour leur expliquer que la carte grise est a ma femme pour sa pas de soucis on me demande si j ai deja été assurer je repond que oui mais que c'était moi qui avais résilier mon contrat on me répond je suis dans l obligation d annuler votre contrat</t>
  </si>
  <si>
    <t>17 mars 2017 suite à une expérience en mars 2017</t>
  </si>
  <si>
    <t>olivier62300-53335</t>
  </si>
  <si>
    <t>Bonjour assuré depuis 2013 chez directe assurance sans aucun soucie 50% de bonus aucun sinistre je reçois mon avis déchéance pour l'année 2017/2018  augmentation de mon tarif  je passe de 220 € annuelle a 260 € je téléphone service clientèle pour avoir des explications sur cette augmentation  leur réponse c un dé véhicule les plus volé je possède une Citroën C4 ..je décide donc de résilier en surfent sur mon espace client direct assurance je tombe sur un N° de téléphone N° a appeler si l'on veut avant de  résilier  pour trouver une solution etc... donc  j'appelle constat même réponse l'augmentation est justifier  parce que ces l'un des véhicule les plus volée et la personne rajoute que ces normale que les première années les prix de l'assurance sont bas ces pour attiré le client et que par la  suite le prix augmente ok je demande un geste on me répond que l'on peut rien faire ..je me demande a quoi sert ce N° .Je décide donc de résilier loi Hamon j'ai 20 jour pour résilier  mon contrat j'envoie un recommander le 3 mars je reçois un mail le 7 mars avec la confirmation de ma résiliation avec mon relevé d'information ..j'apprécie la rapidité ...pour moi c une affaire réglé  le 15 mars malgré ma résiliation il mon prélevé les 260 € sur mon compte je les rappelle cette fois ci j'appelle le service  réclamation  j'explique la situation   que malgré ma résiliation  on ma prélevé ma cotisation  .et quel me seras restituer au alentour du 20 ou 25 mars ..je leur explique que je vais me retrouver a découvert il m'explique a leur tour qu'il comprennent bien   la situation mes que ces comme cela etc...voila mon expérience  merci directe assurance</t>
  </si>
  <si>
    <t>13 mars 2017 suite à une expérience en mars 2017</t>
  </si>
  <si>
    <t>carine-elcrer-53233</t>
  </si>
  <si>
    <t>Satisfait.
J'ai eu un accident ,non responsable ,avec ma voiture qui à 11 ans,mais est en très bon état.L'expert est passé  2 jours après.Ma voiture à été proprement réparée dans un garage partenaire de Direct Assurance,l'on m'a prêté un voiture neuve en attendant les réparations.Tous les conseillers que j'ai eu au téléphone étaient compétents sauf un, dame à fort accent étranger ,qui me déclarait responsable,alors que l'on m'est rentré dedans à l'arrière.Tout s'est bien terminé avec l'analyse  d'une conseillère en France</t>
  </si>
  <si>
    <t>09 mars 2017 suite à une expérience en mars 2017</t>
  </si>
  <si>
    <t>changement59-53114</t>
  </si>
  <si>
    <t>coûts cachés, service clientèle inutile, pas du tout commerçant. Il ne sont pas professionnelle.</t>
  </si>
  <si>
    <t>08 mars 2017 suite à une expérience en mars 2017</t>
  </si>
  <si>
    <t>freya-52976</t>
  </si>
  <si>
    <t>Des années d'assurance sans problèmes sans accidents, sans rien, et pourtant des cotisations qui augmentent tous les ans, encore 6 euros supplémentaires par mois cette année !! Direct Assurance nous appâte et nous enjôle avec des prix très bas au début, mais dés la deuxième année les cotisations flambent, et ce sans aucun motif. Les anciens clients finissent par payer plus cher que les nouveaux, allez comprendre. La lettre de résiliation ne va pas tarder à partir.</t>
  </si>
  <si>
    <t>very-52993</t>
  </si>
  <si>
    <t xml:space="preserve">Même commentaire que celui que j'ai laissé pour l'assurance appartement 
Madame , Monsieur Vous faites preuve de bonne foi, vous êtes très mal accueillis et en second plan on vous harcèle par des lettres recommandées qui succèdent tous les jours pour un retard de réception dans leurs organismes de vos chèques de règlement de vos assurances habitation ou voiture ils ne prennent pas la peine de vérifier le courrier alors que vous êtes à jour dans vos payements , ils ont un des plus mauvais principes de reporter toutes les fautes sur les clients ils s'en lavent les mains, sauvons-nous très vite de direct assurances, en ce qui me concerne ils ne verront plus la couleur de mon argent dernière année , je les conseille de prendre des cours d'éducation ils n'ont aucun savoir vivre ,ni scrupule seul l'argent ne les  intéresse ,sachez que je ne récupèrerai plus les recommandées je m'adresserai au service consommateur pour harcèlement et pour le langage que vous entretenez au bout du fil , l'année prochaine je donnerai mon argent à une autre compagnie d'assurances où je serai la bienvenue, vous avez un comportement détestable,un détail très important il ne faut pas omettre de le signaler votre personnel ne mérite pas le poste qu'il occupe, de quel Sahara vient-il?????    SALUT BON VENT ENVOYEZ-MOI MA VIGNETTE VOITURE à COLLER Très VITE et RAPIDEMENT  MON ASSURANCE EST réglée vous avez le devoir de respecter  les conditions obligatoires                   
</t>
  </si>
  <si>
    <t>sonia-479-53049</t>
  </si>
  <si>
    <t>mon prix a augmenté de plus de 30% après un an et j'ai même pas eu d'accident
on me répond (après beaucoup d'attente, dans un français approximatif) que c'est à cause de l'inflation</t>
  </si>
  <si>
    <t>bernardvincent-53048</t>
  </si>
  <si>
    <t>le pire des assureurs. ils prélèvent des frais sans autorisation alors même que c'est pas légal.
il faudrait faire une action de groupe pour arrêter ces pratiques. je vais contacter une association de consommateurs</t>
  </si>
  <si>
    <t>04 mars 2017 suite à une expérience en mars 2017</t>
  </si>
  <si>
    <t>pmppg-52981</t>
  </si>
  <si>
    <t>Bonjour a Tous . 
lisez bien les conditions générales de vente avant . 
je suis toujours assuré chez eux . 
vous trouverez dans les petites lignes que pas grand chose est couverte et que beaucoup de sinistres et événements etc  ne sont pas couverts malgré une option tous risques . 
voici un extrait . 
¦ Nous ne garantissons pas…
•	les dommages matériels résultant d’un acte de vandalisme, causés sans autre mobile que la volonté de détériorer ou de détruire ; 
•	Panne d’essence ; 
•	Erreur de carburant ; 
•	Crevaison de pneumatique, sauf en cas de vandalisme ; 
Déçu bien-sur , et surtout pressé de changer d`assurance ..  
a 150 € prêt  vous êtes assuré correctement .</t>
  </si>
  <si>
    <t>bertrand34-52881</t>
  </si>
  <si>
    <t>Assurance en perte de vitesse à éviter. Difficile à joindre, réponses données par des opérateurs de centre d'appel qui lisent leur fiche, donc inutile  d'espérer de la qualité.</t>
  </si>
  <si>
    <t>wam-52866</t>
  </si>
  <si>
    <t>une assurance à éviter ou à fuir , une perte de temps et d'argent et chaque année une augmentation , aprés avoir un prix attractif une augmentation d'année en année malgré aucun sinistre.</t>
  </si>
  <si>
    <t>24 février 2017 suite à une expérience en février 2017</t>
  </si>
  <si>
    <t>carensac03-52723</t>
  </si>
  <si>
    <t xml:space="preserve">A fuir, ils appâtent les clients avec des prix attractifs et lorsque vous signez le contrat électronique, il y a une différence de 150 euros qu'ils justifient par l'année du véhicule. Je les informe de l'année de mon véhicule: 2009, ils comprennent "véhicule neuf"et après réception de ma carte grise, ils s'aperçoivent que mon véhicule date de 2009 et modifie donc la cotisation de 150 euros supplémentaires.
On fait de fausses économies a la fin. Les prix restent identitiques à l'assurance de proximité </t>
  </si>
  <si>
    <t>23 février 2017 suite à une expérience en février 2017</t>
  </si>
  <si>
    <t>anneh-52681</t>
  </si>
  <si>
    <t xml:space="preserve">En résumé 
Promesses trompeuses : 
ex1 nous garantissons votre mobilité -_x009b_ dans la pratique, seulement lorsque les réparations commencent (pour ma part dégâts mineurs, toujours pas de rapport d'expert au bout de 9 jours) et dans le garage qui fait les réparations (donc si vous faîtes un accident à distance de votre domicile, ce qui est mon cas, vous êtes sans solution...)
ex2 : engagement d'assistance dans l'heure : sur l'autoroute ça ne compte pas. J'ai attendu 2 heures dans la nuit au bord de l'autoroute avec mes enfants qui n'avaient pas dîné sans que personne ne se préoccupe de notre sort
Contrat très restreint : en cas d'accident non responsable, même en tous risques, la franchise s'applique si le véhicule en cause est immatriculé ou assuré à l'étranger
Conseiller formés pour répondre inlassablement : c'est écrit dans le contrat : résultat, en plus de découvrir que le contrat n'est pas intéressant, on se sent méprisé
Tarif : relativement intéressant la première année puis augmente inlassablement malgré la bonification sur un véhicule qui fatalement perd chaque année de la valeur
</t>
  </si>
  <si>
    <t>16 février 2017 suite à une expérience en février 2017</t>
  </si>
  <si>
    <t>ben-52461</t>
  </si>
  <si>
    <t>Hausse de prix totalement injustifiée (passant de 525 à 644€). Appel du service client pour avoir une explication j'ai eu droit à "il y'a beaucoup d'accidents dans votre région donc vous avez plus de chance d'en avoir un " excuse bidon</t>
  </si>
  <si>
    <t>14 février 2017 suite à une expérience en février 2017</t>
  </si>
  <si>
    <t>baptiste-benji-52423</t>
  </si>
  <si>
    <t xml:space="preserve">il faut payer pour enlever une option et j'ai été augmenté de quelques euros alors que je suis en bonus (prétexte frais de dossier supérieur à l'année précédente) - je demande à enlever une option sérénité dont j'ai moins besoin cette année et je dois payer 22 euros pour l'enlever, idem si je change d'adresse !! si je fais un devis sur internet, mon contrat est 10% moins cher - ils ne veulent pas tenir en compte car c'est uniquement pour les nouveaux clients, c'est une offre d'appel. ce qui fait que finalement, ils sont très bons pour proposer des tarifs intéressants mais une fois qu'on est client et bien, on doit payer pleins de petites choses en plus qui fait qu'on se demande si ça vaut le coup. je pense qu'il ne faut pas avoir besoin d'eux et ça peut bien se passer. il y a aussi les frais de dossier bancaires pour prélèvement qui s'ajoute la première année et qui sont lissés la deuxième ... bref c'est pas les rois du service client mais plutot du service devis !
</t>
  </si>
  <si>
    <t>fabiche-52302</t>
  </si>
  <si>
    <t>Très déçue du service client qui ne s'occupe plus de votre dossier une fois que vous avez réglé votre cotisation. Quatre appels, 3 mails et un courrier postal personne ne s'occupe de mon dossier depuis le mois d'octobre.</t>
  </si>
  <si>
    <t>vally-52279</t>
  </si>
  <si>
    <t>A fuir ! +15% dès la 2° année, sur Audi A4, sans aucun sinistre,et 50% de bonus. Je résilie. La vitesse de réponse aux questions n'est pas l'unique service attendu d'une compagnie d'assurances. Et puis les avis des utilisateurs qui circulent sur le net, à propos de sinistres non remboursés, sont inquiétants.</t>
  </si>
  <si>
    <t>05 février 2017 suite à une expérience en février 2017</t>
  </si>
  <si>
    <t>louis-52072</t>
  </si>
  <si>
    <t>Je suis actuellement assuré pour une ford fiesta de 2002 en 4 CV 
Et je paye 102 euro pard mois avec une formul tier MINI ! je trouve sa abusif sachant que quand on fait un devis on se retrouve à une somme de 68 euro pard mois pour les même avantages</t>
  </si>
  <si>
    <t>04 février 2017 suite à une expérience en février 2017</t>
  </si>
  <si>
    <t>frieda-52050</t>
  </si>
  <si>
    <t>Mon contrat résilié par erreur par l'assurance, j'ai été prévenue 1 mois après c'est très grave et inadmissible. L'assureur à reconnu ses torts et a accepté  de me rassurer mais sans aucun dédommagement et en plus le prix de l'assurance a augmenté entre temps! On se demande si ça n'est pas fait exprès. Je ne compte pas en rester là.</t>
  </si>
  <si>
    <t>03 février 2017 suite à une expérience en février 2017</t>
  </si>
  <si>
    <t>lina-52020</t>
  </si>
  <si>
    <t>A fuir... Après avoir payé les 3 premiers mois d'un coup l'assureur oblige à lui transmettre les photos de la voiture avec son application mobile sans prévenir auparavant qu'on est obligé d'avoir un smarthphone en souscrivant le contrat. Résultat : il prolongé pas l'assurance au but d'un mois et ne rembourse même pas les 2 autres mois déjà payés!!!
Perte de temps et d'argent!!!</t>
  </si>
  <si>
    <t>kevin-52015</t>
  </si>
  <si>
    <t>changement de véhicule , ne ma toujours pas désassuré l'ancienne voiture au bout de 5 mois , 2 recommandé , et XXX appelles , toujours un nouveau papier manquant , A FUIR !!!!</t>
  </si>
  <si>
    <t>30 janvier 2017 suite à une expérience en janvier 2017</t>
  </si>
  <si>
    <t>togolyse-51856</t>
  </si>
  <si>
    <t>Client chez Direct assurance (contrat auto et habitation) depuis plusieurs années, j'ai acquis il y 2 ans un nouveau véhicule. Soucieux de l'état du véhicule, j'ai décidé de déclarer tout sinistre qui survient sur le véhicule.
Ainsi en 2 ans, j'ai déclaré 5 sinistres dont 4 pour lesquels je suis non responsable.
Résultat: Direct assurance a décidé de ne pas renouveler mon contrat de plusieurs années en se basant sur l'article L113-12 du code des assurances pour motif de sinistralité.
Je ne peux que les remercier. C'est une très bonne façon de traiter les clients fidèles . On veut bien recevoir les cotisations tant qu'il n'ya pas de sinistres.
Mais dès que les sinistres se présentent (même quand on n'est pas responsable), Direct Assurance préfère mettre un terme aux contrats.
Bravo</t>
  </si>
  <si>
    <t>aantra-51854</t>
  </si>
  <si>
    <t>Ne respecte pas ses engagements vis à vis de ses clients... N'attendez surtout pas d'indemnisation, direct assurance mettra tout en oeuvre pour Ne pas vous indemniser même si vous n'êtes pas responsable. Cet assureur brille par son absence !!!!</t>
  </si>
  <si>
    <t>25 janvier 2017 suite à une expérience en janvier 2017</t>
  </si>
  <si>
    <t>fp13-51670</t>
  </si>
  <si>
    <t xml:space="preserve">Trop de problèmes techniques , impossible d'accéder à mon compte depuis + de 24 h 
De plus pour une raison que j'ai encore du mal à comprendre ( mon contrat igrant sur une autre plateforme ? )  il m'a était impossible d'assurer mon nouveau véhicule en remplacement de l'ancien . 
J'ai donc était obligé de souscrire à un nouveau contrat .
Je suis passablement amer ! </t>
  </si>
  <si>
    <t>17 janvier 2017 suite à une expérience en janvier 2017</t>
  </si>
  <si>
    <t>cams-51386</t>
  </si>
  <si>
    <t>Je déconseille fortement cette assurance : Actuellement étudiante en alternance, je suis depuis 3 ans chez direct assurance et les prix à l'année n'ont fait qu'augmenter. D'une année sur l'autre de 80 euro.
J'ai donc voulut résilié. Ma résiliation a été accepter mais ils m'ont quand même prélevé le montant de l'assurance alors que j'avais résilier. Et pour envenimé le tout, ils m'ont dit que le remboursement ce faisait au bout de 10 jours. Alors quand vous êtes étudiant avec un logement à payer au mois ainsi que les courses et l'essence à payé vous ne pouvait pas vous permettre de ne plus avoir d'argent sur votre compte, car l'assurance prélève sans vous prévenir.
Je me retrouve en négatif et sens sous pour manger alors que j'ai résilié !</t>
  </si>
  <si>
    <t>16 janvier 2017 suite à une expérience en janvier 2017</t>
  </si>
  <si>
    <t>bob76-51342</t>
  </si>
  <si>
    <t>Je suis prélevé en Janvier 2017 d'une cotisation mensuelle de 780€ pour l'année 2014 à 2015...Ma carte verte envoyée en Décembre 2016 portait les dates juillet 2014 à juillet 2015 et j'ai failli être verbalisé.....aucune explication de DIRECT ASSURANCE à cette heure...j'entame une médiation.</t>
  </si>
  <si>
    <t>15 janvier 2017 suite à une expérience en janvier 2017</t>
  </si>
  <si>
    <t>jpc-51324</t>
  </si>
  <si>
    <t>Très bien pour justifier d'une assurance obligatoire à un prix raisonnable . Quasi impossible à contacter. Plateforme d'appel déplorable. Heureusement pas encore eu de sinistre...</t>
  </si>
  <si>
    <t>06 janvier 2017 suite à une expérience en janvier 2017</t>
  </si>
  <si>
    <t>yebgi-50996</t>
  </si>
  <si>
    <t>Bon assureur pour l'assurance obligatoire, mais il ne faut pas avoir le moindre problème et surtout ne pas se tromper au cours des déclarations avec le conseiller au téléphone ......</t>
  </si>
  <si>
    <t>02 janvier 2017 suite à une expérience en janvier 2017</t>
  </si>
  <si>
    <t>serein-50868</t>
  </si>
  <si>
    <t>No coment, Assureur à fuir. D'assureur n'as que le nom, car pour les prélèvement il n'y aucun problème...mais lorsque vous avez un accident, un litige, vous ne trouverez plus personne au bout du fil. Très difficile voir Impossible à joindre...personnel tristement livré à eux même s'exprimant d'un français approximatif qui ne fait que lire et ou répéter comme une répétition théâtrale..ne semble pas connaitre les dossiers des assurés. Ils m'ont escroqué une année de cotisation pour mon assurance habitation, ( raison , retard de paiement pour la cotisation ils m'ont alors résilié, et malgré cette résiliation ils m'ont demandé de régler l'année et me rembourserai au prorata des mois non utilisé(encore une fois une personne compétente au bout du fil)...ce que je j'ai fait naïvement ...et depuis impossible de récupérer les 10mois non utilisé.Cotisation annuel régler pour une assurance résilié . Bravo très très fort Direct assurance. Et actuellement , en litige pour l'assurance auto , après un vol , pas de nouvelles depuis pres de 6 mois ... Très épuisant...Une bouteille à la mer......Un conseil ne regardez pas que le montant de la cotisation, cela n'est finalement qu'un leurre...Choisissez un assureur sur qui vous pourrez compté en cas de souci.(Oublier cet assureur qui n'en n'est pas un juste une mafia qui se présente mensuellement faire ses prélèvements) D'ailleurs si quelqu'un peut m'aider je suis preneur je ne sais plus par quel bout prendre ce problème....</t>
  </si>
  <si>
    <t>abde-50867</t>
  </si>
  <si>
    <t>Assureur a fuir, il se sert dans le compte bancaire des clients meme apres resiliation du contrat d'assurance. Il y a d'autres assureurs honnetes et beaucoup moins chers. Je deconseille vivement.</t>
  </si>
  <si>
    <t>29 décembre 2016 suite à une expérience en décembre 2016</t>
  </si>
  <si>
    <t>bolbi-50757</t>
  </si>
  <si>
    <t>Beaucoup de promesses et de publicité pour un traitement du client comme une vache à lait (résilié après 3 ans pour retard de paiement à 1 jour près  ! Aucun sinistre depuis 10 ans et plus de 1000€ de cotisation par an)</t>
  </si>
  <si>
    <t>28 décembre 2016 suite à une expérience en décembre 2016</t>
  </si>
  <si>
    <t>axelise31-50731</t>
  </si>
  <si>
    <t>Gestion calamiteuses d'un sinistre dont je ne suis pas responsable, quasiment deux mois sans prêt de véhicule alors que j'ai l'option. Incapacité de leur part à assumer leur erreurs meme si reconnue ( j'ai des tonnes d'excuses) et au final je suis encore à pied. Une estimation des réparations sous réserve qui manque de précisions le cabinet BCA a ausdi manqué à toutes ses obligations, quand a l'assistance AXA c'est un Squetch...jamais au grand jamais je reviendrais chez eux</t>
  </si>
  <si>
    <t>pierrall-50726</t>
  </si>
  <si>
    <t>Service client exécrable, prix et garanties bonnes sur le papier mais ne fonctionnent pas en pratique. Moins cher, pas certain j'ai essayé on ne m'y prendra plus, je retourne chez un vrai assureur.</t>
  </si>
  <si>
    <t>17 décembre 2016 suite à une expérience en décembre 2016</t>
  </si>
  <si>
    <t>123-50397</t>
  </si>
  <si>
    <t>NULLISIME, AUCUN SERVICE APRES VENTE, ERREUR SUR ERREUR</t>
  </si>
  <si>
    <t>16 décembre 2016 suite à une expérience en décembre 2016</t>
  </si>
  <si>
    <t>ati-50367</t>
  </si>
  <si>
    <t xml:space="preserve">Désagréable de A a Z, Service clientele, les prix sont loin d'être compétitif, ne vous lissez pas berner par les publicité " on vous rembourse deux fois la différences si vous trouvez moins chère ailleurs ", tres decu par cet assureur, j'ai pu trouver largement mieux grace au comparateur en ligne </t>
  </si>
  <si>
    <t>gassi-50290</t>
  </si>
  <si>
    <t>Service clientèle (délocalisé à l'étranger, peine à parler français correctement !!! ) injoignable pendant 10 jours à raison de plusieurs appels par jour !!!! Je me suis donc décidé à résilier mon contrat, et là, après vérification, mensonges de l'opératrice concernant les conditions légales de résiliation ! Fuyez cet assureur ! Vous pouvez trouver meilleur, joignable, local, et même plus compétitif !</t>
  </si>
  <si>
    <t>12 décembre 2016 suite à une expérience en décembre 2016</t>
  </si>
  <si>
    <t>neonono-38818</t>
  </si>
  <si>
    <t>Une usine à gaz dès la souscription passée. Attention prenez y garde. Tout est fait pour compliquer la moindre démarche. Mais bien évidemment la souscription en ligne reste enfantine.
Et ce qui reste surprenant c'est l’augmentation de 10% à la date anniversaire.
Réponse : Monsieur c'est la sinistralité générale
Pas plus de commentaires. Flou
Ma sinistralité : 0 depuis 20 ans. Donc bon client.
En conclusion : si vous avez des propositions assez proches ailleurs : détournez vous de Direct assurance car dès la moindre formalité, vous passerez des heures à attendre au téléphone ou des heures à comprendre leur site.</t>
  </si>
  <si>
    <t>10 décembre 2016 suite à une expérience en décembre 2016</t>
  </si>
  <si>
    <t>eric-decu-50127</t>
  </si>
  <si>
    <t>Ne répondent jamais au téléphone. Obligé de truander en appelant sur le numéro des non-adhérents pour avoir une réponse.   Tout cela pour apprendre que vous ne pouvez pas avoir un enfant "jeune conducteur" en conducteur secondaire sur votre voiture.  A FUIR</t>
  </si>
  <si>
    <t>08 décembre 2016 suite à une expérience en décembre 2016</t>
  </si>
  <si>
    <t>herve-50046</t>
  </si>
  <si>
    <t>quelle erreur j'ai fait de rester chez eux!!!! une augmentation de 15% de ma cotisation. apres plus de 15 ans, 50% de bonus et meme pas un petit geste commercial.
Je les ai eu au téléphone après 4 tentatives de plus de 15minutes d'attente à chaque fois. et la seule réponse que j'ai eu c'est" non monsieur , pas de geste commercial".
C'est navrant de traiter des clients fidèles comme ca et en plus sans sinistre depuis des années!!!!!
j'attends de connaitre le sort qui m'attend pour mon deuxième véhicule. et je ne parle même pas de l'assurance habitation.</t>
  </si>
  <si>
    <t>07 décembre 2016 suite à une expérience en décembre 2016</t>
  </si>
  <si>
    <t>kgmo-50016</t>
  </si>
  <si>
    <t>Assurance incompétant NUL qualité de service 0 attendre 1 an pour un remboursement mais quand il s'agit de recuperer eux un remboursement il savent harceler les gens je ne recommanderais JAMAIS JAMAIS cette assurance elle est NUL il sont Zero.</t>
  </si>
  <si>
    <t>06 décembre 2016 suite à une expérience en décembre 2016</t>
  </si>
  <si>
    <t>maurice-49981</t>
  </si>
  <si>
    <t>Contact téléphonique inexistant; appels à raison de 2 heures par jour pendant une semaine: aucun conseiller.</t>
  </si>
  <si>
    <t>04 décembre 2016 suite à une expérience en décembre 2016</t>
  </si>
  <si>
    <t>laulau59-49872</t>
  </si>
  <si>
    <t>Assuré depuis 2 ans chez eux sans aucun accident et d'un coup on me demande de payé 348€ taxe dommage attentes !!!</t>
  </si>
  <si>
    <t>02 décembre 2016 suite à une expérience en décembre 2016</t>
  </si>
  <si>
    <t>phil33230-49833</t>
  </si>
  <si>
    <t>Compagnie injoignable au téléphone et guère plus par l'intermédiaire du service client, impossible de récupérer le moindre document</t>
  </si>
  <si>
    <t>sd-49827</t>
  </si>
  <si>
    <t xml:space="preserve">Je vous déconseille totalement cet assurance ! Vous verrez, pour souscrire une assurance chez eux, tout le monde est à votre petit soin, on vous repond en deux minutes chrono ça aucun soucis ! Par contre, quand il s'agit de les contactée pour votre assurance auto en cour, vous pouvez attendre une heure... deux heure.. voir plus! ( J'essaie d'avoir un chargée de clientèle depuis 1h30...) 
Sans parler du numéro en 09 ma facture va être salée ! 
Tout ça pour vous dire que pour des petits problème de se genre, , cela va me faire quitter leurs assurance AU pas de course !!! </t>
  </si>
  <si>
    <t>moraf-49813</t>
  </si>
  <si>
    <t>impossible de les joindre pour signer une assurance on les a toujours,mais quand il faut une information ,on reste des heures a attendre et nous raccroche au bout d une heure.relevé d information indisponible sur le site personnel-de plus regarder avant de souscrire pas chers quoi que regarder bien la franchise et les couverture!!!!!!</t>
  </si>
  <si>
    <t>01 décembre 2016 suite à une expérience en décembre 2016</t>
  </si>
  <si>
    <t>dodoche-49785</t>
  </si>
  <si>
    <t>vous allez pas me croire je suis nouveau client et j'essaye de contacter le service client au 0970808282, j'ai patienté 1ere fois 51 minutes une 2eme fois au moment ou j'écrie j'en suis a 36mn</t>
  </si>
  <si>
    <t>30 novembre 2016 suite à une expérience en novembre 2016</t>
  </si>
  <si>
    <t>gerard-42163</t>
  </si>
  <si>
    <t>Je suis assuré "  tous risques"chez cet assureur, ma voiture a été accidentée sur un parking pendant un week end.
J'ai fait une déclaration, Attention, on m'a proposé de venir chercher ma voiture pour faire expertiser les dégâts et ce chez un carrossier , ce que j'ai fait. L'expert m'a appelé en me disant que le véhicule avait heurté un mur et donc que j'avais menti !
Donc fort de cette allégation, je ne suis pas assuré !
J'ai donc intenté un procès que je compte bien gagné.
Pire assurance, c'est difficile à trouver.</t>
  </si>
  <si>
    <t>elodie-49747</t>
  </si>
  <si>
    <t>TRES MAUVAIS SERVICE CLIENT! Cotisation annuelle (1200€) prélevé en une seule fois pour un contrat résilié, sans autorisation de mandat sepa et sans information préalable de l'assuré, suite à une mauvaise manipulation informatique de leur part. Refus de prise en compte des frais bancaires engendré par un tel prélèvement en fin de mois, et aucuns geste commercial proposé.</t>
  </si>
  <si>
    <t>webz-49728</t>
  </si>
  <si>
    <t>A fuir mais vraiment ! Mon avis sur direct assurance : Une assurance incapable de gérer ses clients. Ils décident du jour au lendemain de résilier un contrat si on ne correspond plus aux critères mais surtout sans prévenir le client.</t>
  </si>
  <si>
    <t>29 novembre 2016 suite à une expérience en novembre 2016</t>
  </si>
  <si>
    <t>melanie-49714</t>
  </si>
  <si>
    <t>Pr mon cas un soucis de prélèvement, pdt 4mois assuré et prélevé 1fois jappel pr savoir ce quil se passe on me dis on va regler cela et je demande aussi une vignette valable jusque fin d'anné 3mois apres je rappel pb de prlvmt encore et on me sort vs avez bloqué votre compte FAUX certifié par la banque maintenant je vais etre prélevé un montant élevé a cause de leur incompétence Joyeux noel puff</t>
  </si>
  <si>
    <t>david-49704</t>
  </si>
  <si>
    <t xml:space="preserve">direct assurance , c'est une catastrophe. les conseillers devraient d'abord parler français correctement service clients se trouve aux Maroc . il comprenne rien a se qu'on leur explique et pour les avoir aux telephone il fait attendre minimum 35 minute ou rappeler plusieurs fois pour qu'il réponde      .
A déconseiller fortement cette assurance nul .
</t>
  </si>
  <si>
    <t>dav27940-49702</t>
  </si>
  <si>
    <t>Impossible de les joindre depuis 6 jours pour stopper une assurance, déjà il a fallu rusé pour assuré celle qui la remplace chez eux.</t>
  </si>
  <si>
    <t>21 novembre 2016 suite à une expérience en novembre 2016</t>
  </si>
  <si>
    <t>s777-49400</t>
  </si>
  <si>
    <t>Assurance avec piege cachee.N'pas respectee engagement 40 euro rembouresement pour 2 ieme voiture.Franchise plus cher sur marche.</t>
  </si>
  <si>
    <t>17 novembre 2016 suite à une expérience en novembre 2016</t>
  </si>
  <si>
    <t>carondre3-49304</t>
  </si>
  <si>
    <t>J ai souscris a une assurance tout risque mais cet assurance ne veut pas reparer mes dommages</t>
  </si>
  <si>
    <t>08 novembre 2021 suite à une expérience en octobre 2021</t>
  </si>
  <si>
    <t>hans-103478</t>
  </si>
  <si>
    <t>A éviter ! Passez votre chemin . En ce qui concerne agence GMF Marseille . Les prix Injustifiés très élevés , Et le manque de considération pour leur clients , a peine poli au téléphone !  Client chez eux depuis plus de 20 ans pour plusieurs contrats.mettant penché finalement sur leur prix pour ma voiture avec 50 %de bonus depuis l'origine , trouvant le prix exagéré , je téléphone pour avoir conseil et un meilleur prix auquel j'avais droit. Très mal reçu , et a la limite de la politesse le " conseiller" . Me dit impossible c'est notre prix , allez si vous voulez voir ailleurs , nous ne pouvons pas changer nos prix !? ( Dacia Logan de 10 ans , prix assurance tiers simple 580 euros avec 50 %de bonus !!).  A peine raccrocher j'ai immédiatement en effet était voir ailleurs.....et résilié cette assurance auto GMF  pour une assurance tiers renforcé pour 330 euros chez aviva !</t>
  </si>
  <si>
    <t>GMF</t>
  </si>
  <si>
    <t>02 novembre 2021 suite à une expérience en octobre 2021</t>
  </si>
  <si>
    <t>jacper-138775</t>
  </si>
  <si>
    <t xml:space="preserve">Résilié pour 3 sinistres, et dont un seul responsable.
A celles et ceux qui souhaitent être assurés, sachez que vous êtes éjectables pour 3 sinistres sur 2 ans. 
- Le premier dû à un événement météorologique 
- Le deuxième pour un sinistre responsable
- Le troisième pour un sinistre non responsable, avec tiers identifié
Chez GMF, et pour garantir leurs cotas de bonne compagnie d'assurance, on ne garde que les gens qui n'ont jamais d'accident, on assure ceux qui ont des voitures qui ne roulent pas, bien au chaud dans leur garage....
La valeur de la GMF se mesure à son humanité. [c'est eux qui le disent...]
</t>
  </si>
  <si>
    <t>raymonde-r-134272</t>
  </si>
  <si>
    <t xml:space="preserve">Je suis très satisfaite des prestations de mon assurance.
Je privilégie le contact par téléphone et mes interlocuteurs sont très compétents . C’est l’occasion de les remercier. Merci à vous tous. </t>
  </si>
  <si>
    <t>flavien-d-134232</t>
  </si>
  <si>
    <t>Je ne suis pas satisfait, vous voulez changer un contrat après l'avoir Validé...J'avais deux contrats voiture, un moto, une protection juridique, un naviloisir et vous voulais modifier un contrat sans prendre en compte les remarques d'un client fidèle...</t>
  </si>
  <si>
    <t>jean-christophe-w-133903</t>
  </si>
  <si>
    <t>Rien a redire
la Disponibilité, la clarte des informations a toujours été au rendez vous
Les conseillers ont toujours été disponibles et ont toujours géré efficacement mes demandes</t>
  </si>
  <si>
    <t>amin-p-133891</t>
  </si>
  <si>
    <t>JE SUIS SATISFAIT DU SERVICE , TRES BON TARIF , TRES PRO ET SERVICE RAPIDE , A L'ECOUTE DE NOTRE DEMANDE POUR MIEUX ORIENTEE,  EXPLIQUATION DETAILLEE DES OFFRE</t>
  </si>
  <si>
    <t>elodie-d-133879</t>
  </si>
  <si>
    <t>Cette attestation scolaire ne vaut rien ! 
Elle n'inclut pas l'individuel accident, alors que celle-ci est obligatoire à l'école... Nous obligeant ainsi à prendre une option supplémentaire.
Il est donc FAUX d'affirmer qu'une assurance scolaire est incluse dans vos contrats... si celle-ci n'est pas valide auprès des établissements scolaires</t>
  </si>
  <si>
    <t>jeremie-p-133774</t>
  </si>
  <si>
    <t>Globalement, je suis satosfait de la GMF mais en même temps, je ne l'ai sollicité très peu voire jamais. Du coup, mon appréciation est très discutable.</t>
  </si>
  <si>
    <t>isabelle-a-133608</t>
  </si>
  <si>
    <t>Tout est impek de plus le temps de réactivité est toujours dans un délai très court que ce soit devis, souscription et (malheureusement pour nous qui avons eu besoin) assistance plus qu' au top
MERCI</t>
  </si>
  <si>
    <t>rickylarsen29--133395</t>
  </si>
  <si>
    <t>La GMF c’est une excellente assurance auto avec des prix très correct avec de bonnes garantis , après n’ayant jamais eu de sinistres , je ne peux pas les juger.</t>
  </si>
  <si>
    <t>dric-133191</t>
  </si>
  <si>
    <t xml:space="preserve">JE SUIS SATISFAIT DU SERVICE ET LE PRIX EST TRÈS CONCURRENTIEL ET ADAPTE A NOS BESOINS.
SERVICE CLIENT RAPIDE ET EFFICACE TOUJOURS DISPONIBLE POUR RÉPONDRE A NOS QUESTIONS
</t>
  </si>
  <si>
    <t>pierrot13-133046</t>
  </si>
  <si>
    <t>Assistance low cost qui ne prend rien en charge suite  à un accident en rase campagne, 120 € de taxi à notre charge !
Puis résiliation pour un seul accident responsable (sans blessé, sans aucune gravité) avec 2500€ de réparation malgré un bonus 50% depuis des années !
De vrais financiers assurément humains...</t>
  </si>
  <si>
    <t>albert-h-132987</t>
  </si>
  <si>
    <t>Comment on peut être satisfait du tarif des cotisations sachant avant ma retraite j'ai bénéficié des reductions suite à la gratuité du transport agent sncf.Et tous les ans, je subis une augmentation.
Et lors de la dernière déclaration du sinistre des appareils électriques grillés j'ai été très mal remboursé et en plus j'ai été recu par une société de sous traitance .PAS SATISFAIT EVIDEMMENT</t>
  </si>
  <si>
    <t>rody-j-132971</t>
  </si>
  <si>
    <t xml:space="preserve">BONJOUR
VOS SERVICES SEMBLE OK MAIS JE CONSTATE QUE LES PRIX RESTENT ELEVES PAR RAPPORT AUX CONCURRENTS. Est il possible de proposer mieux?
merci de prendre contact
</t>
  </si>
  <si>
    <t>lucie-b-132852</t>
  </si>
  <si>
    <t>JE SUIS SATISFAIT 
UNE RÉGULARISATION DE TARIF APRÉS TANT D ANNÉE EST ATTENDU.
Vous pouvez à tout moment me contacter pour réviser notre tarif pour tous nos contrats</t>
  </si>
  <si>
    <t>rachel-g-132786</t>
  </si>
  <si>
    <t>Je suis satisfait des services dans leur globalité, même si la mutuelle reste très chère pour les prestations remboursées, surtout sur du régime général</t>
  </si>
  <si>
    <t>barbara-j-132777</t>
  </si>
  <si>
    <t>ça serait bien de proposer plusieurs date de prélèvement pour les mensualités. Le 3 est vraiment contraignant.
A part ça je n'ai rien a dire pour le moment je suis satisfaite de la GMF</t>
  </si>
  <si>
    <t>tigefranck-69006</t>
  </si>
  <si>
    <t>GMF "Assurément inhumains"!!!!
Au cours de ces 3 dernières années, j'ai subi 4 sinistres auto, tous non responsables!!!! Il y a des travaux dans la ville dans laquelle je vis, ceci explique peut être cela!!!
Le dernier en date, celui du 22 juillet 2021, les occupants du véhicule adverse, sans assurance,  m'ont percuté à toute vitesse, avant de prendre la fuite. Sous la violence du choc, mon véhicule a été pulvérisé, j'aurais pu y resté, déclaré épave, j'ai été conduit aux urgences. J'ai été placé 5 semaines en arrêt de travail! Je suis actuellement à temps partiel thérapeutique. C'est dans ce contexte que j'ai appris, par hasard vendredi soir dernier, que mon contrat GMF assurant mon nouveau véhicule avait été résilié sans m'en avertir, je roulais sans assurance sans le savoir. Hier lundi, le contrat a été rétabli, "il s'agissait d'une erreur". Pour solde de tout compte, à la prochaine échéance en décembre prochain, on m'a prévenu que je serai viré!!! A la GMF, alors que vous n'avez aucun accident responsable, alors que vous êtes malade; on peut vous virer!!!! Bref, une assurance qui ne sert à rien!!!</t>
  </si>
  <si>
    <t>titi69003-132689</t>
  </si>
  <si>
    <t>Je suis assuré à la GMF depuis 2 ans pour notre véhicule. Il est impossible d’obtenir des informations claires sur mon contrat ni par téléphone ni par RdV (agence de Lyon 7 Jean Macé). Les bureaux ne sont ouverts que pendant mes horaires de travail ! Je cous conseille donc de bien vous informer avant de souscrire un contrat.</t>
  </si>
  <si>
    <t>annie-d-132232</t>
  </si>
  <si>
    <t>Je souhaiterais pouvoir avoir une assurance scolaire simple à un prix plus competitif. Il serait pratique de nous transmettre l'attestation scolaire de manière systmatique début septembre sans avoir à en faire la demande.</t>
  </si>
  <si>
    <t>sarah-w-132190</t>
  </si>
  <si>
    <t>Je suis satisfaite du service
Les prix sont intéressants
L'accueil est toujours agréable
Simple et pratique le compte GMF, rapide et directe lorsque l'on a besoin d'un document</t>
  </si>
  <si>
    <t>firmin-d-132135</t>
  </si>
  <si>
    <t>Je suis satisfait du service rendu par la gmf et je recommande cette assurance à mon entourageJe suis satisfait du service rendu par la gmf et je recommande cette assurance à mon entourage</t>
  </si>
  <si>
    <t>grace-c-132040</t>
  </si>
  <si>
    <t>Je suis satisfaite du service proposé par la GMF surtout pour mes enfants, concernant la rentrée scolaire.
Merci pour les conseils et les propositions faites par les conseillers.</t>
  </si>
  <si>
    <t>nathalie-t-131998</t>
  </si>
  <si>
    <t>je suis satisfaite de la GMF, j'y suis depuis plus de 20 ans. Même lors de sinistre ma voiture ou ma maison a bien été prise en charge et j'ai été remboursée dans les plus brefs délais voir même rien avancé la plupart du temps</t>
  </si>
  <si>
    <t>jeremie-t-131839</t>
  </si>
  <si>
    <t xml:space="preserve">je suis satisfait du service
bonne pratique sur le site pour obtenir les attestations souhaitée pas besoins de télécharger
envoyé sur la boite mail  
parfait </t>
  </si>
  <si>
    <t>philippe-l-131753</t>
  </si>
  <si>
    <t>site simple et pratique, très bonne ergonomie, tout est facile d'accès. j'oublie souvent mon numéro d'adhérent et la solution proposée est très efficace,</t>
  </si>
  <si>
    <t>antoine-p-131723</t>
  </si>
  <si>
    <t xml:space="preserve">REACTIFS ET A L ECOUTE
je suis satisfait des différents services d ou mon ancienneté chez vous
dans l espérance d une bonne entente mutuelle pour les prochaines années 
</t>
  </si>
  <si>
    <t>florence-g-131705</t>
  </si>
  <si>
    <t>Ma dernière interlocutrice au téléphone aujourd'hui à 14h41 (pas la première qui était charmante) a été vraiment désagréable, me prenant pour une demeurée, et m'a raccroché au nez !!!</t>
  </si>
  <si>
    <t>laetitia-d-131699</t>
  </si>
  <si>
    <t>je suis très contente du groupe GMF l'assurance, couverture et prestations très bien. accueil au téléphone ou en boutique parfait. Ils font des avantages pour les hospitaliers en période difficiles qui nous font du bien.</t>
  </si>
  <si>
    <t>fl-l-131690</t>
  </si>
  <si>
    <t>je suis satisfait de tout et surtout de l'espace client et aussi des tarifs. j'ai opté pour le sans franchise donc plus cher mais évite  des problèmes en cas d'incident</t>
  </si>
  <si>
    <t>jean-francois-b-131628</t>
  </si>
  <si>
    <t>Je suis satisfait du service.
Les prix restent dans la moyenne.
Les agences complètent très bien les services en ligne.
A recommander dans mon entourage.</t>
  </si>
  <si>
    <t>vincent-m-131577</t>
  </si>
  <si>
    <t>Simple et pratique. Très didactique pour prendre RDV et aussi très facile pour obtenir tous les documents dont nous avons besoin. Les RDV en agence sont aussi très ponctuels.</t>
  </si>
  <si>
    <t>claire-l-131501</t>
  </si>
  <si>
    <t>Les augmentations annuelles sont trop fortes. Je trouve que ce n'est pas fair play comparativement aux salaires. Je pense changer d'assureur à l'avenir...</t>
  </si>
  <si>
    <t>christophe-r-131478</t>
  </si>
  <si>
    <t>je souhaiterais que les appels des déclarants de sinistre soient pris en compte de la même manière que les appelants souhaitant souscrire des contrats.</t>
  </si>
  <si>
    <t>dalvy-b-131472</t>
  </si>
  <si>
    <t xml:space="preserve">Tarifs raisonnables ; bien à l'écoute du client au téléphone; réponses rapides et claires aux questions posées par tel ou mail.
Prise en compte efficace des pièces envoyées par mail. </t>
  </si>
  <si>
    <t>alexandre-p-131447</t>
  </si>
  <si>
    <t>Je suis satisfait du service, merci ! prix correct au regard de la concurrence.
Service client de qualité, aucun problème à ce jour.
Bon rapport qualité prix</t>
  </si>
  <si>
    <t>rene-h-131443</t>
  </si>
  <si>
    <t>Très satisfait. Quand j'ai besoin d'un renseignement, Les conseillés de la GMF sont très serviables et disponibles et répondent parfaitement à mes attentes.</t>
  </si>
  <si>
    <t>christelle-m-131442</t>
  </si>
  <si>
    <t>je suis très satisfaite des services et des assurances proposées. Le prorata service et tarif est idéal. Très bon conseil et réaction pour les demandes</t>
  </si>
  <si>
    <t>pierre-v-131413</t>
  </si>
  <si>
    <t>J'apprécie le côté pratique pour faire une demande d'attestation scolaire.
En revanche, je trouve que le montant de l'assurance est élevée alors que le logement n'est pas assuré.</t>
  </si>
  <si>
    <t>philippe-c-131398</t>
  </si>
  <si>
    <t xml:space="preserve">Je suis satisfait dans l'ensemble (assurance multirisques habitation, automobile, "accidents et famille") mais insatisfait du doublement de prix de l'assurance MOTOLIS que je souscris pour le fauteuil roulant électrique de mon fils (porteur d'un handicap moteur). 130 euros environ par an c'est beaucoup trop. </t>
  </si>
  <si>
    <t>david-d-131397</t>
  </si>
  <si>
    <t>Je suis très fâché contre l'assistance juridique qui me laisse sans réponse malgré toutes mes relances, qui change de conseillers tous les ans. J'ai fait aussi une réclamation laissée lettre morte. Une honte.</t>
  </si>
  <si>
    <t>damien-g-131355</t>
  </si>
  <si>
    <t>Néant, ne comparant pas avec les autres assurances.
Juste un mail sans réponse depuis juillet donc pas tellement satisfait
Très pour cette enquête pour obtenir une attestation...</t>
  </si>
  <si>
    <t>stephanie-c-131352</t>
  </si>
  <si>
    <t>Je suis satisfais j'ai rien d'autre à rajouter, j'ai juste besoin d'une attestation d'assurance scolaire pour mes enfants pour l'année 2021/2023......</t>
  </si>
  <si>
    <t>jean-louis-p-131335</t>
  </si>
  <si>
    <t>Réellement jamais eu de soucis avec GMF. Réactivité, qualité des prestations. Site WEB bien construit. Je reste fidèle. Couvre ma famille, ma maison, ma voiture.</t>
  </si>
  <si>
    <t>frederique-s-131272</t>
  </si>
  <si>
    <t>La GMF est toujours à l'écoute et de très bons conseils en particulier lorsque j'ai été victime d'un cambriolage... Merci pour votre aide si précieuse dans ces moments si éprouvants!</t>
  </si>
  <si>
    <t>laurence-l-131202</t>
  </si>
  <si>
    <t>Je suis satisfaite
j'ai toujours mes documents en temps et en heure
le prix me convient
les employés sont toujours disponibles et aimables
ils répondent toujours clairement aux questions posés</t>
  </si>
  <si>
    <t>johann-l-131200</t>
  </si>
  <si>
    <t xml:space="preserve">je recommande vraiment ils sont a votre écoute et n hésite pas vous aider
les professionnels vous guident et prennent souvent des nouvelles en cas de sinistre
                                             </t>
  </si>
  <si>
    <t>therese-l-131196</t>
  </si>
  <si>
    <t>je suis satisfaite des produits depuis 20 ans., A chaque fois que j'ai du partir pour souscrire un pret avec assurance dès que possible je suis revenue à la GMF</t>
  </si>
  <si>
    <t>alexandre-p-131138</t>
  </si>
  <si>
    <t>En cas de sinistre, les délais de traitement sont un peu longs, en particulier pour la prise en charge téléphonique où le temps est toujours trop long, parfois il faut rappeler car le service n'est pas disponible. C'est assez désagréable lorsqu'un un robot vous raccroche au nez en vous demandant de rappeler plus tard</t>
  </si>
  <si>
    <t>marie-t-131087</t>
  </si>
  <si>
    <t>Prix élevés mais bonnes prestations et site pratique à utiliser, je suis satisfaite de ma souscription chez GMF assurances. Je n'ai rien à ajouter merci</t>
  </si>
  <si>
    <t>celine-f-131040</t>
  </si>
  <si>
    <t xml:space="preserve">Très satisfaite de vos services, prise en compte de nos demandes rapides. Nous avons plusieurs sinistres cette année et les remboursement ont été rapides. 
Tarifs corrects, mais une réduction serait toujours la bienvenue.
</t>
  </si>
  <si>
    <t>florent-d-131028</t>
  </si>
  <si>
    <t>La demande concernant l'attestation pour la rentrée d'Arthur a été très rapide.
Nous avions besoins de ce document rapidement et la réactivité correspond a notre besoin.</t>
  </si>
  <si>
    <t>karnie-c-131025</t>
  </si>
  <si>
    <t>La GMF est une assurance compétente et très à l'écoute pour des tarifs plutôt compétitifs. Je n'ai jamais été déçue et j'y suis depuis 23 ans pour mes différentes polices d'assurances (véhicules, habitation, etc.)</t>
  </si>
  <si>
    <t>sandra-d-131007</t>
  </si>
  <si>
    <t>je suis très satisfaite du service mais il y a peu de reconnaissance de la fidélité de vos assurés (pas d'avantages)
Les prix sont vraiment élevés.
Merci</t>
  </si>
  <si>
    <t>eric-r-130953</t>
  </si>
  <si>
    <t>Site convivial et aisé à la navigation, le personnel est généralement disponible, accueillant et renseigne correctement.
Les documents parviennent toujours dans les délais.
Bon service globalement.
Il ne vous manque plus qu'à démarrer le bancaire...</t>
  </si>
  <si>
    <t>andre-b-130922</t>
  </si>
  <si>
    <t>efficace, je n'ai pas le temps de vous répondre. Et je ne vais pas passer du temps à compléter un avis que je n'ai pas demandé.
 je viens juste chercher mes attestations.
Bonne soirée</t>
  </si>
  <si>
    <t>thierry-d-130905</t>
  </si>
  <si>
    <t>satisfait de la GMF dans la globalité. les prix sont un peu au dessus des autres assurances mais les services sont bien meilleurs. depuis plus de trente ans d'assurance je n'ai jamais eut de soucis avec la GMF.</t>
  </si>
  <si>
    <t>thibault-d-130903</t>
  </si>
  <si>
    <t>Trés insatisfait de la prise en compte de mon sinistre habitation. En effet, j'ai réellement l'impression d'être mené en bateau. Et, si j'ai chois la GMF en tant que premier assureur des agents du service public, je me suis aperçu que ce n'était qu'un chiffre et non une preuve de qualité, la GMF n'étant pas plus assurément humaine que sa concurence.</t>
  </si>
  <si>
    <t>isabelle-l-130872</t>
  </si>
  <si>
    <t>Je suis satisfaite du service, que ce soit en agence ou par téléphone. Conseillers professionnels, compétents et à l'écoute, qui maîtrisent leurs dossiers.</t>
  </si>
  <si>
    <t>aurelien-r-130725</t>
  </si>
  <si>
    <t>jE SUIS SATISFAISANT DES PRIX ET DE LA PRESTATION.
JE RECOMMANDE VIVEMENT LA GMF POUR SON SERIEUX ET SA REACTIVITE. LE SITE EST TRES EXPLICITE ET SYNTHETIQUE.
JE RECOMMANDE DONC VIVEMENT LA GMF A MES PROCHES ET MON ENTOURAGE</t>
  </si>
  <si>
    <t>sebastien-d-130708</t>
  </si>
  <si>
    <t xml:space="preserve">Un service de qualité proposant des prestation adaptées aux profils de ses client,  a des tarifs compétitifs et efficace en cas d' assistance.( retour d expérience suite à une pane automobile)
</t>
  </si>
  <si>
    <t>stephane-b-130704</t>
  </si>
  <si>
    <t>Bonjour,
Je pense à changer d'assurance car mon fils Fabien paye très cher sa première année de conduite après un permis obtenu par la méthode de la conduite accompagnée. 
J'ai pu constater que la MAIF proposait des tarifs à hauteur de 700€ en tous risques pour un jeune conducteur avec les mêmes garanties en tous risques. 
Je vais faire les démarches très rapidement pour déplacer tous mes contrats vers cet assureur à moins que vous proposiez une meilleure tarification de l'assurance de Fabien.</t>
  </si>
  <si>
    <t>gaelle-a-130685</t>
  </si>
  <si>
    <t>Rien de plus à ajouter l'envoie par mail des attestations est une superbe solution pour les gens qui comme nous pensent à la dernière minute aux attestations</t>
  </si>
  <si>
    <t>deborah-b-130627</t>
  </si>
  <si>
    <t>Je suis satisfaite du prix proposé par la GMF. Pourquoi changer d'assurance alors que la GMF reste moins cher que la concurrence. Réactifs par mail, je n'ai jamais eu à me plaindre de leur services.</t>
  </si>
  <si>
    <t>evelyne-j-130626</t>
  </si>
  <si>
    <t>Je suis satisfaite du service; 
prix corrects, amabilité ; 
je compte continuer à avoir l'ensemble de mes assurances à la GMF ; 
salutations 
Evelyne JEUDI</t>
  </si>
  <si>
    <t>emilie-c-130617</t>
  </si>
  <si>
    <t>RIEN A AJOUTER JUSQU ICI LA GMF A SU ETRE PRESENTE QUAND J EN AVAIS BESOIN SI CE N EST QUE POUR LES TARIFS D ASS VOITURE JE TROUVE QUE C ETS UN PEU HONEREUX...</t>
  </si>
  <si>
    <t>laurent-g-130574</t>
  </si>
  <si>
    <t>je suis tres satisfait du service depuis des années ,j'ai plusieurs contrats chez vous et vous avez su bien m'assure à petit prix ,d'avance encore merci pour tous les services que vous me rendez.</t>
  </si>
  <si>
    <t>diane-s-130572</t>
  </si>
  <si>
    <t>je suis satisfait du service. Très pratique, 24/24. Je suis très contente de cette assurance. Bravo. Mais imposer de donner mon avis me plait moins. Cordialement</t>
  </si>
  <si>
    <t>sarah-c-130571</t>
  </si>
  <si>
    <t>Cliente depuis de nombreuses années à la GMF pour mes assurances voiture et habitation, je suis satisfaite des services proposés et des prix appliqués.</t>
  </si>
  <si>
    <t>xavier-b-130565</t>
  </si>
  <si>
    <t xml:space="preserve">Le service est rapide et efficace.
Il y a toujours une petite différence de tarif entre le devis internet et le conseiller mais ça s'arrange au final.
</t>
  </si>
  <si>
    <t>isabelle-m-130555</t>
  </si>
  <si>
    <t>Les prix pratiqués pour les fonctionnaires et assimilés sont très compétitifs et je ne les retrouve pas chez d'autres assureurs (pour l'auto et l'habitation) à niveau équivalent bien entendu.</t>
  </si>
  <si>
    <t>jeremie-r-130531</t>
  </si>
  <si>
    <t>plus de proximité et de disponibilité des conseillers GMF et ça change tout car cela raccourci le temps pour effectuer des démarches, ce qui n'est pas toujours le cas ailleurs.</t>
  </si>
  <si>
    <t>celine-c-130523</t>
  </si>
  <si>
    <t>satisfait de vos services, vos tarifs sont très attrayant et compétitifs.
Assurances spécialisées pour les fonctionnaires.
je recommande votre assurance.</t>
  </si>
  <si>
    <t>mikael-g-130509</t>
  </si>
  <si>
    <t>Pour l'instant, et depuis au moins 3ans, je suis complètement satisfait de GMF que ce soit pour les remises faite lors du COVID, l'assurance moto avec mode "garage", la disponibilité et l'amabilité du personnel au téléphone.
A continuer...</t>
  </si>
  <si>
    <t>myriam-h-130500</t>
  </si>
  <si>
    <t>Je suis pour l'instant satisfaite. Les prix me conviennent en attendant de faire le point avec vous. j'aimerai m'appeliez, le suis disponible tous les jours en matinée</t>
  </si>
  <si>
    <t>olivia-b-130448</t>
  </si>
  <si>
    <t xml:space="preserve">Jusqu'à présent, j'étais très satisfaite de vos prestations mais là, je viens de prendre une telle "claque" sur mon assurance auto que je suis beaucoup moins enthousiaste!
</t>
  </si>
  <si>
    <t>muller-f-130376</t>
  </si>
  <si>
    <t>Bonjour Madame Monsieur .
Ce service est Rapide et efficace, c'est un gain de temps énorme ; je prévoyais de venir à l'agence mais n'ayant pas beaucoup de minutes disponibles , cela facilite grandement ces instants de rentrée scolaire   . Merci.</t>
  </si>
  <si>
    <t>remy-l-130339</t>
  </si>
  <si>
    <t>Globalement satisfait des services GMF, que ce soit le site en ligne ou l'on trouve bcp d'information et d'attestation à télécharger, ou des échanges téléphoniques ou en agence.
Point d'alerte : encore trop souvent de critères ou conditions mal expliquées dans les contrats, qui font que l'assurance ne s'applique pas souvent... (ex : vol de vélo extérieur, niveau de sécurisation des baies vitrées en cas d'infractiobn, etc)</t>
  </si>
  <si>
    <t>philippe-g-130333</t>
  </si>
  <si>
    <t>Je suis satisfait du service GMF, le prix me convient. J'ai accès à tous les service sur le site et à tous les documents. J'ai assuré mon habitation, responsabilité civile, assurances scolaires et voitures et le service gmf était toujours a la hauteur</t>
  </si>
  <si>
    <t>joseph-a-130323</t>
  </si>
  <si>
    <t>Est-il possible de regrouper en une seule attestation, la garantie scolaire et la responsabilité civile. En l'état actuel il faut télécharger plusieurs attestations pour 1 enfant. Lorsqu'on a plusieurs enfants cela multiplie le nombre de téléchargements.
Merci</t>
  </si>
  <si>
    <t>fatou-130252</t>
  </si>
  <si>
    <t>Je suis deçu de cette assurance ma maison a pris feu le 19 fevrier 2018 nous sommes le 30 aout 2021 je n'ai toujours rien perçu
Jappelle chaque on me fait tourner en ronds je vous la deconseille totalement.</t>
  </si>
  <si>
    <t>laurence-c-130210</t>
  </si>
  <si>
    <t>Très bon service client, bonne réactivité. Très rapide au niveau des sinistres et une bonne prise en charge, rapide. 
La GMF est mon assureur depuis + 20 ans</t>
  </si>
  <si>
    <t>pierre-c-130128</t>
  </si>
  <si>
    <t>Je suis satisfait du service mais je n'ai pas mon attestation verte...Vais-je la recevoir par courrier?
D'autre part, votre site ne me reconnait pas par mon mail mais seulement par mon numéro de contrat (ou de sociétaire) alors que vous affirmez que l'on peut utiliser l'un ou l'autre.</t>
  </si>
  <si>
    <t>alain-f-130104</t>
  </si>
  <si>
    <t>Je suis très satisfait du service clients, le suivi est parfait mais les cotisations sont assez élevées.
Cependant, j'ai eu besoin de votre service juridique mais il m'a été rétorqué que mon problème n'étais pas pris en compte, je vais donc résilier;</t>
  </si>
  <si>
    <t>flore-l-130051</t>
  </si>
  <si>
    <t xml:space="preserve">Espace client  d'utilisation facile pour obtenir des attestations ou devis.
On visualise rapidement tous les contrats et les conseillers sont réactifs.
</t>
  </si>
  <si>
    <t>gerald-j-129954</t>
  </si>
  <si>
    <t xml:space="preserve">je suis satisfait des services GMF. les réponses sont claires et le service de qualité. 
votre demande de caractère est trop important, l'essentiel ne contient que quelques mots </t>
  </si>
  <si>
    <t>vestri-d-129293</t>
  </si>
  <si>
    <t>Je suis satisfait des prestations offertes et la rapidité d'accés aux informations souhaitées.
On peut toujours demander mieux avec une diminution des couts de cotisation</t>
  </si>
  <si>
    <t>benoit-e-129231</t>
  </si>
  <si>
    <t>très bonne réactivité pour les renseignements et les modifications de contrats. Tarifs au bon niveau ni excessifs ni bas de gamme. Réponse au téléphone dans un temps très correct.</t>
  </si>
  <si>
    <t>laurent-b-128448</t>
  </si>
  <si>
    <t>Client pour plusieurs assurances depuis de nombreuses années, je suis toujours satisfait des prestations ainsi que des tarifs. En cas de sinistre la GMF est toujours à notre écoute et le traitement de ce dernier se fait dans très vite et sans soucis.</t>
  </si>
  <si>
    <t>christian-t-128441</t>
  </si>
  <si>
    <t>Lors d'un récent dépannage , le loueur par le biais de GMF assistance me confirmait que je n'avais droit qu'à 4 jours de prêt d'un véhicule, alors que j'ai une extension jusqu'0 7 jours</t>
  </si>
  <si>
    <t>frederic-m-128313</t>
  </si>
  <si>
    <t>j'aime beaucoup la relation client et l'efficacité des services numériques. Les interlocuteurs sont TOUJOURS de bonne humeur et cela change tout, surtout que lorsqu'on les appelle c'est souvent dans un moment compliqué!</t>
  </si>
  <si>
    <t>nicolas-b-128269</t>
  </si>
  <si>
    <t>Gestion des sinistres pitoyables. Il a fallu plus 10 coups de fil pour gérer un simple bris de glace. Qu'en sera t-il pour un accident ? Pas de chèque envoyé non plus ! Il faut toujours réclamer !</t>
  </si>
  <si>
    <t>sylvain-g-128208</t>
  </si>
  <si>
    <t xml:space="preserve">je suis très satisfait du service par internet bien plus efficace qu'en agence ou la conseillère était incompétente ce qui a nécessité trois déplacements . 
j'espère une baisse des cotisations l'année prochaine. 
</t>
  </si>
  <si>
    <t>epiphane-62365</t>
  </si>
  <si>
    <t>GMF assistance inexistant nul ???? 
Le samedi 14 août j’ai subi une crevaison  dans un parking souterrain j’ai appelé à plusieurs reprises La GMF ASSISTANCE  j’ai eu deux personnes qui à chaque fois m’ont transféré à un  soi-disant Service Concerné qui est en fait un automate m’invitant à aller sur la borne de secours d’autoroute si je suis sur l’autoroute sinon de gérer le problème par mes propres moyens et une fois raccroché un SMS m a été envoyé pour l’envoi des factures.
Je suis très déçu de leur prestation à plus de 50 km sans pneu de secour juste avec un kit  de secours hs.
j’ai mis  5 heures pour régler mon problème et rentrer chez  moi je n’oublierais pas cette assistance!</t>
  </si>
  <si>
    <t>cecile-g-128020</t>
  </si>
  <si>
    <t>je suis satisfaite des services de gmf, pratique le service être rappelé, les réponses sont rapides et les interlocuteurs très professionnels.  et  en agence également</t>
  </si>
  <si>
    <t>catherine-b-127882</t>
  </si>
  <si>
    <t xml:space="preserve">Très satisfaite  des  personnes  rencontrées . tres  professionnelles. 
Tarif interressant 
Suite aux différents  échanges , je  concrétise  le   contrat  assurance vehicule et  transfére   mon contrat  assurance  habitation </t>
  </si>
  <si>
    <t>sbp-127654</t>
  </si>
  <si>
    <t>J ai résilié mon assurance à  la MAIF et intégré la GMF en 2018. Conductrice sérieuse avec bonus 0,50 j ai subi 3 sinistres dont 1 seul responsable en 2019, 2020 et 2021. Je découvre que le doit à l erreur n existe pas à la GMF car je suis montrée du doigt telle une délinquante, ils résilient mon contrat et me proposent joker, 300 € plus cher. 
Pour être honnête et malgré ma colère je précise que le suivi des sinistres a été de bonne qualité et les réponses aux demandes rapides.</t>
  </si>
  <si>
    <t>lucie--s-127593</t>
  </si>
  <si>
    <t>JE SUIS TRES SATISFAITE DE SU SERVICE SIMPLE ET PRATIQUE RAPPORT QUALITE PRIX IMPECABLE TRES BONNE ELOCUTION ET EXPLICATIONS DES DEVIS JE VOUS RECOMMANDERAIS</t>
  </si>
  <si>
    <t>karine-a-127574</t>
  </si>
  <si>
    <t>Je suis satisfaite des différentes prestations qui m'ont été proposées. Toutes les attestations sont à porter de clic, c'est simple et pratique. Plus besoin de se déplacer.</t>
  </si>
  <si>
    <t>guyenne-127465</t>
  </si>
  <si>
    <t>Pas à la hauteur des valeurs que la GMF prônent dans sa publicité!! j'avais déjà été insatisfaite du suivi de mon dossier il y a quelques années et au moment où je donne ma lettre de résiliation, tout s'arranger et la conseillère de l'époque me fait une offre satisfaisante. Aujourd'hui, je refais face à un manque de service flagrant!</t>
  </si>
  <si>
    <t>simon-b-127239</t>
  </si>
  <si>
    <t>Cher mais pratique pour le bris de glace par exemple j'ai été pris en charge rapidement et sans aucune paperasse. nombreux partenaires pare brise, c'est parfait</t>
  </si>
  <si>
    <t>karine--127007</t>
  </si>
  <si>
    <t>Pas satisfait du tout du service rapatriement 
Nous avons appelé à 6h30 et avons eu une voiture à 15h en les rappelant toutes les heures 
Nous avons eu Une 108 pour 3 adultes et dés bagages et pas de taxi pour aller la chercher !!!!</t>
  </si>
  <si>
    <t>daniel-m-126895</t>
  </si>
  <si>
    <t>Les anciens et bons adhérents sont des bonnes vaches à lait.
Je pense vous quitter si vous ne me proposez rien au niveau de mes contrats.
Cordialement.</t>
  </si>
  <si>
    <t>audrey-c-126754</t>
  </si>
  <si>
    <t>Assurance toujours disponible, à l'écoute, rapide, accueillante et qui applique des prix corrects. Facile à joindre à tous moments.
Merci pour votre professionnalisme.</t>
  </si>
  <si>
    <t>jean-michel-g-126739</t>
  </si>
  <si>
    <t>Même si GMF reste une des assurance les moins chère pour les fonctionnaire, les cotisations sont élevées pour un conducteur avec plus de 50% de bonus depuis plusieurs années sans déclaration de sinistre.
cordialement,
JM. G.</t>
  </si>
  <si>
    <t>camille-p-126667</t>
  </si>
  <si>
    <t xml:space="preserve">Très satisfaite du service proposé. Toujours présents en cas de besoin
Les équipes de l'agences sont très sympathiques et professionnelles. 
Parfait ! </t>
  </si>
  <si>
    <t>llavier-126666</t>
  </si>
  <si>
    <t>bonjour, 
Je suis satisfait du service et les tarifs me conviennent. c'est un service  simple et pratique. c'est agréable d'utiliser un outil aussi simple.</t>
  </si>
  <si>
    <t>julien-c-126584</t>
  </si>
  <si>
    <t>je suis à la GMF depuis près de 20 ans et je suis toujours aussi satisfait du service et des prestations.
Les interlocuteurs sont toujours agréables et de bon conseil.
Je recommande.</t>
  </si>
  <si>
    <t>jean-francois--f-126504</t>
  </si>
  <si>
    <t>Je suis décu de certains renseignements donné par certain interlocuteurs, il faut au moins 2 voir 3 appels pour avoir une réponse à notre question et cela autant sur des questions auto que habitations.......
Nous sommes clients depuis des années et nous aimerions peut etre qu'un geste commercial soi effectuer au vue du nombre de contrat que nous avons dans votre société.....</t>
  </si>
  <si>
    <t>christian-m-126401</t>
  </si>
  <si>
    <t>L'agence de Landerneau répond présente dès questionnement de ma part et le site internet permet de faire bien des choses sans se déplacer.
Vos collègues de la plateforme téléphonique sont au top</t>
  </si>
  <si>
    <t>laetitia-b-125611</t>
  </si>
  <si>
    <t>satisfait de la GMF bonne assurance, réactif 
toujours joignable et réponde bien aux demandes
je recommande cette assurance sans problèmes assuré depuis plusieurs années</t>
  </si>
  <si>
    <t>momone-125245</t>
  </si>
  <si>
    <t>Bonjour,,je suis tres déçu de cette assurance,bureau de gap rien a dire mais pour le reste,il y a gros soucis de suivi de dossier.accident avec blesses le 27 fevrier,pas â tord ,voiture épave, a ce jour toujours pas d indemnité, et chaque semaine la meme chanson ,ne vous inquiétez pas  la semaine prochaine vous aurez une reponse.Je me fait prêter un véhicule pour aller au travail,c est inadmissible au prix ou sont les assurances.</t>
  </si>
  <si>
    <t>dominique-i-124822</t>
  </si>
  <si>
    <t xml:space="preserve">Satisfait des prestations et des tarifs. je recommande la GMF 
Site très pratique pour obtenir les documents et attestations.
Prise en compte des demandes rapide </t>
  </si>
  <si>
    <t>barbara-g-124740</t>
  </si>
  <si>
    <t>Service très satisfaisant. Cliente GMF depuis 20 ans. Personnel agréable au téléphone quand on a besoin. Le site internet est très bien fait. Je compare régulièrement avec les autres assureurs mais pour le moment je n'ai encore jamais changé.</t>
  </si>
  <si>
    <t>germont-d-124738</t>
  </si>
  <si>
    <t>Je suis satisfait, les prix pratiqués sont corrects et justes, vos collaborateurs sont professionnels, réactifs, courtois et à l'écoute, ne changez rien</t>
  </si>
  <si>
    <t>jonathan-m-124680</t>
  </si>
  <si>
    <t>Toujours à l'écoute et très efficace pour toute demande. 
Quelle que soit la demande la réactivité et la transmission des documents est redoutable. Bravo!</t>
  </si>
  <si>
    <t>frederic-l-124396</t>
  </si>
  <si>
    <t xml:space="preserve"> je suis très satisfait de l'écoute et des propositions commerciales faites à l'ouverture des contrats et du suivi de ces derniers.
j'ai d'ailleurs invité ma famille à faire des devis chez vous;</t>
  </si>
  <si>
    <t>eric-d-124132</t>
  </si>
  <si>
    <t>Assurance adaptée à mes besoins, point régulier dans l'agence de ma ville, rien à dire ,i à signaler.
assurance à l'écoute de nos besoins qui, de plus, rembourse très rapidement en cas de sinistre</t>
  </si>
  <si>
    <t>ness-124113</t>
  </si>
  <si>
    <t>Assurance qui n a rien d"assurement humain"
J ai un degat des eaux , la declaration de sinitre a ete faite fin juin. A chaque fois que j appelle j ai un interlocuteur different car il s agit d une plateforme . Apres avoir envoyer la declaration de sinistre , et ne pas avoir de nouvelle je finis par appeler et la une demande d expertise est enclenchee. Ce dernier me repond au bout de 6 jours pour une expertise fin aout. J ai beau leur dire que c est urgentissisime que des personnes ne dorment pas, que cela s aggrave de jour en jour  , la.gmf  s en fout totalement , il justifie le delai par les conges et le fait qu il ait beaucoup plu en juin dans le val de marne. Il me semble quand meme que les intemperies ont lieu toute l annee. Je leur ai demande de contacter un autre expert pour savoir s il y a d autres dispo mais la.reponse est negative  J aimerai bien faire un clip pour dire la verite , il n y a rien d "assurement humain " comme leur dit leur pub dans la.gestion de mon dossier. Je leur ai dit que je suis enceinte de 6.5 mois mais non cela change rien ..Quand on a un degat des eaux qui s empire de jour en jour et qui contraint nombre de personnes a des difficultes , on fait tout pour les aider. Et les intemperies et les conges d ete ne sont pas une excuse pour dire " on s en fout de votre probleme , c est notre delai qui nous va tres bien à nous et nous dormons tres bien avec ". Je suis ecoeuree par tant d indifference et de mepris..c est a en pleurer</t>
  </si>
  <si>
    <t>sylvain-v-124088</t>
  </si>
  <si>
    <t>Efficace, rapide.
Bonne écoute des doléances
Ayant eu un important dégât des eaux, j'ai pu mesurer l'efficacité des services, et la rapidité des remboursements</t>
  </si>
  <si>
    <t>oualid-h-124057</t>
  </si>
  <si>
    <t>satisfaisant. tarif un peu élevé mais complété par un service client de qualité et des services a valeur ajoutés. Le service client toujours dispo au tél</t>
  </si>
  <si>
    <t>meljanati-124047</t>
  </si>
  <si>
    <t>Ma voiture est tombée en panne, j'ai appelé la gmf assistance, ils ont remorqué et le service assistant m'a confirmé que j'aurai u e voiture de prêt. Apres une heure d'attente je rappelle c'est un autre conseiller qui me dit que le premier s'est trompé et c'est pas possible. J'ai constaté que tous ca c'est pour gagner du temps et que je suis resté avec mes trois enfants(5-6-11) et ma femme nulle part de 20h00 jusqu'à minuit. Et après je me suis débrouille avec mes propres moyens sachant que je suis assuré en tois risque</t>
  </si>
  <si>
    <t>alexis-l-123879</t>
  </si>
  <si>
    <t>Niveau tarif peut mieux faire au vu de la concurrence et de mon ancienneté. 
Sinon pour la partie déclaration des sinistres aucun souci très rapide pour la prise en charge et simple.</t>
  </si>
  <si>
    <t>enmarche-53819</t>
  </si>
  <si>
    <t>depuis deux ans c'est un gros probleme pour faire avancer les dossiers de sinistre. Soit personne au standard, il faut rappeler, ensuite c'est fermé à partir de 17:00, celafait maintenant que j'attends un retour pour commencer les travaux et toujours rien. Deux messages écrits dans la boite mail pour vous rappeler à mon bon souvenir. Merci pour votre retour.</t>
  </si>
  <si>
    <t>radia-b-123725</t>
  </si>
  <si>
    <t>Cliente depuis plusieurs années la GMF toujours là rien à dire services et personnels compétents ainsi que leur disponibilité et la facilité à avoir un rdv en ligne.</t>
  </si>
  <si>
    <t>henri-m-123704</t>
  </si>
  <si>
    <t>Que dire... Cela fait 30 ans que je suis à la GMF et je n'ai jamais trouvé mieux ! Que ce soit pour le prix ou le service. Étant satisfait je reste fidèle ;-)</t>
  </si>
  <si>
    <t>patricia-d-123602</t>
  </si>
  <si>
    <t>je suis satisfaite de tout tarif rapidité d'exécution.
le contact facile. Accès au site. le tarif est satisfaisant.
mon seul regret c'est que j'ai du vous contacter car il y avait une erreur sur mon attestation concernant mon véhicule .alors que je venait de signaler par téléphone le nouveau numéro d'immatriculation de ma caravane.
je souhaiterai recevoir une nouvelle attestation pour ne pas devoir l'imprimée si possible.</t>
  </si>
  <si>
    <t>joel-c-123427</t>
  </si>
  <si>
    <t>Je suis satisfait du service.Des réductions de tarif seraient les bienvenues pour les anciens assurés de longue date.Merci pour vos informations régulières.</t>
  </si>
  <si>
    <t>annabelle-c-123314</t>
  </si>
  <si>
    <t>Bonjour, Je suis satisfaite du service que je trouve aidant et compréhensif, et de la fonctionnalité fluide et agréable du site. J'ai rencontré quelques soucis et j'ai toujours eu une personne rapidement pour m'aider.</t>
  </si>
  <si>
    <t>ruddy-f-123289</t>
  </si>
  <si>
    <t>Je suis satisfait du service et des actions accueil des conseillés, notamment Laurence LEBORGNE.
Merci pour tout, bonne continuation à tous, en espérant le meilleur pour 2022.
Prenez soin de vous...</t>
  </si>
  <si>
    <t>m'hamed-n-123100</t>
  </si>
  <si>
    <t>Je suis satisfais des services et des prix pratiqués.
Le suivi est correct, tant que cela ne devient pas du harcèlement.
Leur réactivité est satisfaisante.</t>
  </si>
  <si>
    <t>claire-p-122951</t>
  </si>
  <si>
    <t xml:space="preserve">Satisfait des services demandés.
Documentation précise et réactivité des informations sur le site, mais aussi au téléphone lorsque j'appelle. C'est donc très satisfaisant
</t>
  </si>
  <si>
    <t>canoute-122904</t>
  </si>
  <si>
    <t xml:space="preserve">parcours du combattants, les agences n'ont pas de téléphone, sur les " plateaux téléphonique" selon la personne les conseils sont TRES différents. Dans l'ensemble le rapport qualité prix est correct . Surtout ne pas acheter une voiture à la GMF les courtiers toujours par téléphones sont prets à tout pour vous" FOURGUER" un véhicule. Pour la reprise on a affaire à une bande  qui vous prennent en otage et qui baissent le prix. on a pas le choix on est en région parisienne. Carte grise plaques il faut se débrouiller. Voiture d'importation achetée en Février 2021 mais millésime 2020. çà aussi çà fait partie des " SURPRISES". D'office GPL pour faire le plein " la galère" les pompes sont tres éloignées. C'est profiter de la crédulité d'une dame âgée . Pour la garantie les vidanges c'est un mystère. le livret fourni est écrit en Roumain on a une clé USB  super pratique...( c'est ironique) la GMF devrait se contenter d'assurer et d'éviter les " plateaux téléphoniques" ou le personnel est d'une grande incompétence ( ce sont des robots Perroquet) sauf si on arrive a tomber sur du personnel en métropole la c'est correct  je suis tres tres déçue </t>
  </si>
  <si>
    <t>sandra-n-122863</t>
  </si>
  <si>
    <t>je suis satisfaite du service, les prix sont corrects, la qualité des appels et rendez vous en agence sont accessibles, l'assurance voiture, habitation et nous pouvons avoir accès facilement pour les attestations d'assurance</t>
  </si>
  <si>
    <t>scyacka-m-122709</t>
  </si>
  <si>
    <t>Je suis très satisfais du service proposé par la société, pour ma part les prix sont aussi convenables, tous me paraissent simples et rapides et efficaces.</t>
  </si>
  <si>
    <t>alain-v-114178</t>
  </si>
  <si>
    <t xml:space="preserve">Je suis satisfait de votre service 
Je trouve que vous demandez trop d'explications 
On mais pas obligée de mestre au tent de phrase
Ses bien on a des problème  </t>
  </si>
  <si>
    <t>celine-c-122651</t>
  </si>
  <si>
    <t>Très professionnel et à l'écoute. Vous avez réussit à définir nos besoins en quelques minute. Envoie sécuriser des documents sur plateforme sans difficulté.</t>
  </si>
  <si>
    <t>christian-l-122541</t>
  </si>
  <si>
    <t>je suis très satisfait me mes assurances à la GMF; Bonne réactivité des services, accueil téléphonique agréable avec le soucis de donner satisfaction au client</t>
  </si>
  <si>
    <t>prescillia-v-122481</t>
  </si>
  <si>
    <t xml:space="preserve">Je  suis  très  satisfaite  sur  l ' acceuil   téléphonique  ainsi  que  pour l ' 
 intégralité  de  mes  deux  contrats  ( auto  et  santé )  et  de   leurs  prix . 
</t>
  </si>
  <si>
    <t>robert-c-122425</t>
  </si>
  <si>
    <t>A ce jour, je suis satisfait du service, de l'accueil téléphonique et des réponses claires à mes demandes. 
J'aurai à assurer un autre véhicule dans les prochains jours, j'espère obtenir la même satisfaction.</t>
  </si>
  <si>
    <t>yannick-l-122392</t>
  </si>
  <si>
    <t>Sociétaire depuis de longues années, je suis satisfait des prestations, notamment lors de l'assistance dépannage sur route et à domicile, ainsi que pour la prise en charge des constats d'accident.</t>
  </si>
  <si>
    <t>patrice-m-122355</t>
  </si>
  <si>
    <t>l'ensemble des prestations de la GMF sont conforme avec mes demandes. l'expérience lors d'assistance a été toujours assurée dans des conditions optimales</t>
  </si>
  <si>
    <t>herve-c-122344</t>
  </si>
  <si>
    <t>Satisfait mais il manque beaucoup de communication sur les nouvelles prestations. Il faut avoir un problème pour connaître les réelles modalités des contrats.</t>
  </si>
  <si>
    <t>pierre-g-122214</t>
  </si>
  <si>
    <t xml:space="preserve">accès facile, document trouvé rapidement. Le site est agréavle a regarder et facile a suivre pour les démarches.
Pas de sinistre pour le moment, donc pas d'évaluation des GMF.
</t>
  </si>
  <si>
    <t>mohamed-f-122201</t>
  </si>
  <si>
    <t xml:space="preserve">je suis satisfait de votre service 
je suis un nouveau adhérent  depuis 6 mois
pour le moment   R  A  S 
vous avez un service de communication très bien 
jasper que vos tarifs dans un an soit bien abordable  merci     cordialement </t>
  </si>
  <si>
    <t>andre-l-122199</t>
  </si>
  <si>
    <t>Très satisfait. Je suis à la GMF depuis 45 ans et des comparaisons avec d'autres sociétés d'assurance m'ont conforté dans ma fidélité.  De plus lors de mon dernier changement de véhicule ma cotisation a été ajustée à la baisse pour tenir compte de sa catégorie et de mon usage.</t>
  </si>
  <si>
    <t>marion29-122119</t>
  </si>
  <si>
    <t>A la GMF depuis plus de 10 ans : anciennement en tant que conducteur secondaire et ensuite à mon propre nom. Je n'ai eu qu'une crevaison et un retard de paiement de quelques jours.
Pour me mettre une majoration de paiement, là c'était très rapide. Par contre pour un sinistre en date du 19 juin : toujours pas de clôture du dossier de l'expert prévenu tardivement par l'agence. Aucune information de mes droits en matière de prêt de voiture...
Pour le prix, je trouve que le service est médiocre.
Actuellement en recherche d'une autre assurance.</t>
  </si>
  <si>
    <t>denis-122115</t>
  </si>
  <si>
    <t xml:space="preserve">Je trouvais que mon assurance était chère et suite à un échange avec une conseillère qui m a rappelé ; très à  l écoute m a fait un geste commercial.  Du coup je suis pleinement satisfait. </t>
  </si>
  <si>
    <t>michel-d-122099</t>
  </si>
  <si>
    <t>Entièrement satisfait pour l'accueil en agence, pour l'écoute, pour les conseils éclairés. La procédure de la signature électronique est une avancée considérable.</t>
  </si>
  <si>
    <t>chantal-m-122080</t>
  </si>
  <si>
    <t xml:space="preserve">Je suis satisfaite de vos services.
Personnel agréable et très à l'écoute .
En ce qui concerne une demande de documents, les réponses sont trés rapides.
cordialement 
Madame Mazure Chantal
</t>
  </si>
  <si>
    <t>michel-c-122036</t>
  </si>
  <si>
    <t>service en ligne très professionnel et précis , trés efficace en cas de modifications de contrat.
conditions clairement expliquées et facturation sans surprise.</t>
  </si>
  <si>
    <t>roland-f-122026</t>
  </si>
  <si>
    <t>Beaucoup de satisfaction, site internet au top, en cas de soucis particulier les personnes sont toujours à disposition à l'agence avec beaucoup d'amabilité.</t>
  </si>
  <si>
    <t>catherine-s-122012</t>
  </si>
  <si>
    <t>JE SUIS SOCIÉTAIRE DEPUIS 40 ANS ET JE NE CHANGERAIS PAS CAR VOUS ETES PRES DE VOS CLIENTS. J AI EU UN ACCROCHAGE EN VOITURE ET BIEN QUE JE NE SOIS PAS EN TORD JE N AI PAS FAIT DE CONSTAT. POURTANT TOUT A ETE PRIS EN CHARGE PAR LA GMF.</t>
  </si>
  <si>
    <t>pascal-l-122002</t>
  </si>
  <si>
    <t>je suis très satisfait de la GMF, depuis très longtemps (1980)...
La présence de bureaux accueillant le publique à proximité est très appréciable.
Chacune de mes demandes ont été satisfaite.</t>
  </si>
  <si>
    <t>annie-c-121970</t>
  </si>
  <si>
    <t>Je suis satisfaite des prestations et les prix sont correctes. La GMF est réactive en cas de demande. J'apprécie de pouvoir aller directement au bureau pour rencontrer un agent.</t>
  </si>
  <si>
    <t>gael-b-121950</t>
  </si>
  <si>
    <t>Je suis très satisfait du service, simple, toujours efficace. 
Prix un peu élevé surtout pour les véhicules, mais travail et résultat de qualité.
A la GMF depuis des années.</t>
  </si>
  <si>
    <t>emmanuel-l-121502</t>
  </si>
  <si>
    <t>Toujours satisfait et notamment de la relation client. L'accueil par téléphone et très bon. Nous en avons eu besoin pour l'ajout de notre fils en conduite accompagnée.tous nos contrats ont été revus et certaines options gratuites ont été rajoutées. Et toujours satisfait du traitement de mes sinistres</t>
  </si>
  <si>
    <t>firmauto-direction-121447</t>
  </si>
  <si>
    <t xml:space="preserve">Service téléphonique très long de plus il vous raccroche au nez sans aucune raison et à plusieurs reprises .
Manque de professionnalisme encore des plateformes téléphonique sans respect pour les clients </t>
  </si>
  <si>
    <t>fj-121275</t>
  </si>
  <si>
    <t>Comment vous expliquer en quelques lignes ! Des années d'assurance sans sinistres, avant moi mes parents ! Une voiture de 20ans toujours assurée tout risques (c'est mon choix) depuis 13ans (500€×13 =6500€) . Conduite accompagné exclusive de mon fils sur ce véhicule. Et là lorsque je crois d'assurer mon fils pour une toute petite voiture de 13ans, 1500€!!!???? En 2eme conducteur sur mon véhicule on double ma cotisation donc 1000€! ??Super! la GMF est plus chère que certains de ces concurrents qui ne nous connaissent pas ?? Et le ponpon... Mes voisins qui eux ne sont pas fonctionnaires , l'assurance de leur fils (qui n'a pas fait de conduite accompagnée ) à une cotisation pour sa petite voiture (équivalente à celle de mon fils) à 960€ tout risques aussi !!??? . Et là personne personnes ne veut rien entendre, Rendez-vous en agence avec une personne très gentille mais qui ne fait rien ! Alors oui, content de la GMF jusqu'à un certain point !!</t>
  </si>
  <si>
    <t>thierry-d-121195</t>
  </si>
  <si>
    <t>le service concernant l'attestation scolaire c'est bien passé je suis satisfait mais cette obligation de remplir ce formulaire est bien plus discutable</t>
  </si>
  <si>
    <t>scylla-119093</t>
  </si>
  <si>
    <t>La GMF de Vannes refuse que j'ai plusieurs véhicules à mon nom assuré chez eux en conducteur principal sans aucun conducteur secondaire.
Je voulais garder une voiture pour les trajets professionnels (voiture personnelle et non de fonction) et une pour les trajets privés.
Impossible ! ...
Seule compagnie d'assurance qui fonctionne comme cela.</t>
  </si>
  <si>
    <t>simon-j-117969</t>
  </si>
  <si>
    <t xml:space="preserve">très satisfait du service 
à chaque problèmes une solution rapide et efficace m'a été apportée.
pas d'attente interminable au téléphone c'est aussi un avantage </t>
  </si>
  <si>
    <t>fab08-117664</t>
  </si>
  <si>
    <t>très satisfait du service de la GMF , mais aussi des tarifs et des prestations proposer, je recommande les services de la GMF qui sont toujours à l'écoute et soucieux d'y répondre favorablement</t>
  </si>
  <si>
    <t>sandrine-m-117659</t>
  </si>
  <si>
    <t>je suis pour le moment suis satisfaite
je n'ai pas encore eu besoin de faire appel à mon assureur fort heureusement mais j'apprécie l'accès aux informations dont j'ai besoin</t>
  </si>
  <si>
    <t>pijot-f-117561</t>
  </si>
  <si>
    <t>Le service est satisfaisant dans l'ensemble les tarifs surtout en jeune conducteur sont prohibitifs.
Le site internet est assez efficace et quasi tout peut y être fait.</t>
  </si>
  <si>
    <t>thomas-r-117529</t>
  </si>
  <si>
    <t xml:space="preserve">Je suis satisfait des services qui me conviennent tout à fait, 
Je reste fidèle à mon assurance, je peux ajouter que les prix pratiqués par vos services sont corrects </t>
  </si>
  <si>
    <t>david-c-117381</t>
  </si>
  <si>
    <t>je suis satisfaite des services ,de la rapidité et qualité de ce que nous propose la GMF ,avec de prix très compétitifs .Et une facilité a récupéré des documents ou attestations pour les enfants .</t>
  </si>
  <si>
    <t>sandra-s-117340</t>
  </si>
  <si>
    <t>Je trouve le montant de mes cotisations excessives
Cependant je reste pour le moment car je suis très satisfaite de l accueil téléphonique, et des prestations</t>
  </si>
  <si>
    <t>sylvie--b-117320</t>
  </si>
  <si>
    <t>Je suis très satisfaite des services de la GMF. Réactivité, compétence, bon conseils et cordialité à tout moment. Je la recommande sans cesse à ma famille et relations.</t>
  </si>
  <si>
    <t>nelly-d-117312</t>
  </si>
  <si>
    <t>Je suis satisfaite des services de la GMF de la Réunion.
Les prix n'ont pas augmenté, les réponses aux questions ont un délai très raisonnable.
Je reste fidèle.</t>
  </si>
  <si>
    <t>laurent-f-117228</t>
  </si>
  <si>
    <t>Difficile à joindre la GMF afin de faire un point sur tous les contrats d'assurance en notre possession. J'aimerai avoir qu'un gestionnaire me face un point sur tous mes contrats et voir s'il y a ce qu'on modifier pour optimiser.</t>
  </si>
  <si>
    <t>jean-marie-g-117162</t>
  </si>
  <si>
    <t>Excellent, très satisfait des services GMF,  je suis sociétaire depuis de 1967 
GMF toujours présent dans les moments difficiles. C' est avec reconnaissance que je vente cette satisfaction auprès de mes amis.</t>
  </si>
  <si>
    <t>tex-98951</t>
  </si>
  <si>
    <t xml:space="preserve">Satisfait du prix mais pas du service clients GMF. Vous ne savez pas gérer un client, dont par ailleurs vous n en avaez " rien à foutre ", seul l argent compte... une fois encaissé ( 2 fois la même côtisations en 2019 pour le même véhicule, vous n êtes pas foutu de rembourser quand vous faîtes des conneries </t>
  </si>
  <si>
    <t>christophe-p-117008</t>
  </si>
  <si>
    <t xml:space="preserve">une demande d'attestation vaut bien à la GMF, rapidité et simplicité. 
C'est très facile d'accès, très clair et ça fait bien plaisir de ne pas s'encombrer avec ces formalités.
</t>
  </si>
  <si>
    <t>odile-r-116940</t>
  </si>
  <si>
    <t xml:space="preserve"> Je suis des conseillers de l'agence de ILLKIRCH 
du service ''sinistres ''de Lyon contacté pour une amie adhérente après un sinistre en cours avec un numéro direct;
mais pour déclarer un sinistre , connexion difficile.</t>
  </si>
  <si>
    <t>maryline-c-116933</t>
  </si>
  <si>
    <t>je suis tres satisfaite de mon contrat prix tres attractif et conseillere tres competente je conseillerais mes amis a votre compagnie d'assurance la GMF</t>
  </si>
  <si>
    <t>bertrand-h-116853</t>
  </si>
  <si>
    <t>Cotisations assurance voiture trop élevées, je ne peux rajouter mon fils jeune conducteur sur nos véhicules sans doubler la cotisation, je pense changer d'assureur.</t>
  </si>
  <si>
    <t>isabelle-g-116831</t>
  </si>
  <si>
    <t>Il est regrettable que dès qu'une difficulté surgit telle que plusieurs sinistres consécutifs  alors qu'un longue période sans sinistre s'est écoulée auparavant sans tenir compte du fait que nous sommes clients depuis longtemps. Dans ce cas précis, la GMF n'hésite pas à expulser le véhicule : ce n'est pas ce que nous attendons  d'une assurance qi n'est présente que dann les bons moments. Vos concurrents, eux, par contre,  jouent le jeu et aident et c'est tanpis pour vous..</t>
  </si>
  <si>
    <t>dany-w-116696</t>
  </si>
  <si>
    <t xml:space="preserve">la GMF a toujours su répondre à mes attentes. réactive, elle m'amène des solutions pratiques et rapides.
le site internet est également conviviale et pratique. </t>
  </si>
  <si>
    <t>ludovic-p-116549</t>
  </si>
  <si>
    <t>Toujours un sinistre en cours depuis 2019...les remises pour les sociétaires en 2020  (40 €)  ont été appliquées à ceux qui en faisaient la demande et pas automatiquement... Très, très déçu</t>
  </si>
  <si>
    <t>victor-d-116501</t>
  </si>
  <si>
    <t>Je suis satisfait du service en ligne proposé par la GMF
Très facile d'accès , avec une belle ergonomie, le service permet un gain de temps dans le traitement des besoins demandés.</t>
  </si>
  <si>
    <t>berenice-p-116426</t>
  </si>
  <si>
    <t>Le site de la GMF est rapide et l'envoi en retour des documents est direct, il se fait sans souci ou besoin de se relogger !
Les coûts sont raisonnables.</t>
  </si>
  <si>
    <t>felicien-m-116193</t>
  </si>
  <si>
    <t>GMF était une assurance très compétitive avant de créer la Sauvegarde.
Depuis, les prix ne sont plus tellement intéressants. 
Aucun avantage à avoir plusieurs contrats à la GMF.
Il y a de moins en moins d'agences GMF ouvertes et la facilité de souscription pour un client de longue date est mauvaise à distance.
Rien n'est fait pour fidéliser le client...</t>
  </si>
  <si>
    <t>cindy-b-113487</t>
  </si>
  <si>
    <t>tres bonne assurance servie en temps et en heure  toujours a l ecoute de ses clients je recommande la gmf pour toutes les personnes qui souhaite avoir une bonne assurance</t>
  </si>
  <si>
    <t>magali-v-116148</t>
  </si>
  <si>
    <t xml:space="preserve">J’apprécie toujours le service avec des prix raisonnables. 
Bonne réactivité. Je suis assez satisfaite de la prise de rendez-vous. L'accueil en agence est bonne aussi.  </t>
  </si>
  <si>
    <t>bernard-b-116090</t>
  </si>
  <si>
    <t>Je suis toujours très satisfait de la GMF même si le tarif ne tient pas compte des KMs parcourus annuellement.
En période COVID et pour des retraités le tarif est très important.</t>
  </si>
  <si>
    <t>mulero-s-116012</t>
  </si>
  <si>
    <t xml:space="preserve">simple est rapide bon conseillé facile a joindre par téléphone sur des plages horaires bien définie, rapel de conseillé si besoin, temps d'attente très rapide
tarifs un peu excessif
</t>
  </si>
  <si>
    <t>cecile-c-115950</t>
  </si>
  <si>
    <t>je suis satisfaite de certains des services auxquels j'ai adhéré mais TRES TRES déçue des remboursements effectués par l'organisme santé complémentaire</t>
  </si>
  <si>
    <t>nathalie-g-115896</t>
  </si>
  <si>
    <t>Satisfait du service au global.
Le site très pratique sauf au sujet de la messagerie. Il serait préférable d'utiliser ma boite personnel. Lors d'un besoin, il faut utiliser  la messagerie du site et retourner sur le site pour avoir un retour</t>
  </si>
  <si>
    <t>ingrid-h-115768</t>
  </si>
  <si>
    <t>Assurance disponible et réactive. Lorsqu'on fait des comparaisons, les prix demeurent assez concurrentiels. La présence d'agences est aussi un avantage car il peut être important de pouvoir échanger en direct avec les professionnels pour être conseiller au plus juste.</t>
  </si>
  <si>
    <t>sylvie-c-115714</t>
  </si>
  <si>
    <t>Je suis satisfaite du service mais je trouve que la fidelité pourrait être mieux récompensée.
Cordialement                              
Sylvie CATINOT</t>
  </si>
  <si>
    <t>vu-115707</t>
  </si>
  <si>
    <t>Le prix plus chère 2 fois plus que les autre, les conseilles répond ta question comme des amateurs . On lui payé mais quand ta des sinistre a déclaré pour réparer il cherche des chose pour ne pas payé, ce n'est pas bon cet assurance</t>
  </si>
  <si>
    <t>dogor-h-115694</t>
  </si>
  <si>
    <t>Simple et pratique, les services de la GMF m'apportent une grande satisfaction. Les tarifs sont abordables et adaptés pour la fonctionnaire que je suis.</t>
  </si>
  <si>
    <t>dave-q-115490</t>
  </si>
  <si>
    <t>bonjour,
on arrive toujours a discuter et a s'entendre avec vous.
c'est important a mes yeux.
pour le prix je trouve que l on pourrais avoir moins cher.</t>
  </si>
  <si>
    <t>ferdinand-l-115107</t>
  </si>
  <si>
    <t>Je suis satisfait du service rapide et efficace .Les prix sont correct.Avec internet se renseigner ou avoir un document c,est facile,Merci a tous pour votre travail</t>
  </si>
  <si>
    <t>postman31--115051</t>
  </si>
  <si>
    <t>Assuré depuis 13 ans, bonus de 0.50, j'ai un accident fin mars 2021, le 10 avril je reçois un relevé d'information me disant non responsable, le 27 avril je reçois suite à une hausse de plus de 50% de la franchise sans explication, un autre relevé où je suis responsable. Lors de la declaration à beziers la conseillère m'a indiqué que j'étais un automobiliste à risque et qu'il allait me suspendre mon contrat. De ce fait j'ai engagé des démarches auprès d'une autre assurance et voilà le résultat. J'ai un bonus maximum. La seule réponse de mon interlocuteur... Je suis désolé...</t>
  </si>
  <si>
    <t>jean-pierre-c-114912</t>
  </si>
  <si>
    <t>Correct .Pas d'augmentation pour l'année 2021 . Rapidité en cas de sinistre et suivi sérieux du dossier .Interlocuteur facile à joindre et réponse précises .</t>
  </si>
  <si>
    <t>patrick-v-114891</t>
  </si>
  <si>
    <t>je suis satisfait bien que je sois sollicité par d'autre compagnies d'assurance avec des prix alléchant ou identique mais, avec des garanties supérieures</t>
  </si>
  <si>
    <t>philippe-c-114711</t>
  </si>
  <si>
    <t>DES AUGMENTATIONS REGULIERES DE TARIF INCOMPREHENSIBLES ET PAS EN PHASE AVEC L INFLATION. PAYEZ VOUS TROP CHERS VOS ADMINISTRATEURS ? C EST LA QUESTION DU JOUR</t>
  </si>
  <si>
    <t>sandra-m-114662</t>
  </si>
  <si>
    <t>satisfaite de votre service
SERVICE INCLUS dans l'assurance habitation et prix abordable
gros dysfonctionnement de votre site internet pour se connecter et avoir accès au compte et aux attestations</t>
  </si>
  <si>
    <t>jacques-c-114437</t>
  </si>
  <si>
    <t>Je suis satisfait des services proposés, de la gentillesse des conseiller(e)s, de la durée d'attente téléphonique, et des tarifs.
Rien à rajouter pour être parfait !!!!</t>
  </si>
  <si>
    <t>eric-s-114395</t>
  </si>
  <si>
    <t xml:space="preserve">Pour l'instant satisfait, en ce qui concerne les prix, je trouve que les clients inscrits chez vous depuis des années  et n'ayant pas eut de sinistres (0) sur toutes leur gamme d'assurance ( vie, maison, auto ....) devraient bénéficier d'un tarif préférentiel...
</t>
  </si>
  <si>
    <t>vacoas974-114197</t>
  </si>
  <si>
    <t>je suis satisfait de la rapidité de traitement des informations demandés.
Le service clientèle est à l'écoute et apporte une solution rapide et efficace</t>
  </si>
  <si>
    <t xml:space="preserve">Je suis très content d'être à GFM 
Je mais jamais eu de problème avec eu 
Ils sont sérieux et rapide pour les remboursements 
Et correcte pour les remboursements des dégât des maisons </t>
  </si>
  <si>
    <t>gilles-s-114146</t>
  </si>
  <si>
    <t xml:space="preserve">Je suis satisfait et les prix me convient parfaitement.
Je recommande cette assurance 
J'en parlerais a mon entourage. 
Je souhaite recevoir des offres  assurance auto a l'occasion </t>
  </si>
  <si>
    <t>lydia-p-114145</t>
  </si>
  <si>
    <t>Oui, je suis satisfait de l'accueil téléphonique, des prix et du suivi par les opérateurs. Très bon contact. Rien d'autre à ajouter. Merci pour tout. A très bientôt.</t>
  </si>
  <si>
    <t>bruno-l-114144</t>
  </si>
  <si>
    <t>je suis satisfait du service en agence mais un peu moins du service à distance; je préfèrerais avoir affaire en toutes situations au personnel des agences.</t>
  </si>
  <si>
    <t>michel-g-113816</t>
  </si>
  <si>
    <t>Je suis satisfait du service et je suis satisfait de la réactivité des prises en charge en cas d'assistance. Cette assurance est  un bon choix qualité/  Prix</t>
  </si>
  <si>
    <t>freddy-m-113774</t>
  </si>
  <si>
    <t>JE SUIS SATISAFAIT DES TARIFS ET DES SERVICES
DE LA REACTIVITE DE VOS CONSEILLERS ,DE L'ACCUEIL DANS VOTRE AGENCE  SAINT BENOIT ET DE LEUR PROFESSIONNALISME</t>
  </si>
  <si>
    <t>alain-l-113500</t>
  </si>
  <si>
    <t xml:space="preserve">Nous sommes satisfait des services et de la rapidité pour les remboursements quand il y a un sinistre ,mais au niveau prix celà reste assez élevé .
  </t>
  </si>
  <si>
    <t>mathilde-e-113410</t>
  </si>
  <si>
    <t>Bonjour, 
votre site est simple efficace avec un accès rapide à l'information souhaitée. Félicitation pour l'ergonomie de votre site !
cordialement
Mathilde</t>
  </si>
  <si>
    <t>ouadfel-s-113316</t>
  </si>
  <si>
    <t>assure bien mais pas top au niveau service téléphonique attente trop longue et mal dirigée. Sinon niveau intervention ce n'est pas non plus des plus rapide .
Sinon bonne assurance</t>
  </si>
  <si>
    <t>pas-content-113176</t>
  </si>
  <si>
    <t xml:space="preserve">Tarifs Chers conseiller pas à l'écoute pas de discussion possible a fuir ...deux contrat résiliés poser vous des questions satisfaction client pas importante assumer les résiliations
</t>
  </si>
  <si>
    <t>chantal-t-112902</t>
  </si>
  <si>
    <t>satisfait de tout les services ainsi que des prix et du personnel au téléphone.
les recherches  sur internet sont simple  rapide et claire.
cordialement</t>
  </si>
  <si>
    <t>dylan-b-112720</t>
  </si>
  <si>
    <t>Pratique mais je ne sais pas ce que je vais recevoir car je ne retrouve plus ma carte verte. Simple d'utilisation mais relou de dvoir mettre autant de caractères....</t>
  </si>
  <si>
    <t>fabien-l-112695</t>
  </si>
  <si>
    <t>simple et pratique, très facile d'utilisation. entretien téléphonique opérationnel lors du confinement. merci pour votre professionnalisme.
service très a l'écoute.</t>
  </si>
  <si>
    <t>isabelle-c-112402</t>
  </si>
  <si>
    <t>je suis satisfaite des prestations de la GFM 
Les prix sont  attractifs et les garanties à la hauteur des tarifs appliqués
les réponses par téléphone  sont rapides et efficaces.</t>
  </si>
  <si>
    <t>louis-p-112393</t>
  </si>
  <si>
    <t>SERVICES PARFAITS toujours à l'écoute et répond parfaitement à mes demandes et mes besoins clients fidèle depuis de nombreuses années 
je ne regrette pas mes choix</t>
  </si>
  <si>
    <t>alain-f-112237</t>
  </si>
  <si>
    <t xml:space="preserve">Je suis très satisfait du service assistance GMF, renseignements clairs et précis, accueil et écoute très compétant.
en espérant que la suite du dossier sera de même qualité
</t>
  </si>
  <si>
    <t>yzabel-c-111901</t>
  </si>
  <si>
    <t>Satisfaite du service client et de la réactivité de vos services.
Traitement des demandes dans un délai plus qu'acceptable.
Courtoisie de vos collaborateurs.</t>
  </si>
  <si>
    <t>grdb24-111855</t>
  </si>
  <si>
    <t>Accueil à l'heure et correct, un peu juste en temps pour un premier contact : j'avais à assurer un autre véhicule, une maison, des appartements (3/4 d'heure c'est court)
Pour l'instant, tout va très bien ...
Pouvou que ça doure</t>
  </si>
  <si>
    <t>albert-d-111591</t>
  </si>
  <si>
    <t>Cela fait 50 ans que je suis à la GMF. Je n'ai jamais eu de problèmes. Je les remercie pour leur aide pour la protection juridique ni pour les incidents mécaniques. L'assistance a été rapide et efficace.</t>
  </si>
  <si>
    <t>tsoulides-m-111573</t>
  </si>
  <si>
    <t>satisfait du service,mais contrat chére pour véhicules haut de gamme,prendre plus en compte les assurées sans sinistre depuis de nombreuses année . il n'y à pas que des offres avec quelques mensualitées gratuite pour avoir de nouveaux clients</t>
  </si>
  <si>
    <t>oliviert-p-111550</t>
  </si>
  <si>
    <t>très bonne communication, 
par contre prix abusif pour un jeune ayant juste son permis et n'ayant pas de travail. 
comment voulez vous que nos enfants puisse rouler en voiture en respectant les regles avec une une assurance vu les tarifs alors qu'ils ne gagnent pas encore leur vie ??
Si ils n'ont pas leurs parents derrière, ils ne peuvent rien faire....</t>
  </si>
  <si>
    <t>remy-h-111118</t>
  </si>
  <si>
    <t xml:space="preserve">je suis satisfait du service , les prix sont un peu élevés, une révision de ceux ci devront être étudiés afin de payer  des sommes moins élevées.
par avance merci . </t>
  </si>
  <si>
    <t>lucien-r-110505</t>
  </si>
  <si>
    <t>Tout est OK
Je certifie être assuré auprès de la société pour laquelle j'ai déposé un avis et atteste ne pas travailler dans une entreprise du secteur des assurances (</t>
  </si>
  <si>
    <t>didier-c-110389</t>
  </si>
  <si>
    <t>Très satisfait de l'ensemble des services GMF! Toujours très agréable le contact avec le service clients! Rapidité dans l'action de traitement des demandes.</t>
  </si>
  <si>
    <t>berthom-110282</t>
  </si>
  <si>
    <t>Plateforme téléphonique agréable mais qui ne règle pas les problèmes, j'ai changé pour la clé il y a 2 mois pour les contrats auto santé et maison er je le regrette déjà!!!! 2 mois pour avoir ma carte mutuelle malgré mes appels répétés et des personnes qui me disent qu'ils vont faire le nécessaire! Dès que je peux je change, fuyez!!!! Assurément humain mon oeil assurément pas bien surtout!</t>
  </si>
  <si>
    <t>annie-g-110183</t>
  </si>
  <si>
    <t>JE SUIS SATISFAITE DE VOS SERVICES 
SERVICE EN LIGNE REACTIF ET RAPIDE 
JE REMERCIE TOUTE L EQUIPE DE LA GMF ASSURANCE
BONNE JOURNEE A VOUS.
BIEN CORDIALEMENT</t>
  </si>
  <si>
    <t>francis-f-109809</t>
  </si>
  <si>
    <t xml:space="preserve">Bonjour, 
Merci de me donner l'opportunité de répondre à l'enquête de satisfaction.
Je suis satisfait des services proposés par la GMF.
Etant un client de longue date, je souhaiterai bénéficier d'une ristourne.
</t>
  </si>
  <si>
    <t>moussa-s-108887</t>
  </si>
  <si>
    <t>Je suis satisfait de vos tarifs, de votre accueil sur l'assistance client. La réactivité des agents et des services GMF est louable. Je suis très content d'être un client écouté et conseillé. Je suis étonné de voir cela car j'ai été habitué à des assureurs peu considérant vis-à-vis de sa clientèle. 
BRAVO !!!</t>
  </si>
  <si>
    <t>sylvie-r-108716</t>
  </si>
  <si>
    <t xml:space="preserve">INTERLOCUTEUR TRES A L'ECOUTE ET PARTICULIEREMENT REACTIF A MES DEMANDES. JE SUIS TRES SATISFAITE DE MES ECHANGES ET DU RESULTAT DE MA DEMANDE;
merci </t>
  </si>
  <si>
    <t>alice-d-108680</t>
  </si>
  <si>
    <t>JE SUIS SATISFAIT DES SERVICES,
 LES TARIFS ME CONVIENT,
 LES CONSEILLERS SONT A L'ECOUTE,
 LE SERVICE ASSISTANCE EST EFFICACE,
L'EQUIPE EST PROFESSIONNELLE</t>
  </si>
  <si>
    <t>pas-106563</t>
  </si>
  <si>
    <t>Assurance auto à fuir!!!
Aucun sinistre responsable,mais trois bris de glace en deux ans 
60€ d’augmentation sur la cotisation annuelle pour la première année et résiliation pour la deuxième.
Le tous avec plus de 50% de bonus depuis plus dix ans.
Une honte!
Depuis une nouvelle assurance 100€ moins chère annuelle avec les mêmes garanties.
Pour info mes autres contrats mutuelle et Maison vont bientôt émigré j’ai un autre assureur plus tolérant.</t>
  </si>
  <si>
    <t>pauloc-106382</t>
  </si>
  <si>
    <t xml:space="preserve">Il me semble l'avoir déjà écrit: Bon assureur quand on n'a pas de sinistres ! 
Mais quand un cas difficile , et c'est mon cas pour un contrat ''Assurance de la  Vie - Confort '' qui concerne mon épouse, il faut prendre un avocat pour avoir un minimum d'écoute  et une chance de prise  en charge ! 
Assuré à la GMF depuis plus d'un demi siècle, sans le moindre accident déclaré, il faut avoir beaucoup de patience, pour les dossiers couverts par un contrat, mais inhabituels ! 
La suspicion est automatique, tout autant quelle réglement des contrats....! </t>
  </si>
  <si>
    <t>luck43-106334</t>
  </si>
  <si>
    <t>La GMF parvient à tenir des tarifs attractifs grâce à une politique sectaire qui vous exclut au premier aggravement du risque sans autre forme de procès. Aucun droit à l'erreur. À fuir...</t>
  </si>
  <si>
    <t>audii-509-92088</t>
  </si>
  <si>
    <t xml:space="preserve">En comparaison avec mon assureur  actuelle Serenis Assurances SA, la GMF assurent un bon suivi de dossier avec un niveau de garantie sur mesure. C'est vraiment primordial d'assurer à petit prix.
Qui dit mieux. </t>
  </si>
  <si>
    <t>elcid-105486</t>
  </si>
  <si>
    <t>Voilà une assurance que je bannis pour toujours, arrogance et incompétences. Vous n'aurez jamais le dernier mot avec cette assurance. Adhérent de plus de  15 ans sans aucun accident , mais arrive un jour où j'ai changé d'agence, là, j'ai été traité comme un nouveau adhérent avec des surtaxes alors que j'avais 50% de bonus. Après une monté de ton, les agents de cette agence décident de me compliquer la vie en prétendant que je n'avais pas le droit de résilier mon contrat, et d'avoir hausser le ton alors que l'agent en place assisté de son supérieur m'ont intimé l'ordre martial de sortir sans solution de mon problème étant donné que le contrat venait d'être signé, c e qui est contraire à la loi. Avec mon insistance de résiliation ils transforment ça en résiliation de leur part, comme ça ils me créeront des ennuis.. Alors imaginez si vous avez ne serait ce qu'un ou deux petits Pets...Après plus de 15 ans d'adhésion sans grabuges aucun, cela fait mal au coeur d'être traité de la sorte, vous conviendrez bien</t>
  </si>
  <si>
    <t>g-f-104881</t>
  </si>
  <si>
    <t>Meilleur tarif du marché mais remboursements catastrophiques même si vous avez aucun tord .J'ai toutes mes assurances chez eux .Tous agréables sauf madame ou monsieur sinistre  pour ne pas donner leur nom .On croyait que c'était interdit</t>
  </si>
  <si>
    <t>jud-58603</t>
  </si>
  <si>
    <t>modification du contrat sans me contacter, obligée de justifier de 10 de bonus à 0.50 pour bénéficier d'une réduction, agent non conciliant et peu agréable. 
je suis très déçue</t>
  </si>
  <si>
    <t>21 février 2021 suite à une expérience en février 2021</t>
  </si>
  <si>
    <t>ange-67653</t>
  </si>
  <si>
    <t xml:space="preserve">je viens d avoir un sinistre non responsable ,on ma percuté alors que j étais à l arrêt .
J' appelle le dépanneur qui l envoie ou GMf me la dit par SMS.l expert passe 2 jour après et me dit que la réparation coute plus cher que la voiture et donne un prix inférieur a la valeur du marché dit valeur vrade et me voila a pied.
Très déçu de cette prestation la valeur du marché était entre 4000 et 4500 et il me donne 3400.
 C ' est donc  a moi de payer une fois de plus pour racheter une voiture.
Merci l ' expert automobile qui travaille pour l 'assureur.
</t>
  </si>
  <si>
    <t>bacconnier-104440</t>
  </si>
  <si>
    <t>Assuré depuis plus de 10 ans à la GMF, j'avais déjà noté que pour un problème de voisinage (destruction de piscine), ils n'avaient pas levé le petit doigt. Je viens d'avoir un sinistre non responsable sur un véhicule, prise en charge déplorable. Impossible d'obtenir une voiture de prêt pour me rendre au lycée où j'enseigne alors qu'il suffirait que la gmf impacte ces frais sur les deux autres voitures responsables. Je pense partir de la gmf. J'ai écrit au médiateur, j'écris à 60 milllions de consommateurs.</t>
  </si>
  <si>
    <t>gigi-104173</t>
  </si>
  <si>
    <t>pas de problème pour l'instant  avec GMF assurances nous y sommes a ssurés depuis de nombreuses années et nous espérons que cela continuera dans ce sens</t>
  </si>
  <si>
    <t>pierre-104057</t>
  </si>
  <si>
    <t>Appel pour savoir si casse antibrouillard pris en compte dans bris de glace, réponse négative, quand même surpris je rappelle, tombe sur une autre personne qui me dit que oui; heureusement que j'ai rappelé
Actuellement en attente d'un nouveau sinistre, percuté par l'arrière par quelqu'un qui a oublié de freiner et a pris la fuite, j'ai noté la plaque, porté plainte et j'ai un témoin, malgré tout ça, cela fait presque 3 mois que rien n'évolue pour raison selon la dernière raison évoqué d'en cours de détermination des responsabilités...</t>
  </si>
  <si>
    <t>02 février 2021 suite à une expérience en février 2021</t>
  </si>
  <si>
    <t>nalla007-103580</t>
  </si>
  <si>
    <t>A FUIR !  AUCUN SERIEUX
10 mails envoyés et toujours aucune réponse concrète ! Il faut payer pour une voiture que je n'ai plus et aucune explication du pourquoi du comment !
Je suis obligé de me battre pour une réponse ! Leur client sont leur vache à lait et c'est peu dire ...
2 mois d'envois de mail pour n'avoir aucune réponse concrète aujourd'hui ! C'est du professionnalisme ?
Je ne recommande pas du tout cette assurance !!!!!</t>
  </si>
  <si>
    <t>11 janvier 2021 suite à une expérience en janvier 2021</t>
  </si>
  <si>
    <t>jeanjean-102458</t>
  </si>
  <si>
    <t>20 ans déjà à  la GMF, et avec plusieurs contrats. Aucun geste en tant qu' ancien client, et aujourd'hui, sans raison, 90 € d'augmentation pour mon véhicule, malgré un coeff de 0,50, 15% de bonus+ et 10% bon conducteur..justification ?</t>
  </si>
  <si>
    <t>manu13-101925</t>
  </si>
  <si>
    <t>Assurance difficilement joignable. 
Un expert vous explique que les pièces volées ne seront pas entièrement remboursées à cause de leur usure. Depuis quand les voleurs volent des pièces usées sur une voiture? Comment l'expert peut déterminer si les pièces sont usées sans les voir?
Non respect des échéances de réparation : plus de 2 semaines pour remettre 2 roues et enlever 2 marques sur le pare choc arrière!??
L'expert ne vous rappelle pas, vous devez systématiquement contacter les intéressés.
Très décevant, client depuis des années sans gros problèmes  (1 sanglier = comité de chasse qui paie et un brise glace) en 8 ans.</t>
  </si>
  <si>
    <t>16 décembre 2020 suite à une expérience en décembre 2020</t>
  </si>
  <si>
    <t>katie-101515</t>
  </si>
  <si>
    <t>Je suis chez GMF depuis 2010, je n'est jamais été déçue de leurs prestations, jusqu'à hier matin. Avec mon assurance auto, je fais dépanner mon véhicule sur place, puis l'emmène jusqu'au garage habituel. La personne que j'ai eu par téléphone , m'a assuré que j'avais le droit a un taxi pour rentrer chez moi. Or , j'ai attendue au moins deux heures, au froid, sous la pluie. Entre temps il a fallut rappeler la GMF, plusieurs fois, mais le taxi n'est jamais venu. J'ai du me débrouiller pour rentrer chez moi, avec bien entendu, une bonne distance a pied sous la pluie. GMF Assurément humain?  certainement pas !</t>
  </si>
  <si>
    <t>dom-101327</t>
  </si>
  <si>
    <t>Bon contact ,en ligne et au bureau de Saint Avold! Tout est ok sauf les tarifs! Pourrais faire mieux pour une assurance mutualiste surtout pour les plus anciens clients!</t>
  </si>
  <si>
    <t>cathy2403-26360</t>
  </si>
  <si>
    <t>Prix cher et pas de négociation possible. Par exemple pour mon cas qui suis à la GMF depuis 2013, jamais eu de sinistre, on peut me qualifier d'être une très bonne cliente. Malgré cela, j'ai constaté que tous les ans, les prix augmentent. Quant à l'accueil, désagréable, pas aimable et manque de chaleur. Cette année 2020, encore une augmentation de trop, malgré les 10 mois de confinement, période à laquelle, je n'ai pas utilisé ma voiture qui a dormi au parking. Il n'y a pas eu de geste commercial mais une augmentation en cadeau, j'ai décidé de résilier mon contrat.</t>
  </si>
  <si>
    <t>denis-100560</t>
  </si>
  <si>
    <t>Résilier un contrat sans m'en avertir je trouve ça abusé de leur part. Plus jamais la gmf! Et je vais faire le nécessaire pour que ma famille aillent voir ailleurs.</t>
  </si>
  <si>
    <t>fbarreau-100212</t>
  </si>
  <si>
    <t>Client sans histoire depuis 5 ans (tant qu'on paye et qu'il arrive rien, tout va bien...), j'ai le malheur de subir 3 sinistres NON RESPONSABLES en moins de 2 ans et on m'augmente la cotisation de 21% SANS PREAVIS 
C'est inadmissible !</t>
  </si>
  <si>
    <t>11 novembre 2020 suite à une expérience en novembre 2020</t>
  </si>
  <si>
    <t>sandradu13-99988</t>
  </si>
  <si>
    <t>Un bon rapport qualité prix, des conseillers toujours à l'écoute. Fidèle depuis 25 ans et je compte le rester ! Les garanties sont bonnes j'ai déja eu des gestes commerciaux sur des franchises.</t>
  </si>
  <si>
    <t>eligonne--99460</t>
  </si>
  <si>
    <t>Si je pouvais mettre 0 étoile,  c est ce que j aurais fait. Après avoir eu 3 accidents, j ai eu un coup de fil de la gmf  me disant qu ils ne m assuraient plus ! Et oui c est ça la gmf !</t>
  </si>
  <si>
    <t>charly-99442</t>
  </si>
  <si>
    <t xml:space="preserve">Client depuis de très  nombreuses  années, je suis assez satisfait  de mon assurance. Ceci dit il faut  de temps en temps  négocier à échéance ou aller voir la concurrence .Surtout  ne pas tout assurer  dans la même  compagnie. Concernant  les remboursements  c'est  assez  carré. J'ai quand  même  eût un problème  concernant  un dossier  ou je n'étais pas en tort  , il a fallut  que je les rappelle  à l'ordre  pour me rembourser  la franchise  . Le reproche que je ferais  est que je soi obligé  d'avancer l'argent  si l'on ne vas pas chez un carrossier  agréé  par eux. Ce qui est mon cas , j'ai  un petit  carrossier  à 100 m de chez moi et que je fais  travailler. Le système  d'agréer  des grosses entreprises  penalise  les petites structures. Tous les ans les voitures  vieillissent  et les mensualités augmente . Je trouve cela anormal.
J'ai l'impression de payer pour ceux  qui roulent  sans assurance  et qui sont souvent  chez le carrossier !!!!!
!
 </t>
  </si>
  <si>
    <t>30 octobre 2020 suite à une expérience en octobre 2020</t>
  </si>
  <si>
    <t>supermario33-99412</t>
  </si>
  <si>
    <t>Très difficile à joindre, prenez votre après-midi pour arriver à avoir un interlocuteur ! ne réponds pas sur le site web dédié malgré plusieurs relances !! insupportable ! et puis... plus grave : A fuir si vous avez un accident ( accrochage) aucune défense de son assuré, position dogmatique, aucune écoute.... probablement accord entre assureur sur votre dos ! TRES DECEVANT !</t>
  </si>
  <si>
    <t>23 octobre 2020 suite à une expérience en octobre 2020</t>
  </si>
  <si>
    <t>assurance-decu-99157</t>
  </si>
  <si>
    <t>Pas sympa après avoir assuré ma maison dans une autre compagnie à cause du prix trop élevé ils en profitent pour augmenter l'assurance automobile. Pas sympa..je vais donc aller voir ailleurs si il y a mieux. Dommage j'étais bien</t>
  </si>
  <si>
    <t>p-j--99139</t>
  </si>
  <si>
    <t>2 agences à Avignon entre manque d'amabilités, d'empathie et de disponibilité pour l'une. Et pour l'autre agence : un sctech digne du film " la vérité si je ments" !. De plus se permet de dénigrer son directeur !! et se trompe sur tous les devis. Pas un assureur mais un camelot.</t>
  </si>
  <si>
    <t>bernard-99130</t>
  </si>
  <si>
    <t xml:space="preserve">Bjr , suite à  panne des injecteurs sur ma voiture, la réparation a  été prise en charge par la GMF , aucun problème avec le reparateur, j ai juste payé la franchise prévue au contrat panne.
Vraiment été satisfait de l assistance,  dans un premier temps location de voiture 3 jours et comme la réparation à  durée plus longtemps,  la GMF s est occupée de prolonger la location de voiture sans que je demande .
A chaque fois j ai eu des personnes sympathiques à la GMF , avec de bonnes explications. 
Moi je dis SUPER la GMF.
</t>
  </si>
  <si>
    <t>chahrazad--99056</t>
  </si>
  <si>
    <t xml:space="preserve">La Gmf été pour moi la meilleure assurance. 
J’étais en agence à St Quentin tout se passer super bien. 
Depuis que je suis passée à l’agence de Versailles tout est partie en sucette, on se fais très bien accueillir mais faut savoir sur qui on tombe. 
Trois personnes, deux dames et un monsieur sont vraiment sans coeur. 
Assurément humain ? Où est l’humanité on m’a manqué de respect ! On m’a demander de dégager de l’agence et on m’a traiter de gamine juste parce que j’ai demander à une salariée de la GMF de baisser d’un ton, elle est parti en sucette à commencer à crier et à me traiter de gamine mal élevé. Mais où est le respect, sa collègue est venu mais elle n’est pas venu apaiser sa collègue et s’en ai mêler et à son tour elle aussi m’a manquer de respect ! On m’a menacé d’appeler la police car je ne voulais pas «  dégager »! Elles se sont permis de me dire tu car je suis jeune ! On m’a dis que j’étais mal élevé ! Je me suis déplacé il y a une semaine dans leurs locaux j’ai eu à faire à une dame super mignonne qui m’a même rappeler le lendemain ! 6 ans que je suis là bas ! Et on m’a dis bon débarras si je quitter la GMF, vraiment je vous déconseille l’agence de Versailles . Le monsieur est venu je me suis excusé d’avoir un peu hausser la voie avec une de ces collègues il ne m’a même répondu et à hausser les sourcils ! Mais n’y allez vraiment pas je vous déconseille vraiment ! Il y a d’autre assurance peu chère et beaucoup plus humaine ils devraient revoir leurs slogans « assurément humain » car ils sont tous sauf humain ! Je suis extrêmement déçu ! On m’a littéralement manquer de respect et les deux dames se sont mise à deux à hurler sur moi et à me dire de dégager ! Car je ne comprenais pas une chose ! Déjà je suis arrivé à 17h40 elle commencer déjà à râler et envoyer des piques alors que l’agence fermé ces portes 20 minutes après et j’étais là juste pour leurs réglés une dette suite à la vente de mon véhicule ! J’ai voulu souscrire un autre contrat chez eux on m’a littéralement pas respectée et encore j’en passe ! J’ai pris rdv avec la directrice d’agence ! J’espère vraiment qu’elle fera le nécessaire pour calmer ces deux personnes ! Et leurs inculquer le respect ! </t>
  </si>
  <si>
    <t>rorododo-98362</t>
  </si>
  <si>
    <t>Bonjour, au niveau tarif, la GMF est très compétitive. Ses prix sont attractifs et beaucoup moins élevés qu ailleurs. 
Pour les assurances loisirs, style bateaux à moteur, c est pareil, je n' ai jamais trouvé moins cher.
La seule chose que je leur reproche, c est les assurances accident et famille qui ne sert à rien, dans la mesure où vous n êtes pas hospitalisé 5 jours consécutifs : donc si vous vous cassez les 2 bras ou les 2 jambes, vous n aurez aucune aide.</t>
  </si>
  <si>
    <t>02 octobre 2020 suite à une expérience en octobre 2020</t>
  </si>
  <si>
    <t>briseux-98286</t>
  </si>
  <si>
    <t>C'est à mon avis et d'après les statistiques,la Cie la moins chère pour la voiture !Je la recommande à mes amis et connaissances,pour la faire connaitre !</t>
  </si>
  <si>
    <t>emg-98105</t>
  </si>
  <si>
    <t>Attention au choix du réparateur!!!!
Assurée GMF depuis toujours, je viens d’acheter une Audi neuve... Après un bris de glace important je dois faire changer mon pare brise... je viens d’apprendre par ces derniers que si je passe par chez Audi j’aurais en sus du prix de la franchise un reste à payer. En effet selon l’hôtesse si je ne passe pas par un garage agréé non seulement je dois avancer les frais de réparation (normal) mais si je vais chez des concessionnaires Welcom car j’aurais un supplément à régler !!!!</t>
  </si>
  <si>
    <t>28 septembre 2020 suite à une expérience en septembre 2020</t>
  </si>
  <si>
    <t>brusau-cuello-97910</t>
  </si>
  <si>
    <t>Beaucoup trop de problèmes...inversion de contrat auto...création de contrat santé a mon insu...sinistre jamais résolu et en plus on ce moque du client...surtout personne pour régler efficacement les problèmes parcontre moi je règle la facture...je déconseille</t>
  </si>
  <si>
    <t>18 septembre 2020 suite à une expérience en septembre 2020</t>
  </si>
  <si>
    <t>lelyonbrice-97576</t>
  </si>
  <si>
    <t>A fuir! CRM de 0.5 depuis longtemps , Un seul sinistre en 30 ans et un bris de glace malheureusement j'ai eu les 2 la même année chez GMF. Du coup contrat résilié, ensuite à vous de galerer avec les autres assureurs pour trouver un nouveau contrat une fois que vous etes résilié! Donc GMF est un bon contrat si vous n'avez jamais d'accident...</t>
  </si>
  <si>
    <t>m-heroguelle-97571</t>
  </si>
  <si>
    <t>J'ai subis une augmentation d'environ 6 euros mensuel sur me contrats d'assurance, soit environ 72 € l'an et je n'ai pas été éligible à la prime de 40 €(COVID-19) après 45 ans de bons et loyaux services.
Je suis allé à la GMF, après pris rendez vous, Et bien, aucune explication, qui justifie ces deux actions.
Le centre de la GMF, m'a dit que c'était les agences qui répercutaient la prime....
Il faut dire qu'il m'est arrivé d'avoir des petits tracas à la maison ou voitures, je n'étais jamais assuré pour mes tracas, genre rétro cassé par un véhicule ou encore véhicule enfoncé sur un parking, un téléviseur qui  allume des pixels blancs suite à un orage. Pourtant, je souscris des "tous risques" ou des" multi-garanties".
Non je ne suis pas satisfait de la GMF. D'ailleurs le M de mutuelle ,le M ne devrait plus exister car ce n'est plus une mutuelle....
M Heroguelle</t>
  </si>
  <si>
    <t>j’en-ai-pas-96856</t>
  </si>
  <si>
    <t>Attention l’assurance TOUS RISQUES GMF ne couvre pas la casse des feux arrière d’un véhicule! En voilà une garantie efficace et de bon conseil... coût de l’opération pour un feux cassé sur un parking 274 euros de franchise, plus cher que mon feux</t>
  </si>
  <si>
    <t>28 août 2020 suite à une expérience en août 2020</t>
  </si>
  <si>
    <t>mlm--96765</t>
  </si>
  <si>
    <t xml:space="preserve">De longue date, nous apprécions la qualité des contrats dont notre famille dispose à la GMF et des relations ( essentiellement téléphoniques ou mel)avec les conseillers. En particulier, les voitures ont toujours été assurées à la GMF, dans des conditions qui nous ont toujours donné entière satisfaction. Lors d'un drame familial, nous avons pu mesurer combien la qualité n'était pas limitée aux situations "standard" et combien l'aide était intelligente, professionnelle et précieuse: mon mari est décédé brutalement, alors que nous étions en vacances à 700 kms de notre domicile. Au delà de l'épreuve humaine, il a fallu affronter les difficultés des retours, celui de mon mari, le mien, celui de la voiture, que je n'étais pas capable de conduire, dans ces circonstances, sur un si long trajet . J'ai appelé la GMF pour savoir comment m'en sortir. En moins de 2h, le conseiller avait  étudié toutes les solutions envisageables et organisé nos retours, dans des conditions techniques et humaines remarquables. Je ne dirai jamais assez ma reconnaissance, à mon interlocuteur et à la GMF, pour cet accompagnement exceptionnel dans un moment aussi difficile. </t>
  </si>
  <si>
    <t>cedric3133-95723</t>
  </si>
  <si>
    <t>Assuré chez GMF pendant 2 ans. Rien de spécial car je n'ai jamais eu d'accident par contre il savoir qu'ils fonctionnent essentiellement par rdv en agence...et c'est horrible!
Vous changez de vehicule : il faut amener en agence votre carte grise
Ma nouvelle assurance a fait la demande de résiliation 1 mois en avance, avec preuve de depot ... GMF fait la sourde oreille en disant n'avoir rien reçu et je dois faire 40 minutes de route pour prouver avec les documents... ABERRANT !
Allez voir ailleurs en Assurance, rien de spécial chez eux et tout est moins bien (contact/tarif/dispo)</t>
  </si>
  <si>
    <t>lapalice-1187-95635</t>
  </si>
  <si>
    <t>je suis abonné depuis très longtemps mon premier contrat je l'ai signé rue de Prony vers 1970 à Paris,personnel toujours courtois,un seul problème en 1990 avec une responsable en province ,une dame de mauvaise foi évidente ,mais c'était une cheffe ,suite à ce différent j'ai regardé ailleurs et je me suis rendu compte que les tarifs n'étaient pas mieux alors je suis resté  c'est le passé ;à ce jour les rapports sont convenables.</t>
  </si>
  <si>
    <t>nan-95500</t>
  </si>
  <si>
    <t>4 ème appel ce jour pour des devis auto...... Mise en attente 7 min pour s entendre dire que tous les conseillers sont  occupés. Je pense qu ils n ont pas besoin de nouveaux contrats. Si c est la même chose lors d un sinistre au secours......</t>
  </si>
  <si>
    <t>boum415-93633</t>
  </si>
  <si>
    <t>Surtout ne pas avoir de modifications à faire sur votre contrat. Il faut toujours passer en agence, pour la moindre modification de coordonnées ou autre. Service téléphonique ne peut rien faire et peu aimable.</t>
  </si>
  <si>
    <t>maxcom45-92878</t>
  </si>
  <si>
    <t>J'ai souhaité résilier mes contrats assurance auto, mon nouvel assureur à envoyé en recommandé les demandes de résiliation "loi Hamon" ne voyant rien venir j'ai contacté la GMF qui me dit qu'ils n'ont pas réceptionné de courrier de résiliation.
cela m'est arrivé déjà deux fois.
Pas joignable par téléphone ni par mail que par fax (en 2020)
j'ai dû me déplacer à l'agence pour transmettre les documents de résiliation.</t>
  </si>
  <si>
    <t>isag44-92802</t>
  </si>
  <si>
    <t>après un sinistre auto sans responsabilité, estimation véhicule de l'expert ne permettant pas de retrouver un véhicule équivalent d'avant le sinistre (proposition de remboursement à -3 000 euros). Pas de respect contractuel de la GMF. Scandaleux ! Ne défend pas les intérêts du sociétaire. A FUIR .</t>
  </si>
  <si>
    <t>ernest-91326</t>
  </si>
  <si>
    <t>si gmf était l'assurance parfaite pensez vous que je ferais des demandes pour connaitre les offres des autres compagnies d'assurances payer 350€ avec un coef 0,5 un bonus plus de 15% et un avantage bon conducteur de 21%pour une clio essence 5 cv de 10/2002 au tiers en étant client depuis 30 ans ???</t>
  </si>
  <si>
    <t>glev-90912</t>
  </si>
  <si>
    <t xml:space="preserve">Mon fils a eu un accident non responsable le 2 juin, un véhicule voulant dépasser un camion l'a percuté au niveau de la roue avant droite. Une fois le constat fait le véhicule est déposé chez un garagiste agréé avec mention d'un bruit lors de la mise en route de la clim après le choc. L'expert passe et déclare la roue abimée usée à 80 % avec une entaille qui ne serait pas due au choc, la climatisation abimée avant et pas de parallélisme à faire, seule la tôle a été réparée.
Nous amenons donc la voiture chez Norauto pour le changement des deux pneus avant. Ce garagiste nous dit que les pneus sont usés à 60 % que le parallélisme doit être fait et que le choc a causé une fuite à la climatisation..
</t>
  </si>
  <si>
    <t>ma-90417</t>
  </si>
  <si>
    <t>Très mécontente je cherche une autre assurance et j'enlève toutlmes  contrats ! Je suis très déçue et pourtant je suis fidèle en assurance.</t>
  </si>
  <si>
    <t>24 janvier 2020 suite à une expérience en janvier 2020</t>
  </si>
  <si>
    <t>phil31400-86290</t>
  </si>
  <si>
    <t>A fuir. Résilié pour un accident responsable matériel mineur, 1 accident non responsable, et 1 sinistre non responsable sans suite car pas de dommages. J'ai 4 assurances à ce jour, bien sur seule l'auto est résiliée mais bien sur tout va être résilié par mes soins. Depuis dans années je paye près de 1500 euros à la GMF sans le moindre incident sans sinistre, quand je raconte cette histoire à mon entourage ils sont ébahis.. L'agence est impossible à joindre, il faut passer par une plate forme, avec chaque fois des interlocuteurs différents.
Bref, si vous êtes sur de ne jamais avoir de sinistre, pourquoi pas, sinon à fuir.</t>
  </si>
  <si>
    <t>moanda-86158</t>
  </si>
  <si>
    <t>Bonjour. Je suis passé ce matin à l'agence de Cahors pour un renseignement qui tout au plus aurait pris 5 mn, raison pour laquelle je n'avais pas pris rendez-vous, sachant bien évidemment que je devrais patienter un petit peu. Ce qui fut le cas.
Dans le déroulement des faits, l'agent d'accueil, à mon grand étonnement, a fait passer une personne sans rendez-vous (arrivée après moi). Puis vint le tour d'un rendez-vous arrivé après moi. J'ai normalement continué à patienter. Son rendez-vous parti, normalement mon tour venait.
L'agent d'accueil est retournée dans son bureau et ne me semblait pas particulièrement occupée. Elle n'en est ressortie, environ 10 mn plus tard, que pour prendre un nouvel arrivant qui avait rendez-vous et 5 mn d'avance. Devant mon étonnement, l'agent d'accueil m'a sèchement répondu: "vous n'aviez qu'à prendre rendez-vous".
Je vous laisse juge de la qualité de l'accueil de cette agence.</t>
  </si>
  <si>
    <t>18 janvier 2020 suite à une expérience en janvier 2020</t>
  </si>
  <si>
    <t>anne-86059</t>
  </si>
  <si>
    <t>Prestations honteuses et scandaleuses de la GMF, compagnie auprès de laquelle mon Père, un Monsieur âgé de 86 ans, a toujours eu toutes ses assurances.
Cette compagnie d'assurances a tellement dépassé les bornes dans l'irrespect de ses sociétaires, que je poste ci-après le contenu du dernier courrier avec AR que je viens d'adresser à Edouard Vieillefond, Directeur Général de GMF Assurances :
Objet : Immobilisme scandaleux de vos services
Monsieur le Directeur Général,
Le propos de ma lettre est le suivant :
Vu le peu de considération des agents de vos services pour les femmes et hommes qui se retrouvent en charge d'une personne dépendante - ceci aussi bien sur le plan de la santé, de l'administratif que du quotidien, en plus de leur travail et de la gestion de leur propre vie personnelle - , je me retrouve à nouveau dans l'obligation de vos adresser un courrier en recommandé avec AR (se reporter à ma lettre du 22 mars 2019).
Je n'évoquerai pas ici,
Le non-retour de vos services à mon courrier du 28 octobre 2019 les informant de la mesure de tutelle à l'égard de mon Père, et, leur demandant de me faire parvenir une copie des contrats qu'il a conclus avec votre compagnie - comme édicté par la loi - .
Ni, depuis, les maints appels au 0 970 809 809 infructueux avec réponses contradictoires par lesquels j'ai, vainement, demandé à avoir accès à l'espace Internet GMF de mon Père - dans l'esprit évident de la raison d'être de ces accès en ligne : Faciliter les échanges avec le client -.
Que dire du fait que, cependant, je reçois sans arrêt des sollicitations de vos services pour avis d'échéance alors, qu'en regard, je n'ai aucun moyen mis à ma disposition pour en vérifier le bienfondé, controle qui, tout de même, vous en conviendrez, est l'une des premières obligations d'un tuteur.
Je rajouterai, à ce qui précède, que vous êtes l'un des seuls organismes avec qui, depuis l'aggravation de l'état de santé de mon Père, je n'ai eu que des désagréments regrettables et inacceptables.
Que cela soit de (), en passant par la mutuelle, à (), tous ont su mettre à ma disposition les informations, et, les accès qui me sont indispensables pour la bonne gestion des affaires de mon Père.
Est-ce nécessaire que je rajoute à mon propos combien de tels agissements sont dommageables à l'image de la GMF, et, qu'il serait tout de même souhaitable que tout cela soit rectifié.
A vous lire.
Je vous prie d'agréer, Monsieur le Directeur général, mes salutations.</t>
  </si>
  <si>
    <t>16 janvier 2020 suite à une expérience en janvier 2020</t>
  </si>
  <si>
    <t>laure-b-86005</t>
  </si>
  <si>
    <t>Dossier en cours depuis juillet 2019 toujours en attente d'un règlement, ils continuent de me prélever tous les mois alors que la voiture est en leur possession (à leur epaviste en tout cas) depuis le sinistre !  
Impossible de joindre le service sinistre IDF normalement, je réussis à les joindre après plusieurs jours avec au moins deux appels/jours.
Je les contacte tous les mois depuis septembre...</t>
  </si>
  <si>
    <t>yvette-85752</t>
  </si>
  <si>
    <t>la GMF refuse de continuer à assurer ma voiture après des sinistres non responsables alors que je suis sociétaire depuis 50 ans pour 2 maisons, 2 voitures, responsabilité civile, famille</t>
  </si>
  <si>
    <t>michel-85504</t>
  </si>
  <si>
    <t>agence GMF 73200 aLBERTVILLE   je me présente pour avoir un relevé d'information des 3 dernières années Le conseiller qui se présente a moi me demande si j ai RDV  Ce Monsieur refuse de me servir sous prétexte qu' il attend un RDV je lui dit qu il n en a que pour 2 minutes a me faire ce relevé impossible il faut attendre une autre conseiller arrive et me le fait en 1 minute 38 secondes et ce monsieur s amuse avec son clavier son RDV toujours pas la   RESULTAT J' avais 2 assurances chez eux et en projet une 3ème j ai tout viré a la concurence meme en payant un peu plus cher</t>
  </si>
  <si>
    <t>fatcool-82173</t>
  </si>
  <si>
    <t>Je viens de souscrire à une assurance auto suite à une offre promotionnelle (2 mois offerts). Lors de mon 1er passage en agence, on m'a informé qu'en cas de paiement mensuel des frais de 2.29 euros s'ajoutent. Mais la conseillère ne m'a pas dit que ces frais sont payables tous les mois en plus de la cotisation mensuelle. J'ai pourtant posé la question si c'est tous les mois. Elle m'a bien répondu non. Alors je suis surprise lorsqu'on me présente l'échéancier avec des frais de 2.29e à chaque prélèvement. Heureusement j'ai pu résilier mon contrat avant d'être prélevé. Et tous les avis négatifs me rassurent dans mon choix.</t>
  </si>
  <si>
    <t>lexisa-81963</t>
  </si>
  <si>
    <t>Gmf égal niveau 0 de la modernité, impossible de régler quoique ce soit par téléphone ou par mail (que ce soit pour simplement s'assurer ou changer de véhicule). Il faut systématiquement se déplacer à l'agence et sur rdv!! Franchement moi qui viens d'un autre assureur, j'ai changé car Gmf est légèrement moins cher mais point de vue service et réactivité, je regrette fortement ma décision (trop contraignant).</t>
  </si>
  <si>
    <t>21 novembre 2019 suite à une expérience en novembre 2019</t>
  </si>
  <si>
    <t>ricki-j-81214</t>
  </si>
  <si>
    <t>Le prix était compétitif par rapport à d'autres assurances, mais tout ça c'est très bien tant qu'il ne vous arrive rien. ne vous faite pas avoir par cet assureur GMF, en cas de sinistre non responsable, le prêt de voiture ne dure que 3 jours (assistance), pas de prolongation possible si n'avez pas pris l'option, dont personne ne vous parle d'ailleurs avant un sinistre. De plus l'expert délégué par cet assureur ne prend pas en charge tous les dégâts, comme une jante qu'il passera sur le compte d'un trottoir.</t>
  </si>
  <si>
    <t>17 novembre 2019 suite à une expérience en novembre 2019</t>
  </si>
  <si>
    <t>pp21-81071</t>
  </si>
  <si>
    <t>J'étais assuré GMF depuis au moins 25 ans (et depuis 2008 sur 2 véhicules), au max du bonus à 50% depuis + de 15 ans, toujours satisfait de leurs services. En septembre 2016, la GMF me propose/impose une modif de contrat, un peu moins cher ; en confiance je dis OK. Puis j'ai 2 petits sinistres non responsables sans tiers identifié en 2016 et 2017. Et en cet été 2019, la GMF m'annonce que mon contrat va être résilié du fait de ces 2 sinistres, toute antériorité avant 2016 ayant disparu (seulement sur 1 contrat). La seule alternative aurait été d'accepter de payer le double de prime avec un contrat "joker"..  (Joker pour qui ?...). En refusant cela,  je suis donc contraint par GMF de quitter GMF.</t>
  </si>
  <si>
    <t>13 octobre 2019 suite à une expérience en octobre 2019</t>
  </si>
  <si>
    <t>evan-74562</t>
  </si>
  <si>
    <t>Moins 5 étoiles ! A la GMF votre adversaire refuse le constat amiable, n'est pas assuré : vous êtes 100% responsable ! C'est tellement plus simple ! On va pas s'emmerder à faire des recherches et se lancer dans des complications, le temps c'est de l'argent et l'assuré on l'a sous la main.</t>
  </si>
  <si>
    <t>27 août 2019 suite à une expérience en août 2019</t>
  </si>
  <si>
    <t>lysipe-78712</t>
  </si>
  <si>
    <t xml:space="preserve">J'ai appelé pour mettre à jour mon adresse suite à une mutation professionnelle, le conseiller qui s'est chargé de la modification a conclu en me disant que "ça ne changeait rien au niveau du prix de la cotisation", ce qui s'est avéré faux puisque quelques jours après j'ai reçu le contrat et la cotisation avec une différence d'une vingtaine d'euros à verser (frais de traitement de dossier + de changement d'adresse..). Ce changement d'adresse étant par obligation professionnelle (fonction publique d'Etat), j'ai tenté de négocier ces frais qui me sont imputés tous les deux ans. En vain. La GMF se dit pourtant "le premier assureurs des personnels du service public..."
De plus, la conseillère s'est montrée extrêmement désagréable (j'espère que notre échange a été enregistré et qu'il serve pour la formation de téléconseillers). J'étais fidèle à la GMF depuis de nombreuse années, à la suite de cet échange téléphonique, j'ai tout simplement décidé  d'effectuer des demandes de devis ailleurs.
Je ne recommande plus la GMF, ses conseillers sont brouillons (ou mal formés). </t>
  </si>
  <si>
    <t>ares-78633</t>
  </si>
  <si>
    <t>bonjour besoin d aide, a quel moment prendre un contrat solidarité entraide et a quoi ca va me servir et avec quel contrat habitation ou auto.
 je cherche des explications sur ce contrat ;
et qui en a deja souscrit</t>
  </si>
  <si>
    <t>jmb-78026</t>
  </si>
  <si>
    <t>client depuis 40 ans 1 bris de glace.....
17% d'augmentation en 3ans !!!!
être fidèle est un luxe</t>
  </si>
  <si>
    <t>lulu42-78001</t>
  </si>
  <si>
    <t>Horreur !! Belle franchises à payer pour des sinistres non responsable. Sinistres traité au bout de 13 mois. Aucuns contact. Il faut fuire !!!!</t>
  </si>
  <si>
    <t>26 juin 2019 suite à une expérience en juin 2019</t>
  </si>
  <si>
    <t>antoine-77139</t>
  </si>
  <si>
    <t>Etant assuré au tiers plus (incendie/vol, bris de glace, Incendie-Tempête-Attentats, Catastrophes naturelles), je pensais être assuré contre les dégâts de la grêle...
hé bien non, rien du tout, ma ville non classée en catastrophes naturelles... la garantie tempête ne concerne que les tempêtes de vent... donc, je l'ai dans l'os !!!</t>
  </si>
  <si>
    <t>21 juin 2019 suite à une expérience en juin 2019</t>
  </si>
  <si>
    <t>cc23-77012</t>
  </si>
  <si>
    <t>le prix est beaucoup trop élevé pour notre fils, en effet malgré sa conduite accompagné, soit trois qu'il conduit sans accident! sa cotisation est de 4 fois plus cher que la notre! un mois de travail pour nous? alors que du coup on passe à 3 voitures!</t>
  </si>
  <si>
    <t>weewee-76259</t>
  </si>
  <si>
    <t>Réception de mon avis d'échéance pour assurance auto.
Je m'attendais à un malus car j'avais un accident responsable.
Je ne m'attendais pas à ce que le coefficient réduction majoration de 1,25 s'applique à une cotisation de référence augmentée de 21% par rapport à l'an dernier.
Je résilie donc mon contrat.</t>
  </si>
  <si>
    <t>fabrice-75958</t>
  </si>
  <si>
    <t>Une vaste plaisanterie,  plus de 10 ans chez eux avec 5 contrats, 2 voitures, une moto, habitation et assurance scolaire. Et le tout avec zéro déclaration. Malheureusement je me suis fait accrocher ma voiture sur un parking 2 fois sur l'année. Non responsable. Et je reçois un courrier me disant que mon contrat voiture va être annulé car trop de sinistre sur ce contrat . Après 3 appels aux services clients et une attente de rappel de 3 semaines (car pas eu le temps de gérer mon dossier. On m'annonce que c'est un courrier automatique et que seul un directeur d'agence peux annuler cette résiliation. Donc deux semaines après , on m'appelle. Pour me dire que vue de mes antécédents. Il peuvent annuler ma résiliation mais ils doivent tripler ma franchise et augmenter mes cotisations. Une vaste plaisanterie. Et on me répond, qu'ils sont prêt à perdre mes 5 contrats. Mais ne peuvent rien faire. Donc au revoir.</t>
  </si>
  <si>
    <t>20 avril 2019 suite à une expérience en avril 2019</t>
  </si>
  <si>
    <t>baroc44-75269</t>
  </si>
  <si>
    <t>je suis radié de cette assurance car j'ai eu 2 accidents, dont je ne suis pas responsable! le dernier c'est une voiture qui est rentrée dans la mienne qui était stationnée!! et je suis viré comme un mal propre alors que je suis chez eux depuis 6ans. c'est la première fois que j'utilise mon assurance. j'ai 3 voitures chez eux, ma maison et je l'ai conseillé à mes enfants. qu'elle HORREUR!!!</t>
  </si>
  <si>
    <t>azerty-75111</t>
  </si>
  <si>
    <t>J'ai mis une étoile parce que je ne pouvais pas mettre zéro étoile...</t>
  </si>
  <si>
    <t>golf-74858</t>
  </si>
  <si>
    <t>bonjour, très déçu par GMF j'ai deux voitures chez eux, pas de suivi client malgré de nombreux appels et mails, publicité mensongère concernant une réduction de moins de 10% sur la cotisation, avec  justificatif d'abonnement transport en commun, sauf que dans la réalité ils pratiquent un calcul dont le service technique garde le secret ,même les conseillers au tel ou a l'agence ne comprenaient pas leur calculs, après deux semaines d'insistance j'ai pu avoir une pseudo réponse qui n'apportait aucun élément ni justificatif de leur calculs donc le flou total, donc je me pose la question le jour ou j'aurais un vrai problème, je crois que je ferais mieux de chercher un autre assureur .</t>
  </si>
  <si>
    <t>05 avril 2019 suite à une expérience en avril 2019</t>
  </si>
  <si>
    <t>morpheus-74795</t>
  </si>
  <si>
    <t>Arrivé sans rendez-vous à la GMF de Limoges où il y a un stylo et un calepin pour tout accueil, je décide de partir au bout de 20 mn sans avoir vu personne. 2ème tentative 10 jours après, je suis reçu au bout de 32 minutes, sans que personne ne m'ait parlé auparavant... Au niveau accueil je n'ai rien vu de pire (je fais le tour de toutes les compagnies). Je me suis demandé si il y a un responsable digne de ce nom dans cette agence. Au niveau des tarifs (assurance auto) ils sont parmi les plus chers, pas de beaucoup mais c'est un fait. On m'explique que les fonctionnaires ou assimilés, bénéficient de conditions plus avantageuses.</t>
  </si>
  <si>
    <t>lilas-06-74698</t>
  </si>
  <si>
    <t>J'étais sociétaire à la GMF depuis près  de 20 ans avec près de 5 assurances différentes chez eux et très, très peu de sinistres voir rien du tout. En fev 2018, j'ai subi un cambriolage au cours duquel toutes mes fenêtres triple vitrages anti effractions au rdc ont été endommagées et vol effets perso. 1er sinistre habitation en 20 ans. La GMF m'a appliqué une réduction 70 pourc. sur la totalité du sinistre. Dommages matériels et biens volés env 35000 euros car il manquait juste quelques mm à l'épaisseur de mes vitrages. J'ai eu un geste commercial de 2000 euros pour mes 20 ans de fidélité. J'ai fait appel à un médiateur et écrit à la Direction mais sans succès. J'ai résilié toutes mes assurances chez eux et suis partie fin 2018</t>
  </si>
  <si>
    <t>steph-72229</t>
  </si>
  <si>
    <t>je suis très satisfait de GMF à Hénin Beaumont (62) professionnalisme,sens de l'écoute et du relationnel ..</t>
  </si>
  <si>
    <t>carla-marie-46747</t>
  </si>
  <si>
    <t>On m'a résilié mon contrat automobile, j'ai résilié tous mes contrats, aucune communication, on doit nous rappeler, rien la Directrice appelle 8 jours après, donc, résiliation totale, pour ma part, G.M.F. à BANIR, aucun respect du client, surtout avoir eu des petits soucis, mais pour eux, des contrats des contrats, et ensuite, résiliation.</t>
  </si>
  <si>
    <t>jess0672-72035</t>
  </si>
  <si>
    <t>La GMF est relativement une bonne assurance mais chère aussi. Je suis cliente depuis des années car j'ai bien été dépanné en cas de panne et bris de glace. L'assistance auto est incluse dans le prix contrairement à d'autres assurances moins chère où il faudra rajouté l'assistance en option pour dépannage 0 km ce que je vous recommande si vous tombé en panne en bas de chez vous et ça arrive très souvent... Je peux vous le garantir moi qui ai travaillé sur une plateforme d'assistance automobile.</t>
  </si>
  <si>
    <t>03 mars 2019 suite à une expérience en mars 2019</t>
  </si>
  <si>
    <t>domtheali-71826</t>
  </si>
  <si>
    <t>Assurance qui répond à tous les besoins  bon rapport qualité prix excellent relationnel</t>
  </si>
  <si>
    <t>jessi1383-71674</t>
  </si>
  <si>
    <t>J'ai mis une étoile car malheureusement de ne pas en mettre, sais pas possible ! La pire assurance que j'ai eu aucun sérieux limite il vont contre leur client dans un accident alors que j'étais en raison il ont mis 1 ans à le comprendre après m'avoir poussez à la dépression et à enfin faire le nécessaire. A mon plus grand malheur j'ai eu un second accident encore en tant que victime sa fait plus d'un ans que j'attend qu'on l'indemnité pour le corporel et le matériel ! Sais assez grave je trouve d'avoir affaire à une assurance aussi incompétente même le service sinistre qui prenne les gens pour des .... clairement qu'on se le disent. A nous faire choisir le service au tel après on nous dit à je vous envoye au service sinistre sois disant, c'est un relai pour qu'on attende moins et au final on tombe enfin au bout de 20 min si vous éte déterminer à pas raccrocher ou que le fameux disque rayer ne vous expédie pas avant ! Enfin on y arrive on nous dit je vous laisse patienter, j'ai pas le dossier et au final pour nous dire j'ai rien de plus, mais quand on vous envoye le courrier aujourd'hui et que sa fait 3 mois que vous avez toujours rien que même les colis de la Chine vous les recever avant ! A mon inscription on m'avait promis une carte pour le cinéma gratuit je n'en ai jamais vu la couleur bref vraiment pas conseiller sur aucun point. Je suis donc partir au bout de 7 ans de fidélité malgré tout ce qui m'on fait pour le premier accident. Ah et oui aussi quand on appel le dépannage aussi ne compter pas dessu a la montagne avec un enfant on me dit d'ici 4 heure on pourra peut être venir ne bouger pas une honte !!!!!</t>
  </si>
  <si>
    <t>25 janvier 2019 suite à une expérience en janvier 2019</t>
  </si>
  <si>
    <t>jeanduchemin-70610</t>
  </si>
  <si>
    <t>Une pratique des prix à la limite scandaleuse. Tout est fait pour décourager le client. La publicité actuelle est limite mensongère</t>
  </si>
  <si>
    <t>vtstyle59-70414</t>
  </si>
  <si>
    <t>Bonne assurance, personnel compétent et réactif.
Par contre prix assez élevé surtout que toutes mes assurances y sont regroupées.</t>
  </si>
  <si>
    <t>02 janvier 2019 suite à une expérience en janvier 2019</t>
  </si>
  <si>
    <t>laetitia-69829</t>
  </si>
  <si>
    <t>Pour un coup du lapin, dans un accident de voiture sans  aucune responsabilité : 2300 euros réglés quasi jour pour jour après la date de l'accident. Ceci après maintes relances, aucun délais respectés, relations clientèle déplorables, prime au rabais. A EVITER AU MAXIMUM</t>
  </si>
  <si>
    <t>31 décembre 2018 suite à une expérience en décembre 2018</t>
  </si>
  <si>
    <t>dark58-69782</t>
  </si>
  <si>
    <t>Assuré GMF depuis 13 ans, je reçois une LRAR de résiliation de mon contrat auto pour cause de sinistres trop fréquents (3 sinistres matériels dont je ne suis pas responsable et un bris de glace en 4 ans). En fait, avec les assureurs il faut payer et surtout prévoir les mauvais conducteurs qui vont vous rentrer dedans pour surtout ne pas avoir à leur demander de rembourser quoi que ce soit...belle déontologie !</t>
  </si>
  <si>
    <t>21 décembre 2018 suite à une expérience en décembre 2018</t>
  </si>
  <si>
    <t>mck-69617</t>
  </si>
  <si>
    <t>2200 euros de franchise à payer, on m'avait annoncé moins de 200 euros. Aucune info sur ce changement avant la réparation, que je n'aurais pas acceptée si j'avais su. J'y suis depuis 30 ans et dérogation impossible!</t>
  </si>
  <si>
    <t>man1979-69370</t>
  </si>
  <si>
    <t>Suite à un sinistre non responsable de ma compagne en mai, j'appelle mon assurance à 4 reprises il me semble, entre le signalement du sinistre et son évolution, car je signale tout de suite que l'alcoolémie était positive, voulant savoir si je risque d'être résilier. On me répond "pas de problèmes vous n'êtes pas responsable". Novembre, on me me laisse un message téléphonique pour m'annoncer ma résiliation pour risque aggravé dans un mois. Evidemment pas de numéro direct pour rappeler la conseillère en question. J'appelle la plateforme téléphonique qui me déclare que l on a peut être une assurance" joker" pour moi mais qu'il faut aller en agence, impossible au téléphone. Je me tape 40 kilomètres pour l'agence la plus proche, j'habite une agglomération de 17000 habitants pourtant. Sur place le conseiller passe un coup de fils en deux minutes pour qu'on me dise "ben non monsieur il y a une procédure avec de l'alcool". C'est vrai que çà valait le coup de se déplacer en agence pour çà! Comme si les faits n'étaient pas connus avant. Je précise a mon assureur que je suis à 0.50 et qu'en 20 ans de permis j'ai du déclarer 2 bris de glace, en dehors de cet accident pour lequel je suis déclaré non responsable et dommage collatéral! Réponse:"bah votre femme risque de conduire à nouveau" . Mi décembre 2018 nouveau message répondeur au fait on vous résiliera votre second véhicule novembre 2019. Bah oui ils sont tellement mauvais pour le suivi de mon dossier qu'ils ont reconduit un nouveau contrat pour ma vieille voiture après une nouvelle explication une dizaine de jours avant de me rappeler pour résilier le premier véhicule c'est dire si ils suivent leurs dossiers. J'ajoute que j'ai même rappelé suite à la lettre de résiliation, pour demander comment l'on pouvait me garder un véhicule et pas l'autre. L’hôtesse m'a déclaré qu'un  contrat était réalisé pour chaque véhicule et donc individuel. "vous pouvez même vendre votre voiture et en prendre une autre à votre nom ça marchera!" Du coup, ils doivent attendre la date anniversaire du contrat pour me virer pour le second véhicule. Voilà comment on se retrouve persona non grata par son assureur sans avoir provoqué un accident en 20 ans de permis.</t>
  </si>
  <si>
    <t>nimitze-69233</t>
  </si>
  <si>
    <t>NE sert qu'a encaisser les chèque
Changer d'expert et apprenez a respecter vos clients nous ne sommes pas tous des menteurs!!!!
A fuir comme la peste</t>
  </si>
  <si>
    <t>06 décembre 2018 suite à une expérience en décembre 2018</t>
  </si>
  <si>
    <t>boudou-69195</t>
  </si>
  <si>
    <t>Gestion des sinistres catastrophiques . Les agences ne Gèrent rien, juste vous faire signé des contrats. Même si vous avez une garantie juridique ,ils ne s'occupent de rien.</t>
  </si>
  <si>
    <t>geni4-69144</t>
  </si>
  <si>
    <t xml:space="preserve">Surtout évitez cette compagnie :injoignable,pas de  suivi et dès que  vous avez un  problème il vous faut une énergie incroyable pour faire marcher vos garanties ;  c'est juste inadmissible   </t>
  </si>
  <si>
    <t>11 novembre 2018 suite à une expérience en novembre 2018</t>
  </si>
  <si>
    <t>rvelga-68522</t>
  </si>
  <si>
    <t>Expérience assez surprenante cet été lors de l'achat d'un 3ème véhicule. Assuré depuis 30 ans (domicile également)  sans accident responsable, ni vol, j'apprends que deux petits chocs arrières avec 0% de responsabilité les 3 dernières années me coutent un supplément de 25 euros par an et me font courir un risque de radiation au 3ème signalement même sans responsabilité. On m'a dit très clairement que j'étais considéré comme un potentiel mauvais conducteur puisque je  me suis fait rentrer dedans.
Faute de temps j'ai contracté un nouvelle assurance pour ce 3ème véhicule mais je mettrai très certainement fin à cette longue relation au terme de  cette première année incompressible.</t>
  </si>
  <si>
    <t>marie-68216</t>
  </si>
  <si>
    <t>Mon fils handicapé s'est fait volé sa voiture il y a un an, la gmf refuse de l'indemniser  malgré la garantie contre le vol, HONTEUX, SCANDALEUX. Pub tv annonçant l'indemnisation valeur achat véhicule de moins de 4 ans. MENSONGE</t>
  </si>
  <si>
    <t>27 octobre 2018 suite à une expérience en octobre 2018</t>
  </si>
  <si>
    <t>gmf35ans-68128</t>
  </si>
  <si>
    <t xml:space="preserve">suite au vol de ma voiture le 03 septembre 2018 et après le mois d'attente réglementaire, l'expert a estimé la valeur du véhicule qui a été acceptée.
1000 euros de perte sur la valeur suivant mon estimation.
le 27 novembre 2018, j'ai reçu le chèque de la GMF.   </t>
  </si>
  <si>
    <t>13 octobre 2018 suite à une expérience en octobre 2018</t>
  </si>
  <si>
    <t>flo-67627</t>
  </si>
  <si>
    <t>Il faut rien qu il vous arrive car là c est l enfer!!! Service sinistre vous raccroche au nez dossier qui traîne des mois enfin vos nerfs sont mis à rudes épreuves. A éviter absolument</t>
  </si>
  <si>
    <t>12 septembre 2018 suite à une expérience en septembre 2018</t>
  </si>
  <si>
    <t>dnico-66807</t>
  </si>
  <si>
    <t>Les agents GMF n'ont pas de mail, de telephone ou de moyens d'être joints autres que leur numero 09 et leurs agences Orwelliennes dans lesquelles ils se cachent derrières de grands bureaux oppulent.</t>
  </si>
  <si>
    <t>pas-66405</t>
  </si>
  <si>
    <t>cette pseudo-assurance n'a qu'un seul objectif d'attirer les clients via leur service téléphone rose installé au Maroc pour piéger les futurs clients et vider leurs carte bleu..je demande à tout le monde de faire attention et de faire passer le message, parce que ces gens sont capable de tout pour une carte bleu</t>
  </si>
  <si>
    <t>23 août 2018 suite à une expérience en août 2018</t>
  </si>
  <si>
    <t>stephde3-66359</t>
  </si>
  <si>
    <t xml:space="preserve">Assurance accidents et famille. 
Faut leur prouver que tout allé bien avant l'accident. Mais comment !
Vous répond que c'est impossible, donc fausse déclaration !!! Pourtant ils font rien pour vous résilier ou autre contre vous !!
Juste vache à lait même si on fait une fausse déclaration !
</t>
  </si>
  <si>
    <t>samsoleil-65832</t>
  </si>
  <si>
    <t>Cet assureur fait de la publicité mensongère sois disant proche des fonctionnaires mon oeil je suis fonctionnaire ils ont résiliè mon contrat d'assurance deux bris glace et une catastrophe naturelle non responsable.
En 30 ans jamais de sinistres coef 0.50 merci la GMF</t>
  </si>
  <si>
    <t>boba-65707</t>
  </si>
  <si>
    <t>bien t'en que vous payer sans avoir de sinistre , ma femme a eu un sinistre un camion la percuter celui ci na pas pris le temps de faire le constat mais a laisser photographier ses papiers , réponse de la GMF a vous de faire les recherches une heure de discussion au téléphone pour faire admettre que c'était dans leur attribution d'effectuer les recherches, on me propose un garage pour l'expertise par photo celui ci au bout de trois semaine déclare que ses photos ne sont pas bonne et même au courrier de l'expert il na pas donner suite , rappel a la gmf pour obtenir un autre garage pour l'expertise, j'ai une conseillère qui limite nous incrimine se foutant ouvertement de notre cas disant que les garages peuvent louper les photos et mettre très longtemps pour envoyer les photos (celui ci a répondue qu'au bout de trois semaine parce que j'ai appeler suite a réception d'un courrier de l'expert), je demande a changer de garage le premier étant très loin et le véhicule incriminer ne faisant plus la route, elle me répond qu'il me faudrait retourner au même endroit 200 km aller retour pour un garage ne savant pas faire des photos je lui demande un garage près de mon domicile le garage précédent étant prés du travail de ma femme qui depuis quelque temps fait la route avec un autre véhicule plus adapté a la distance par son confort, j'entendais la conseillère soupiré a mes demandes du genre je suis chiant de la faire travailler puisque changeant de région il va lui falloir ouvrir un autre dossier(qu'elle ma dit) mes craintes sont  qu'elle comme sa collègue qui avait mon dossier elles vont faire en sorte de faire duré le plus possible et si possible me lésé puisqu'il y a des recherches préfectures a effectuer et des interrogations a demandé d'ailleurs cette dernière conseillère ma bien dit que c'était notre parole contre celle de l'autre chauffeur et que s'il répondait pas il n'y avait rien a faire que se serait un sans suite et tout cela malgré que se chauffeur a laisser photographié son permis  de conduire recto verso ainsi que la plaque du camion et a indiquer le nom de sa société .
Avant de venir a la GMF j'etait a la MACIF jamais ho jamais on ne ma traiter de la sorte et si j'en suis partie c'est pour les tarifs, j'ai 4 voitures plus les contrats  auxiliaires assuré a la GMF sitôt que j'aurais choisie je rompt tout mes contrats environ 2000€</t>
  </si>
  <si>
    <t>lara92260-65609</t>
  </si>
  <si>
    <t>Très satisfaite depuis de nombreuses années; d'ailleurs tous mes contrats auto/habitation/vie sont chez eux depuis 1982...</t>
  </si>
  <si>
    <t>18 juillet 2018 suite à une expérience en juillet 2018</t>
  </si>
  <si>
    <t>nico-65594</t>
  </si>
  <si>
    <t>Augmentation de 75% de mon assurance auto à cause de 2 sinistres NON RESPONSABLES avec tiers identifiés dont un où je n'étais même pas dans la voiture. Durant le rdv, l'employée me dit qu'elle a 5 voitures assurées, comme quoi ça rapporte de voler...</t>
  </si>
  <si>
    <t>gogo-65520</t>
  </si>
  <si>
    <t>Après plusieurs années  et 3 accidents, on vous propose la porte ou l'assurance à 1800...
Tant que vous payez et pas de dommages ça va !!!! Un conseil Fuyez !!!!</t>
  </si>
  <si>
    <t>23 juin 2018 suite à une expérience en juin 2018</t>
  </si>
  <si>
    <t>valerie81-65004</t>
  </si>
  <si>
    <t>Pour prendre votre argent ils sont fort mais apres ils vous virent même avec 18 ans d’ancienneté et 50% de bonus et aucun sinistre responsable oui vous avez bien compris c'est possible !!!!surtout n'y aller pas !!!!</t>
  </si>
  <si>
    <t>jcv-65002</t>
  </si>
  <si>
    <t>Impossible de joindre la plateforme.
Un mois après un accident , aucune nouvelle à ce jour.
Apres avoir fait des devis chez un autre assureur très connu, l'agence me propose de s'aligner sur les tarifs , après plus de dix ans de fidélité sans sinistre merci pour ce geste mais c'est trop tard!</t>
  </si>
  <si>
    <t>sylvie-64243</t>
  </si>
  <si>
    <t>assurée depuis 30ans, en 2017, 3 sinistres mais 2 non responsable - bris de glace et voiture emboutie sur un parking je me suis vue dire en plein hall d'entrée que malgré le rdv donné ce n'était pas la peine de me déplacer qu'ils ne pouvaient plus rien pour moi j'ai eu l'impression d'être 1 délinquante de la route ils m'ont très généreusement proposé une assu à 1600 euros par an en me précisant que j'avais beaucoup de chance d'être acceptée.</t>
  </si>
  <si>
    <t>leo56-64155</t>
  </si>
  <si>
    <t>J'ai reçu votre courrier stipulant la résiliation de mon contrat et je dois vraiment souligner à quel point ce courrier est un tissu de mensonges.
Vous parlez du maintien de l'équilibre de votre mutuelle… ? Quelle mutuelle ? Une mutuelle fonctionne avec un esprit mutualiste, par exemple en matière de santé, les bien portants qui cotisent pour les personnes en santé plus fragile, afin de maintenir l'équilibre des budgets.
Pourquoi vous nommer « mutuelle » ? Vous êtes une assurance privée régie par le code des assurances, et à ce titre, vous disqualifiez de manière automatique tout client qui dans votre portefeuille coûte de l'argent à votre assurance, sous pression de vos actionnaires.
Je n'aime pas les mensonges et vous mentez vraiment trop et ne maîtrisez pas votre vocabulaire.
En outre, je n'ai jamais eu d'accident responsable. Si le Code des assurances était JUSTE, alors ce sont les conducteurs qui ont cassé ma voiture à deux reprises en perdant le contrôle de leur véhicule qui devraient voir grimper en flèche leur cotisation d'assurance automobile. Moi, je n'y suis POUR RIEN, je ne fais que subir la situtation, et de fait, je devrais coûter ZERO à l'assurance.
J'ai déclaré finalement un seul accident non responsable mais sans tiers identifiable en février dernier…
En conclusion, si vous n'assumez pas votre fonctionnement d'assurance privée qui exclut tout client pour unique raison financière et de manière injuste au vu de son comportement exemplaire en matière de conduite, dites-le. C'est la REALITE. 
Je ne peux que mépriser tout le fonctionnement de votre compagnie, injuste.</t>
  </si>
  <si>
    <t>27 avril 2018 suite à une expérience en avril 2018</t>
  </si>
  <si>
    <t>cbirdy78-63610</t>
  </si>
  <si>
    <t>Cela fait 4 ans que je suis cliente chez eux. Je viens d'acquérir un nouveau véhicule et je leur ai demandé un devis jusqu'ici tout va bien car le tarif proposé me semble correcte donc je signe. Je les rappelle juste pour signifier que finalement je vais chercher ma voiture un jour plus tard donc pour modifier la date et la il me proposé une nouvelle tarification de plus de 50 euros supérieure à celle que j'ai signé. Ils ne veulent rien savoir donc je leur dit que j'en veux pas. La dame au téléphone fort mal aimable refuse de m'envoyer un email qui confirme l'annulation de mon contrat sous prétexte que sur mon espace internet n'apparait pas le 2nd contrat. Ce qui est vrai, cependant je viens de recevoir deux nouveaux échéanciers un pour l'ancienne et un autre pour la nouvelle</t>
  </si>
  <si>
    <t>10 avril 2018 suite à une expérience en avril 2018</t>
  </si>
  <si>
    <t>raslebol77-63095</t>
  </si>
  <si>
    <t>assurement pas du tout humain: ma fille rentre dans la vie active par un  travail  sur l'ile de la réunion et a pris la m^me assurance voiture que nous la gmf . en panne de voiture la gmf l'a bien prise en charge  et a un prêt de véhicule 3 jours . sauf  que seule a la reunion elle n'a pas de moyen pour aller travailler et les délais pour obtenir les pièces sont de 3 semaines . elle demande juste 4 jours de plus le temps de trouve un vehicule en location dans ces moyens financiers . et la  l'assistance l'envoi vers la gmf au tel qui l'envoi a l'agence GMF qui l'envoi balader avec un refus car ne sont pas decisionnaire et la responsable de l'agence ne s'est pas deplacer elle de son bureau pour expliquer son refus . MA FILLE EN PLEURE et qui avait ses eleves qui l'attendaient . assurement pas humain . mon mari a bravé la pluie en vélo ( car pour une fois j'avais la voiture ) pour aller demandé a notre agence de la GMF de negocier ce petite effort  et la idem pas possible et pas de chef sur place (pas credible ) .  cette fois des que j'ai le temps Je vous quitte ( toutes nos assurances sont chez vous  et notre fille fera pareil ele aussi des que possible ) . certes ceal ne sera pas mieux ailleurs . quittea avoir une marge de discussions autant que cela soit moins cher . et pendant que j 'ecoute ma fille pleure au tel  j'ai la pub GMF assurement humain qui passe a la télé . trop trop c'est trop . dossier marlene du même nom laisse en bas du la fiche (avec un peu d'effort vous allez trouvé . comment motive les jeunes qui respectent les réglés  (etre assurer) a continuer de le faire devant autant de mépris . paye et surtout tais toi</t>
  </si>
  <si>
    <t>04 avril 2018 suite à une expérience en avril 2018</t>
  </si>
  <si>
    <t>dzonmon-62919</t>
  </si>
  <si>
    <t xml:space="preserve">Etant assurer chez la GMF en Guadeloupe, J'ai subis un sinistre avec aucune implication, aucun effort du service sinistre, ça fait 4 mois déjà que j'attend et qu'a chaque fois c'est moi qui fasse les démarches pour que mon dossier avance. A aucun moment ils m'ont appelé pour l'avancement, pour l'application c'est pareil, c'est pas a jour, et la cerise sur le gâteau quand je les appel pour la 10e fois minimum après qu'il ai reçu le rapport de l'expert, ils me disent d'attendre encore, mais attendre quoi ? Et la il ne savent même pas. Du coup je leur demande mot pour mot "ça ne vous dérange pas que vos clients attendent tout ca de temps sans nouvelles et que ça soit a moi d'appeler a chaque fois" et la ils me répondent de clairement  "c'est normal d'attendre ya rien d'anormal, nous on ne peut rien".... Bordel pour prélevé tout les mois, ils ne ratent pas une date mais pour me rembourser ça trouve des excuses de l'espaces..... On ne m'a jamais dit autant de fois d'attendre, j'ai l'impression que c'est la seule choses qu'ils me disent depuis le debut pour faire trainer le dossier et garder leur fric. Bref JE DÉCONSEILLE CETTE ASSURANCE ! </t>
  </si>
  <si>
    <t>mps-62372</t>
  </si>
  <si>
    <t>Aucun sinistres depuis 18 ans, un vol de voiture et plus de 6 mois pour être rembourser sans compter sur les papiers à aller signer à l'autre bout de la france parce que sinon ça mettra un moi de plus...</t>
  </si>
  <si>
    <t>bonpayeurresilie-61967</t>
  </si>
  <si>
    <t>dommage que l'on ne puisse pas donner des notes négatives sinon ce serait moins 12 étoiles.
service client difficilement joignable, de mauvais foie, et qui est juste capable d'encaisser vos cotisations. résiliation pour motif : altération de la relation commerciale. Conclusion: soit bête, bon payeur et tais-toi.</t>
  </si>
  <si>
    <t>01 mars 2018 suite à une expérience en mars 2018</t>
  </si>
  <si>
    <t>lolo-61890</t>
  </si>
  <si>
    <t xml:space="preserve">Assuré pendant plus de 30 ans, 2 contrats capital famille récemment résilié, car devenu sans intérêts ... 
contrat assurance auto, 50% de bonus, on me résilie le contrat car 3 sinistres (dont 2 bris de glace) en 2 ans !!!!! 
Pas une seule lettre d’information, résiliation directe. !!!! Abus de pouvoir, honteux 
</t>
  </si>
  <si>
    <t>14 février 2018 suite à une expérience en février 2018</t>
  </si>
  <si>
    <t>sakhourra-61424</t>
  </si>
  <si>
    <t>Un comportement et une mauvaise foi inexcusable. Après 3 mains sans réponses et une multitude d’appels.. au bout de 4 mois je reçois un appel en me disant que de toute façon on ne vous aurez pas suivi sur votre litige.. un peu facile une foi qu’on a laissé traîner l affaire pour faute de retard de dossiers. Ce que l on demande à un assureur c’est d’être présent et réactif.. et bien ce n’est pas le créneau de GMF</t>
  </si>
  <si>
    <t>12 février 2018 suite à une expérience en février 2018</t>
  </si>
  <si>
    <t>jackieeure27-61367</t>
  </si>
  <si>
    <t>Assurée depuis 52 ans en auto et habitation, mon contrat auto a été résilié car en 2 ans 5 accidents - 4 non responsables avec 1 bris de glace - et un responsable pour un bas de caisse. Malgré un bonus de 38% , je suis radiée.</t>
  </si>
  <si>
    <t>01 février 2018 suite à une expérience en février 2018</t>
  </si>
  <si>
    <t>chris-60899</t>
  </si>
  <si>
    <t>Résiliation sans avertissement de conduite après 27 ans sans accident ,à 50%de bonus. Puis 3 accidents en 2016 et 2017, dont 2 non responsables, tous matériels.M'ont adressé un un relevé d information erroné: un accident "corporel", ce qui est faux : aucun recours contre tiers et GMF n'a déboursé aucun frais médical ( j'ai juste informé sur le constat que j'avais des douleurs cervicales, puis qu'aucun séquelle n'était présent). J'ai saisi le Médiateur. 2è ans sans accident et je me retrouve à devoir "mendier" pour être assurée. Honteux...</t>
  </si>
  <si>
    <t>27 janvier 2018 suite à une expérience en janvier 2018</t>
  </si>
  <si>
    <t>joshua-60878</t>
  </si>
  <si>
    <t>avec 1 seul sinistre a tort, et deux autres reconnus non responsable, c'est la porte sans plus d'explication, lorsque l'on sait que la GMF (groupe Sgam Covéa) dont fait parti cette assurance a augmenté ses bénéfices de 9, 1 % en 2015 soit 1,04 milliard d'euro, on nous prends pour des vaches a lait, la honte</t>
  </si>
  <si>
    <t>15 janvier 2018 suite à une expérience en janvier 2018</t>
  </si>
  <si>
    <t>darche-60527</t>
  </si>
  <si>
    <t>J'étais assuré à la GMF depuis plus de 30 ans sans accident , mon épouse accroché un cycliste et c'est vu retirer son permis pour 6 mois . la GMF m'a immédiatement informé qu'elle arrétait de m'assurer ,après ça il font de la pub "assurément humain "</t>
  </si>
  <si>
    <t>13 janvier 2018 suite à une expérience en janvier 2018</t>
  </si>
  <si>
    <t>chipie69-60461</t>
  </si>
  <si>
    <t>Dégoûter de cette assurance très chère. Quand j’ai décidé de partir à la fin de mes contrats car j’ai trouver mieux et moins chère il me harcèle par courrier pour que je continue à payer alors que mon actuel assurance a résilié en temps et en heure chez eux. Faite attention.</t>
  </si>
  <si>
    <t>05 janvier 2018 suite à une expérience en janvier 2018</t>
  </si>
  <si>
    <t>bea-60218</t>
  </si>
  <si>
    <t>Petit souci de règlement en septembre dernier après plus de 25 ans à la gmf résultat prélevé d une année en fin d année sympa ça sert à rien d être fidèle. De plus conseillers difficiles à joindre et peu aimables.Aucune coordination des services en cas de résiliation. Obligée d appeler et de répéter. Bref nul j ai résilié et ne ferai pas de pub de le gmf malgré mon ancienneté. On est que bons à payer j ai compris c est peut être pareil ailleurs mais là ils ont été trop loin.</t>
  </si>
  <si>
    <t>01 janvier 2018 suite à une expérience en janvier 2018</t>
  </si>
  <si>
    <t>juliendumorbihan-60072</t>
  </si>
  <si>
    <t>Sociétaire GMF depuis plusieurs années je suis très satisfait comparé aux expériences que j'ai pu avoir chez d'autres assureurs.</t>
  </si>
  <si>
    <t>mainger-59631</t>
  </si>
  <si>
    <t>Pour vous donner une idée sur le service client, j'ai demandé à être rappelé ce jour à 10h00 pour signaler un changement d'adresse (basique non ?) sur mon contrat auto. J'ai été rappelé sans avoir de correspondant en ligne mais une musique d'attente qui a duré 41 minutes !!! Au bout de ces 41 minutes on m'a dit que tous les conseillers étaient en ligne et que je devais prendre rendez-vous en agence. C'est justement ce que je voulais éviter la perte de temps en plein déménagement. Et dire que je suis client depuis de nombreuses années... Mais bon bientôt je pourrai dire "ça c'était avant....". Du coup dans le choix du statut faudrait peut être rajouter "futur ancien client", non ?</t>
  </si>
  <si>
    <t>11 décembre 2017 suite à une expérience en décembre 2017</t>
  </si>
  <si>
    <t>maris92-59580</t>
  </si>
  <si>
    <t>Comme tout assureur non mutualiste, la GMF encaisse les cotisations en esperant ne rien débourser s’il vous arrive quelque chose. C’est ce qui vient de m’arriver avec 2 sinistres déclarés en 6 mois non pris en charge. Ils ne garantissent pas le remplacement d’un toit panoramique même en tous risque, donc c’est pour ma pomme. 20 ans a payer sans sinistre, ils se foutentvde leurs clients.</t>
  </si>
  <si>
    <t>02 décembre 2017 suite à une expérience en décembre 2017</t>
  </si>
  <si>
    <t>bordeaux-59329</t>
  </si>
  <si>
    <t>assuré depuis 10 ans suite a 3 trois sinistre non responsable on m’a radié en m'expliquant que cela pouvait être du a ma conduite.5 un bris de glace et deux personnes qui ont fait des marches arrières</t>
  </si>
  <si>
    <t>22 novembre 2017 suite à une expérience en novembre 2017</t>
  </si>
  <si>
    <t>voltaire-51317</t>
  </si>
  <si>
    <t>Nous avons été 50 ans clients de GMF.On nous a esquité notre voiture,pas de mot laissé bien sur.L'"expert" pour avoir de nouvelles missions a osé dire que nous étions les fautifs.Nous avons retiré tous nos contrats GMF (3000 Euros annuels)en expliquant la mauvaise foi de l"expert"Si tout le monde fait pareil,les "experts"  pas sincères,vont se retrouver les mains dans le cambouis.Cela assainira la corporation.C'est de l'autodéfense.Merci la loi Madelin</t>
  </si>
  <si>
    <t>lea-58669</t>
  </si>
  <si>
    <t>Très maucause assurances les prix sont exorbitants et les conseillers sont des menteurs. Je suis tres déçu, il n'y a aucun négociation possible avec eux</t>
  </si>
  <si>
    <t>anne-58169</t>
  </si>
  <si>
    <t>Assurée à la GMF depuis 2010 pour l'auto.
j'ai ensuite souscrit des contrats habitation et protection juridique.
aucun retard de paiement, et surtout aucun sinistre en cours de ces années
Jamais aucune remise sous prétexte qu'il faut faire un bilan annuel en agence, or mes horaires ne me le permettent pas ! pire encore on m'a demandé : vous ne pouvez pas poser congés ? Je crois que je rêve on me relance dans le cadre d'un plan de relance pour que je souscrive un nouveau produit et c'est encore à moi, cliente, de me déplacer en agence pour faire le point et de m'adapter sur leurs horaires ? 
Totalement déçue, ma lettre de résiliation part ce jour</t>
  </si>
  <si>
    <t>francoislevan-57631</t>
  </si>
  <si>
    <t>bonjour
Ça fait plus de 45 ans que je suis assuré à la GMF avec des soi disant réductions à pleuvoir : 50% de bonus, 15 % de bonusplus; et encore 21 % d'avantage bon conducteur. 3 véhicules assurés et malgré cela le tarif qui m'est proposé est tout juste dans la moyenne (supérieure)  alors si je n'avais pas tous ces avantages combien devrais-je payer ! 
En fait comme beaucoup d'assurances cette mutuelle fait tout un tas d'avantages aux nouveaux qui viennent assurer leur voiture mais les anciens clients sont pressurés et n'ont droit qu'a des réductions pipeau ;alors qu'ils ne coûtent rien.   A l'occasion de mon changement de véhicule je vais donc aller voir ailleurs aprés 47 ans de fidélité mal récompensée</t>
  </si>
  <si>
    <t>gaya-70-57617</t>
  </si>
  <si>
    <t>Je change d'assurance après avoir reçu un recommandé de leur part pour résiliation à l'échéance après 2 sinistres NON RESPPNSABLE. Je trouve cette démarche inadmissible !!! Je ne les recommanderai à personne !!!</t>
  </si>
  <si>
    <t>11 septembre 2017 suite à une expérience en septembre 2017</t>
  </si>
  <si>
    <t>jo-57246</t>
  </si>
  <si>
    <t>après la débâcle avec ACTIV ASSURANCE, la GMF m'a assuré le véhicule en quelque mn malgré que la CG ne mentionnait ni la marque ni le modèle du véhicule, ils se sont débrouillé avec le no de série. Pour quelque euros de plus je roule en toute tranquillité.</t>
  </si>
  <si>
    <t>zikofil-57095</t>
  </si>
  <si>
    <t>Une assurance qui n'hésite pas à radier ses clients non rentables qui ont un bonus à 0,50. Tous les moyens sont bons.</t>
  </si>
  <si>
    <t>08 août 2017 suite à une expérience en août 2017</t>
  </si>
  <si>
    <t>pascal17260-56553</t>
  </si>
  <si>
    <t>radié pour 2 accrochages bénins car je coutais trop cher pour la garantie de leur tarifs alors qu'il y a moins cher ailleurs et non mutualiste comme eux je pense leur faire un maximum de publicité négative au sein d'EDF et sur les réseaux sociaux</t>
  </si>
  <si>
    <t>patoche-56497</t>
  </si>
  <si>
    <t>Ne fait rien sur les prix meme au bout de 42 ans de fidelite .
sans sinistre. j'ai voulu assure un Q5 , je suis alle a la concurrence et personne ne vous appelle pourquoi!!!</t>
  </si>
  <si>
    <t>30 juillet 2017 suite à une expérience en juillet 2017</t>
  </si>
  <si>
    <t>cornelius-56381</t>
  </si>
  <si>
    <t>Je suis assuré à la gmf depuis 17 ans. A l'époque j'avais gardé la même assurance que mes parents sans trop me poser de question. Je n'avais jamais eu de problème avec eux jusqu'au mois dernier. La gmf m'a envoyé un recommandé pour me signaler qu'elle ne renouvellerait pas mon contrat à la prochaine échéance. Raison invoquée : 3 accidents NON responsables dans les 18 derniers mois. Il s'agit de bris de glace. Je n'avais pas eu de bris de glace depuis 2009 avant cette "mauvaise série". Bref pour moi, la gmf ne remplit pas son rôle d'assureur. Il m'ont viré alors que je n'ai jamais eu d'accidents responsable ou non et que mon bonus est à 0.50 depuis plus de trois an. Je déconseille fortement la GMF.</t>
  </si>
  <si>
    <t>28 juin 2017 suite à une expérience en juin 2017</t>
  </si>
  <si>
    <t>christine-55694</t>
  </si>
  <si>
    <t>GMF CONDAMNÉS LE 14/03/2017 PAR LE TGI DE BERGERAC APRÈS 4 ANS DE PROCÉDURE. .VICTIME CARAMBOLAGE...UN AN SANS TRAVAILLER..PLAQUE EN MÉTAL DANS LE DOS ......TOUJOURS AUCUNE INDEMNISATION APRÈS 4 MOIS...ASSURÉMENT HUMAINS</t>
  </si>
  <si>
    <t>cirape-55444</t>
  </si>
  <si>
    <t>Client depuis 25 ans à la GMF je viens d'être accusé d'être un client à risque car ma voiture a été vandalisée et que cela fait des frais de dossiers pour l'assurance. Je viens d'être donc lourdement pénalisé avec des franchises de remboursements qui n'existaient pas avant sur mon assurance auto</t>
  </si>
  <si>
    <t>dan3554-26926</t>
  </si>
  <si>
    <t>J'ai déjà assuré plusieurs véhicules auprès de la GMF.
C'est plutôt une bonne compagnie, mais qui fonctionne comme dans les années 50 ou 60.
Tout passe par leurs agences locales auprès de qui il faut prendre RDV (pratique lorsqu'on travaille toute le journée !).
Leur site internet ne sert pas à grand chose et la communication par mail est strictement impossible chez eux (ne cherchez pas : à part par téléphone, la GMF ne connait pas les mails et le dialogue en ligne).</t>
  </si>
  <si>
    <t>09 juin 2017 suite à une expérience en juin 2017</t>
  </si>
  <si>
    <t>cloeee-55244</t>
  </si>
  <si>
    <t>La prévoyance GMF est un scandale, ils se font de l'argent sur votre dos, profite de la faiblesse de certaines situations, le service client est catastrophique. Je déconseille fortement!!!!!!!</t>
  </si>
  <si>
    <t>07 juin 2017 suite à une expérience en juin 2017</t>
  </si>
  <si>
    <t>floriane72-55193</t>
  </si>
  <si>
    <t>Service client de mauvaise qualité et pas aimable ! Aucune explication sur les démarches à faire en cas de sinistre, on se retrouve dans la panade sans pouvoir faire quoi que ce soit. Les informations que j'ai eues ne sont en plus pas bonnes. J'ai du payer 2 mois d'assurance en plus suite à la destruction de mon véhicule, car j'avais envoyé la preuve par la poste et non donnée en direct en agence ! Personne ne m'avait prévenu de quoi que ce soit, malgré mes appels pour connaître la procédure ! Payer pour ça, non merci ! Et cher en plus ! Adieu la GMF</t>
  </si>
  <si>
    <t>marie-louise-54708</t>
  </si>
  <si>
    <t xml:space="preserve">Assurance qui se contente d'assurer des gens qui n'apportent aucun sinistre.. C'est bien le cas de le dire. Je vous annonces que la gmf va résilier votre contrat auto au bout de trois sinistres MÊME DÉCLARÉ NON RESPONSABLE!!!! je m'explique, j'ai eu deux accidents matériel non responsable qui normalement n'a pas d'incidence sur l'assureur eu un bris de glace...je recois un courrier l'informant de ma résiliation de contrat ...prétextant une réputation. A sauvegarder.... Mieux encore je ne suis pas malusé...résultat on me propose un partenaire qui me coûtera 200€ De plus..et si jamais pendant les deux ans il n'y a pas d'accidents la gmf voudra bien me reprendre...résultat je suis parti a la maif. Et je v enlever tous mes contrats..donc si vous comptez prendre une mutuelle. Ne prenez pas la gmf...car si c'est comme la voiture vous serez sans doute viré car vous partez trop chez le docteur a leur gouts.
 Pitoyable </t>
  </si>
  <si>
    <t>01 mai 2017 suite à une expérience en mai 2017</t>
  </si>
  <si>
    <t>etoile-54403</t>
  </si>
  <si>
    <t>Je n'avais pas à me plaindre jusqu’à il y a peu de temps mais après 38 ans d'adhésion à la gmf je me suis vue résilier mon contrat auto à l'échéance. Les raisons: 3 sinistres en l'espace de 3 ans dont 2 non responsables et mon âge certainement (62 ans!!)</t>
  </si>
  <si>
    <t>20 mars 2017 suite à une expérience en mars 2017</t>
  </si>
  <si>
    <t>yoan83-53422</t>
  </si>
  <si>
    <t>J'ai déclaré un sinistre suite à la tempête du 06 mars. Une toiture a fini sa course sur ma voiture en stationnement.Je suis assuré en tout risque pour plusieurs voiture à la GMF depuis 10 ans. BONUS à 50.
Je pensai que se serai une simple formalité, avec les photos a l'appuie. Mais l'expert mandaté par l'assurance en a déduit qu'une toiture ne pouvait pas faire de dégâts.Il ne s'est même pas déplacé. C'est à moi de payer une contre expertise.
Je vais donc payer une franchise de 205 euros puis je vais devoir encore rajouter de ma poche pour compléter les travaux.
Au final ma franchise paye la partie assurance, le reste c'est pour moi.
Assuré tout risque pour rien.</t>
  </si>
  <si>
    <t>19 mars 2017 suite à une expérience en mars 2017</t>
  </si>
  <si>
    <t>dan-53398</t>
  </si>
  <si>
    <t xml:space="preserve">Compagnie avec des pratiques honteuses. il semblerait que leur nouvelle stratégie soit le fait de virer les sociétaires ayant eu deux sinistres et plus dans l'année sans même qu'il soit responsable. 
Avec mon bonus de 0,5 , j'ai changé deux fois de pare brise  et sur un parking de supermarché, j'ai déploré un jour la dégradation de mon vehicule sans que l'auteur ait laissé ses coordonnées. Aujourd'hui je souhaite changer de vehicule et je viens d'apprendre que la compagnie ne veux plus m'assurer. Que dois t on faire si nous recevons des gravillons qui fendent notre pare brise? On joue la sécurité et au final on nous le fait payer. Honteux!!!!
On abîme votre vehicule à votre détriment et il faudrait le laisser pourrir au nom de quoi? 
En fait, la GMF souhaite peut être que l'on paye sans jamais les solliciter? C'est sûrement ça car quand je constate qu'avec mon bonus à 0,50 (signifiant indirectement être un bon conducteur) on ne veut plus de moi aujourd'hui, on peut se poser bon nombre de questions...... </t>
  </si>
  <si>
    <t>patapouf-53271</t>
  </si>
  <si>
    <t>après 15 ans d'assurance à la GMF (voiture, maison, assurance vie etc), la GMF refuse de reconnaître un vol de pièce moteur avec effraction au niveau du capot moteur ; elle considère qu'il n'y a pas eu de vol (clim, ventilation et injecteurs sur jumpy !!) ; elle nous a prêté 4 jours un opel Moka (alors que nous avons 7 enfants !!) et refusait de traiter avec le leclerc d'étampes qui loue des 8 places !
sans compter le dédain des personnels de l'agence d'étampes ; A EVITER !</t>
  </si>
  <si>
    <t>cdamad-32242</t>
  </si>
  <si>
    <t>la gmf ne propose aucune aide lorsque le conducteur est étranger , en effet mon conjoint est espagnol et a un permis espagnol et est assure depuis 13 ans mais ils refusent les documents espagnols de l'assurance si ils ne sont pas traduits par un expert près la cour d'appel et une apostille on se moque un peu de nous cest du refus d'assurance , d'autres assureurs ont des services internationaux une belle incompetence pour cet assureur</t>
  </si>
  <si>
    <t>yomeguy-53055</t>
  </si>
  <si>
    <t xml:space="preserve">Après 4 ans assuré chez eux, je change avec joie !
Des prix exorbitants ! Et un service clientèle odieux surtout en période de résiliation mais également en résolution de sinistre. Autant passé chez un assureur en ligne !!!
On se moque de nous vue le prix qu'on paye </t>
  </si>
  <si>
    <t>phil-52745</t>
  </si>
  <si>
    <t>quand un conducteur vous accroche et qu'il prend la fuite la GMF vous abandonne, vraiment triste pour assureur qui vente les vertus de la solidarité.</t>
  </si>
  <si>
    <t>willy-52622</t>
  </si>
  <si>
    <t>Radié car non rentable (2 accrochages dont 1 responsable et 1 bris de glace) en 3 ans
ils veulent bien conserver mes autres contrats !!!</t>
  </si>
  <si>
    <t>20 février 2017 suite à une expérience en février 2017</t>
  </si>
  <si>
    <t>a-lefebvre-52592</t>
  </si>
  <si>
    <t>La GMF est une assurance a bas prix, mais à laquelle il ne faut pas avoir à faire en cas de sinistre : difficile de joindre le service indemnisation, franchises trop élevées !</t>
  </si>
  <si>
    <t>nico45260-52071</t>
  </si>
  <si>
    <t>Assurance qui prends vite en charge lors d'un accident . Seul problème , pas de bonus 50 à vie et des que vous avez un petit accrochage matériel , vous prenez un malus où il vous faudra au moins 3 ans à récupérer ! Avec une ancienneté négligée en tant que bon conducteur je trouve ça déplorable et je vais certainement me tourner vers la concurrence à cause de cette pratique qui n'a rien de commerciale !</t>
  </si>
  <si>
    <t>01 février 2017 suite à une expérience en février 2017</t>
  </si>
  <si>
    <t>ponchatman-51916</t>
  </si>
  <si>
    <t>Assurément loin de l'humain... nous ne sommes qu'un dossier, les cas ne sont gérés par des centraux téléphoniques éloignés du terrain. Du statut de victime d'un vol on se retrouve présumé coupable de fraude, . Des prises de décisions lamentables avec une attente de 3 mois qui a mis toute ma famille dans une situation pénible. Fuyez tant qu'il est encore temps.</t>
  </si>
  <si>
    <t>sandra-51840</t>
  </si>
  <si>
    <t>La lettre recommandée envoyé à la GMF par mon nouvel assureur est arrivée au siège mais n'a jamais été prise en compte. Je paie donc 2 assurances. Car la GMF m'a conseillé de ne pas résilier par moi même, tant que le litige n'était pas résolu.</t>
  </si>
  <si>
    <t>13 janvier 2017 suite à une expérience en janvier 2017</t>
  </si>
  <si>
    <t>leroidec-16365</t>
  </si>
  <si>
    <t>Apres 35 ans de fidélité a cette compagnie a qui j'ai donné beaucoup d'argent par le biais de mes cotisations, j'ai reçu ma lettre de résiliation en raison de 3 sinistres non responsables afin de maintenir un équilibre économique. En bref, je me fais résilier en raison de malchance. Payez et priez pour qu'on ne vous rentre pas dedans. La fidelite est vraiment recompensee a la GMF. Quand on voit leur publicité avec le type qui a un arbre couché sur sa voiture, ils ne disent pas qu'il va etre résilié l'année d'après</t>
  </si>
  <si>
    <t>leclerc-martine7-50345</t>
  </si>
  <si>
    <t xml:space="preserve">ACCUEIL DEPLORABLE A L AGENCE DE ST LO. nOous avons été accueilli par une harpie autoritaire et très insolente. Je n'ai jamais vu cela. Alors que nous demandions une revision de notre tarif, celle ci nous a répondu que c'est elle qui décidait! çà on s'en était aperçu. Mais où est passée la GMF "sociale et solidaire" de nos années 80 ??? Business ? </t>
  </si>
  <si>
    <t>15 décembre 2016 suite à une expérience en décembre 2016</t>
  </si>
  <si>
    <t>benitto-50337</t>
  </si>
  <si>
    <t>Très difficile d'avoir son agence</t>
  </si>
  <si>
    <t>28 novembre 2016 suite à une expérience en novembre 2016</t>
  </si>
  <si>
    <t>lili-49636</t>
  </si>
  <si>
    <t>3 assurances là-bas: 2 auto et 1 habitation. Je viens d'avoir un accrochage pare choc non responsable et je suis en tous risque ( donc rassurée, tout sera pris en charge rapidement). Lundi, à l'agence le Monsieur me dis que le constat est enregistrée et que je peux aller au garage pour l'expertise. Jeudi j'y vais, au garage on me dis qu'ils ne sont pas au courant et veulent me faire payer de suite les réparations. Je retourne à l'agence. Une dame me dis qu'ils ne gèrent pas les sinistres directement à l'agence il faut attendre, on va m'appeler car le dossier est enregistré. J'attends, j'attends j'attend et c'est moi qui appelle. Très gentil et professionnelle, la conseillère m’explique que le dossier n'est pas enregistré!!!!!!!!!!!!!! Même elle est choquée de l'incompétence des agences. Elle l'ouvre de suite le dossier, me donne un rdv avec un expert. Cependant je devrais avancer l’argent de réparations. c'est fouuuuuuuuu quand je pense que je paye plus de 1000€ d'assurance pour cette voiture! C'est vraiment honteux! Je vais changer et voir si l'herbe n'est pas pus verte ailleurs.</t>
  </si>
  <si>
    <t>22 novembre 2016 suite à une expérience en novembre 2016</t>
  </si>
  <si>
    <t>emilie-49455</t>
  </si>
  <si>
    <t>Gmf ment ils vous incitent à souscrire une assurance petit rouleur sans vous parler des 2000 euros de franchise en cas de dépassement du kilométrage c'est honteux de ne pas donner  un papier expliquant les désavantages de cette solution</t>
  </si>
  <si>
    <t>19 novembre 2016 suite à une expérience en novembre 2016</t>
  </si>
  <si>
    <t>chrisguel-49359</t>
  </si>
  <si>
    <t>Je possède un véhicule électrique, défini comme étant un véhicule propre. 3CV fiscaux ... le seul contrat pour véhicule dit propre concerne tous les véhicules thermiques avec un abonnement pour un bus. J'en connais qui ont opté pour ce système, bénéficient d'une réduction supplémentaires, et ne prennent pas le bus pour autant. C'est un contrat foutaise, invérifiable !!</t>
  </si>
  <si>
    <t>dahouet-49308</t>
  </si>
  <si>
    <t>Assuré depuis 30 ans chez GMF, je viens de me voir résilier l'assurance d'un véhicule sans explication. Après RV on me dit qu'il y a eu 3 déclarations sur une période d'un an et que s'en est le motif! 2 accidents non responsables dont l'un véhicule en stationnement et un hélas responsable, alors qu'il n'y avait pas eu de pépins pendant plus de 5 ans et que je suis au maxi bonus!. Lors du RV on m'a précisé que ce n'était pas négociable et que c'était la règle. Conclusion: les assureurs veulent bien encaisser les primes mais ne jamais assurer leurs obligations. C'est lamentable. Il ne faut s'étonner qu'il y en a qui roule sans assurance!</t>
  </si>
  <si>
    <t>15 novembre 2021 suite à une expérience en janvier 2021</t>
  </si>
  <si>
    <t>thierry-80-139653</t>
  </si>
  <si>
    <t>Assureur cher qui n'offre aucun avantage particulier à y adhérer... 
Le souci de mon expérience personnelle pour me faire rembourser des frais d'expertise (pris à ma charge à défaut d'avoir une PJ) qui me sont dû depuis plus de deux mois... après gain de cause d'une contre-expertise contradictoire que j'ai lancée à leur encontre
Quasi impossible d'entrer en contact téléphonique ou alors en relation avec une plateforme qui vous apprend au fil des semaines que le dossier passe de main en main... pour au final toujours être en attente 8 semaines plus tard... 
Fuyez les !!! 
Bien d'autre tarifs avantageux dans des enseignes bien plus réactives...
Assureur ou Banquier il faut choisir...</t>
  </si>
  <si>
    <t>Pacifica</t>
  </si>
  <si>
    <t>dudu-139336</t>
  </si>
  <si>
    <t>je suis tombé en panne en pleine campagne j ai mis 15 heures pour arrivé a joindre l assistance il sont injoignable par téléphone on vous demande de passer par internet sauf quand pleine nature sa ne passe pas  je réfléchi a changer d assurance</t>
  </si>
  <si>
    <t>08 novembre 2021 suite à une expérience en mars 2021</t>
  </si>
  <si>
    <t>sasa-139156</t>
  </si>
  <si>
    <t>Bonjour, j’ai eu accident de la route , mon véhicule a été percuté de face par une personne qui était alcoolisée à 2,82 grammes au litre au cent , l’expert de pacifica a estimé qu’il devait me rembourser sur un base d un véhicule 2011 a lorsque mon véhicule est de 2013 . J’ai fait un recours auprès de pacifica, cela n’a rien changé et la gestionnaire qui suit mon dossier cela ne la dérange pas !! D’ailleurs la gestionnaire communique avec moi qu’avec sms, lorsque je l’appelle je tombe sur sa messagerie. Je suis victime j’ai faillit mourir mais pacifica vous considère autrement !!! Je suis suivi par psy et mes factures c’est moi qui les paye, je suis toujours en attente de voir un médecin expert. Je suis assuré tout risque . Je sais pas a quoi elle sert cette assurance que j’ai pris en tout risque et que j’ai payé chaque mois ?</t>
  </si>
  <si>
    <t>abc--138936</t>
  </si>
  <si>
    <t>ils leurs faut 10ans pour assurer quelqu’un sur une voiture HONTEUX!!! je ne recommande surtout pas à fuire si vous voulez être assurer au plus vite .</t>
  </si>
  <si>
    <t>elisavl-138746</t>
  </si>
  <si>
    <t>Une véritable catastrophe! Très cher pour le service proposé (1533€ par an!) Il m'a été demandé de chercher par mes propres moyens un garage pouvant recevoir ma voiture accidentée! J'ai un mail de la responsabe de mon dossier le stipulant par écrit ! Il m'a été demandé de déplacer ma voiture avec un pare brise totalement brisé et un retroviseur manquant qu'on m'a conseillé de scotcher!!!!Je n'avais jamais eu besoin de leur service (depuis 2016) avant cet incident mais là je suis abasourdie par le manque de professionnalisme de leurs services.  J'ai du repasser par l'acceuil afin d'avoir une personne compétente qui s'est occupée du dépannage, puis une autre ce matin car en appelant le garage personne n'avait pris la peine d'organiser la venue de l'expert!</t>
  </si>
  <si>
    <t>24 octobre 2021 suite à une expérience en novembre 2020</t>
  </si>
  <si>
    <t>romi-138172</t>
  </si>
  <si>
    <t xml:space="preserve">Bonne assurance mais tant que jeunes conducteur c’est très très cher.. 
je pense que ils peuvent des efforts surtout dans ma situation mais je j’espère que ils restent efficace en cas des besoins ! 
Cdt </t>
  </si>
  <si>
    <t>loumld-131864</t>
  </si>
  <si>
    <t>A éviter. Après un accident à l’étranger qui a endommagé les roues, on nous dirigées vers un garage partenaire qui n’a rien réparé. Résultat : l’un des pneus touchés explose le lendemain sur l’autoroute. Impossible de joindre Pacifica, le formulaire en ligne me dit en plus d’appeler le 17 (toujours à l’étranger…). Nous avons donc du prendre tous les frais en charge (frais qui n’auraient pas existé si le partenaire avait fait son travail !). J’ai ensuite envoyer un mail au service client mais je n’ai jamais eu de réponse de leur part. 
Il est évident que je ne resterais pas assurée chez eux, et je ne recommande à personne de le faire.</t>
  </si>
  <si>
    <t>clau-130823</t>
  </si>
  <si>
    <t>Je viens de changer mon pare brise il manque 274euros alors que j'ai une assurance sans franchise!!!!!chercher l'erreur du coup devis carglass 489e plus cher que mon garagiste ,maintenant bagarre en recommandé si pas de remboursement j'enlève même mon compte bancaire au crédit agricole (c'est ma conseillère qui m'a vendue cette daube.) Ou l'expert qui n'a pas été voir mon pare brise chez mon garagiste, mais a fait une estimation à Evreux n'a pas vu que c'était un pare brise athermique avec détecteur de pluie</t>
  </si>
  <si>
    <t>didtreb-128292</t>
  </si>
  <si>
    <t>Bonjour,
cette assurance ne tient pas compte de la fidélité et de la qualité de ses assurés. j'ai un véhicule sous contrat dans cette compagnie depuis 14 ans, 50% de bonus, avantages bon conducteur. J'ai fait une simulation sur leur portail pour assurer ce même véhicule, exactement avec la même couverture et j'ai eu un devis 20% moins cher que ma cotisation actuelle. Après demande d'explications sur cette différence, que je considère comme un abus, il m'a été répondu que les assurances fonctionnent sur le principe de la solidarité. Ce principe a ses limites et je vais donc changer de compagnie et ne pas me priver de lui faire de la publicité, n'ayant même pas pu obtenir un geste commercial.
Cette société n'a aucun respect pour ses clients fidèles, à croire qu'elle cherche à les faire fuir</t>
  </si>
  <si>
    <t>lauraadlm-128270</t>
  </si>
  <si>
    <t>Nous sommes assurés chez Pacifica depuis 5 ans (notre domicile et deux véhicules). La voiture de mon mari a été volée dans la nuit du 18 au 19 Juillet dernier sur la voir publique en bas de chez nous. Nous avons immédiatement signalé le vol. Dans la journée nous avions une voiture de location qui sera restituée 30 jours plus tard, entièrement prise en charge. Le dossier d'expert était simple à remplir. Nous avions souscrit à une assurance tout risque intégral. Ce qui nous donnes droit à une indemnisation à dire d'expert + 50%. Nous avons été indemnisé le 17 Aout et la franchise nous a été offerte. Tous nos interlocuteurs ont été très sympathiques, compréhensifs et clairs dans leurs explications. Les délais ont été respectés. Nous resterons assurés chez eux. Les prix sont certes élevé mais le service y est et c'est ce qui est le plus important pour nous. Merci.</t>
  </si>
  <si>
    <t>colettehuguet--126882</t>
  </si>
  <si>
    <t xml:space="preserve">Très mecontente de Pacifica. Nous nous sommes fait volé tous nos papiers et argent dans notre voiture lors d'une pause sur une aire  de repos. C'est un vol à  la tire. Nous sommes assuré pour le contenu de notre véhicule, mais sous prétexte qu'il n'y a pas eu d'effraction, Pacifica a refusé de nous indemniser. 
Nous allons retirer toutes nos assurances de chez Pacifica.  </t>
  </si>
  <si>
    <t>clemence-sophro-126768</t>
  </si>
  <si>
    <t xml:space="preserve">Mon véhicule a été assuré chez Pacifica durant 5 ans sans aucun sinistre.
J ai contacté le numéro de la plateforme afin d arrêter ou suspendre le contrat
Car j' ai vendu mon véhicule
Le gestionnaire qui a pris ma demande a été d'une incorrection et d une vulgarité que j' ai jamais vécu.
Je ne recommanderai jamais Pacifica.
Mon nouveau véhicule est désormais assure dans une autre compagnie.
</t>
  </si>
  <si>
    <t>volca-126402</t>
  </si>
  <si>
    <t>Assurances à fuir, Très peu professionnel Et pas de suivi personnalisé. Si vous tenez à perdre de l'argent, C'est à cette assurance qu'il faut souscrire</t>
  </si>
  <si>
    <t>gandolfi-126399</t>
  </si>
  <si>
    <t>Remboursements hors Sécurité Sociale trop faibles
Complexité pour contacter le service clients. Accueil téléphonique très peu concerné.
Le délai de réponse pour un devis est beaucoup trop long</t>
  </si>
  <si>
    <t>raoult-124026</t>
  </si>
  <si>
    <t>Les tarifs sont très élèves , il dise  qu'il sont la meilleure couverture dommage corporel ,et en plus vous avez dû mal à les avoir au téléphone il fonctionne comme les assurances en ligne il n'ont pas de bureau sur rue</t>
  </si>
  <si>
    <t>dany-123946</t>
  </si>
  <si>
    <t>dégouté..assuré pourtant en intégral multi risques depuis des années, ne m'ont même pas pris en charge quand 1 pro m'a abimé mon véhicule neuf au sein de son garage .sans compter les problèmes pour les joindre et le nombre d'interlocuteurs pas au courant du dossier...je vais vite changer, c'est pas la première fois que je ne suis pas content. j'ai été malussé alors qu'un jeune au téléphone m'a percuté et était responsable à 100 pour cent, ils ont fait 50-50...c juste une pompe à pognon, c lamentable.</t>
  </si>
  <si>
    <t>patrice-123852</t>
  </si>
  <si>
    <t xml:space="preserve">Tarif très cher pour des prestations équivalentes chez d'autres assureurs ex: MACIF
De plus transférer une assurance d'une voiture sur une autre de prêt n'est pas possible chez eux.
Donc pas satisfait du tout de leur services
</t>
  </si>
  <si>
    <t>smilou-123738</t>
  </si>
  <si>
    <t>Suite à un sinistre, j'ai du appeler l'assurance qui m'a envoyé gratuitement un dépanneur et m'a payé le taxi jusqu'a mon domicile en quelques minutes. ma voiture a été pris en charge. Les conseillers sont à l'écoute, je recommande</t>
  </si>
  <si>
    <t>kiki-123721</t>
  </si>
  <si>
    <t>Cette assurance ce permet de prélever des sommes sur votre compte sans aucune autorisation. On appel cela des prélèvements frauduleux. Même si un SEPA est en cours, ça ne leurs donne pas tous les droits.Et le crédit agricole du vieux Massy vous refuse votre demande d'opposition car c'est un prélèvement interne. N hésiter pas à déposer plainte et demander une compensation financière pour ce préjudice.</t>
  </si>
  <si>
    <t>cha-121442</t>
  </si>
  <si>
    <t xml:space="preserve">Cette assurance est une véritable catastrophe. Assurée tous risques depuis des années chez eux. S'il ne vous arrive rien tout va bien, mais le jour ou vous avez besoin d'eux il n'y a plus personne.
J'ai eu un accident non responsable, ma voiture a été remorquée chez le depanneur et depuis 10 jours, rien ne bouge. Ils me confirme des relivraisons de ma voiture alors qu'il n'en est rien, personne ne s'occupe de mon dossier. Il y a maintenant des frais de gardiennage en cours (que j'avancerai certainement pas !). L'expert n'a tjs pas vu ma voiture, mon dossier est géré par des incompétents. Une fois l'affaire réglée je change d'assurance c'est clair. </t>
  </si>
  <si>
    <t>insatisfaitba-121174</t>
  </si>
  <si>
    <t>Éviter surtout cette assurance, en cas de sinistre, non seulement vous allez passer votre temps à essayer de les joindre au telephone  mais en plus de cela, la probabilité qu'on vous raccroche au nez sans raison est très grande. nous avons un  accident depuis 1 mois et toujours rien! 2 appels, 2 personnes différentes et 2 fois raccrocher au nez!</t>
  </si>
  <si>
    <t>gerard-119099</t>
  </si>
  <si>
    <t>B onjour, je suis très satisfait de cette assurance. Très bon accueil au téléphone et facture rapidement remboursée. Jamais eu de problème avec cette dernière. Merci.</t>
  </si>
  <si>
    <t>lelee--117172</t>
  </si>
  <si>
    <t>A quoi servent ils ? Même pas capable de répondre au téléphone déjà 3 fois qu’ils me laissent sans réponse vraiment Inadmissible !!!! Demain je résilie sur !!!</t>
  </si>
  <si>
    <t>mat-116902</t>
  </si>
  <si>
    <t>Honnêtement, cette assurance vaut 0 voir en négatif. J'ai contracté une assurance auto tout risque qui me coute plus de 800€ par an. Mon véhicule a été percuté par l'arrière et le conducteur fautif a pris la fuite. J'ai réussi à relevé sa plaque et à recueillir les coordonnées d'un témoin qui a assisté à l'accrochage dont j'ai été victime.
J'ai transmis le dépôt de plainte ainsi que les coordonnés du témoin à Pacifica. A ce jour, il n'ont pas procéder à la remise en état de mon véhicule. Bien que je sois assurer en tout risque et que je ne suis pas responsable. Fuyez cette assurance, injoignable au téléphone, uniquement par courrier pour vous dire d'attendre que la procédure en justice se termine. Bref, être client chez Pacifica, c'est bien si vous laissez votre voiture au garage. Dès que vous souhaitez être indemniser malgré que vous n'êtes pas responsable, vous n'avez rien. 
Un conseille, fuyez tant que vous le pouvez.</t>
  </si>
  <si>
    <t>michele-116377</t>
  </si>
  <si>
    <t>apres un accrochage(parti sans laisser d adresse)pas de soucis pour la réparation
et trés bon accueuil avec toutes les explications necessaire pour le bon déroulement</t>
  </si>
  <si>
    <t>pacha-115325</t>
  </si>
  <si>
    <t>Suite à un bris de glace dans notre veranda ,nous avons contacté Pacifica qui après avoir pris connaissance du sinistre et du montant du devis que nous avons fourni :nous a remboursé rapidement et intégralement avant même que les travaux ne soient réalisés .
Nous sommes très satisfait .</t>
  </si>
  <si>
    <t>thanais5-114918</t>
  </si>
  <si>
    <t>Fuir cette assurance a tout prix. Assureur pas a l écoute et pas de votre côté même assuré tout risque.je me suis fait rentrer dedans par un camion qui était donc totalement en tort et  je n' ai eu que des soucis avec eux . Ils ne valent même pas 1 etoile.</t>
  </si>
  <si>
    <t>vroum7693-114304</t>
  </si>
  <si>
    <t>Attention avec PACIFICA. Aucun sens du service client et traitement obscur des dossiers. lorsque j'ai souscrit à l'assurance j'ai bien spécifié que je souhaitais une assistance optimal, comprenez 0km, mis a dispo taxi en cas de besoin, etc.. l'interlocuteur m'a spécifié que ce serait le cas. Je les sollicite pour un dépannage et la demande d'un taxi, on m'explique que cela n'est pas compris dans mon contrat, je peux en revanche sollicité un taxi une fois le véhicule réparé. le dépanneur rappelle et comme par magie le taxi arrive dans les 5 mins. Je rappelle le lendemain pour leur indiquer que mon véhicule est réparé et que je dois aller chercher la voiture, on me refuse cette possibilité car la réparation a été faite en moins de 48h. Je contacte le service de gestion des contrats qui me renvoie vers l'assistance et qui me fait bien comprendre que contente ou pas, je vais devoir continuer de payer un service qui ne m'est d'aucune utilité car cela ne fait que 2 mois que j'ai souscrit à cette assurance... Déçue déçue je préfère payer des frais de résiliation plutôt que d'avoir à faire à des incompétents antipathiques qui procurent de fausses informations aux clients!</t>
  </si>
  <si>
    <t>claude--114259</t>
  </si>
  <si>
    <t>Mon dernier sinistre a été traité rapidement avec une bonne communication alors que je suis mal entendant. Mon assureur a traité le dossier directement avec mon garagiste.</t>
  </si>
  <si>
    <t>samantha--113615</t>
  </si>
  <si>
    <t>Bonjour Monsieur Madame je suis Mme Salaj et je vous remercie pour votre aide merci de nous accompagner dans notre démarche par rapport aux soucis qu'on a eu récemment un grand merci à toute l'équipe de Pacifica</t>
  </si>
  <si>
    <t>onizuka59--111963</t>
  </si>
  <si>
    <t>Refuse de m’assurer sur un nouveau véhicule pour un accrochage en stationnement en jeune chauffeur produit il y a 8mois je ne trouve pas sa tout a fait normal. Ceci étant, les prix reste correct et le personne au téléphone reste a l’écoute</t>
  </si>
  <si>
    <t>ferreira--111409</t>
  </si>
  <si>
    <t xml:space="preserve">BONJOUR ! professionnel de l automobile sur condom 32100 depuis 20 ans a la tète de deux garages.
J ai sortie toutes mes assurances de chez Pacifica ( sci , 11 maisons , complémentaire santé, voiture , ect ...)
J ai sortie aussi les assurances de mes parents ( 3 voitures , santé , habitation ect)
Des que l occasion se présente je fais  basculer des clients et collègues sur d autre compagnie d assurance locale sur condom 32100 .
Ferreira laurent
06.64.66.72.00
</t>
  </si>
  <si>
    <t>nini-110738</t>
  </si>
  <si>
    <t>Lamentable résiliation pour excès de vitesse déclaré ! Ça ne leur a rien coûté au prix de l assurance lamentable ! La sanction est légale mais on considère son client comme un criminel ! Un honte .</t>
  </si>
  <si>
    <t>jac56-110454</t>
  </si>
  <si>
    <t>Je quitte Pacifica car tous les ans je prends une augmentation , et aujourd'hui a garantie egale j'ai trouve une assurance a moitie prix,bien que je n'ai pas eu de sinistre depuis mon adhesion .</t>
  </si>
  <si>
    <t>sara-110390</t>
  </si>
  <si>
    <t>Ignoble, mon contrat a été résilier sans me prévenir. Lorsque j’ai eu le malheur de demander la raison, on m’a dit que c’était parce que j’avais « trop » de sinistre. Entendez par trop, 1 sinistre dans lequel je n’étais pas responsable.</t>
  </si>
  <si>
    <t>lyonnais-110243</t>
  </si>
  <si>
    <t>A éviter !!!!! Contrat tout risque sans soucis de paiement ou autre ... accident finalité prise en charge avec des informations erronées puis propositions par leur expert mandaté de réparation avec des pièces d’occasion avant même d’avoir été consulté en tant que client... estimation ridicule du prix du véhicule et validation par Pacifica qui se cache derrière la procédure... 
Respect de la procédure 10/10 respect du client pigeon 0/10 à éviter absolument !!!!!</t>
  </si>
  <si>
    <t>valbonne-109901</t>
  </si>
  <si>
    <t>Les augmentations de primes sont exagérées.
En fait, que l'on ai des sinistres ou pas, on est bien au dessus de l'inflation déclarée par les autorités et par l'augmentation de nos revenus.
Plus le temps passe plus l'impact de l'assurance s'alourdit et on a toujours de bonne explications à donner.
De ce fait, je suis à la recherche d'autres assureurs partant du principe que l'on privilégie les nouveaux clients par rapport aux anciens.</t>
  </si>
  <si>
    <t>eb-108060</t>
  </si>
  <si>
    <t>Attention avec PACIFICA. Aucun sens du service client et traitement obscur des dossiers. Assurance auto résilié à leur initiative du jour au lendemain, sans discussion possible, parce qu'ils ont découvert dans notre historique un incident de paiement (réparé entre-temps!) 3 ans auparavant dans une autre compagnie. Aucune prise en considération du client !</t>
  </si>
  <si>
    <t>kenshiro-107443</t>
  </si>
  <si>
    <t>Très cher et compte une réparation d'un impact par Carglass comme un accident. De plus j'étais assuré depuis plusieurs années et nouveau contrat a été effectué (pas un avenant) lors de mon changement de véhicule en mai 2020. De plus j'ai subis une hausse très importante lors de mon déménagement de Vouvray à Narbonne.</t>
  </si>
  <si>
    <t>mickflo-106826</t>
  </si>
  <si>
    <t>assurances comme les autres assureurs,lorsque que vous en avez besoin il n'y a plus personnes,pas de suivis sur les sinistres,la conscience professionnelle est trop rare et inadmissible pour ce genre d etravail comme tout autre d'ailleurs...</t>
  </si>
  <si>
    <t>valerie--106313</t>
  </si>
  <si>
    <t>J'ai eu un accrochage. Une voiture nous ai rentré dans le coffre. Les réparations ont été faites. J'ai récupéré la voiture avec un souci, le petit signal sonore qu'on entends habituellement ne fonctionnait plus. Je l'ai signalé à Pacifica et dit à leur expert qui n'a jamais daigné me répondre. J'ai insisté plusieurs fois. Pacifica n'arrivait même pas à le joindre. Je devais prouver qu'avant cet accrochage cela fonctionnait donc payé une expertise chez BMW. J'ai trouvé ça assez fort. Je le fait rentrer dedans et c'est à moi de prouver que... Bref je suis partie de Pacifica ils ont pas chercher à me retenir ou à l'indemniser pour le préjudice.</t>
  </si>
  <si>
    <t>mp-105861</t>
  </si>
  <si>
    <t xml:space="preserve">De très mauvaise qualité !!!!!!!! toujours injoignable, aucun information suite à 1 sinistre seul un SMS c'est une BLAGUE cette assurance on vous promet dans votre contrat Taxi, prêt de véhicule j'attends toujours 
Assurance qui vous renvoi vers l'expert et ou votre garage je n'ai jamais vu une telle médiocrité en tant que cabinet d'assurance, assurée depuis 2 mois et VIVEMENT la fin des 1 an que je mette terme dans les plus brefs délais NUL DE CHEZ NUL.... </t>
  </si>
  <si>
    <t>coco--105812</t>
  </si>
  <si>
    <t>Pacifica est mon seul et unique assureur pour tous contrats, tous remboursement est effectué très rapidement sans réticente, la comparaison des prix d' autres agences ne n'incitent pas a en changer.De plus le CA est ma banque pour tous comptes.
J'espère vous avoir été utile ;recevez mes salutations. L.C.</t>
  </si>
  <si>
    <t>dom44-104692</t>
  </si>
  <si>
    <t>Assurance  voiture beaucoup trop chère comparéé aux autres  assurrances   Je sius en passe de changer pour l a moitiéé du pix même conditions   pas de taif pour moins de 5 000 km par an</t>
  </si>
  <si>
    <t>17 février 2021 suite à une expérience en février 2021</t>
  </si>
  <si>
    <t>marye-104371</t>
  </si>
  <si>
    <t>Je suis de l'avis des autres , au début tout était presque parfait , mais grosse dégradation, on ne peut même plus les joindre , il faut passer par notre conseiller bancaire qui n'y connait rien , mélanger banque et assurance n'est pas très judicieux , je vais me retirer également , de plus il faut attendre la date anniversaire , mais ça c'est pour toutes les assurances pareils , ça ne devrait pas , heureusement pour les mutuelles ont peut maintenant en changer quand on le désire , je ne recommande pas PACIFICA</t>
  </si>
  <si>
    <t>10 février 2021 suite à une expérience en février 2021</t>
  </si>
  <si>
    <t>fournel--103958</t>
  </si>
  <si>
    <t>Si vous tombez sur une certaine Virginie ne surtout pas traité avec elle très désagréables voire raccroche au téléphone. N'a pas envie de travailler ni de souscrire des assurances apparemment.</t>
  </si>
  <si>
    <t>09 février 2021 suite à une expérience en février 2021</t>
  </si>
  <si>
    <t>paname-103884</t>
  </si>
  <si>
    <t>je suis entierement satisfaite jusqu'a aujourdhui aucun probleme meme tres satisfaite suite a un petit accrochage fait par moi meme  j'ai ete tres bienrecu au telephone et tres satisfaite de la suite je n'ai pas l'intention a ce jour de changer d'assurance       
cordialement</t>
  </si>
  <si>
    <t>marin-14120</t>
  </si>
  <si>
    <t>client pacifia depuis plus de 15 ans j'ai eu 1 bris de glace et un acte de vandalisme sur ma voiture j'ai juste appelé l'assistance qui m'a conseille et tout a été pris en charge en ce qui me concerne je suis très satisfait de mon assureur.
assuré en tout risque</t>
  </si>
  <si>
    <t>kaizer-103428</t>
  </si>
  <si>
    <t>Si c'était possible, je mettrai une note négative ! Résilié par lettre laconique indiquant que vous n'entrez pas dans le critère d'acceptation. Il semblerait que PACIFICA n'accepte pas d'avoir deux véhicules assurés sur un même tête ! Et ils resilient les deux contrats. Complétement loufoque et pas moyen d'obtenir une explication. Ils vous répondent hyper tardivement. Fuyez avant qu'ils vous résilient ... après c'est très difficile de vous réassurer. Merci Pacifica</t>
  </si>
  <si>
    <t>richard-dubsky-103423</t>
  </si>
  <si>
    <t>mauvaise gestion de la partie assurance. En effet ils établissent les contrats d'assurance automobile sans avoir étudier la demande de tarification qui contient toutes les informations. Et vous demandent 1 mois après établissement du contrat d'effectuer une résiliation amiable car vous ne rentrez pas dans les critères d'acceptation. Il indiquent que de faire la demande de résiliation par messagerie sécurisé est suffisant mais il n'y a aucun moyen de les joindre si ce n'est que par l'intermédiaire du gestionnaire bancaire qui ne peut leur retransmettre vos message et leur adresse email externe est une adresse noreply.
Si on les appels on tombe sur des pools téléphoniques qui n'ont pas vision sur vos correspondances et qui ne connaissent même pas les personnes qui gèrent les contrats d'assurance</t>
  </si>
  <si>
    <t>maretvenise-97058</t>
  </si>
  <si>
    <t>Assurance vraiment au top qui apporte les garanties dont j'ai besoin et qui dépanne au moment d'un sinistre. Mon véhicule est tombé en panne vendredi à 16h45, a 17h30 ils m'avaient réservé un véhicule de prêt. Vraiment rien à redire.</t>
  </si>
  <si>
    <t>yann-nihon-94779</t>
  </si>
  <si>
    <t>J'appelle Pacifica pour une déclaration de sinistre auto...Quelle mauvaise réception ! Je ne sais pas si la personne était mal commode mais l'expérience cliente a été lamentable...Ma 1ere expérience "de vive voix" avec cette assurance me laisse un très mauvais présage pour la suite.</t>
  </si>
  <si>
    <t>aline-102995</t>
  </si>
  <si>
    <t>Des prix qui augmentent sans justification alors même que les confinements ont réduit l'utilisation des véhicules... des engagements non tenus... Cela fait plusieurs années que j'étais cliente chez Pacifica mais je suis de plus en plus déçue par certaines pratiques...</t>
  </si>
  <si>
    <t>slym-102434</t>
  </si>
  <si>
    <t>Je deconseille pacifica comme assurance auto pour plusieurs raisons. Vous avez avant tout à faire a une banque, et ça sa ressent dans le lien avec eux, multiples interlocuteurs en cas de sinistre, facturation d'un contrat sans signature, et j'en passe. En deux ans, pacifica m'a facturé au moins 5 fois par erreurs. En cause une mauvaise gestion des employés de l'agence du credit agricole, qui  a se vouloir partout ne sont a vrai dire nulle part. Leurs objectifs sont, au delà de l'aspect banquaire, de vous vendre un maximum de contrats (auto, habitation, protection juridique etc) mais ces contrats sont mal gérés, plein d'erreurs, et la confiance s'etiole. À bon entendeur</t>
  </si>
  <si>
    <t>31 décembre 2020 suite à une expérience en décembre 2020</t>
  </si>
  <si>
    <t>lam-102037</t>
  </si>
  <si>
    <t>assurance très réactive et performante lors de sinistre mais assez chère, je pense;
autre problème: le contact direct est plus compliqué quand vous n'êtes plus client du crédit agricole .</t>
  </si>
  <si>
    <t>29 décembre 2020 suite à une expérience en décembre 2020</t>
  </si>
  <si>
    <t>le-chinois-101954</t>
  </si>
  <si>
    <t xml:space="preserve">Je remercie Pacifica pour sa rapidité d'intervention et son efficacité pour le traitement du dossier.
Je remercie en particulier pour l'effort financier octroyé en ma faveur sur ce dernier sinistre.
</t>
  </si>
  <si>
    <t>22 décembre 2020 suite à une expérience en décembre 2020</t>
  </si>
  <si>
    <t>jeremie--101754</t>
  </si>
  <si>
    <t>Nous avons demandé à Pacifica de faire un geste pour nos 3 voiture du fait que l'on roule pas avec à cause du confinement et la réponse à été très clair pas de réduction. Donc nous allons partir de cet assureur. Je déconseille fortement. Et concernant le dépannage oui ils m'ont laissé sur le côté à attendre plus de une heure pour que la dépanneuse arrive. Très mécontent. Encore des gens qui s'en mettent plein les poches. ??</t>
  </si>
  <si>
    <t>19 décembre 2020 suite à une expérience en décembre 2020</t>
  </si>
  <si>
    <t>ms-101673</t>
  </si>
  <si>
    <t>Un contrat qui couvre bien mais comme tous les assureurs ils font appels à des experts qui sont la pour réduire au maximum les dédommagements.
On se pose donc la question, pourquoi payer cher une assurance qui n offre pas plus qu une low cost ?</t>
  </si>
  <si>
    <t>juliebee-101640</t>
  </si>
  <si>
    <t>Je suis chez Pacifica depuis environ 2 ans, je n'avais pas encore eu besoin de faire appel à eux. Ca a été le cas aujourd'hui avec ma voiture en panne et qu'il a fallu remorquer jusqu'à un garage (l'assurance inclut le remorquage jusqu'à environ 15/20 km sans frais). Moins d'une heure après, les dépanneurs (très sympa et efficaces) sont arrivés. Donc vraiment je suis satisfaite de leur service, et les personnes de Pacifica que j'ai eues au téléphone à plusieurs jours d'intervalle ont été toutes les deux très accueillantes et efficaces :)</t>
  </si>
  <si>
    <t>jilloute-101418</t>
  </si>
  <si>
    <t>c est une catastrophe ils prélèvent plusieurs fois ils ne prennent pas en compte les résiliations faites en bonne et due forme aucun relationnel client ils se cachent derrière les pauvres conseillers du Crédit Agricole et leur font perdre du temps ça fait six mois que j attends que mes contrats soient mis à jour ! Encore 100 euros de prélever par erreur ce mois ci et à l adhésion ils ont prélevés 2 fois par erreur également.....</t>
  </si>
  <si>
    <t>?-101187</t>
  </si>
  <si>
    <t xml:space="preserve">si je mesure coût bénéfice , la balance est très loin de l'équilibre.
Pour encourager les adhérents à la dépense de santé raisonné , si vous ajustiez la cotisation  en fonction des dépenses , vous feriez preuve de responsabilité.
Au regard de mes remboursements je recherche une autre mutuelle.    </t>
  </si>
  <si>
    <t>04 décembre 2020 suite à une expérience en décembre 2020</t>
  </si>
  <si>
    <t>pilonduroy-100947</t>
  </si>
  <si>
    <t>quand vous n'avez pas besoin d'eux, pas de probleme. mais quand vous essayez de les joindre, malgré 1 appel par jour depuis une semaine, la personne qui s'occupe de mon dossier secheresse ne ma rappelle pas. une honte.</t>
  </si>
  <si>
    <t>30 novembre 2020 suite à une expérience en novembre 2020</t>
  </si>
  <si>
    <t>l'ancien-100802</t>
  </si>
  <si>
    <t>obliger de téléphoner pour toutes les démarches,absence de locaux ,manque de présence pour discuter prix plus formalités .Conseillé aimable et professionnel au téléphone.</t>
  </si>
  <si>
    <t>mo-100242</t>
  </si>
  <si>
    <t>A fuir !!!
Accident non responsable et frais à payer le comble !!!
Il faut bien payer les incapables...,..................................................</t>
  </si>
  <si>
    <t>06 novembre 2020 suite à une expérience en novembre 2020</t>
  </si>
  <si>
    <t>buzzi-99732</t>
  </si>
  <si>
    <t>PAS CONTENT, PAS SATISFAIT!!!
Cela fait un peu plus de 1 an que nous sommes assuré chez PACIFICA et déjà deux grosse bourdes à leur actif nous concernant.
La première, ils ont réussis à nous faire une double assurance pour nos deux véhicules, soit 4 assurances pour 2 voitures.... Nous avons été remboursé et le problème s'est résolu après plusieurs mois de bataille....
La deuxième, nous avons mis notre second véhicule à la casse et nous sommes toujours prélevé pour ce véhicule alors que nous avons mis un terme au contrat d'assurance (appel téléphonique, mail et surtout courrier recommandé) et cela fait 7 mois que notre demande n'a pas été pris en compte.
Service plus qu'incompétent, encore une fois nous sommes dans une bataille pour récupérer nos cotisations.
Un conseil donc, A FUIR</t>
  </si>
  <si>
    <t>goldenghost-99122</t>
  </si>
  <si>
    <t>j'ai toujours été remboursé par Pacifica, y compris quand la facture était excessive, car intervention faite en situation d'urgence. Pacifica a tout de même payé. Donc, que des satisfactions.</t>
  </si>
  <si>
    <t>bibiche-99103</t>
  </si>
  <si>
    <t>Pas de problème, mais il ne faut pas retrouver votre véhicule accidenté sans tiers. Car on essaye de vous faire dire soit vous avez pris un trottoir ou vous avez prêtez votre voiture. Et tout ça pour vous diminuer votre bonus.</t>
  </si>
  <si>
    <t>jean-louis-lassept-99096</t>
  </si>
  <si>
    <t xml:space="preserve">j ai u affaire avec mon assureur pour un bris de glace et  impeccable  prise en compte sitot l appel  et remboursement intégral   et tres bon travail  du réparateur 
RAPIDE PARE BRISE a DAX et pas cher  et que je recommande </t>
  </si>
  <si>
    <t>man-99030</t>
  </si>
  <si>
    <t>fidèle ou pas , avoir 1 ou 12 contrats chez eux ,ils en ont rein à foutre , ils cherche tout pour ne pas payer , entourer d- expert incompétent ou former pour nuire à l' assuré   j' ai trois dossier ou on à refuser de voir les preuves , photos à l' appuis, fausse facture  ils s' en foute
 j' ai douze contrats chez eux ,et bien ils vont disparaître un à un , je vais pas donnez du fric pour pas être assurer , on comprend mieux ceux qui roule sans assurance , qui n' assure pas les maisons 
pourtant les banquiers du Credit Agricole en font les meilleurs assurance de france  c'est vrai !!! jusqu'au jour ou vous avez un sinistre  , Ha monsieur la petite ligne ici ICI elle est si grosse ,Ha on est désolé monsieur on peut pas vous dédommager
Pire il mon pas fourni les consignes générale  , document signé en double qu il garde , il ne l' on pas trouvé puisqu'ils ne me l' on pas fournis , Ha ! MR si on trouve pas le document on appliqueras l' assurance comme il se doit ,c'est des conversation enregistre , dont il on rien trouvé il on changer d' interlocuteur  et va te faire voir moi je dit comme ça maintenant
et voici leur belle formule (      La Protection Juridique ne pourra pas poursuivre votre réclamation et mettre en place un nouvel examen en changeant d'expert.
ÉVITER ,BOYCOTTER ,PACIFICA Suivi du dossier AG20211036 -référence sinistre : C5331141908/SJ4/CHF</t>
  </si>
  <si>
    <t>koweit--98842</t>
  </si>
  <si>
    <t xml:space="preserve">non compétent qui pour tenir ses objectifs signe des contrats en toute connaissance puis se rétracte deux mois plus tard en vous disant débrouillez vous alors que j’ai assuré la voiture avant de l’acheter.
Raison ma fille 9 ans de permis sans accidents ni contraventions Au Koweït comme en France attestations de l’assureur Kowetien, de l’assureur France et du ministère de l’intérieur Kowetien est considérée comme novice ... 4007 trop puissant !!
</t>
  </si>
  <si>
    <t>nerevahr-98839</t>
  </si>
  <si>
    <t>Si vous cherchez des "mangeur d'argent" vous êtes au bon endroit ! Mon sinistre à été géré par des incompétents qui n'ont plus rien à prouver (envoi de courrier sans adresse, envoi de courrier avec adresse mais sans contenus, oubli de rappeler les personnes concernées ...). Bref si vous cherchez une assurances automobile ne choisissez surtout pas Pacifica, sauf si vous êtes ABSOLUMENT certains que vous n'aurez jamais de sinistre. Et si vous êtes chez Pacifica, partez vite !!!</t>
  </si>
  <si>
    <t>08 octobre 2020 suite à une expérience en octobre 2020</t>
  </si>
  <si>
    <t>sam-98506</t>
  </si>
  <si>
    <t>Infirmière de profession et victime d’un accident de la route ( non responsable )... on m’a percuté par derrière, je suis aujourd’hui dans l’incapacité d’aller travailler car je n’ai toujours pas accès à un véhicule de prêt ( pourtant indiqué dans mon contrat auto) on m’ agresse au téléphone... c’est vraiment lamentable ! J’ai eu un première rdv avec le garage puis un second ... on me demande d’attendre ... cela fait mnt deux semaines ! Bravo Pacifica d’aller empêcher une infirmière d’aller travailler... je paye mes cotisation et je suis victime d’un sinistre mais aucun geste de votre part ... deux semaines à attendre un véhicule pour lequel je ne sais pas si cela va être réparable ou pas ! Des conseillers agressifs qui varient leurs versions du contrat ! A fuir ! Un courrier sera envoyé au siège !!!!</t>
  </si>
  <si>
    <t>xx-98469</t>
  </si>
  <si>
    <t>Très beau départ,  aucune prise en compte et modification de contrat sans consultation , assurance à eviter car aucune confiance malgré des années d assurance . Tant qu il n arrive rien tout  va bien,  vous imaginez la suite , et bien c est simple y a pas de suite et changez d assurance</t>
  </si>
  <si>
    <t>mael51-98399</t>
  </si>
  <si>
    <t>Resilie le contrat sans informer le client.
Aucun site internet ni espace client où avoir des informations sur son contrat ou un relevé d'information.
On ne peut les joindre que par téléphone et personne ne répond.
Prix beaucoup trop élevés.</t>
  </si>
  <si>
    <t>feenaranja--98332</t>
  </si>
  <si>
    <t xml:space="preserve">En panne voiture ne démarre plus un mal fou à les avoir au téléphone et pas aimable du tout 
Ça m’a choqué la façon de traiter les clients 
Étant tout risque 
Propose que le minimum au premier appel 
Obligée de rappeler pour réclamer je déconseille fortement PACIFICA 
</t>
  </si>
  <si>
    <t>26 septembre 2020 suite à une expérience en septembre 2020</t>
  </si>
  <si>
    <t>xtof-97892</t>
  </si>
  <si>
    <t>dommage cotisatio assurances trop chere mais reponde directement en cas de soucis tres competent</t>
  </si>
  <si>
    <t>lili--97639</t>
  </si>
  <si>
    <t>Pacifica n'est pas une assurance sérieuse. Mon fils avait assuré le véhicule neuf qu'il m'a offert. Après 7 mois,  ils ont décidé de le résilier car il n'a pas le permis. Cette assurance le savait depuis le début et avait accepté d' assurer le véhicule,  puisque j' en suis la conductrice et que je bénéficie d'un bonus de 50% acquis depuis plus de 12 ans. Il est tout à fait légal d' assurer un véhicule sans avoir le permis,  à condition de désigner un conducteur qui l'a,  et ils connaissaient la situation depuis le début. Aucun sérieux de la part de cette assurance qui,  de plus,  a continué à prélever les mensualités.</t>
  </si>
  <si>
    <t>15 septembre 2020 suite à une expérience en septembre 2020</t>
  </si>
  <si>
    <t>ouss-97423</t>
  </si>
  <si>
    <t>J'appelle depuis jeudi 10 septembre 2020  pour avoir des nouvelles paraport le sinistre que j'ai fait malheureusement aucune réponse personne décroche ??????chui pas du tt satisfait</t>
  </si>
  <si>
    <t>oryan-97080</t>
  </si>
  <si>
    <t>A fuire 4 mois que je me suis rendu conte d'un probleme sur mon contra moto il mon mis du malus 1.25 alors que j'ai pas fait d'accident 4mois problème toujour pas règle courier mail appel rdv rien a faire</t>
  </si>
  <si>
    <t>ced33-96752</t>
  </si>
  <si>
    <t>Suite à un accident , une expertise à lieu , sans que l'expert ne se déplace , par photos a distance ...des réparations sont faites , je récupère le véhicule , il tombe en panne quelques heures plus tard le jour même ... Et bim le même expert cette fois se déplace et dit que ça n'est pas dû à l'accident avec le garagiste qui dit qu'il n'avait rien vu ... Donc la 1600 euros de réparation à mes frais ...
De véritables V O L ...... Les experts sont de mèche avec les assurances et les garagistes attitrés de assurances... 
( J'ai écourté pour pas faire trop long ... )</t>
  </si>
  <si>
    <t>17 août 2020 suite à une expérience en août 2020</t>
  </si>
  <si>
    <t>bart-96400</t>
  </si>
  <si>
    <t>Gestion chaotique et catastrophique du dossier. Vous n'avez jamais le même interlocuteur au téléphone.
L'assurance fait tout son possible pour ne pas rembourser les dégâts suite à un sinistre.
Il essaye de faire trainer les dossiers en espérant que les personnes abandonnent.
 Il ne faut surtout pas se laisser faire, il est recommandé de consulter un expert indépendant ou un avocat.
Le conseiller financier me faisait remarquer que les tarifs étaient élevés car Pacifica remboursaient très bien...
FUYEZ CETTE ASSURANCE !!!!</t>
  </si>
  <si>
    <t>11 août 2020 suite à une expérience en août 2020</t>
  </si>
  <si>
    <t>lili-96177</t>
  </si>
  <si>
    <t xml:space="preserve">L’assurance du Crédit Agricole je ne la recommanderais à personne je suis déçu et très en colère.Quand j’ai appelé pour une demande de résiliation on m’a informé que je pouvais résilier en date du 9 août 2020 ma nouvelle assurance a envoyé un courrier de résiliation pour cette date selon la loi Hamon or on m’informe que la résiliation a été refusé car mon contrat se termine en avril 2021. Je suis très en colère par rapport à ces mauvaises informations et les incompétence du service clientèle et
Et donc c’est pour cela que je ne recommanderais pas cette assurance du Crédit Agricole et je pense fortement que je vais peut-être même changer de banque
</t>
  </si>
  <si>
    <t>10 août 2020 suite à une expérience en août 2020</t>
  </si>
  <si>
    <t>jocabourg-96139</t>
  </si>
  <si>
    <t>Besoin d'aide un dimanche fin d'après midi pour dépannage problème de batterie voiture récente ne démare pas. Appel assistance, immédiatement prise en compte n° dossier envoyé par sms - info dépanneur arrive dans 9 mn - exact - trouve la panne rapidement sur la batterie - tout a été très bien - très satisfait -</t>
  </si>
  <si>
    <t>robertvin-90319</t>
  </si>
  <si>
    <t>Un service client déplorable qui ne donne pas satisfaction. Il faut insister très fortement avant d'avoir quelque de compétent et d'aimable au téléphone...</t>
  </si>
  <si>
    <t>14 mai 2020 suite à une expérience en mai 2020</t>
  </si>
  <si>
    <t>pb-89639</t>
  </si>
  <si>
    <t>Trés bien mais chère</t>
  </si>
  <si>
    <t>20 mars 2020 suite à une expérience en mars 2020</t>
  </si>
  <si>
    <t>chelha9223-88433</t>
  </si>
  <si>
    <t>A fuir, service client qui laisse à désirer de mauvaise fois et très désagréable, refuse de vous rembourser quand il sont en tord, il m'on changer une responsabilité à un sinistre sans prévenir, vraiment si on pouvez metre une note de 0 je l'aurais fait</t>
  </si>
  <si>
    <t>09 mars 2020 suite à une expérience en mars 2020</t>
  </si>
  <si>
    <t>missmoon-88140</t>
  </si>
  <si>
    <t>Pacifica est une assurance non seulement trop chère mais aussi elle est de très mauvaise foi. Il cherchent toujours le moindre détail pour vous refuser le remboursement. Je vous la déconseille fortement!</t>
  </si>
  <si>
    <t>24 février 2020 suite à une expérience en février 2020</t>
  </si>
  <si>
    <t>marie-87560</t>
  </si>
  <si>
    <t>Satisfait mais prix excessifs par rapport a la concurrence et vu le nombre de contrats chez vous soit 4(3autoset 1 habitation)</t>
  </si>
  <si>
    <t>furax-87068</t>
  </si>
  <si>
    <t xml:space="preserve">Je suis assuré depuis 20 ans pour mes voitures. Je reçois ce mercredi un courrier selon ils résiliaient mon contrat. Motif : la sinistralité constatée pour ce contrat. Je suis à 50% de bonus. J'ai eu 4 sinistres dont 2 bris de glace. Je ne suis responsable d'aucun d'eux.
J'appelle et ils ont le culot de me demander de faire moi-même la demande de résiliation alors que ce sont eux qui m'éjectent! Le motif est que si ce n'est pas moi qui résilie, je ne retrouverai aucun assureur.
Fuyez cette compagnie d'assurance
</t>
  </si>
  <si>
    <t>29 janvier 2020 suite à une expérience en janvier 2020</t>
  </si>
  <si>
    <t>steph-86462</t>
  </si>
  <si>
    <t>Bonjour , j'ai souhaiter résilier mon assurance auto en invoquant la loi hamon , résultat , toujours un truc qui va pas avec pacifica , cela fait 2 mois que je paie 2 assurances différentes du coup , sans parler des tarifs exhorbitant , je suis passer a la concurrence , j'ai diviser le prix par 2 , pacifica a fuir absolument</t>
  </si>
  <si>
    <t>01 décembre 2019 suite à une expérience en décembre 2019</t>
  </si>
  <si>
    <t>artmanies-81518</t>
  </si>
  <si>
    <t>J'ai eu un sinistre très banal je me suis mangé une borne en me garant, rien de grave , j'appelle l'asurance pour lui demander si je déclare à quoi j'ai le droit. Je lui dit d'attendre avant de le faire . Mais elle n'a rien attendue et à déclaré un sinistre responsable sans avoir vu ni la voiture no d'expert....du coup j'ai diminué mon bonus et paye plus chère!</t>
  </si>
  <si>
    <t>11 septembre 2019 suite à une expérience en septembre 2019</t>
  </si>
  <si>
    <t>micka18-79106</t>
  </si>
  <si>
    <t xml:space="preserve">Une honte service client zéro pointé
Nouveau véhicule acheté le 30 juillet seulement 600km au compteur
Un allemand me rentre dedans portière arrière gauche enfoncée je ne suis pas sur place au moment des faits j'ai un mots sur mon pare brise avec les coordonnés de la personne Pacifica me conseille de contacter la personne par appels téléphoniques et par courrier pas de réponse
Pacifica ne réagit pas c'est a moi de me démerder avec la personne on me dit même par téléphone que il faut que je me rendre sur place c'est a dire en Allemagne pour voir avec la personne directement de trouver des témoins et même de me rendre a la gendarmerie pour porter plainte dans la ville ou le sinistre a eu lieu je suis de Bourges le sinistre a eu lieu a Tours 400 kms aller retour et après on me dit Monsieur pas de constat franchise 330 euros
Courrier avec mot et coordonnées de la personne fautive envoyé au siège de Pacifica justificatif devis des travaux chez le carrossier
toujours pas de réponse a ce jour
8 contrats chez eux actuellement 3 voitures habitation assurance santé assurance vie et j'en passe
Cotisation 2600 euros par an
Je trouverais mieux ailleurs
Fuyez ce groupe au plus vite
</t>
  </si>
  <si>
    <t>valeskita33-78610</t>
  </si>
  <si>
    <t>En panne en Espagne assistance très mauvaise nous sommes à 1184 euros de frais nous aurons 300 euros de rembourse et un plafond de 300 euros pour l assurance ....ce matin á 10h un taxi devait venir nous chercher pour prendre un véhicule de location pour rentrer en france il 15h38 toujours de taxi malgré un grand nombre d appel hors forfait de notre parts.....Nous sommes une famille avec un bébé..
Et nous 'scouatons"  le halde l hotel et nous ne connaissons toujours pas notre sort toujours pas de nulle..  dernier recours l embassade française en Espagne... c est honteux excusez mon écriture mais j ecris depuis mon mobile..éviter Pacifica vraiment . Nous allons nous ruiner et nos enfants sont fatigués de changer d hotel tous les jours... Vacances gâché 
.</t>
  </si>
  <si>
    <t>17 juillet 2019 suite à une expérience en juillet 2019</t>
  </si>
  <si>
    <t>sf-77706</t>
  </si>
  <si>
    <t>Suite à un épisode de grêle, aucune réperation n'est prise en charge par l'assurance tous risques.  En effet, si la valeur des travaux de carrosserie est supérieur à la valeur de la voiture, les repartions sont à votre charge et vous devez payer une expertise pour avoir le droit de rouler avec des tonches de grêle...</t>
  </si>
  <si>
    <t>atx29-75274</t>
  </si>
  <si>
    <t>pacifica est vraiment une banque il sont là pour gagner de l'argent , tant que nous payons çà va, la eu un accident ou le tord est a la partie adverse a 100% et même les expert sont a leur solde et tire les prix vers le bas; il non pas le choix c'est les barème pacifia enfin moi j'ai fait 9 ans chez eux sans soucis , parce que trop bon conducteur je me fait rentrer dedans et la plus personnes devant moi , je les déconseille fortement il n'écoute pas nos revendication, il a que les revendications de leur entreprise qui compte , les autre assurance ne sont guerre mieux je pense mais eux peu etre ecoute leuir sociétaires , j'ai une autre voiture a la Maaf , tres bien même pour ma femme qui a eu un accrochage a ses tord très courtois , ici on ce fait engueulé parce que il doivent sortir de l'argent de leur poche , pour info Madame la conseillères de pacifia c'est un peu le but de pourquoi on s'assure sinon roulons tous en assurances .</t>
  </si>
  <si>
    <t>titeingrid-74734</t>
  </si>
  <si>
    <t>bonne assurance, qui prend beaucoup de chose en garantie , service clients au top , mais au bout d'un ans j'ai voulu renégocier le tarif et la banquière ma dit qu'il lui été impossible de négocier l'assurance auto c dommage car du coup je ne pense pas rester par la suite</t>
  </si>
  <si>
    <t>27 mars 2019 suite à une expérience en mars 2019</t>
  </si>
  <si>
    <t>hug-73501</t>
  </si>
  <si>
    <t>A fuir! Il aura fallu plus de deux mois pour obtenir réparation et surtout être reconnu non responsable. Aucun papier, tout ce fait par téléphone!!! (Bonjour pour prouver quoi que ce soit en cas de litige). Et attention à leurs experts 'indépendants' (BCA expertise) qui ne font rien pour vous aider non plus.</t>
  </si>
  <si>
    <t>04 février 2019 suite à une expérience en février 2019</t>
  </si>
  <si>
    <t>jim-70937</t>
  </si>
  <si>
    <t>Refus d'un nouveau contrat car retard sur mon autre carte grise donc pour remercier pacifica, à chaque contrat anniversaire je dirais by by</t>
  </si>
  <si>
    <t>edmond59-70180</t>
  </si>
  <si>
    <t>Juste arrivé en fin d'année, et déjà gros regrets de m'être fait enfumer. 
Ils se sont bien gardés de me dire que j'allais être augmenté deux mois après.
Je vous ai déjà fui il y a 37 ans, vous n'avez pas changé, revenu uniquement sur le conseil insistant de mon fils. 
Je n'ai plus aucune confiance, trop de filouterie. 
je cherche un autre assureur. Je serai heureux quand je serai débarrassé de vous.</t>
  </si>
  <si>
    <t>polo-70117</t>
  </si>
  <si>
    <t>Très bonne assurance auto réactivité présente ainsi que remboursement rapide mais en revanche prix un peu élevé</t>
  </si>
  <si>
    <t>16 décembre 2018 suite à une expérience en décembre 2018</t>
  </si>
  <si>
    <t>barbara-69448</t>
  </si>
  <si>
    <t>De gros nuls, incapables de résilier mes assurances alors qu'ils m'ont envoyé un courrier dans ce sens. Melgre mon courrier pour résilier et après avoir reçu une réponse validant la résiliation, ils sont encore capable de me réclamer les mensualités.</t>
  </si>
  <si>
    <t>17 novembre 2018 suite à une expérience en novembre 2018</t>
  </si>
  <si>
    <t>fifi-68694</t>
  </si>
  <si>
    <t>après échange de mon pare brise sur mon toyota chr et passage devant un expert je me suis vu retirer plus de vingt pour cent de ma facture initial pour soi disant surfacturation du concessionnaire.
qui mieux que Toyota est habilite a changer mon pare brise?.
lamentable</t>
  </si>
  <si>
    <t>18 octobre 2018 suite à une expérience en octobre 2018</t>
  </si>
  <si>
    <t>lolo114-67857</t>
  </si>
  <si>
    <t>Suite 1 tentatives de vol véhicule ,1 accrochage et un vol du véhicule en 6 mois , Pacifica m'a assuré 2 ans puis m'a viré prétextant trop d'accident . Ils m'ont laisse 1 an pour trouver un autre assureur . L'assurance est obligatoire pour rouler , donc il faut payer mais il ne faut pas avoir de sinistre sinon on vous vire .</t>
  </si>
  <si>
    <t>jb51-67130</t>
  </si>
  <si>
    <t>Client (pro) depuis 20 ans, j'ai eu un sinistre auto pour un montant de 9500 e. Déblocage de la moitié de cette somme après multiples appels (ligne dédiée aux sinistres saturée...). Depuis 2 mois plus rien... Aucune explication, aucune communication malgré ma réclamation client faite en agence... 
Je pense faire état de ma mauvaise expérience lors de la prochaine AG de ma caisse locale...</t>
  </si>
  <si>
    <t>10 août 2018 suite à une expérience en août 2018</t>
  </si>
  <si>
    <t>dilou73-66124</t>
  </si>
  <si>
    <t>Je cherche moins cher. Mon conseiller ne me fait jamais de proposition commerciale. J'aimerai faire le point une fois par an. J'ai le sentiment d'être arnaquée quand je vois les autres assurances.</t>
  </si>
  <si>
    <t>12 juillet 2018 suite à une expérience en juillet 2018</t>
  </si>
  <si>
    <t>liza45-65438</t>
  </si>
  <si>
    <t>j'étais ancienne cliente et pendant des années par le biais de crédit agricole sauf quand j'ai eu un litige avec eux. J'ai juste appelé pour un renseignement du a ma franchise et la dégradation de ma voiture .Il mon fait un dossier comme après j'ai pas donné suite . Je n'ai pas vu d 'expert puis mon avantage conducteur a été impacté donc je payais plus chère.</t>
  </si>
  <si>
    <t>nath26-65040</t>
  </si>
  <si>
    <t>Attention, cette assurance travaille en partenariat avec des banques ( LCL et crédit agricole) qui amènent des clients... Les dossiers mettent 5 à 6 mois pour être étudiés et au bout de 6 mois vous recevez un coup de fil laconique qui vous prévient que l'assurance ne veut plus de vous. Ensuite débrouillez vous. Attention car les conseillers bancaires (formés en quelques heures, sans connaitre les subtilités des assurances) ne vérifient pas les critères de l'assurance mais ils ont remplis leurs objectifs... Et quand l'assurance vous résilie, la banque et l'assurance se renvoient la responsabilité du problème et le client  ne peut rien faire!</t>
  </si>
  <si>
    <t>lili-65033</t>
  </si>
  <si>
    <t>Service client inexistant, voir irrespectueux! Temps de traitement hallucinant (1 mois pour 1 changement d'adresse...)! A fuir!!!!!!! Cette compagnie ne sert qu'à encaisser l'argent! Les conseillers sont tout simplement incompétents et irrespectueux!</t>
  </si>
  <si>
    <t>pedro-64535</t>
  </si>
  <si>
    <t>Assurance auto , nul !! Quand vous avez besoin de quelque chose ils ne sont plus là pour vous aidez !!</t>
  </si>
  <si>
    <t>31 mai 2018 suite à une expérience en mai 2018</t>
  </si>
  <si>
    <t>kiki-64351</t>
  </si>
  <si>
    <t>j'ai déménager et fait mon changement d'adresse et assurer l'appartement que j'ai en se moment et aussi pour ma voiture et ils mont résilier mes deux contras et cela je le trouve pas juste</t>
  </si>
  <si>
    <t>25 avril 2018 suite à une expérience en avril 2018</t>
  </si>
  <si>
    <t>lechat-63556</t>
  </si>
  <si>
    <t>tout par internet et via le crédit patate qui ignore sciemment les mails pour supprimer des garanties optionnelles</t>
  </si>
  <si>
    <t>philippe59148-62591</t>
  </si>
  <si>
    <t>On vous fait de belle offre mais 6 mois après résilier pour un motif qui ne tient pas debout puis aussi on envoie plus de trois fois les formulaires et comme second conducteur on ne veut pas vous prendre la belle erreur que j ai fais d allez la a cause eux pendant trois ans je suis dans un fichier vraiment merci le pacifica la pub va être fait</t>
  </si>
  <si>
    <t>titi-62205</t>
  </si>
  <si>
    <t>J'ai eu un sinistre auto. Ma voiture a été déclarée épave. Vu le nombre de km au compteur 250000 j ai eu peur de l'indemnisation. Du coup j 'ai été agréablement surprise de voir que j'ai été remboursée valeur d'achat alors qu'elle avait 4 ans plus un chèque pour la protection corporelle du conducteur. Et les 12 jours de prêt de véhicule m'ont bien aidé pour allez travailler. Je recommande cette assurance bonne réactivité expertise et prise en charge.</t>
  </si>
  <si>
    <t>19 février 2018 suite à une expérience en février 2018</t>
  </si>
  <si>
    <t>regeois-61567</t>
  </si>
  <si>
    <t>ayant 50% de bonus lors de mon inscription , j'ai eu un petit accrochage de rien du tout , payé une franchise de 350€ et subit un malus de 0.62.ce qui fait 4 ans sans "accident" pour récupérer mon bonus 50 , inadmissible.</t>
  </si>
  <si>
    <t>tremplin59-61357</t>
  </si>
  <si>
    <t>Une assurance qui fais son propre code de la route pour récupéré une partie de franchise !!! des discours différent suivant le collaborateur  qu on a au téléphone !! très déçu je conseil fortement !!!</t>
  </si>
  <si>
    <t>marinelor06-61203</t>
  </si>
  <si>
    <t xml:space="preserve">Suite à une rayure faite sur mon vehicule par un vélo,  j'appelle pacifica pour savoir comment je doit procéder. Il m'indique un garage à 15 minute de chez moi pour faire un devis. 
Ce devis effectué  (très cher) la personne ayant rayé la voiture préfère me dédommager directement (connaissant un carossier). 
Je rapelle pacifica pour leur dire que tout s'était arranger et que la personne ne souhaite pas passer par son assurance. Il me réponde aucun problème on ferme le dossier.
Et la surprise cette année j'ai un sinistre de déclaré et mon avantage bon conducteur qui n'augmente pas.
Je les appelle, une personne me dit qu'elle ne sait pas, me dirige vers une autre personne qui me dit que ce n'est pas normal et enfin une troisième me dit que tout est normal.
Soit disant ils ont ouvert un dossier donc je dois en payer les désavantages ...
Donc un coup de fils pour avoir des renseignements et je me retrouve e sans mon bonus bon conducteur !! 
</t>
  </si>
  <si>
    <t>sofach-60584</t>
  </si>
  <si>
    <t xml:space="preserve">Bonjour à toutes et à tous, 
Je voudrais partager avec vous ma mauvaise expérience avec l'assurance automobile LCL (PACIFICA). 
Le 15/02/2016 je suis allé voir ma conseillère à l'agence LCL de chaumont (52000) pour une assurance habitation. Lors de ce RDV elle a réussi à me convaincre  à changer d'assureur auto et venir chez eux pour ma TWINGO. De ce fait, je lui ai donné tous les documents nécessaires (relevé d'information chez l'ancien assureur, permis carte grise.....). Jusque là tout va bien. 
En octobre 2017, j’achète une nouvelle voiture (une C4) et je l'assure chez CITROËN ASSURANCE. Après quelques jours de ma souscription je reçois une résiliation !!! pour FAUSSE DÉCLARATION  .  
Lorsque je me suis renseigné, je me suis rendu compte que ma conseillère LCL n'avait pas fait de demande de résiliation en 2016, pour la TWINGO, auprès de mon ancien assureur. Ce dernier a du résilier mon assurance pour motif de document non à jour (j'ai pas envoyé mon nouveau titre de séjour car je croyais que la résiliation a été faite par ma banque!). 
Suite à ça, je suis allé voir ma nouvelle conseillère (celle qui m'a pris en charge en 2016 a quitté l'agence) pour l'informer de ma résiliation de chez CITROEN ASSURANCE pour la C4 et voir avec elle ce qu'ils peuvent me proposer comme solution.  Elle reconnait l'erreur de sa collègue. Ainsi, elle m'a proposé, en concertation avec la directrice de l'agence, une nouvelle souscription plus chère avec un remboursement de 200 euros. Lors de ce RDV ma conseillère et moi avons écrit et envoyé (à partir de l'agence) une réclamation à PCIFICA tout en détaillant ce qui s'est passé. 
Quelques jours après, je reçois la réponse de PCIFICA et c'est la grande surprise. Non seulement ils ne reconnaissent pas l'erreur de mon ancienne conseillère (elle n'a pas fait la demande de résiliation auprès de mon ancien assureur) mais aussi ils m'informent qu'ils vont procéder à la résiliation de mon contrat d'assurance pour la C4 pour motif de fausse déclaration lors de la souscription (résiliation CITROËN ASSURANCE PAS DÉCLARÉE) !!!! En fait, ma nouvelle conseillère a fait une boulette. Elle n'a pas déclaré ma résiliation C4 alors que je suis allé les voir à cause de cette résiliation!!! 
Aujourd'hui, ma conseillère ne veut pas assumer et je me retrouve avec une voiture sans assurance et aucune assurance ne veut me prendre, sachant que je travaille à 25 km de mon domicile et j'ai besoin de la voiture pour aller à mon travail.      
Voilà ce que ça vaut </t>
  </si>
  <si>
    <t>29 novembre 2017 suite à une expérience en novembre 2017</t>
  </si>
  <si>
    <t>lmimi78-59229</t>
  </si>
  <si>
    <t xml:space="preserve">Suite à un accident automobile et au rachat d'un nouveau véhicule en remplacement du précédent , le Crédit Agricole m'a proposé de m'assurer auprès de PACIFICA ASSURANCE. Je n'ai absolument pas menti sur ma situation (sinistre responsable fin octobre,  mais conservation de mon coefficient bonus de 50 %). Après être assuré pendant 3 à 4 semaines environ auprès de PACIFICA, je viens de recevoir une lettre de résiliation de cette compagnie non datée (sans date) selon les termes suivants "avec prise d'effet dans un délai de 10 jours à compter du lendemain 0 heure de la date mentionnée sur le présent courrier" !!! J'avais subit d'autres sinistres totalement non responsable dans les 3 dernières années. Or, ces éléments avaient été indiqués et le conseiller bancaire avait même contacté PACIFICA par téléphone afin de s'assurer de mon éligibilité auprès de cette assurance. Cette assurance est une vraie HONTE.  Bien évidemment, je ne suis pas encore remboursé. </t>
  </si>
  <si>
    <t>milazen-59124</t>
  </si>
  <si>
    <t>A l'occasion d'un sinistre récent, (voiture dans un parking souterrain où d'autres voitures ont été incendiées) j'ai pu mesurer le degré de satisfaction de cette assurance que je recommande vraiment. Ecoute, conseil, prêt d'une voiture le temps nécessaire, pas de franchise car je n'ai jamais eu de sinistre et suis cliente chez eux depuis 10 ans!) Le traitement du sinistre a été parfait et j'ai pu constater les différences avec d'autres sinistrés qui ont dû payer une franchise alors qu'ils étaient clients depuis plus de 30 ans en tous risques et n'avaient jamais eu de sinistre!! Effectivement il y a de tout et certaines assurances en profitent. Je leur ai recommander de changer d'assureur!</t>
  </si>
  <si>
    <t>bobe-59114</t>
  </si>
  <si>
    <t>assurance très bien quand on a pas besoin d' eux mais au moindre incident les garantie sont toutes autres avec un service mal géré car vous leurs envoyé des pièces justificative et hop ils les reçoivent pas ou ils les perdent, bizarre, je nous vous parle pas quand vous voulez résilier une assurance, bon courage.</t>
  </si>
  <si>
    <t>14 octobre 2017 suite à une expérience en octobre 2017</t>
  </si>
  <si>
    <t>weslica2007-58068</t>
  </si>
  <si>
    <t>Assuré en tout risque, on me demande une franchise de près de 400€ pour un sinistre que je n'ai pas commis ! Le véhicule qui m'est rentré dedans à pris la fuite, malgré une plainte déposé et avoir fourni la plaque d'immatriculation du véhicule en tort, vu que celui ci n'était pas assuré ils ont pas voulu se prendre la tête, ils ont classé le sinistre sans suite et me comptais un sinistre si je faisais jouer l'assurance pour les réparations ! Je sais même pas si s'est légal tous ça !!!!</t>
  </si>
  <si>
    <t>05 juin 2017 suite à une expérience en juin 2017</t>
  </si>
  <si>
    <t>chaton5418-55147</t>
  </si>
  <si>
    <t>Prix très élevé pour les jeunes conducteurs qui sont étudiants sans revenus.</t>
  </si>
  <si>
    <t>kf6262-54862</t>
  </si>
  <si>
    <t>Payé 86€/mois au lieu de 67 chez la concurrence, service client agréable comme une porte de prison, lors d'une demande de negociation (je demandé juste 10 €/mois en moins il m'ont clairement dit d'aller me faire voir et d'aller voir ailleurs, ça tombe bien car c'est ce que je vais faire avec le plus grand des plaisirs, et je vais même en profité pour changer de banque (LCL) qui sont clairement complices.
Je précise que j'ai eu aucun sinitre et j'ai toujours payé a l'heure !</t>
  </si>
  <si>
    <t>12 mai 2017 suite à une expérience en mai 2017</t>
  </si>
  <si>
    <t>mimi57-54647</t>
  </si>
  <si>
    <t>Suite à un bris de glace ai appelé l'assurance et j'ai eu une jeune femme très courtoisement et agréable sans accent incompréhensible et non une plateforme. Dans la 1/2h mon dossier était fait le garage m'a appelé et après une visite m'a donné rendez-vous très rapidement.</t>
  </si>
  <si>
    <t>09 mai 2017 suite à une expérience en mai 2017</t>
  </si>
  <si>
    <t>yawovi-54544</t>
  </si>
  <si>
    <t>Je suis pas du tout content du service, car sans aucune lettre de relance mon contrat a été résilié, faute de payement pour le mois de janvier alors que les mois suivants sont réglés</t>
  </si>
  <si>
    <t>robert-coquerel-52278</t>
  </si>
  <si>
    <t>Je pense qu'au niveau du prix de l'assurance auto PACIFICA doit-être dans la moyenne la plus intéressante des polices ; je ne me suis pas particulièrement penché sur le sujet. Mais en ce qui concerne la prise en charge de l'accident et de la réparation du véhicule, c'est le top. Sur 2 ans 1/2 j'ai eu 2 sinistres (non responsable) et avec un véhicule spécialement aménagé, au moment des fêtes de fin d'année, pour moi, c'était la catastrophe. La correspondante a su calmer ma détresse par un accueil téléphonique franchement cordial et non pressé par le temps elle m'a expliqué la démarche qu'elle mettait en place. Par la suite, dépanné par un véhicule de remplacement, elle est intervenu pour que celui soit pris en charge pour le temps de dépassement de durée et de coût, malgré que mon cas ne figure pas dans les normes de garantie... Pour mes 2 sinistres ce fût similaire, certainement avec plus de professionnalisme pour cette dernière intervenante. Vraiment, chapeau !</t>
  </si>
  <si>
    <t>cloe-51667</t>
  </si>
  <si>
    <t>Des que je peux je retire tous mes contrats de chez eux., une vraie catastrophe.
Ils mérite aucune étoile (UN TRIPLE ZERO)
Le service client est nul, les conseillers se contredise entre eux, ne savent pas répondre aux questions (même les plus simple), ils vous donnent de fausse information (j'ai connue un problème pour une modification de date "oui oui la date a été changé madame"...mais bien sûr aucun changement au niveau de la date sur l'attestation d'assurance j'ai été obligé de décaler la date de livraison de mon véhicule neuf à cause d'eux... A FUIR !!</t>
  </si>
  <si>
    <t>kevin85-51331</t>
  </si>
  <si>
    <t>assurance pas mal au demeurant sauf depuis quelques temps ou ça c'est dégrader et en plus gérer par une banque avec des gens pas très compétant  de plus depuis que c'est une plateforme telephonique impossible de les avoirs (10 appels quasiment a chaque fois et ça ne répond
 jamais) et la banque nous dit de passer par eux et quand ont leur demande quelque chose ils disent qu'ils n'ont pas la main pour accéder bref j'en suis déçu je m'en vais donc de cette compagnie</t>
  </si>
  <si>
    <t>27 décembre 2016 suite à une expérience en décembre 2016</t>
  </si>
  <si>
    <t>pele-14920</t>
  </si>
  <si>
    <t>Ayant toutes nos assurances chez Pacifica nous aimerions bien refaire le point de toutes Santé, voitures , Maisons , avec notre conseiller !!</t>
  </si>
  <si>
    <t>fredo-49657</t>
  </si>
  <si>
    <t>26 novembre 2016 suite à une expérience en novembre 2016</t>
  </si>
  <si>
    <t>mikaelc-48852</t>
  </si>
  <si>
    <t xml:space="preserve">Un service de qualité, toutes les petites lignes ne laissant aucune mauvaise surprise, franchise faible pour toutes les garanties voire pas de franchise bris de glace. Garantie conducteur plus élevée que dans la plupart des propositions qui m'ont été faites
</t>
  </si>
  <si>
    <t>23 novembre 2016 suite à une expérience en novembre 2016</t>
  </si>
  <si>
    <t>destryck-49487</t>
  </si>
  <si>
    <t>Le prix est correcte cependant pour les contacter vaux mieux avoir fait un doctorat en assurance, on a 5 personne différentes au téléphone de plus ils ce renvoient tous l'appareil entre les service, grosse incompétence. Et pour finir il m'ont résilier pour un accident minime sur un parking (cabossage) je qualifie cela d'abusif j'aimerais même porté plainte mais je n'est pas envie de me lancé dans la justice</t>
  </si>
  <si>
    <t>edgar-49306</t>
  </si>
  <si>
    <t>Incompétents, ne prennent pas en compte les circonstances de l'accident. Adhérents pas informés du suivi de son dossier.</t>
  </si>
  <si>
    <t>didine-138831</t>
  </si>
  <si>
    <t>17ans que je suis assurée à la Matmut. J'ai commencé par l'assurance auto ensuite au fur et à mesure de ma vie, l'assurance protection individuelle, juridique,scolaire pour mes enfants et suite à ma séparation,assurance habitation...ect... Et là récemment assurance pour le scout de ma Fille. Pour résumer je recommande la Matmut. Leur accueil a toujours été au Top du Top que ça soit en agence ou bien au téléphone ????????Et si j'ai besoin d'un document pour maintes raison le personnel de l'agence réponds toujours présent, disponible avec une amabilité chaleureuse et conviviale. On a jamais l'impression de les déranger et pour nous client ça nous "fait un bien Fou" et surtout nous facilite les choses quand parfois elles nous paraissent compliqué !! Je recommande donc la Matmut sans hésitation et leurs prix/leurs offres sont + que raisonnables et très intéressantes ??????????</t>
  </si>
  <si>
    <t>Matmut</t>
  </si>
  <si>
    <t>val90140-138645</t>
  </si>
  <si>
    <t>Des déclarations de sinistre minimes et je reçois ce jour un recommandé qui me résilie mon contrat habitation au 31 décembre. Je vais donc aller voir ailleurs ainsi que assurance voiture et scolaire. Il perde un client pour plusieurs contrats. Alors que j'ai toujours payé mes cotisations. Je suis écoeuré par cette pratique mais visiblement courant vu ce que je viens de lire et encore moi j'ai reçu le recommandé. Je vais me satisfaire de ça</t>
  </si>
  <si>
    <t>remi--128693</t>
  </si>
  <si>
    <t xml:space="preserve">Bonjour surtout allez en agence si vous voulez vous assurer chez la Matmut et surtout prenez le temps de relire .
C est incroyable le manque de professionnalisme de cohérence 
fuyez j ai que des soucis avec  eux y comprennent pas quand vous ete un professionnelle. 
Personne ne s occupe de vous aucun responsable sachez que le conseiller Matmut est très limité alors assuré vous d être au bon service et chaque chose à la fois il ne sont pas à la hauteur une honte .
Y vous font même des contrat sans votre signature électronique sous prétexte qu'il reprennent un contrat mais pour rectifier y a plus personne 
Cdt,
</t>
  </si>
  <si>
    <t>biboy25-124804</t>
  </si>
  <si>
    <t>Gestion des sinistres lamentable ne se donne même pas la peine de répondre à ses clients ! 6 messages envoyés via l'espace client en l'espace d'un mois et demi j'ai 6 contrat chez eux je pense très sérieusement aller voir ailleurs!
On me propose des solutions comme le prêt d'un véhicule, transport  en commun ect à cause de l'immobilisation de mon véhicule et quand vous les appeler on me dit que j'ai droit à rien !
Impossible d'avoir un rdv avec l'agence locale et quand vous essayez de prendre RDV c'est le silence complet !</t>
  </si>
  <si>
    <t>blanche-123080</t>
  </si>
  <si>
    <t>Bon assureur à l'écoute - prix intéressants - règlements rapides - personnel compétent - emplacement centre ville toujours bien placé et pratique - j'émets une réserve sur le choix des experts extérieurs à la compagnie ???</t>
  </si>
  <si>
    <t>dmlpat-122982</t>
  </si>
  <si>
    <t xml:space="preserve">lors d'une panne de véhicule en espagne j'ai pu vérifier la qualité du service. très réactif; interlocuteur local qui gère le dossier et parle Français; remorquage très rapide; réservation de véhicule pour rentrer etc ; rappelé pour indiquer suivi du dossier ; service parfait ; si tout marchait comme celà </t>
  </si>
  <si>
    <t>nathy-122315</t>
  </si>
  <si>
    <t xml:space="preserve">Assuree depuis 1985 pour l'auto et la maison,  avec un bonus maximum depuis plusieurs annees....j'ai eu un accrochage avec ma voiture. C'est l'autre conducteur qui m'a percute a l'arriere et il a reconnu sa responsabilite. Pas de souci. La galere commence pour moi quand on m'annonce que ma voiture va devoir etre immobilisee une huitaine de jours au garage et que je sollicite la Matmut pour une solution de remplacement.Etant handicapee et obligee de conduire une voiture avec un amenagement special je ne peux faire appel a un vehicule de location. Il y a une dizaine d'annees je m'etais retrouvee dans la meme situation et la Matmut avait pris en charge un taxi me permettant de faire les allers-retours entre mon domicile et mon travail. Aujourd'hui, rien si ce n'est 35 € par jour de remboursement possible c'est a dire que je dois avancer l'argent et le taxi me reviendra de toute façon entre 55 et 70€ selon l'estimation que j'ai obtenue. Ajoute a cela un accueil tres administratif que ce soit a l'agence ou au tel et aucune prise en compte de mes besoins specifiques. Rentrez dans les cases ou fuyez....Il n'y a de mutualiste ou de solidaire que dans le nom. Dans la pratique en cas de probleme n'attendez rien d'autre que le minimum et aucune consideration.
</t>
  </si>
  <si>
    <t>r2rkim-116112</t>
  </si>
  <si>
    <t>J ai subi un accident l an dernier à aujourd’hui le 06/06/2021 c’est le silence complet aucune information clair quand je leur dit que ces long il me motive à prendre un avocat pour faire arrêter leur dossier je trouve ça vraiment compliqué entre l accident l’opération et la personne qui est toujours en fuite je commence à abandonné ils m ont eu à l usure</t>
  </si>
  <si>
    <t>mg--114981</t>
  </si>
  <si>
    <t xml:space="preserve">Client Matmut depuis plusieurs années bonus 50% plus 15% j ai eu un sinistre responsable et voilà les pb qui commence pourtant assurer  au max mais bon j ai épuise mes 20j de location et me voila piéton 15j que l expert a rendu l évaluation et moi on me répond vous allez être contacté 
Donc piéton plus toujours pas indemnisé et on vous dis patience lol assurance a fuir pourtant j ai quatre contrat mais sa y est trop déçu on change </t>
  </si>
  <si>
    <t>lily-114113</t>
  </si>
  <si>
    <t>Je suis outrée par les conditions générales de la matmut 
dans le cadre de la protection juridique, cet assureur,  joue sur les mots, refuse de donner une réponse à une question juridique sous prétexte qu'il s'agit du domaine immobilier, et que celui-ci est exclue de la protection juridique.
Sachant que beaucoup de domaine sont exclus de cette protection juridique et même celles qui sont prises en charge, la matmut fait tout pour rendre la démarche très difficile et dissuader les assurés de poursuivre leur demande de prise en charge!
Je donne Zéro pointé a cet assureur AFUIR !</t>
  </si>
  <si>
    <t>ajlani-113650</t>
  </si>
  <si>
    <t>Assurance MATMUT  ne paye pas mon sinistre malgré que je suis assuré tout risque et client de 43ans  assuré chez eux mon véhicule ce trouve chez un carrossier depuis des mois  soit disant en cours de traitement aujourd'hui le garage me réclame du parkage et MATMUT m'envoi un courrier disant qu'il me résilie pour  3petite griffe  cherche des personnes dans mon  ka pour prendre a plusieurs un avocat</t>
  </si>
  <si>
    <t>daniel62144-113243</t>
  </si>
  <si>
    <t>Assez déçu de la MATMUT. Rétroviseur cassé dans un lavage auto. Possibilité de prise en charge par la MATMUT mais avec une franchise de presque 300€. Presque plus cher que le rétro. Je recherche donc une nouvelle assurance.</t>
  </si>
  <si>
    <t>am01-111845</t>
  </si>
  <si>
    <t xml:space="preserve">Cela va faire 3 ans que j’ai fais un grave accident de la route, malgrés les avocats qui les harcèlent on a toujours rien d’eux. Des le debut les avocats nous ont dit « la matmut c’est les pire il vous faudra de la patience il sont très radins ». 
Mais je ne lacherai rien quitte à aller plus loin qu’il ne le faut. 
Je ne travaille plus suite à ma blessure je suis en situation difficile mais aucunes nouvelles. 
A fuir cette assurance même si leur prix sont bas. Pourtant nous sommes assurés depuis de longues années chez eux. Mais à la fin de cette affaire je quitterai la matmut. </t>
  </si>
  <si>
    <t>vero-111171</t>
  </si>
  <si>
    <t xml:space="preserve">Agence de Romans très réactive 
L accueil téléphonique est des plus agréable.
L equipe est a l écoute du client.
 Nous avons été cambriolé et avons été indemnisé assez rapidement.  
Je recommande. </t>
  </si>
  <si>
    <t>clem94-109210</t>
  </si>
  <si>
    <t>Assure les jeunes conducteurs à des prix correctes.
Service de qualité assistance au top.
Vraiment bon services. 
De plus ils ne mettent pas de surprime en cas de retrait de permis. Soit ils prennent soit non. 
Je suis vraiment satisfait de leur engagement et content d'être assuré par eux.</t>
  </si>
  <si>
    <t>le-trone-108425</t>
  </si>
  <si>
    <t>ce matin je suis tombée en panne sur la voie rapide, j'appelle l'assistance qui prend tous mes coordonnées, me demande de patienter, me dit en plus que c'est à moi de contacter un dépanneur car je ne suis pas sur une 4 voies puis me raccroche au  nez.
Euh comment je fais moi je vous appelle justement pour avoir une assistance et là vous me répondez pas à ma demande et je me retrouve toute seule pour me débrouiller .</t>
  </si>
  <si>
    <t>irizar31-106400</t>
  </si>
  <si>
    <t xml:space="preserve">Difficile d'établir un contact avec la Matmut.
Leur numéro renvoi systématiquement sur des plates-formes régionales. 
Difficile d'obtenir un document d'attestation de leur part après plus d'un mois.
Et surtout personne ne vous rappelle.... 
Bref. Je déconseille la Matmut et je vais prochainement résilier mon contrat habitation chez eux.
</t>
  </si>
  <si>
    <t>momo-95984</t>
  </si>
  <si>
    <t>Honteux,  à fuir. Ma mère handicapée a attendu  des mois pour un sinistre dégât  des eaux pour avoir que des brindilles alors qu'elle était  assuré  depuis 25 ans et qu'elle  n'avait jamais eu de sinistre avant . A fuir</t>
  </si>
  <si>
    <t>elliott99-105617</t>
  </si>
  <si>
    <t>Client assurance habitation (et aussi pour l’auto au tarif 50 jusqu’à mon départ de France en 2002) à la MATMUT depuis 2011 pour ma résidence secondaire alors que j’étais expatrié, à mon retour de l’étranger il y a un an, je me suis naturellement tourné vers mon assureur historique pour mon véhicule, en tous risques sans franchise. J’avais déjà été très choqué que la MATMUT soit incapable de faire un geste commercial à la souscription. J’ai été repris au tarif 100, la MATMUT ignorant une série de 18 années - entre mon départ de France et mon retour - presque sans fautes (seulement deux sinistres uniquement matériels et très modestes en coûts). Ayant enregistré cependant en septembre 2020 un choc sous le véhicule sans raisons connues, j’ai assimilé cela à un bris de glace et l’ai donc déclaré. Quelle ne fut pas ma surprise de découvrir que la MATMUT analysait ce sinistre matériel (au coût total relativement modeste) comme responsable, avec application d’un malus de 25%. J’ai bien évidement exposé mon argumentation mais je n’ai senti aucune empathie commerciale, malgré tous mes antécédents et ma fidélité, fort mal récompensée. J’ai alors effectué une recherche sur internet, et ai trouvé un assureur qui a repris certes mon nouveau malus, mais à un prix total de 50% inférieur à celui de la MATMUT avant application du malus! C’est donc cette compagnie qui à l’avenir bénéficiera du bon client que je suis me semble-t-il si l’on considère mon historique avec seulement trois sinistres matériels et modestes en 48 ans... Je ne suis toujours pas revenu d’un tel aveuglement et d’une telle absence de sens commercial. Cela dit, j’en suis paradoxalement ravi, compte tenu des économies énormes générées par le changement d’assureur, malgré le malus, cette année et les suivantes...</t>
  </si>
  <si>
    <t>lydia-105495</t>
  </si>
  <si>
    <t>Au bout de 10 de fidélité, mon assurance me balance et me résilie pour mes sinistres c'est une honte! Les assurances sont la pour encaisser les mensualités pendant des années sans tenir compte de notre fidélité et de notre age.</t>
  </si>
  <si>
    <t>marin-104690</t>
  </si>
  <si>
    <t xml:space="preserve">  Tout dépends de la demande . Si c'est pour une souscription à un contrat auto ou immobilier il n'y a pas de problème mais en ce qui concerne les remboursements sur des dégats immobiliers c'est '' la Croix et la Bannière '' . 
 Cela demande des mois pour ne pas avoir satisfaction  .. 
  Il ne faut pas être victimes et tout ce passe bien . 
 Payer les cotisations puis ...........................plus rien .  </t>
  </si>
  <si>
    <t>thalie-104184</t>
  </si>
  <si>
    <t>Assureur incompétent. L'assurance n'est pas mise au nom de la bonne personne, ils prennent un supplément pro pour une personne qu'ils ne connaissent pas!!! Pour passer le rib sur ma fille, ils prélèvent le montant sur mon compte et sur le sien !!! En réponse, c'est normal, le conseiller a mis 1 mois et demi à effectuer le changement et ils ne remboursent même pas la moitié de la somme. C'est une assurance qui ne s'occupe pas de ses clients !!! A FUIR ABSOLUMENT</t>
  </si>
  <si>
    <t>13 février 2021 suite à une expérience en février 2021</t>
  </si>
  <si>
    <t>kady--104115</t>
  </si>
  <si>
    <t>Parfois on prend les clients pour des vaches à lait facturé 3 protection juridique franchement ça ne sert à rien cette protection c est juste un moyen pour empochez de l argent.</t>
  </si>
  <si>
    <t>michel--104108</t>
  </si>
  <si>
    <t>Assurance MATMUT, super assurance automobile,parfait niveau remboursement rapide  , dépannage très bien organisé,  prise en charge taxi aller retour lors d'une panne.
Rien à redire</t>
  </si>
  <si>
    <t>jeanmarc-104068</t>
  </si>
  <si>
    <t xml:space="preserve">En fait je suis insatisfait de la longueur des remboursement concernant des sinistres alors que c'est primordiale pour avoir un fonctionnement de nos appareils hyper important concernant surtout un appareil comme l'onduleur de ma production d'électricité à EDF à laquelle je perd énormément de production et le fait que mon portail reste ouvert à tous les vents alors qu'avec les incivilités qui sont notoires reste sans réponse depuis plusieurs mois alors que quand il s'agit de nos cotisations nous n'avons intérêt à ne pas avoir un retard quelconque, ce qui fait que nous sommes toujours défavorisés.
À bonne entendeur salut. </t>
  </si>
  <si>
    <t>robin--103484</t>
  </si>
  <si>
    <t>A la Matmut pas d'augmentation des tarifs jusque fin 2021 ?? Moi j'ai la chance d'avoir ete augmenté  de 20 euros/mois....depuis plus de 1 an, j'ai demandé  une enquête pour un pneu crevé  sur un nid de poule. Toutes les preuves ont ete apportées : photos + 3 attestations de témoins + courrier de la mairie dont depend le nid de poule+ attestation sur l'honneur....apres 1 an, ils se mettent en contact avec la mairie, pour obtenir l'info que je leur ai donné  il y a un an. Afin de diminuer mes cotisations auto et moto, j'ai demandé  à  assurer ma moto 9 mois /12 et pourtant malgré  ça, mes cotisations ont augmenté  de 20 euros/mois....j'ai arrêté  la MATMUT selon la loi Châtel  dans les temps avec accuse de reception. Malgré  ça, je recois des courriers et des mails afin de payer 6 mois de cotisations....bref vous avez compris :vive la Matmut !!</t>
  </si>
  <si>
    <t>patricia-g-103222</t>
  </si>
  <si>
    <t>Jusqu'à ce jour, j'étais satisfaite de la Matmut. En même temps il faut dire qu'ils n'avaient quasiment jamais d'intervention me concernant, donc ils empochaient les cotisations et tout allait bien pour eux. Dernièrement j'ai eu besoin de l'intervention de l'assistance suite à une panne sur mon véhicule (remorquages + réparations pris en charge par la garantie vendeur puisque je venais d'acheter le véhicule donc ils n'ont rien eu à déboursé pour cela), ils me fallait un véhicule de prêt dans l'attente des réparations, sur ce point pas de souci, par contre ils ne mettent à disposition qu'un seul trajet en taxi, soit pour aller récupérer le véhicule, soit pour le retour. Une dame de l'assistance me dit qu'il n'y a pas de souci je peux avoir le taxi également pour le retour avec une autre de mes garanties à mes contrats, je n'ai juste qu'à appeler l'assistance une fois à l'agence de location. C'est ce que j'ai fais mais là, tout était différent c'était négatif, je suis invalide avec différents handicap et aucune solution pour retourner à mon domicile (environ 18 km). pas le choix que de demander un taxi (47€ très cher), le soir même je fais la demande du remboursement pour le taxi (ticket à l'appui), ils n'ont rien voulu savoir. la personne de l'assistante qui m'a rappelé été fort désagréable. J'ai joins la Matmut par téléphone et bien ils font la sourde oreille, disant qu'ils vont voir ce qu'ils peuvent faire et me rappeler mais bien sûr personne ne rappelle. C'est honteux, surtout après près de 14 ans chez eux (zéro accident responsable), sans qu'ils n'aient véritablement de dépenses  envers moi. Je suis écoeurée par leur attitude.</t>
  </si>
  <si>
    <t>17 janvier 2021 suite à une expérience en janvier 2021</t>
  </si>
  <si>
    <t>patrick-102754</t>
  </si>
  <si>
    <t>A l'agence de MATMUT de Meaux, on m'a bien accueillie, on a résolu mon problème et bien suivi mon dossier concernant.
Ce n'était pas le cas lorsque j'ai téléphoner pour résoudre mon litige avec le siège social, ou j'ai été mal orienté.
Je me suis dirigé en agence ou j'ai eu un accompagnement personnalisé, le personnel est compétent.
Cordialement.</t>
  </si>
  <si>
    <t>16 janvier 2021 suite à une expérience en janvier 2021</t>
  </si>
  <si>
    <t>no-102752</t>
  </si>
  <si>
    <t>Assuré depuis plus de quarante ans à la Matmut, j'ai toujours été satisfait de sa réactivité et de sa proximité. (Une agence est ouverte à moins de 1km de mon domicile).Avec la MAIf, c'est le meilleur rapport qualité-prix du marché sur l'ensemble des prestations. Un bémol: la Matmut ne propose pas de tarif spécial pour les véhicules de collection.</t>
  </si>
  <si>
    <t>kchetoua-102463</t>
  </si>
  <si>
    <t>Bonjour,
Je confirme ce qui est dit ici sur cette assurance. Il y a effectivement un gros problème du service client. J'ai signalé un problème pour un remboursement et ça fait des semaines que ça dure. Il est devenu impossible d'avoir un RDV en agence alors que les agences sont toujours là (allez comprendre). J'ai eu plusieurs conseillers au téléphone mais personne n'a trouvé de solution à mon problème.
Je connais cette assurance depuis plusieurs années et c'est vraiment dommage de voir une telle degradation.</t>
  </si>
  <si>
    <t>vava-102193</t>
  </si>
  <si>
    <t>Cette assurance est pas chère cette mais ils sont d'une inefficacité qui frise la perfection !!! Voilà 10 mois que nous attendons un remboursement pour un changement de pare brise ! Nous avons racheté une voiture depuis et nous ne pouvons pas nous séparer de l'ancienne à cause de ce litige avec la MATMUT !!! Un scandale. Fuyez cette assurance.</t>
  </si>
  <si>
    <t>24 décembre 2020 suite à une expérience en décembre 2020</t>
  </si>
  <si>
    <t>cocopelli51-101829</t>
  </si>
  <si>
    <t>Bonjour, je suis client (sociétaire) de la Matmut depuis plus de 40 ans.  J'avais 65 % de bonus incluant les 15% du bonus "Matmut"car sans sinistre responsable depuis plus de 20 ans.
j'ai eu en janvier 2020 un petit accrochage (très léger et uniquement matériel) dont la responsabilité m'a été attribuée (c'est déjà très discutable mais c'est un autre débat).
Sur mon échéance de janvier 2021 la Matmut me retire 8% de bonus Matmut .
Je demande donc des explications et sur quel "texte" ou "règlement interne" ils s'appuient par messagerie. 
Depuis 3 semaines ils me font tourner en bourrique en me citant notamment la règlementation concernant les 50 % "officiels" de bonus, mais en aucun cas ils ne sont capables de me fournir un texte sur lequel s'appuie cette réduction du bonus Matmut dès le 1er sinistre "responsable".
j'attendais un autre traitement pour un client aussi fidèle depuis plus de 40 ans.</t>
  </si>
  <si>
    <t>0-101255</t>
  </si>
  <si>
    <t xml:space="preserve">très mauvais assureur leur slogan ne mérite pas sa place( la MATMUT elle assure )
très mauvais conseiller pas a latente de ses assurée
accueil très mauvais 
cette entreprise doit disparaitre </t>
  </si>
  <si>
    <t>louis3d-100935</t>
  </si>
  <si>
    <t>Assureur à l’écoute mais BEAUCOUP trop chère pour les services proposés. 100€ pour une moto A2 c’est beaucoup trop malgré le fait d’avoir 2 voitures assurées au même endroit avec un bonus maximal...</t>
  </si>
  <si>
    <t>anais-100587</t>
  </si>
  <si>
    <t xml:space="preserve">La Matmut, comme grande assurance qu'ils sont, n'ont rien trouvé de mieux que de me résilier mon contrat après 5 ans de contrat, pour deux sinistres dont un d'entre eux qui leur a coûté 0€. Niveau des prix, chaque année une montée fulgurante non justifiée et nécessite des "excuses" de leur part, ils suivent juste l'évolution de l'état de la planète (pollution, dégâts des eaux....). Pour finir au fond du courrier on me rajoute "nous sommes contient de la difficulté que vous allez rencontrer pour retrouver une assurance, nous avons tout de même un contrat adapté à vous proposer", franchement rien ne va dans votre façon de faire ni dans votre façon de proposer une solution. C'est soit tout soit rien. Je ne vais pas leur faire de la bonne pub.. </t>
  </si>
  <si>
    <t>wattie-zit-jean-claude-100486</t>
  </si>
  <si>
    <t>J'ai eu la confirmation aujourd'hui que les tarifs proposés sur le net ne sont pas applicables aux anciens clients malgré les devis personnalisés fait directement sur le site Matmut à ces clients qui ont fait vivre la Matmut pendant toutes ces années .                                                                                             Ces tarifs alléchants sont réservés aux nouveaux clients et par dérogation aux anciens clients qui déménagent ou achètent un nouveau véhicule .                                       Ce qui fait qu'un client qui à acheté par exemple une Mercedes à 40000 euros paye encore le prix fort pour son assurance même si son véhicule à 9 ans .    Par contre le nouveau client paye une somme largement inférieure avec un nouveau véhicule acheté à un prix largement supérieur.  Le bonus de 65 % qui m'a été attribué il y a de nombreuses années en tant que conducteur exemplaire ne sert donc absolument à rien .      Les têtes pensantes de la Matmut devraient demander conseil à leurs subalternes qui sont sur le terrain avant de mettre en place des règles qui font fuir leurs anciens clients.                                                                J'ai déposé une réclamation au siège en sachant très bien que j'aurai une réponse qui ne va pas me satisfaire et je changerai d'assureur dés que possible.</t>
  </si>
  <si>
    <t>dplonguet-100457</t>
  </si>
  <si>
    <t>Sociétaire depuis plus de 50 ans, mon contrat Matmut a été résilié pour  3 accidents sur 3 ans (2 pour collision en Stationnement) et 1 pour collision (50 % partagés..).à la sortie d'un parking
Compliments pour récompenser la fidélité.
Je suis passé ailleurs  moins cher.(mutuelle 120 euros moins cher sur un an )
Néanmoins aucune compréhension,ils sont intraitables.
Je vais leur faire" ma "publicité</t>
  </si>
  <si>
    <t>clementine--99774</t>
  </si>
  <si>
    <t xml:space="preserve">Payant 144 euros par mois depuis deux ans, je me vois recevoir un courrier disant que matmut résilie mon assurance suite à deux sinistres dont un qui est dû à du vandalisme
Merci Matmut car maintenant je galère à trouver une assurance qui veuille bien m assurer </t>
  </si>
  <si>
    <t>05 novembre 2020 suite à une expérience en novembre 2020</t>
  </si>
  <si>
    <t>mikha30-99712</t>
  </si>
  <si>
    <t>Compagnie d'assurance compétitive question tarif et avec des personnels compétents et à l'écoute, ce qui permet de pouvoir négocier et comparer avec d'autres compagnies.
Très satisfait de la MATMUT.</t>
  </si>
  <si>
    <t>shamjug-99680</t>
  </si>
  <si>
    <t>Lors de l'obtention de mon premier véhicule, c'est vers eux que je me suis tourné. Toute la famille est assuré chez eux pour les véhicules et habitation. Malheureusement après quelques sinistres NON RESPONSABLE , la Matmut m'adresse un simple courrier me notifiant que mon contrat sera résilié. Super de l'apprendre comme cela ... 
Ce n'est plus un simple contrat auto qui quitte la Matmut mais bel et bien 3 contrat auto et 2 habitation.
C'est dommage car nous étions tous très satisfait de la Matmut.</t>
  </si>
  <si>
    <t>philippe-p-99097</t>
  </si>
  <si>
    <t>La Matmut n est pas capable de gérer un dossier seule , demande des informations aux clients et ne les retransmet pas aux intervenants pour les repartions . Nul niveau service</t>
  </si>
  <si>
    <t>sabrina-98928</t>
  </si>
  <si>
    <t>Agence de Melun: conseillère très  professionnelle, patiente et à l'écoute; Accueil au top. Geste commercial particulièrement apprécié; du coup souscription assurée!</t>
  </si>
  <si>
    <t>pat53-52204</t>
  </si>
  <si>
    <t>je suis assuré chez eux pour 5 contrats 3 voitures une maison et accident de la vie pour 2000 euros par an depuis 15 ans et je suis tres déçu de leurs comportements ma femme est tombé dans les escaliers et ile ne veulent rien rembourser (une honte) en plus j ai eu une infiltration d eau ils m ont comptés 2 fois la franchise en plus mes contrats voiture sont plus cher que chez groupama de 20/100 la franchise de ma bmw de plus de 10 ans est de 515 euros et chez groupama de 187 euros en plus publicité mensongere quand ils disent la matmut elle assure c est une bande de menteurs et les conseilleres des incapables un conseil aller chez groupama vous payerer moins cher et mieux assuré</t>
  </si>
  <si>
    <t>24 septembre 2020 suite à une expérience en septembre 2020</t>
  </si>
  <si>
    <t>jpbah-97786</t>
  </si>
  <si>
    <t xml:space="preserve">Ancien client.  Très déçu par cette compagnie   Je la quitte immédiatement 
Exemple.  Courrier pour demander un geste commercial pour ma franchise 415 euros pour une simple rayure sur mon véhicule ( acte de vandalisme )
Pas possible sauf personnel Hopital cause colid.        Vraiment du n'importe quoi 
Bien triste 
Jp  B </t>
  </si>
  <si>
    <t>22 septembre 2020 suite à une expérience en septembre 2020</t>
  </si>
  <si>
    <t>kevin-97711</t>
  </si>
  <si>
    <t>Sinistrés depuis plus de 2 ans suite à une catastrophe naturelle de sécheresse ; notre maison se délabre de jours en jours et pas de réponse de la matmut qui fait traîner notre dossier .... alors qu’attend notre assurance pour débloquer l’argent nécessaire aux travaux ?</t>
  </si>
  <si>
    <t>db--97526</t>
  </si>
  <si>
    <t xml:space="preserve">Fidèle client depuis de nombreuses années, je recommande l'agence Matmut Tinqueux.
Personnel de qualité,  à l'écoute de ses clients, attentif et très disponible. 
Parfaite gestion des dossiers. </t>
  </si>
  <si>
    <t>12 septembre 2020 suite à une expérience en septembre 2020</t>
  </si>
  <si>
    <t>irony-97312</t>
  </si>
  <si>
    <t>Impossible de souscrire au prix du devis proposé en ligne en modification d'un contrat existant.
Déçu de l'accompagnement en cas de sinistre :
Exemple, Bris de glace : Automatiquement dirigé vers le moins cher avec menace de ne pas rembourser sinon, malgré la demande soutenue de trouver une autre solution ou de convenir d'un prix pour réparation hors circuit low cost agréés
Temps de réponses à la messagerie personnelle extrêmement longs (parfois absence de réponse)
Modification du contrat d'assurance par téléphone uniquement, afin de mieux rouler le client : le prix varie en fonction de l'insistance du client en jouant sur X options que l'on ne lui annonce pas.
J'aimerais bien que la loi, qui nous oblige à avoir des assurances, oblige les assureurs à avoir un comportement de transparence et une attitude non commerciale, car je me doute que cela n'est pas spécifique à la Matmut.</t>
  </si>
  <si>
    <t>franky48-96827</t>
  </si>
  <si>
    <t>Client chez eux depuis de nombreuses années sans sinistre, ils ont refusés d'assurer mon nouveau véhicule supplémentaire, protestant que je pouvais pas prouvé l origine des fonds pour l’achat de cette dernière 
Dans la soirée les documents de résiliation était postés.. ( 6 contrats tout de même )
ASSURANCE DE COLLABO ET NON RESPECTUEUSE DE LA VIE PRIVÉE DE SES CLIENTS.... FUYEZ ALLEZ CHEZ LA CONCURRENCE ...</t>
  </si>
  <si>
    <t>cellou-96809</t>
  </si>
  <si>
    <t>j'ai eu 3 voitures successives étrangères de 6cv on m'a prétexté un surcout car elles n'étaient pas françaises or maintenant j'ai une voiture française de seulement 5cv et je paye pareil,voire quelques euros de plus,comme les assurances sont plus ou moins au mème tarif on est obligé de passer par la ils se gavent,mais je suis a la recherche d'une bonne promo</t>
  </si>
  <si>
    <t>26 août 2020 suite à une expérience en août 2020</t>
  </si>
  <si>
    <t>rioufamily-96699</t>
  </si>
  <si>
    <t>Très bien, devis en ligne, le bureau de Worivas m’a rappelle le lendemain. Voiture assurée tout par téléphone, attestation provisoire reçue immédiatement par mail.</t>
  </si>
  <si>
    <t>ferro--96574</t>
  </si>
  <si>
    <t xml:space="preserve">Je déconseille fortement la Matmut aucun, mais aucun professionnalisme leur siège social 66 Rue de Sotteville
76100 Rouen ont une gestion des dossiers catastrophiques, une responsable qui ce prénomme Annabelle et la championne toute catégorie, franchement fuyez cette assurance qui a énormément de mépris. </t>
  </si>
  <si>
    <t>21 août 2020 suite à une expérience en août 2020</t>
  </si>
  <si>
    <t>nico-96552</t>
  </si>
  <si>
    <t>Suite à mon appel à leur centrale téléphonique, le conseiller MATMUT m'a raccroché au nez car il était 17h30, sans m'avoir trouver de solution ni même pris en compte mon sinistre. Assurance à éviter absolument !!!!!</t>
  </si>
  <si>
    <t>falaghar-96485</t>
  </si>
  <si>
    <t>Bonne assurance quand il n'y a aucun soucis car on en entend plus parler.
Par contre, le jour d'un accident, l'augmentation est bien présente ce qui est logique quand nous sommes en tord. Mais que nous ne sommes pas en tord 2 ans plus tard, ils vous proposent une assurance Matmut and co avec des prix inimaginable quand vous êtes jeune chauffeur en vous disant de souscrire chez eux sinon c'est la porte.
De ce fait, après avoir bataillé etc... Ils vous promettent une suite favorable mais tout compte fait non, excuses ? Vous êtes jeune chauffeur donc à risque.
Conclusion ? en tant que jeune chauffeur, pas le droit aux fautes. Vous venez de perdre 3 clients.</t>
  </si>
  <si>
    <t>18 août 2020 suite à une expérience en août 2020</t>
  </si>
  <si>
    <t>louis-96443</t>
  </si>
  <si>
    <t xml:space="preserve">Personne pour est capable de vous résilier votre contrat auto une fois vendu par téléphone, malgré de noombreuses relance je paie toujours le véhicule déjà vendu.
Si je pouvais mettre 0 étoile... 
</t>
  </si>
  <si>
    <t>raudine-96407</t>
  </si>
  <si>
    <t>Étonnamment, je n'avais pas de soucis tant que tout se passait bien avec mes véhicules. En 15 ans jamais d'accident, ni de grosse panne (loin de chez moi). Mon auto est tombé en panne sur l'autoroute pour partir en vacances, irréparable dans le garage où elle se trouvait elle doit partir chez Citroën. La matmut, nous demande d'appeler nous même les autres garages pour connaître les disponibilités ailleurs (Évidemment on nous annonce des délais à 15 jours de réparation) ! Aucune solution proposée pour aller sur le lieu de vacances, pas de proposition de location de voiture hors petite voiture et seulement 10j (la reparation dur plus longtemps que 10j debrouillez vous !). Nous nous decidons à rentrer, j'annonce une voiture très chargée et un enfant en situation d'handicap et un en bas age, on nous amène un taxi skoda superb ! 2.5 places a l'arrière avec 2 sièges autos et un coffre absolument pas adapté. J'ai rappelé l'assistance qui m'a dit : vous savez il y a pire que vous ! Laissez les packs d'eau dans votre voiture, gardez seulement le nécessaire (ahhhh merci c'était prévu !). Donc 1h45 sur un bout de siège, a pleurer car nous avons clairement été pris pour des imbéciles, 2h avant 4 personnes tombés en panne (juste après nous) ont été rapatrié sur leur lieu de vacances en taxi type monospace via visiblement une bien meilleure assurance. Il faut deja digerer le fait de ne pas partir en vacances alors un minimum de compassion serait souhaitable pour faire ce metier. Merci la matmut. Plus jamais.</t>
  </si>
  <si>
    <t>04 août 2020 suite à une expérience en août 2020</t>
  </si>
  <si>
    <t>mecontant-95890</t>
  </si>
  <si>
    <t>C'est quand on a un sinistre que on voit que on ne peut pas compter sur eux. J'ai eu un sinistre Auto , j'ai compris ma douleur . La personne que j'ai eu au tel était à la limite de l'insolence. Tout ce que je demandais c'était un véhicule de prêt dont j'avais droit qui était compris dans mon assurance. A 70 ans j'étais seul avec mes 3 petits enfants à la montagne. Merçi MATMUT</t>
  </si>
  <si>
    <t>23 juillet 2020 suite à une expérience en juillet 2020</t>
  </si>
  <si>
    <t>mulder-2642</t>
  </si>
  <si>
    <t xml:space="preserve">Client depuis plus de 20 ans sans sinistres responsable, j'ai eu le malheur d'avoir eu le 20/05 un accident (50/50).
Je ne m'attendais pas à un tel parcours du combattant pour l'indemnisation de mes réparations (4 500€).
Véhicule déposé le 08/06 après expertise, réparé le 18/06.
Après envoi au siège de Rouen de la cession de créance (envoi en recommandé avec AR car il ne veulent pas de fax ou mail), ils me disent que le dossier est au service compta et traitement en cours :1er mensonge.
le 17/07, Ne voyant rien venir , je vais à l'agence et les appelle: Ils n'ont rien reçu (alors que j'ai une copie de l'AR): 2ème mensonge.
Le temps passant (nous sommes le 23/07), je vais en concession et on appelle la plateforme : Nous n'avons pas reçu la facture !!!
Le concessionnaire veut la faxer mais envoi par courrier impératif (qu'il ne vont pas recevoir évidemment).
En fait, on a compris que la concession n'étant pas agréé par leurs soins, ils font traîner le dossier.
Je vais donc à l'agence qui transmet la facture par mail.
Je retournerais donc la semaine prochaine et je suis certain qu'il manquera encore quelque chose.
J'ai demandé s'ils faisaient un geste commercial vu mon ancienneté, on m'a répondu négativement (en me proposant un contrat prévoyance obsèques) : véridique, ils n'ont honte de rien.
Bref, je suis toujours sans véhicule, en étant prélevé tout les mois.
Comme dirait la pub , « La MATMUT, elle assure » (pas du tout)
</t>
  </si>
  <si>
    <t>candice-93630</t>
  </si>
  <si>
    <t>Fuyez la MATMUT j'ai déclarer un sinistre en Décembre 2019 et aujourd'hui 0 réponses car débordés, 0 personne au bout du fil du service sinistre ( si vous arrivez à avoir quelqu'un il ne peut rien faire pour vous car il ne gère pas ce service, ça en est un autre ) vraiment une catastrophe!
Assure tout risque, avec une expertise qui conclu l'es réparations ( qui lui aussi attend un retour de son côté de leur part ) et une plainte déposer à la police ça ne suffit pas apparement. 
Par contre pour envoyez des lettre pour demander de réglée là ils sont bien présent.
A croire qu'ils font exprès pour vous faire renoncer..
A fuir de toute urgence!</t>
  </si>
  <si>
    <t>04 juillet 2020 suite à une expérience en juillet 2020</t>
  </si>
  <si>
    <t>claude-93169</t>
  </si>
  <si>
    <t>Très mauvaise assurance, tout est fait  pour vous soutirer de l'argent aucun avantage en tous risques, vous serez taxer au maximum même si votre responsabilité n'est pas totalement engagée, bonus impacté et franchise au maximum. Le seul but débourser le moins possible. Pas digne d'une assurance.</t>
  </si>
  <si>
    <t>psj-93004</t>
  </si>
  <si>
    <t>A Toulouse nous avons apprécié l'accueil de Mme Martine Frayssinet pour répondre à nos besoins. Elle a répondu à toutes nos questions avec clarté.</t>
  </si>
  <si>
    <t>mat-91848</t>
  </si>
  <si>
    <t>je suis affilié depuis plusieurs années à la MATMUT à Grasse et jusqu'à présent leur équipe m'ont toujours apporté satisfaction.</t>
  </si>
  <si>
    <t>04 juin 2020 suite à une expérience en juin 2020</t>
  </si>
  <si>
    <t>dada77-90188</t>
  </si>
  <si>
    <t>Très mauvaise qualité de la gestion des sinistres.</t>
  </si>
  <si>
    <t>29 mai 2020 suite à une expérience en mai 2020</t>
  </si>
  <si>
    <t>clemreb-90059</t>
  </si>
  <si>
    <t xml:space="preserve">Ils sont très réactifs, proposent des prestations haut de gamme (indemnisation renforcé, panne mecanique, garantie conducteur renforcé...)
De plus lorsque l'on appel l'assistance ils sont très rapide et prennent en charge ce qui doit être pris sans essayer de trouver des fails pour se derouter. </t>
  </si>
  <si>
    <t>acb-89258</t>
  </si>
  <si>
    <t xml:space="preserve">Je suis le Conseil d'un des sociétaires de la MATMUT qui a déclaré le vol de son véhicule le 6 janvier 2020, depuis lors rien n'a été fait. 
Aucune mission d'expertise et aucune proposition d'indemnité. 
Pis encore, la MATMUT a été informée que le véhicule a été retrouvé le 1 avril 2020 à l'étranger et toujours aucune diligence de sa part. 
Compagnie d'assurances qui n'a que faire de ses obligations professionnelles et préfère s'enferrer dans un mutisme plutôt que d'accompagner ses assurés malgré les missives qui lui ont été adressées.
Compagnie d'assurances à bannir. </t>
  </si>
  <si>
    <t>marie-89225</t>
  </si>
  <si>
    <t>Bonjour, Suite au confinement la Matmut annonce geler ses tarifs pour 2021; les assurés qui ne seront pas à la Matmut en 2021, ne profiteront donc pas de ce geste... et c'est bien en ce moment que le confinement a un impact sur la valorisation  des sinistres.</t>
  </si>
  <si>
    <t>25 avril 2020 suite à une expérience en avril 2020</t>
  </si>
  <si>
    <t>delfdesbois-89150</t>
  </si>
  <si>
    <t>Crevaison à domicile.  Appel 18h42. Pneu réparé et regonflé à 19h15</t>
  </si>
  <si>
    <t>20 avril 2020 suite à une expérience en avril 2020</t>
  </si>
  <si>
    <t>arno-88997</t>
  </si>
  <si>
    <t>Je suis client matmut depuis toujours, 3 véhicules et la maison sont assurés, bonus 65%.
J'attends depuis 3 mois un versement pour un sinistre sur mon véhicule professionnel.
Le service est INJOIGNABLE et ne repond au mail que par intermittence et réponses déjà toute faites.
Je ne recommande pas du tout.</t>
  </si>
  <si>
    <t>16 avril 2020 suite à une expérience en avril 2020</t>
  </si>
  <si>
    <t>adeline12-88921</t>
  </si>
  <si>
    <t xml:space="preserve">Bonjour, 
Il y'a plus de 2 mois que mon véhicule â été volé. 
Malgré de nombreux mails et appels le service sinistre de la matmut reste injoignable.
La matmut nous a promis mardi sur le site de Opinion-assurances quelle fessait le nécessaire pour qu'ont soit contacté rapidement par un conseiller, hors à ce jour toujours aucune nouvelle.
Comment faire pour être entendu de l'URGENCE.
Je me retrouve à pied dans l'impossibilité d'aller faire mes courses ou De me rendre sur son lieux de travail car malheureusement le télétravail est impossible. 
Nous comprenons le contexte actuel, mais au dire du délégué régional de la matmut que nous avions contacté, le deux premières semaine de confinement on été compliquée à mettre en place, mais que depuis la solution a été trouvé pour que les services soient toujours actif. 
Et pourtant toujours aucune nouvelles non plus. 
S'il vous plaît aidez-nous, cette situation devient plus que gênante et urgente !!!! </t>
  </si>
  <si>
    <t>phicad-88755</t>
  </si>
  <si>
    <t>Assuré à la Matmut depuis 1997, j'ai eu 3 sinistres.1 accident et 2 bris de glaces. Bien remboursé et dans les temps. Mais jamais de remise de fidélité. En ce moment la MAIF et certaines autres assurances font des remises cause confinement. J'attends la réaction de la Matmut...</t>
  </si>
  <si>
    <t>24 mars 2020 suite à une expérience en mars 2020</t>
  </si>
  <si>
    <t>maeva-78283</t>
  </si>
  <si>
    <t>Je continue ma lutte avec la Matmut. Accident corporel en décembre 2017. Ils ne reconnaissent pas que j'ai été blessée dans l'accident alors qu'un van m'avait percutée par l'arrière et que ma voiture avait été mise  à la casse. Et en plus je n'étais pas en tort. Vous rendez-vous compte ? 
Alors j'en suis au stade où j'ai demandé un arbitrage. Ils m'ont répondu qu'ils allaient me proposer 3 médecins et que j'allais devoir en choisir un. J'attends toujours. Surtout ne faites pas comme moi, n'adhérez pas à La Matmut car ils font tout pour ne pas vous aider quand vous avez le plus besoin d'eux. C'est marrant, ils reconnaissent le préjudice corporel quand il y a l'accident et pourtant ils déclarent qu'il n'y a pas de corrélation entre le choc subi et vos dommages corporels ; que finalement non, vous n'avez pas été blessée dans l'accident, toutes vos séquelles ne sont pas dues au choc du van qui a détruit votre voiture car leur médecin soit disant expert qui vous a vue un an après estime que non. Je vis un cauchemar éveillé. Si j'ai un seul conseil : Ne vous mettez pas dans ma situation. 
Ne choisissez pas cette assurance.</t>
  </si>
  <si>
    <t>lionel-87860</t>
  </si>
  <si>
    <t xml:space="preserve">assuré depuis une quinzaine d'années, sans aucun problème, sauf récemment suite au vol de mon camping-car chez un garagiste, donc aucunement responsable, le service "Indemnisation" s'est montré pas du tout impliqué, j'ai dù moi même me débrouiller et faire intervenir un médiateur. L' assurance adverse m'à remboursé qu'au bout de 8 mois. Le service Indemnisation , m'à laissé entendre qu'il ne pouvait rien faire pour moi!! </t>
  </si>
  <si>
    <t>29 février 2020 suite à une expérience en février 2020</t>
  </si>
  <si>
    <t>laurent-87802</t>
  </si>
  <si>
    <t>en cas de litige .besoin de rien ils sont la sinon passez votre chemin.ils mettent tous en oeuvre pour ne pas vous dédommager .</t>
  </si>
  <si>
    <t>27 février 2020 suite à une expérience en février 2020</t>
  </si>
  <si>
    <t>kinder5781-87688</t>
  </si>
  <si>
    <t>en ligite avec cet assurance il son de tres mauvaise fois pour indemniser l'ors d'un accident de voiture</t>
  </si>
  <si>
    <t>alexl12-87332</t>
  </si>
  <si>
    <t>J'avais posté un excellent commentaire il y a quelques semaines.
Suite au vol de mon véhicule j'ai du faire intervenir la matmut pour l'indemnisation. Le véhicule a été retrouvé incendié,  l'expert est passé,  le récupérateur est également passé. Voilà plusieurs semaines que j'attends ma proposition d'indemnisation. Je peux voir que je ne suis pas le seul. De nombreux commentaires font remonter un problème au niveau des propositions d'indemnisation. J'ai souscris une assurance tout risque plus, le dossier est complet. Impossible de savoir ce qui bloque.
J'ai 8 contrats à la matmut. Honnêtement des qu'ils arrivent à échéance sa sera fini pour moi. Je pars. Meme avec un recommandé on a pas de proposition. Je pense qu'il est nécessaire d'aller en justice. A suivre 
200N01552T</t>
  </si>
  <si>
    <t>blandinel-87143</t>
  </si>
  <si>
    <t>Après 17 ans de fidélité, ils nous ont radié pour avoir eu 2 sinistres et 1 impact pare brise dans la même année. 
Par ailleurs, on nous a volé notre voiture le dernier mois en volant les clés dans notre sac lors d'une sortie. Malgré notre contrat multirisques et après1,5 mois d'échange de courrier pour des documents toujours manquants, ils refusent finalement toute indemnisation sous motif que les clés n'étaient pas dans un local fermé à clé.
Assureur à fuir !</t>
  </si>
  <si>
    <t>audrey-87087</t>
  </si>
  <si>
    <t>Une assurance pas du tout faite pour les professionnels</t>
  </si>
  <si>
    <t>30 janvier 2020 suite à une expérience en janvier 2020</t>
  </si>
  <si>
    <t>nvnmichel-86513</t>
  </si>
  <si>
    <t>suite à un accident où je ne suis pas en tord !</t>
  </si>
  <si>
    <t>dav21-85945</t>
  </si>
  <si>
    <t>15 ans chez eux et je résilie les prix sont en train de flambée depuis quelques années.....je signale un accident non responsable le litige se résout a l'amiable et il baisse quand même mon bonus.</t>
  </si>
  <si>
    <t>02 janvier 2020 suite à une expérience en janvier 2020</t>
  </si>
  <si>
    <t>a-n-85406</t>
  </si>
  <si>
    <t xml:space="preserve">Bonjour,
Réassurée depuis peu à la MATMUT, je me suis fait résilier à cause d'une accident que j'avais déclaré lors de ma suscription. Je ne comprends pas qu'on puisse accepter de faire une assurance auto pour ensuite la relier 2 mois après pour des raisons que vous aviez déjà lors de la suscription du contrat. Ce n'est pas comme si vous n'étiez pas au courant de ma situation. Le relevé d'information vous a été envoyé au moment de la suscription. 
De ce fait, merci d'honorer votre engagement. </t>
  </si>
  <si>
    <t>31 décembre 2019 suite à une expérience en décembre 2019</t>
  </si>
  <si>
    <t>talounette-85376</t>
  </si>
  <si>
    <t>les promesses en cas d'immobilisation du véhicule par panne et réparation ne sont pas tenues:aucune aide, pas de prise en charge et orientation , surtout pas de voiture de remplacement.Débrouillez vous !</t>
  </si>
  <si>
    <t>momo-81447</t>
  </si>
  <si>
    <t xml:space="preserve">Dommage que je ne peux pas mettre 0 étoiles.
Accident le 13/08/2019. Un véhicule me rentre à l'arrière. Ce véhicule responsable a été réparé et indemnisé par son assurance en Tunisie. Mon dossier n'est toujours pas traité mais la matmut m'a déjà résilié mon contrat et m'a envoyé un relevé d'information en mentionnant 100 %responsable. Non ce n'est pas une blague. Service client pire que lamentable et irrespectueux ( raccroche au nez, oh bipppp, vous aviez qu'à prendre une assurance ailleurs, nous sommes en sous effectifs etc...). J'ai laissé un commentaire sur Facebook on m'a bloqué. J'espère ne pas l'être sur ce site. </t>
  </si>
  <si>
    <t>15 novembre 2019 suite à une expérience en novembre 2019</t>
  </si>
  <si>
    <t>solili-81045</t>
  </si>
  <si>
    <t>Dommage que 0 étoiles n'existe pas.. Assurance à fuir qui ne respectent même pas ses clients. Manque réel de sérieux et professionnalisme</t>
  </si>
  <si>
    <t>06 novembre 2019 suite à une expérience en novembre 2019</t>
  </si>
  <si>
    <t>laura-80757</t>
  </si>
  <si>
    <t xml:space="preserve">Je decide de financer l'assurance de mon fils chez mon assureur matmut. Sinistre le 12 janvier 2019 véhicule bien pris en charge par la matmut. Après 3 ou 4 mois expertise et proposition d'indemnisation de la matmut. Un agent de la matmut me fait par que vu que je suis assuré avec une assurance renforcé je peux justifier de l'achat du véhicule et me faire rembourser au prix d'achat a ce jour l'assurance du moins la personne qui gère le dossier déclare être débordé de travail et avoir des dossiers   en retard de plus sans compter ses vacances fête.. .. la matmut me facture l'assurance de ce véhicule a hauteur de 146euro par mois je paie. L'assurance me demande des papiers et me redemande les même. A ce jour ils se permettent de me résilier en date du 1 janvier 2019 alors que je suis assuré chez eux depuis 2003. 
Je conseiller la matmut, a ce jour en qu'à de réel problème ne faite pas l'erreur d'aller chez eux vous payer le tarif fort car vous penser être en sécurité ou cela est vrai pour les petit dégât mais des que eux doivent régler cela ne va pas dans leur sens </t>
  </si>
  <si>
    <t>rr9494-80111</t>
  </si>
  <si>
    <t>Clairement pas une assurance qui me donne le sourir après plus de 10 ans de bon et loyaux services je vais retirer l'ensemble de mes contrats. Je vais me faire le porte parole du totale manque de professionnalisme de cet assureur.</t>
  </si>
  <si>
    <t>28 septembre 2019 suite à une expérience en septembre 2019</t>
  </si>
  <si>
    <t>sandrinegt-79565</t>
  </si>
  <si>
    <t>Attention ne pas aller chez eux...une assurance qui se fout complémentent de ces clients. Sinistre en janvier 2019 avec un tiers non assuré qui était 100% en tort, après m'avoir notifié que je devais être remboursé par le fond de garantie, aucunes nouvelles de la matmut depuis 9 mois... qui ne gère rien et fait le mort a mes demandes (emails, téléphone  envoies lettres AR etc..).</t>
  </si>
  <si>
    <t>28 août 2019 suite à une expérience en août 2019</t>
  </si>
  <si>
    <t>farouk59-78763</t>
  </si>
  <si>
    <t xml:space="preserve">Franchement je déconseille cette assurance a tout le monde 
Service client qui ce fou de notre gueule 
Augmentation de cotisations et sur tout les conseillers pas compréhensible du tout 
0/20
Moi j'ai souscrit à une voiture de pres en cas de panne , ma voiture est tomber en panne et je n'est pas le droit a la voiture de pres et je tien a précisé que je suis à 1100 km de cher moi et que je suis avec 2 enfant de 24 mois avec une handicapée </t>
  </si>
  <si>
    <t>ng91-78729</t>
  </si>
  <si>
    <t>A FUIR 
vol de voiture le 26/06/19  nous sommes le 27/08 et toujours aucune indemnisation car la MATMUT trouve tjs une pièce manquante de dernière minute au dossier.  incompétents pas l'écoute je fuis cette assurance dans laquelle je suis depuis 1993  ainsi que mes parents. 5 contrats d'assurance partis en fumée grâce à l'incompétence de cette assurance  pas de voiture pendant 2 mois une prise en charge de 15 j alors qu'il en faudrait 30 pour le traitement du dossier. 1 problème de vol en 26 ans et rien d'autre voilà ce que la MAtmut a traité pour moi et voila le résultat</t>
  </si>
  <si>
    <t>marie-78571</t>
  </si>
  <si>
    <t>Très professionnel très réactif, j ai demenagé sur Montpellier mais je suis restée dans l'agence de Marseille st louis car j ai toujours été très satisfaite à  chaque demande.</t>
  </si>
  <si>
    <t>11 août 2019 suite à une expérience en août 2019</t>
  </si>
  <si>
    <t>david-77230-78353</t>
  </si>
  <si>
    <t>Très mécontent car la matmut sont en cheville avec des experts qui non aucun scrupule !!! Je me suis fait voler mon véhicule qui na pas été retrouver ! A la remise des clés l expert me dit qu'il y est des chances que mon véhicule soit trafiqué car il viens d Allemagne ce qui est fort possible ! Ensuite l expert me fait une estimation du véhicule avec une perte de 7000 euro sur un véhicule que jai a peine garder 6 mois sans aucune preuve à l appui !! Maintenant c demerder vous a faire une contre-expertise mais forcement a vos frais !!! Matmut c une très mauvaise expérience</t>
  </si>
  <si>
    <t>19 juillet 2019 suite à une expérience en juillet 2019</t>
  </si>
  <si>
    <t>patoch26-77776</t>
  </si>
  <si>
    <t>Bonjour , franchement c'est une assurances qui est pas du tout fiable , je me suis fais vole ma voiture et la voiture est retrouvé en belgique . Lassurance me dis on a pas accès a la voiture , la belgique veut pas nous laissee passez . Sa dure 6 mois comme sa . Je prend un avocat et hop le garage en belgique me dis sa fais 5 mois que on attends que l'assurance vien chercher la voiture...lassurance me dis quil y a 100 e de gardiennage par jour et lavocate ma confirmé que c'est 1.22 par jour..je demande a assurance de me fournir les justificatifs et la boom plu personne. Le pire cest que jai tout les véhicules et les entreprise la bas . Je vais pas me laisser faire . Sa dire 8 mois et en plus la voiture est retrouver et fonctionne ! Je pense aller au 50 million de consommateur et a la radio si dans 1 mois c'est pas réglé. J'ai jamais vu sa !!! Je suis mr monti patrick de valence si la matmut vouq voulez me contacté .</t>
  </si>
  <si>
    <t>ahmed-77424</t>
  </si>
  <si>
    <t>J'ai eu un accrochage l'an dernier avec un tiers, (09/2018) et j'attends toujours mon dédommagement. Bien que mon dossier soit complet; il n'y a aucun avancement ni remboursement.</t>
  </si>
  <si>
    <t>coco-76862</t>
  </si>
  <si>
    <t>Malheureusement jai eter victime ce samedi 15 juin de la limteperie la grêle sur ma voiture qui a causer des dégâts en étant au tiers plus je ne fais pas partie des sinistres je les ai appeller aujourd'hui et me dise de rappeler dans 10jours pour voir si il peuvent me déclarer le sinistre car jai mon amie assurer ailleurs et en tiers plus et son assurance le prenne en charge et pris en compte le sinistre jespere que j'aurais une bonne nouvelle car ce sinistre on la pas choisi ca na eter causer par un accident sinon je partirais de chez eux et voir d'autres concurrents ainsi que mn père et mon frère</t>
  </si>
  <si>
    <t>anglette-76758</t>
  </si>
  <si>
    <t>accueil souriant et prestation efficace, réalisée en moins de dix minutes sans erreur ; relance commerciale logique mais non contraignante sur d'autres produits d'assurance...</t>
  </si>
  <si>
    <t>13 mai 2019 suite à une expérience en mai 2019</t>
  </si>
  <si>
    <t>gregory45-75871</t>
  </si>
  <si>
    <t>Mon seul et unique assureur depuis ma première voiture, il y a plus de 25 ans.  Au premier gros pépin,  un refus de pris en charge de la panne (via le contrat panne mécanique)  en évoquant un   dépassement de kilométrage de la révision. Une voiture à 126 000 kms, un volant moteur qui devrait lâcher vers 200 000 kms, un injecteur défaillant, et un service panne fermé à tout recours ou proposition.  A quoi sert la fidélité, la confiance est rompue. J'envisage un changement d'assurance. (2 contrats habitations, 2 contrats auto, et 3 autres contrats).</t>
  </si>
  <si>
    <t>19 avril 2019 suite à une expérience en avril 2019</t>
  </si>
  <si>
    <t>marineg27-75232</t>
  </si>
  <si>
    <t>Je déconseille fortement d'assurer un véhicule à la MATMUT! J'ai subi un accident grave avec la perte totale de mon véhicule en Juillet 2018, mon véhicule (déclaré épave) a été cédé à la MATMUT le 24 aout 2018 et malgré que je ne sois plus propriétaire de mon véhicule ET que le code d'assurance précise que 'la résiliation après une perte totale est jugée de plein droit' Art L121-9, la MATMUT s'autorise dans ces Conditions générales de vente, à garder le paiement des cotisations jusqu'à la fin du contrat !!! du 24 aout au 1 janvier 2019 pour un véhicule que je n'ai plus et que je leur ai cédé !! (certificat de cession signé en agence et incapable de me fournir une copie) Ne signez pas chez eux car quand il y a une difficulté il n'y a personne pour vous aider!!! Je suis la fille d'un assuré MATMUT depuis plus de 30ans, il est triste de constater que la fidélité n'est pas reconnue... Leurs conditions générales vont à l'encontre du CODE DE L'ASSURANCE : Comment la MATMUT passe au dessus des Lois...</t>
  </si>
  <si>
    <t>04 avril 2019 suite à une expérience en avril 2019</t>
  </si>
  <si>
    <t>bilal-74736</t>
  </si>
  <si>
    <t>Client à la Matmut depuis 2014 je n'ai eu aucun problème jusqu'à ce qu'un prélèvement ne passe pas. Un courrier arrive et la surprise La Matmut me demande de rembourser la totalité des échéances jusqu'à la fin de l'année et comme si ça ne suffisais pas... mon contrat est rompu. Je dois donc payer une somme assez conséquente pour rien car je ne serais quand même plus assuré. J'appelle le service client pour leur expliquer que je n'avais pas vu que le prélèvement n'était pas passé et que j'allais régulariser ma situation. La conseillère au bout du fil m'informe que ce n'est pas possible, je dois payer la somme et mon contrat est rompu, il n'y a AUCUNE solution, ils ne veulent rien savoir et en plus de sa, il m'envoie des huissiers de justice. Je déconseille fortement cette société ! Presque 5 ans d'ancienneté !!!</t>
  </si>
  <si>
    <t>02 avril 2019 suite à une expérience en avril 2019</t>
  </si>
  <si>
    <t>sims35-74662</t>
  </si>
  <si>
    <t>Je suis tombé en panne récemment et remorquage et rapatriement rapide en plus un samedi soir dans la nuit et en plus om me paye le taxi pour aller chercher la voiture une fois réparer.</t>
  </si>
  <si>
    <t>ben-74564</t>
  </si>
  <si>
    <t>Je suis client MATMUT depuis 23 ans avec plusieurs contrats auto et habitation
J'ai un bonus de 035 sans jamais avoir eu aucun sinistre responsable depuis ces 23 ans
Il existe un nouveau contrat auto et au motif que ce n'est pas pour un nouveau véhicule ils ne veulent pas m'en faire profiter
Je trouve ce comportement inapproprié pour un client avec un historique comme le mien
Je suis tellement dégouté que je vais résilier mes contrats chez eux</t>
  </si>
  <si>
    <t>25 mars 2019 suite à une expérience en mars 2019</t>
  </si>
  <si>
    <t>nono-72440</t>
  </si>
  <si>
    <t>La Matmut prends l'initiative de faire souscrire à ces adhérents des contrat d'assurances sans leurs consentements, observer bien attentivement vos échéanciers annuel</t>
  </si>
  <si>
    <t>christoams-69122</t>
  </si>
  <si>
    <t>J'étais assuré chez eux depuis 20 ans, suite a un changement de véhicule ils n'ont pas voulu me réassurer même pour quelques jours (j'étais dans mon nouveau véhicule lorsque j'ai fait la demande...), il ne m'ont jamais avertis qu'il ne m'assurerais plus (mais continuais a assurer l'ancien véhicule)...
20 ans a payer...la fidélité ne payes assurément pas chez eux...  fuyez les comme la peste...
Je suis maintenant chez la MAIF qui en plus me fait payer moins chers...</t>
  </si>
  <si>
    <t>31 octobre 2018 suite à une expérience en octobre 2018</t>
  </si>
  <si>
    <t>erow-68236</t>
  </si>
  <si>
    <t>Cet assureur m'a résilié mon contrat auto après 2 sinistres en 3ans. Pas de chance pour eux, j'avais toute ma famille et moi-même assuré chez eux en contrat auto + logement, ils ont perdu 5 clients.</t>
  </si>
  <si>
    <t>26 octobre 2018 suite à une expérience en octobre 2018</t>
  </si>
  <si>
    <t>stan-68103</t>
  </si>
  <si>
    <t>Rien a dire assuré chez eux depuis 1976 . Tarifs attractifs pour une qualité d'assistance et d'assurance . Sans problème</t>
  </si>
  <si>
    <t>01 octobre 2018 suite à une expérience en octobre 2018</t>
  </si>
  <si>
    <t>mimi31-67253</t>
  </si>
  <si>
    <t>Je déconseille! On me réclame de l'argent alors que c'est l'assurance qui m'en doit! je suis très déçu... Et dire que c'est censé être une assurance mutualiste!!!!</t>
  </si>
  <si>
    <t>04 septembre 2018 suite à une expérience en septembre 2018</t>
  </si>
  <si>
    <t>caro-66475</t>
  </si>
  <si>
    <t>Bonne assurance. Je vais toujours au bureau de Maubeuge ou je suis entièrement satisfaite. J ai une conseillère très compétente qui me suis depuis longtemps. J ai eu plusieurs soucis la matmut m a toujours réglé au mieux mes problèmes.</t>
  </si>
  <si>
    <t>piloupilou2a68-66090</t>
  </si>
  <si>
    <t>A l'agence de COLMAR, je suis totalement satisfaite des services et produits (auto et habitation). Agence accessible directement au lieu de passer par des plate formes anonymes et payantes, réactivité et efficacité en cas de sinistre (du vécu), prise en charge individuelle (les employées connaissent chacun de leurs clients) et amabilité. Je ne changerais pour rien au monde même si les tarifs sont moins élevés auprès d'autres assureurs.</t>
  </si>
  <si>
    <t>benoit-deluca-66035</t>
  </si>
  <si>
    <t>1 sinistre en 6 ans, une catastrophe</t>
  </si>
  <si>
    <t>02 août 2018 suite à une expérience en août 2018</t>
  </si>
  <si>
    <t>nathy74-65936</t>
  </si>
  <si>
    <t>Une assurance qui tient la route qui est vraiment à l'écoute et au service de ses clients. Je fréquente l'antenne de Colmar je l'équipe est toujours disponible souriante et de bon conseil pour ses clients. Je me sens à l'aise en confiance et en cas de pépin ils sont là et font le job. Merci</t>
  </si>
  <si>
    <t>zak-65208</t>
  </si>
  <si>
    <t>En février 2018 un véhicule m'est rentré dedans et a refusé de faire un constat. j'ai pris les informations nécessaire pour remplir le constat de mon coté.
Le lendemain, je vais voir un conseillé MATMUT pour qu'il m'aide a remplir le constat. 
4 mois et après plusieurs relance j'appel la matmut au téléphone. un télé-conseillé me répond et me dit que sa n'a pas encore été traité. deux minute après il me fait patienté 5 minutes et me reprend pour me dire que j'étais totalement en tord car j'ai mal remplit mon constat. 
Sa faisait 6 ans que je suis chez eux et trois ans en tout risque sans aucun accident. La seul fois ou je les sollicites il en on rien a faire !!!!
Il m'on fait remplir un constat et un constat en ligne et m'on répondu une chose que je n'ai jamais écrit.
a la fin de mon engagement je quitte ce groupe qui pompe l'argent des client mais en on rien a faire!!!!
NE VOUS ENGAGER PAS CHEZ EUXX!!</t>
  </si>
  <si>
    <t>14 juin 2018 suite à une expérience en juin 2018</t>
  </si>
  <si>
    <t>chloe14-64778</t>
  </si>
  <si>
    <t>MATMUT : UNE ASSURANCE AUTO À FUIR
Suite à un accrochage sur un parking privé le 23/05/18, j’ai refusé de signé un constat n’étant pas d’accord avec ce qui y été indiqué. J’ai déposé ce constat non signé à l’agence MATMUT de Boulogne sur mer le vendredi 25/05/18 qui m’a indiqué que le constat n’étant pas signé il y aurait une procédure. A mon grand étonnement un courrier m’a été écrit le lundi 28/05/18 m’indiquant que je serai selon eux 100% responsable. J’ai alors appelé l’agence de Boulogne sur mer sans me présenter en demandant qu’elle était la procédure en cas de constat non signé on m’a indiqué que c’était « Très long, car nous devons contacter l’assurance adverse » le délai d’un week end me semble donc très court. J’ai alors envoyé une lettre recommandée avec accusé de réception contestant ce courrier, qui est à ce jour non distribué l’adresse du siège étant une boîte postale. J’ai de plus déposé une copie de ce courrier à l’agence MATMUT de Boulogne sur mer. A ce jour aucun retour. De plus, aucune expertise n’a eu lieu avant aujourd’hui, expertise réalisée par le garagiste qui envoie des photographies à l’expert qui ne se déplace pas. Je tente en vain de joindre le numéro que l’on m’a fourni, je patiente plusieurs minutes puis on décroche sans parler avant de raccrocher ou on prêtant ne pas m’entendre « je ne vous entends pas veuillez nous rappeler ».
Assurée tout risques chez vous je suis particulièrement étonnée des méthodes utilisés, de plus nous avons plusieurs contrats chez vous... on se demande s’ils sont réellement utiles.
Bien à vous.</t>
  </si>
  <si>
    <t>08 juin 2018 suite à une expérience en juin 2018</t>
  </si>
  <si>
    <t>damien-64625</t>
  </si>
  <si>
    <t>Se débrouille pour pas rembourser // ralenti les démarches au lieu d’aider ses clients à fuir</t>
  </si>
  <si>
    <t>02 juin 2018 suite à une expérience en juin 2018</t>
  </si>
  <si>
    <t>pinacolada-64417</t>
  </si>
  <si>
    <t>La Matmut arbitre entre ses clients selon le plus gros contrat</t>
  </si>
  <si>
    <t>grumsi-60830</t>
  </si>
  <si>
    <t>J’ai retrouvé ma voiture vendalisé après l’avoir cepedant garée sur une place désignée  à cet usage. Je suis assurée tout risque à presque 900€ par an. J’ai retrouvé ma voiture avec un enfoncement de portière  et rayures éormes  sur le côté exposé à la route. En garant celle ci je vérifie a chaque fois qu’il n’y a rien d’anormal sur ma voiture. La nuit passe et je récupère ma voiture le lendemain dans l’etat que je vous l’ai décrite.  Je n’ai jamais eu d’accident à tord en 4 ans. Cependant quand je déclare avoir retrouvée ma voiture dans cette état, me voici dans un combat infernal contre cet assereur. L’expert pense que c’est moi qui me suis prit un objet fixe en roulant. La version de l’expert n’etant  pas  la meme que la mienne , on refuse de me réparer la voiture sauf si je prend un malus car pour eux c’est moi même qui ai fait ça à ma voiture.  TRÈS MAUVAISE PRISE EN CHARGE!!!!! En plus  il faut appeler matmut sinistre et pas votre agence donc prise en charge très longue deja deux mois et demi que ma voiture est abîmée sur la carrosserie et prends la pluie étc . ÉNORMÉMENT DÉÇUE, je compte résilier mon contrat une fois que mon combat contre eux sera finit ! On veut me faire dire une version qui n’est pas la vraie! Je suis honnête   ma voiture a été vendalisee  je ne sais de quelle manière mais pour eux ma déclaration est  fausse car l’expert dit que ce que je raconte ce n’est pas possible. Voilà ça c’est sur la matmut  elle  assure  PAS DU TOUT !!!!</t>
  </si>
  <si>
    <t>03 janvier 2018 suite à une expérience en janvier 2018</t>
  </si>
  <si>
    <t>jose-60146</t>
  </si>
  <si>
    <t>Très bon accueil aucune assurance que j ai pu faire sur internet n a les mêmes garanties que j ai de très bon conseiller surtout madame SIFFRES</t>
  </si>
  <si>
    <t>04 novembre 2017 suite à une expérience en novembre 2017</t>
  </si>
  <si>
    <t>sarah-58591</t>
  </si>
  <si>
    <t>Aucun soutient de la part de la Matmut apres un accrochage suite a un refus de priorité à droite la dame de la matmut m'annonce que mm si en effet sur maps on voit bien que c est une rue avec une priorité elle ne peut rien pr moi concernant l'accrochage pck l'adversaire lui à note que je sortais d une résidence privée  !!!! Alors que le parking est a 200 metres derriere et que le choc a bien eu lieu ds le carrefours !!!
 Nn mais du pipo !!!!!! Elle se souci plus de l'autre assurance que moi assurée !!! Je vais me battre pr un recours et partir de chez eux des incapables!!!!!! Le 50/ 50 c est mieux bin oui comme ça franchise et malus et encore plus dargent pr la matmut !!!! ??</t>
  </si>
  <si>
    <t>20 octobre 2017 suite à une expérience en octobre 2017</t>
  </si>
  <si>
    <t>sarra23-58239</t>
  </si>
  <si>
    <t>J’ai eu un dégât des eaux cette été qui n’est toujours pas réglé alors que nous somme fin octobre un expert qui viens à la maison qui insinue que c’est une fausse déclaration j’avais plus de 10cm d’eaux chez moi mais pour aucun dégât il nous balade depuis en disant qui manque des documents ou qui faut autre choses assurance minable que je conseillerai à personne</t>
  </si>
  <si>
    <t>ms-57139</t>
  </si>
  <si>
    <t>Assurance à éviter!!! 
Les personnes en charge des litiges clients ne font pas (ou très mal) leurs travail!!!!
 en cas de litige sur un accident pour définir la responsabilité ils ne lisent pas les constats, ne sont pas au courant des détails des PV de la police... ils regardent les mots clés qui correspondent sans se soucier du contenu, puis tranchent sur la responsabilité du sociétaire, et lorsque l'on demande des explications ils ne sont même pas capable d'en donner et ne font que répéter le même baratin d'assureur...</t>
  </si>
  <si>
    <t>erin-54630</t>
  </si>
  <si>
    <t>Ne prend pas en compte demande de rv des clients
Ne prend pas en compte les demandes via internet
Impossible de répondre aux mails matmut renvoi systématique vers internet</t>
  </si>
  <si>
    <t>pacinostyle-52482</t>
  </si>
  <si>
    <t>Attention, souscription SANS MON CONSENTEMENT d'un contrat que je n'ai pas validé sur un véhicule déjà assuré ailleurs (juste une demande de devis). Prélèvement pendant deux mois (140€ au total) refus de remboursement. FUYEZ</t>
  </si>
  <si>
    <t>pierre-caule-50851</t>
  </si>
  <si>
    <t>excellent relationnel avec le personnel de l'agence locale</t>
  </si>
  <si>
    <t>edelweiss-50792</t>
  </si>
  <si>
    <t>Les tarifs sont élevés mais les garanties sont très bonnes. 
Si vous n'avez aucun sinistre tout va bien. A partir de 3 sinistres il vous résilie le contrat. C'est ce qui vient de m'arriver. Pas très cool comme procédé mais les assurances ont ce droit.</t>
  </si>
  <si>
    <t>maryse-50484</t>
  </si>
  <si>
    <t>un assez bon rapport qualité prix mais pas suffisant pour rester</t>
  </si>
  <si>
    <t>greg-136513</t>
  </si>
  <si>
    <t>Assurée depuis des années chez AXA sans aucun sinistre. 
Hier on me casse mon rétro. 
Je vais au garage : facture 447 euros
Je vais chez AXA : On me dit que la facture est à ma.charge, j ai une franchise de 450 €???? Et qu ils prennent juste les frais supérieurs à cette somme. ( parce que le casseur n est pas identifié !!!) Bien!!
(Agence d'aire sur la Lys)
Sérieux ??? Tous mes contrats partent à la concurrence .</t>
  </si>
  <si>
    <t>AXA</t>
  </si>
  <si>
    <t>zabel-132235</t>
  </si>
  <si>
    <t>Contrat non envoyé par la poste malgré les relances.
Déception totale.
Mauvais rapport qualité prix.
 Non investissement du service clientèle...
A éviter...</t>
  </si>
  <si>
    <t>huon-123432</t>
  </si>
  <si>
    <t>J ai souscris et payer l'option pret de véhicule en cas de soucis avec mon  véhicule. Ayant eu un problème, l assurance m affirme ne pas avoir le même contrat que celui qu ils m ont fournis et refusent de me prêter un véhicule... donc a pied pendant 10 jours alors que je paie l'option.... AXA a donc une double comptabilité ( 1 contrat fourni aux clients et 1 autre qu ils prétendent être le vrai qu ils ressortent de leur 2ème ordinateur en Algérie ou au Maroc). Je résilie donc l assurance. Une fois d plus AXA me déçois et ne tiens pas compte de mon recommandé de résiliation, et au culot continue d essayer de me prélever (heureusement j ai bloqué à la banque) puis m envoie le recouvrement comme si j etais toujours client et ne payais pas..  a fuire absolument.... la pire des assurances jamais rencontrée</t>
  </si>
  <si>
    <t>pas-de--spdeu-122466</t>
  </si>
  <si>
    <t>Lorsqie jaitai assure chez Axa jaitai satisfaites  et cet pour cela que je voudrai a bcp.reprendre une assurance chez axa je trouve que les pers cam acceil.dont tres compétente pour nous renseigne</t>
  </si>
  <si>
    <t>jodido-117397</t>
  </si>
  <si>
    <t>En 2019, j'ai subi une escroquerie par un garage en Albanie. Le garagiste a prétendu m'avoir changé mon embrayage pour un coût total de 200 €, ce qui bien sur était totalement faux.
En mars 2020, de nouveau le problème avec l'embrayage et un garagiste du Pontet m'a changé le câble pour 135 €. Il m'a certifié qu'en aucun cas l'embrayage avait été changé, ce qui ne m'a pas surpris. Un changement d'embrayage en France coute environ 600/700 €, et même si le cout de la vie est moindre en Albanie, mais une telle réparation pour la somme de 200 € n'est pas possible.
J'ai saisi l'assistance d'Axa en expliquant que selon moi, le dépanneur et le garagiste étaient de mèche, car j'en avais les preuves.
Mon contrat spécifiait que lors d'un dépannage, mon véhicule devait être remorqué au garage le plus proche. La dépanneuse a mis des heures avant d'arriver. Et au lieu de déposer mon véhicule dans un garage proche sur la nationale reliant Shkodër à Tirana, il a été emmené à près de 25 km du lieu de la panne, à environ 5 km du centre de Tirana.
L’assistance ne s'est pas soucié de mon hébergement, et il m'a fallu plusieurs heures pour résoudre ce problème. Ne pouvant téléphoner à l'assistance depuis Tirana vu le coût d'1 € la minute, j'ai appelé une amie en France via WhatsApp, qui à son tour a contacté l'assistance. J'ai pu finalement bénéficier d'une chambre dans un hôtel.
Là, de nouveau des soucis, au départ, la chambre n'avait payé que pour une nuit, car ma voiture ayant été réparée, il fallait que j'aille la chercher. Mais pas une seule fois, le garagiste a daigné m'informer sur la nature et le cout des réparations. Il n'est pas normal qu'il ait effectué les réparations sans même m'en parler. Au final, j'ai pu rester 3 nuits dans un hôtel à Tirana et récupéré mon véhicule.
Lorsqu'en Mars 2020, le câble de l'embrayage a lâché, avant que l'embrayage lui même me lâche définitivement en Juin 2020 (confirmé par le garagiste du Pontet), j'ai soulevé cette escroquerie auprès d'Axa Assistance. Qui s'est contenté de me dire que c'était à moi d'éprouver que j'avais subi une escroquerie. Je leur ai reporté les faits précis sur le fait que la procédure n'avait pas été respectée, mais personne n'a voulu en tenir compte. Plusieurs mois à essayer de leur faire comprendre que l’Assistance d’Axa était responsable de cette escroquerie et non ma personne. Je n'ai pas choisi ce garage, et Axa, en tant que compagnie internationale aurait du être capable de faire réparer mon véhicule dans un garage sérieux et honnête.
J'ai aussi saisi le médiateur des Assurances qui a mis 9 mois avant de me répondre en se rangeant derrière AXA. Un corrompu incompétent qui a du recevoir de l'argent de la part d'AXA et dont l'attitude est inacceptable. Malgré toutes les preuves évidentes relatives à l'escroquerie, ce triste guignol s'est refusé à prendre en compte la réalité de la situation.
L'agence de Toulouse dont je dépendais (Daugas et Puertas) est à fuir. Des interlocuteurs des plus désagréables, incompétents, qui vous raccrochent au nez au bout de deux minutes, car selon leurs dires, il y a d'autres personnes en attente. Aucune considération ou respect pour leur clients, et du coup, je n'ai pas été étonné de lire plus de 25 avis négatifs à leur encontre. Et malgré mes 50% de bonus depuis plus de 5 ans, chaque année la cotisation augmentait. Je ne conseille pas du tout AXA, car en ce qui me concerne, j'ai vécu une expérience très désagréable avec cette compagnie...</t>
  </si>
  <si>
    <t>diouf-116270</t>
  </si>
  <si>
    <t>Très mécontent d’AXA, compagnie qui assurait ma moto pour la troisième année !
Après avoir reçu mon avis d’échéance que j’ai réglé par CB fin avril et débité 1° décade de mai, je relance ma conseillère car fin mai je n’avais pas reçu ma vignette verte.
Ayant déménagé (et je le reconnais en ayant oublié d’informer mon assureur), je l’informe de ma nouvelle adresse et après des explications loin d’être convaincantes, elle m’explique que ma cotisation passe de 475€ à plus de 700€!!!!! INAXEPTABLE.
Je suis un excellent conducteur avec un bonus Max et sans accident responsable depuis plus de 20 ans....
HEUREUSEMENT IL Y A AMV (assurance moto verte) !!!! Je vous les conseille</t>
  </si>
  <si>
    <t>danymfcp-115666</t>
  </si>
  <si>
    <t>Suite à une demande de devis faite sur internet, je me suis fait envoyé sur les roses par la conseillère au téléphone :
Ça ne sert à rien de vous expliquez !!
Bravo la réponse de la conseillère et bravo AXA</t>
  </si>
  <si>
    <t>joyeux-114369</t>
  </si>
  <si>
    <t>Faisant suite a un degat des eaux dans mon bureau , j'ai eu la betise de faire les travaux ,et de proposer le montant de l'achat de materiel ,le remboursement que  j'ai obtenu ,me laisse penser que mon assusseur m'a pris pour un imbecile ,et au mieux pour un con,,,, il tres possible que je change de cremerie,,,,,etant solicité par l'assureur de mon ex employeur (assurance groupe ),,,,qui en raison des tarifs qui me sont proposé ne comprend pas mon attitude ,,,,je dois vraiment etre ,,,</t>
  </si>
  <si>
    <t>didine-112916</t>
  </si>
  <si>
    <t>Très mauvais assurance, très chère, 90€ par mois pour une 206 70 chevaux en jeune permis je précise au tiers !! Merci bien ! maintenant si tu veux les avoirs au téléphone tu a une chance sur 10 d’avoir quelqu’un, parle très mal au clients, je suis pas aimable du tout, d’après ma " conseillère " alors que depuis le début je suis très gentille et polie j’essaye juste de faire fonctionner mon assurance pour un bris de glace, je paye tout les mois un bris de glace sans franchise mais non madame me demande de payer des frais en plus, ce qui n’est pas normal ! Enfin bref je ne conseille PAS cette assurance FUYEZ !!!!</t>
  </si>
  <si>
    <t>ma-tante-112653</t>
  </si>
  <si>
    <t>Des qu'un sinistre surgit plus de correspondant efficace. Pas d'accompagnement. Nous prennent pour des numéros... D'assurés... Assistance  néant. Ne remettent pas en cause avis expert même si bonne foi</t>
  </si>
  <si>
    <t>halippe-111249</t>
  </si>
  <si>
    <t>Je suis trés satisfait des assurances AXA. que ce soit assurance auto, habitation, exploitation, les problèmes sont réglés rapidement . En ce qui me concerne, le personnel de l'agence de Condom (32)est très performant.</t>
  </si>
  <si>
    <t>agnes-108232</t>
  </si>
  <si>
    <t xml:space="preserve">Voici deux ans que ma cotisation auto AXA augmente d'un peu plus de 6% alors qu'Axa a annoncé sur les réseaux appliquer une augmentation de 1% suite à la crise sanitaire et que d'autres compagnies gèlent leur tarif. J'ai contacté mon agent, j'ai laissé ma demande mais on ne m'a pas répondu immédiatement, le lendemain on me rappelle pour m'indiquer qu'il n'y a aucune discussion possible; grossièrement vous pouvez partir! Après 20 ans de cotisations et un changement d'agent.
En cas de sinistre, le service est correct, je n'ai pas rencontré de difficultés. </t>
  </si>
  <si>
    <t>chris-106689</t>
  </si>
  <si>
    <t>A fuire, 15 jours que je me bat avec eux pour avoir un relevé d'information pour pouvoir assurer mon véhicule, je n'est toujours rien reçu alors que les autres assurances on l'à au bout de 5 minutes .</t>
  </si>
  <si>
    <t>franck--104885</t>
  </si>
  <si>
    <t>Excellent rapport qualité/prix. À l’occasion d’un accident, prestations au top et réactive avec enlèvement du véhicule à domicile + livraison à domicile du véhicule de prêt.</t>
  </si>
  <si>
    <t>yeah-104604</t>
  </si>
  <si>
    <t>Après devis et signature pour assurance auto, je fournis tout les documents demandé et là on me signale que mes années en tant que conducteur secondaire chez concurrence ne compte pas et qu'il faut rééditer le contrat, après rectification la facture mensuel se voit triplé! Je refuse alors le nouveau contrat et l'on me signal que je dois encore régler ~220€ avant de partir (alors que si contrat augmente l'on peut quitter assurance sans frais supplémentaire et que tout était réglé pour ma part, inscription+1 mois chez eux...) Opposition à la banque et maintenant des relances.</t>
  </si>
  <si>
    <t>maybe-104081</t>
  </si>
  <si>
    <t>Bonjour tout comme Clément j'ai un gros problème avec AXA un sinistre auto qui joue effectivement la carte de l'expert. Je suis chez axa depuis plus de 20 ans, assurée tant pour l'habitation que pour les véhicules. Axa refuse alors que je paie pour un tout risque de prendre en charge la réparation totale de mon aile prétextant que l'expert refuse les circonstances de l'accrochage. L'ensemble fait 2000 €. J'avais prévu la franchise normale et même la peinture refusee dans un premier temps mais je comptais être rembourse de la différence. Je vais prospecter pour chercher un autre assureur.</t>
  </si>
  <si>
    <t>dti-104172</t>
  </si>
  <si>
    <t>FUYEZ CETTE ASSURANCE !!!!! IL VOUS INVENTE DES SINISTRES SOIS DISANT DOUBLONS PUIS QUAND IL SAGIT DE SUPPRIMER LE SINISTRE EN QUESTION TOUT LE MONDE SE RENVOIE LA BALLE ET EN PLUS DE SA IL RÉSILIE PAR DERRIÈRE 
DU GRAND N’IMPORTE QUOI.</t>
  </si>
  <si>
    <t>14 février 2021 suite à une expérience en février 2021</t>
  </si>
  <si>
    <t>bob-104146</t>
  </si>
  <si>
    <t>Bon assureur mais très cher et refuse de baisser ses tarifs sous prétexte que c’est la haute direction qui leur impose les tarifs ( je cite les agents)</t>
  </si>
  <si>
    <t>og-103874</t>
  </si>
  <si>
    <t>Très bonnes relations avec mon assureur et l'ensemble des salariés de l'agence ; c'est particulièrement important.
Les tarifs sont plutôt concurrentiels,  Compte tenu du service apporté.
Olivier  GODARD</t>
  </si>
  <si>
    <t>30 janvier 2021 suite à une expérience en janvier 2021</t>
  </si>
  <si>
    <t>vanes-103441</t>
  </si>
  <si>
    <t>Super bons conseils, amabilité prix imbattable, je vous conseil  vivement AXA les yeux fermés. Merci à vous pour le temps consacré à ma demande. A bientot</t>
  </si>
  <si>
    <t>herrmann-103362</t>
  </si>
  <si>
    <t>Relation client difficile, politique tarifaire à la tête du client. politique tarifaire de Recherche de maximisation de profit permanente au détriment du service client et cela malgré zéro sinistre pendant les 6 dernières années Confiance en AXA est égale à zéro</t>
  </si>
  <si>
    <t>pivoine-102887</t>
  </si>
  <si>
    <t>Seul accident déclaré et de plus non responsable sur mon véhicule en stationnement, sinistre non remboursé malgré un bon de prise en charge totale au nom de mon carrossier sous prétexte que  j'ai dépassé le forfait kilométrique prévu à mon contrat. Aucun dialogue possible avec le service sinistre; je ne recommande pas du tout et engage une procédure en justice</t>
  </si>
  <si>
    <t>ol38490-102641</t>
  </si>
  <si>
    <t xml:space="preserve">Très bonne relation clientèle, toujours à l'écoute et conseils très utiles. 
Même s'ils s'alignent généralement sur les autres quand je change de véhicule (tous les 2 ans avec comparatifs assurances à l'appui), ils restent généralement plus cher que la concurrence surtout pour les jeunes conducteurs. </t>
  </si>
  <si>
    <t>zarga-102494</t>
  </si>
  <si>
    <t>Je me suis assuré chez eux j'ai payé deux mois de cotisation d'avance. Vous avez un mois pour envoyer les documents. Tous les jours il me redemande les mêmes documents que j'ai déjà envoyé pour au final vous dire que tous les documents n'ont pas été envoyé alors il résilié ment et vous avez un mois payé d'avance dans l'os.</t>
  </si>
  <si>
    <t>08 janvier 2021 suite à une expérience en janvier 2021</t>
  </si>
  <si>
    <t>ptit--99966</t>
  </si>
  <si>
    <t>Je passe par un agent général qui vraiment commercial dans le bon sens du terme, il ajuste les prix et est toujours présent.
Je viens de changer de véhicule, contrat souscrit par téléphone avec signature électronique, rapide et très pratique!</t>
  </si>
  <si>
    <t>01 janvier 2021 suite à une expérience en janvier 2021</t>
  </si>
  <si>
    <t>muler-102088</t>
  </si>
  <si>
    <t>Ils ne savent que encaisser votre cotisation, si vous avez un accident non responsable, ils font tout pour ne rien faire ou essayer d'engager votre responsabilité (bien évidemment pour augmenter votre cotisation)! En 5 ans chez eux, mon bonus augmente tous les ans, mais ma cotisation augmente aussi! J'ai retiré l'option assistance 0 km pour espérer de baisser ma cotisation, et bien non juste à l'échéance suivante ils trouvent toujours le moyen d'augmenter votre cotisation (plus de 10% chaque année)...</t>
  </si>
  <si>
    <t>07 décembre 2020 suite à une expérience en décembre 2020</t>
  </si>
  <si>
    <t>pierre-101075</t>
  </si>
  <si>
    <t>Aucune responsabilité, je regrette d'avoir le service de cette assurance. Je dirait 600 euros par an pour rien. Ne l'inscrivez pas! crois-moi. Client de auto assurance depuis 3 ans</t>
  </si>
  <si>
    <t>jcdm33-101063</t>
  </si>
  <si>
    <t xml:space="preserve">bonjour fuyez cette compagnie 
aucunes reconnaissance malgrés le temps a payer et l anciennetée
Ayant eu un sinistre sur ma voiture  ( non mis en cause ) 
le virement de l argent des réparations avancer auprès du garagiste  ( 2123 euro )
on était viré sur un autre compte bancaire !
10 jours après ne voyant toujours pas d argent je le signale ! 
cela fait bientot 10 jours de plus que l on me balade pour me rembourser 
je vais partir D AXA vite fait dés remboursement  ainsi que mes autres contrats scooter et maison 
fuyez vite a pars vous faire payé n attendez rien 
 </t>
  </si>
  <si>
    <t>lepelican-100780</t>
  </si>
  <si>
    <t>augmentation inlassablement annuellement, lors d'un petit pépin vous n'êtes jamais dans les clous, la fidélité zero, Bonus 50 % depuis des lustres rien de plus , idemme pour habitation,</t>
  </si>
  <si>
    <t>hamid-100370</t>
  </si>
  <si>
    <t xml:space="preserve">je viens de recevoir un email de mon ex-assureur que la demande de résiliation était refusée : " Toutefois nous ne pouvons pas prendre en compte votre demande, étant donné que le contrat lors de votre demande de résiliation n'avait pas un an d'existence"
 Le conseiller avec qui j'ai signé le contrat m'a promis  que je ne devrais faire  rien parce que c'est lui qu'il va s'en occuper.
Aujourd'hui je me trouve de payer deux assurances (j'ai payé 3 mois en avance avec axa) et quand j'appelle le service client (Saint-priest, lyon ) un conseiller me passe a un autre........ une conseillère me demande de renvoyer de nouveaux ma carte verte et  ET  une demande résiliation......  pour être remboursé.
Sachant que je n'ai pas demandé la résiliation avec l'AXA , mais j'aimerais que le service clientèle qu'il refait la demande de résiliation de mon ex assurance  parce que leur demande était mal daté et formulé ......
n'import quoi
 mais quel service........... </t>
  </si>
  <si>
    <t>engeel-100183</t>
  </si>
  <si>
    <t>toujours en attente d'un remboursement depuis plus d'un an.... Après une dizaine de mail de relance... je n 'ai jamais eu de retour.... c est insultant cette ignorance ! on paie une assurance chaque mois et il ne daigne même pas rembourser une somme de 50 euros.. quelle honte pour une enseigne comme ça.</t>
  </si>
  <si>
    <t>soph-98653</t>
  </si>
  <si>
    <t>le prix est trop chère et il faut toujours demander pour faire baisser le prix.En plus la garantie chauffeur est sortie du contrat.
En cas de sinistre: bonne prise en charge.</t>
  </si>
  <si>
    <t>pas-content-97672</t>
  </si>
  <si>
    <t>Client AXA depuis 37 ans , les derniéres années ont vues les bases de calcul des offres augmenter de 6 % A 10 % selon les années. ( les salaires et retraites stagnes pour le moins depuis 5 ans). Je vais quitté ce réseau multinationnal dont les directions n'ont d'yeux que pour les offres promotionnelles et laissent selon mon avis les clients historiques sur le bord de la route ( 3 sinistres en 30 ans avec une moyenne de 68000 km / an ). Je remercie mes interlocuteurs , quelques  personnels sérieux qui ont fait du mieux qu'ils pouvaient.... mais pas la politique commerciale du siége social et encore moins les responsables du service marketing. Je sais, je sais, les autres sont pas mieux direz-vous ... Alors il nous reste a consulter et a changer d'assurances tous les deux ans ( un ancien directeur Commercial et Marketing ) Je suis tout yeux dehors pour voir quels détournemant d'objection, ou qu'elles excuses le services qualités dAxa va me donner !
Cordialement , si cela pouvait réveiller quelques neurones !</t>
  </si>
  <si>
    <t>will-97624</t>
  </si>
  <si>
    <t>Augmentations annuelles supérieures à 3% en 2018 et 2019 malgré le confinement et pas de négociation possible. On obtient des réponses à sa question par mail dans la demie journée
Il faut reconsulter chaque année</t>
  </si>
  <si>
    <t>jfu-97460</t>
  </si>
  <si>
    <t>Bonjour,
Au niveau des assurances pour deux voitures et une assurance habitation, les tarifs sont assez élevés en comparant avec d'autres personnes.
J'ai un litige en cours depuis un an (20-09-2019) qui n'est toujours pas réglé (vol à la roulotte ).
Vous comprendrez pourquoi je ne suis pas satisfait...</t>
  </si>
  <si>
    <t>marsouin-97358</t>
  </si>
  <si>
    <t xml:space="preserve">Avp non responsable le 15 dec 2019 le gestionnaire de mon dossier prend tout sont temps.
Mieux il me menace de pas me payer si je garde mon avocat .Il n a pas le numero de dossier gendarmerie ,je lui explique qu il se trouve sur le depot de plainte .Pas moyen qu il imprime quoi que ce soit alors que sa collegue le fait en 2 secondes etc etc 
part contre un retard de cotisation hop recommande en moins de temps.Bref je suis limite de porter plainte
</t>
  </si>
  <si>
    <t>07 septembre 2020 suite à une expérience en septembre 2020</t>
  </si>
  <si>
    <t>vivie35-97118</t>
  </si>
  <si>
    <t>Au niveau de la disponibilité, de l'intervention et règlement en cas de sinistre, rien à reprocher. Par contre, le prix ne cesse d'augmenter + de 22 Euros/an. Le comble, pour 2020, année ou les gens ont moins utilisés leur voiture (CORONAVIRUS) augmentation de 25 Euros. Je trouve que le prix est EXCESSIF, plus de 400 Euros pour un véhicule de gamme moyenne (C3 Tous Risques)</t>
  </si>
  <si>
    <t>13 août 2020 suite à une expérience en août 2020</t>
  </si>
  <si>
    <t>isa-96287</t>
  </si>
  <si>
    <t xml:space="preserve">Panne sur autoroute: prise en charge lamentable, interlocuteurs AXA irrespectueux, très désagréables, 2 dépanneuses differentes..car la première pas agréée Axa donc j'ai avancé  moi-même les frais de déplacements du vehicule 255 € ,  puis deuxième dépanneuse agréée AXA, puis retour domicile ( tombée en panne à 11h00, retour domicile à 16h30 ), véhicule à 150 km du domicile  impossible dixit Axa à rapatrier car distance sup à 20 km! Pour retourner chercher mon véhicule , taxi puis TER puis taxi proposé soit au moins le double du temps en voiture!! Et pas de véhicule proposé pdt le temps d'immobilisation de mon véhicule!! Alors que ceci figure dans le contrat, et pas de remboursement des frais si je prend un véhicule personnel pour récupérer ma voiture!! Digne d'un film!! 
Service déplorable , zéro, plateforme sans interlocuteur capable de résoudre les problèmes calmement!
</t>
  </si>
  <si>
    <t>drinesan-96063</t>
  </si>
  <si>
    <t>C'est une catastrophe ! J'ai perdu mon papa en octobre 2019.jai vendu son premier véhicule. Je devais 8e à axa. J'ai reçu la note en recommandé nikel à mon domicile. Au mois de mai j'ai mis sa 205 en destruction, jattends toujours le remboursement du trop perçu. Il manque toujours un papier... La dernière fois ils m'ont dit que le virement avait été fait sur le compte de papa !! Lol il est clôturé depuis belle lurette... C'est lamentable. Ils me demandent maintenant une attestation de clôture de compte !! Je commence à désespérer. C'est vraiment la seule assurance avec laquelle j'ai tant de problèmes... Ils sont vraiment moins rapides quand c'est eux qui nous doivent de l'argent !!</t>
  </si>
  <si>
    <t>glassbreizh-51288</t>
  </si>
  <si>
    <t>Axa demande à ses garagistes partenaires de remplacer par des pièces d'occasion ou à défaut d'aller au moins cher dans le réparation. Résultat, véhicule réparé à moitié par le garagiste qui conseille de changer d'assurance.</t>
  </si>
  <si>
    <t>thi0707-93132</t>
  </si>
  <si>
    <t>Assuré chez AXA depuis de très nombreuses années, ce groupe a vu sa politique tarifaire exploser. J'ai aujourd'hui quitté AXA pour AVIVA. Contrat auto pour une peugeot 308 chez AXA 1100 € ;  alors qu'Aviva m'a proposé 570 € pour de meilleures garanties</t>
  </si>
  <si>
    <t>angie69240-92231</t>
  </si>
  <si>
    <t>Suite à un incendie sur mon véhicule survenue le 17 mars 2020 jours à ce jours il n est toujours pas traité on me demande de payer des cotisations pour un véhicule déduit qui n est plus chez mois et cette assurance ce permet de me passer dans leur service étude et prévention pour éviter de m indemnisé ne pouvant pas reprendre le travail puisque je n ai plus de véhicule, pas de prêt de véhicule etc assurance à fuire</t>
  </si>
  <si>
    <t>del-90003</t>
  </si>
  <si>
    <t xml:space="preserve">Client axa Peymeinade depuis des années, 
Très déçu, aucun suivi, aucune réponse aux multiples mails envoyés concernant les erreurs émises par la compagnie.
Je vais changer de compagnie d'assurance ainsi que mes proches.
</t>
  </si>
  <si>
    <t>ted-85498</t>
  </si>
  <si>
    <t xml:space="preserve">Ayant subit un accident dans laquelle je suis pas en tord il y a plus de 6 mois je tien a le préciser mon véhicule a été estimé à la baisse  par un expert peux sérieux ( trop lent , incompétent  ) je n en parle pas du manque de sérieux du service sinistre ( MR bonne )  
Au jour d aujourd'hui je n est toujours pas été remboursé et impossible de joindre le service concerné. 
J ai 5 contrat chez eux( Axa du tampon la réunion 97430 )je vais tous les résilié. 
Étant dans l automobile je peux que constater leur incapacité et leur manque de sérieux. 
Je vous déconseille fortement cette assureur. 
Vraiment pas sérieux .. </t>
  </si>
  <si>
    <t>19 novembre 2019 suite à une expérience en novembre 2019</t>
  </si>
  <si>
    <t>danijala-81141</t>
  </si>
  <si>
    <t xml:space="preserve">mon véhicule a été accidenté en juin et expertisé (photo) en juillet 2 fois dans un garage au cours de réparation (en octobre) le radar de recule endommagé demande j'attend leurs accord pour la réparer 
Bravo quel service   </t>
  </si>
  <si>
    <t>07 novembre 2019 suite à une expérience en novembre 2019</t>
  </si>
  <si>
    <t>maggi-80824</t>
  </si>
  <si>
    <t>Assurée chez axa depuis de nombreuses années je ne suis pas déçue de leur services. Je viens d'être sinistrée (non responsable),  ma voiture est déclarée épave et je suis vraiment ravie de la gestion de ce problème par axa . Ils ont su trouver une solution à chacuns de mes problèmes.  Pas de voiture de remplacement prise en charge incluse dans mon contrat mais ils ont fait preuve d'une grande compréhension en m'en octroyant une pendant 10jours. Le délai de traitement de mon dossier,  expertise + paiement à été d'une très grande rapidité.  Les differents services qui ont géré mon sinistre , accueil et gestionnaires sont humains et compréhensifs sur la détresse qu'un tel événement peut provoquer . Je ne peux donc que laisser un avis positif .</t>
  </si>
  <si>
    <t>17 octobre 2019 suite à une expérience en octobre 2019</t>
  </si>
  <si>
    <t>mamie-mag67-80159</t>
  </si>
  <si>
    <t xml:space="preserve">ça fait prés de 20 ans qu on est à axa ,quand on leur demande de faire un geste commerciale  , il n 'y a plus personne ils ne peuvent pas ;et quand on leur demande le relever d information pour nos véhicules ,là on peut peut être faire quelque chose pour vous. TROP TARD. Un autre assureur prendra la place pour beaucoup moins cher et plus de garantie mais pour cela il faut qu on arrive à avoir ces fameux papiers pour les véhicules. D 'aprés la loi on doit les avoirs au bout de 15 jours mais la 3 semaines ET  TOUJOURS RIEN . pas de réponse au mail ni au tel . reste plus qu 'à y aller et rester jusqu'à obtention des papiers. </t>
  </si>
  <si>
    <t>manny-79650</t>
  </si>
  <si>
    <t>Pour l'assurance auto je recommande à condition de bien choisir son agence. Pour ma part je suis chez AXA pour voiture et moto depuis longtemps et ça s'est toujours très bien passé lorsque j'ai eu des sinistres mon agence a toujours été à l'écoute et la dame a toujours fait en sorte que les démarches soient rapides et simples. En revanche pour ce qui concerne santé et invalidité  (ce qui est professionnel) c'est vraiment n'importe quoi car on n'a pas d'interlocuteur direct. Tout est traité à distance et c'est un véritable enfer administratif sans parler de la relation clientèle qui est inexistante. J'ai déjà déposé un post à ce sujet. En bref pour que ça se passe bien avec axa il faut très bien choisir son agence et éviter les contrats d'entreprise où on se retrouve seul sans interlocuteur (à voir avec son employeur)</t>
  </si>
  <si>
    <t>25 septembre 2019 suite à une expérience en septembre 2019</t>
  </si>
  <si>
    <t>corsicasole-45115</t>
  </si>
  <si>
    <t>assurance auto en tous risque qui ne respecte pas les termes du contrat, j' ai eu un accident non responsable avec tiers identifié à  l'étranger,  le tiers à assumé c'est tort  sur le constat,  est il y a des conventions avec le  pays consserné,  mais axa me demande de payer la franchise, il ne respecte pas les termes du contrat le tiers est identifié  est à reconnus sa responsabilité.</t>
  </si>
  <si>
    <t>19 septembre 2019 suite à une expérience en septembre 2019</t>
  </si>
  <si>
    <t>ibou06-79322</t>
  </si>
  <si>
    <t>Honteux!!! Des prestations hyper chère. Pour information, pour les mêmes garanties je divise presque par 2 mes cotisations. Si seulement la qualité des services (relation client seulement car n'ayant eu aucun sinistre je n'ai pas pu tester les garanties) était au rdv, j'aurais pu comprendre mais j'ai eu l'impression que la seule motivation des agents axa est de faire de l'argent (signer des contrats à tous va, vouloir ajouter des garanties qu'on ne connait pas...). L'assureur à éviter!!!</t>
  </si>
  <si>
    <t>17 septembre 2019 suite à une expérience en septembre 2019</t>
  </si>
  <si>
    <t>fabsta310-79245</t>
  </si>
  <si>
    <t>ne pas avoir de sinistre si non  !!!!!!!!!</t>
  </si>
  <si>
    <t>badoulhi-78624</t>
  </si>
  <si>
    <t>Extrêmement déçu de la qualité, de la rapidité et du traitement de notre demande d'assistance suite a une panne de véhicule sur autoroute a l'étranger. Panne déclarée ce jour a 12h23, véhicule pris en charge par dépanneuse et nous (2 adultes et un enfant) par un taxi. Déposés au garage le plus proche 9km. Il est 22h passé, nous sommes devant le garage qui a fermé depuis près d'une heure, il fait nuit et nous attendons toujours d'être pris en charge par l'assistance... Un taxi doit venir nous déposer a 150km de la où nous sommes pour récupérer un véhicule de location (150km en arrière,reculer pour mieux avancer? ) Cela fait 2h qu'on attend ce foutu taxi... Je passe les détails de tous les appels émis a assistance durant cette journée... Vous imaginez en plus que l'on va rouler de nuit après cette journée de galère et d'attente...? Bref... Je continuerai plus tard ma plainte... Il ne s'agit là que d'un préambule... Épuisés, exaspérés, en colère, déçus, insatisfaits,...</t>
  </si>
  <si>
    <t>azureline-77885</t>
  </si>
  <si>
    <t>Suite à un sinistre non responsable, mon véhicule à été gagé par l'expert mandaté par axa le temps des réparations.
Les réparations effectuées, axa m'a remboursé la facture. 
Un conseiller axa m'a alors informé que le gage serait levé en peu de temps par l'expert (et que je n'avais rien à faire)Quelques jours plus tard, j'ai reçu un document de la préfecture m'informant que mon véhicule était toujours gagé. J'ai alors rappelé un conseiller m'a dit que je n'avais rien à faire, qu'il s'occupait de tout, que la levée de gage se ferait sans une nouvelle expertise car les frais engagés n'étaient pas importants.
J'ai donc appelé plusieurs fois AXA, et je leur ai fais confiance.
La semaine dernière j'ai acheté un nouveau véhicule, avec une reprise de mon ancien. Mais j'ai reçu ce matin un appel du responsable de la concession, me disant que mon véhicule est  toujours gagé, la vente est donc en suspens. Mon prêt personnel également.  Je n'ai reçu aucun appel ni de message d'AXA depuis 1 semaine. L'autruche...
Le service réclamation doit me rappeler...j'attends toujours.
Le garagiste, l'expert, l'assurance, ils se rejettent tous la faute...Mais ce que je retiens, c'est que surtout :"Vous n'avez rien à faire, nous nous occupons de TOUT !!!"</t>
  </si>
  <si>
    <t>23 juillet 2019 suite à une expérience en juillet 2019</t>
  </si>
  <si>
    <t>pfolio-77871</t>
  </si>
  <si>
    <t>Suite a une declaration kilometrique que axa yerres n'a pas noté. Les frais de reparations pour un sinistre a ma charge. Et en plus l'agent refuse de me donner des explications</t>
  </si>
  <si>
    <t>alesky-77749</t>
  </si>
  <si>
    <t>Renouvellement d'un contrat à date anniversaire avec augmentation de 50e par mois pour un sinistre non responsable, aucune explication plausible. Non réception de l'avis d'échéance, je fais valoir mon droit de résiliation par loi châtel soumise au siège par mon agent, qui me réclame une attestation d'assurance pour donner droit à ma résiliation. Impossibilité de joindre le service en question...</t>
  </si>
  <si>
    <t>assuree-77279</t>
  </si>
  <si>
    <t>Ne pas souscrire au service de prêt véhicule. Delai d'attente a prévoir, véhicule de mauvaise qualité. (regarder le contrat).</t>
  </si>
  <si>
    <t>10 juin 2019 suite à une expérience en juin 2019</t>
  </si>
  <si>
    <t>yosimha-76632</t>
  </si>
  <si>
    <t xml:space="preserve">Le service client est très mauvais, très longue attente pour la suppression d'un dossier et le remboursement, cela fait presque 3mois, toujours rien n'a bougé, malgré les nombreux appels et pleintes.
Non recommandé. </t>
  </si>
  <si>
    <t>10 mai 2019 suite à une expérience en mai 2019</t>
  </si>
  <si>
    <t>hub-75795</t>
  </si>
  <si>
    <t>suite à 2 accrochages dans un parking, vs résiliez mon contrat, après connaissance de la loi Hamon, vs faites fausse route, car accrochage n'est pas accident de la circulation, surtout dans ces deux accrochages , bien indépendant de ma bonne volonté,je pensais avoir des circonstances atténuantes je pense que c'est dans votre politique e résilier, ce qui vs permets de proposer un nouveau contrat, beaucoup plus onéreux</t>
  </si>
  <si>
    <t>28 avril 2019 suite à une expérience en avril 2019</t>
  </si>
  <si>
    <t>vincent201902-75449</t>
  </si>
  <si>
    <t>J'ai été orienté dans une carrosserie agréé. La réparation a été mal faite reconnu immédiatement reconnu par axa et son réparateur sur la base de photo
Un second passage au premier atelier n'a m'a résolu mon problème 
J'ai demande de réparer dans un autre garage agrée axa mais personne ne gère mon dossier car les réclamations sont sous traitées à un tiers innovation Group
Mon dossier traîne depuis plus de 6 mois'
Je ne peux vendre ma voiture dans cet état sans faire une moins value 
Fuyez cette assurance sans service après vente et considérations client   je tente de courir après les pièces sans aucun support d'AXA alors même que ce garage défaillant m'imposé son garage agree m'a été impose</t>
  </si>
  <si>
    <t>farmaktar-75242</t>
  </si>
  <si>
    <t xml:space="preserve">suite à un accident je ne peux meme pas envoyé mon constat par la poste vu que je ne touve pas leurs adresse pour envoyé mon constat car il est impossible de joindre le service sinistre, j'ai du faire une déclaration sur le net qui est très mal faite? a la fin la conclusion et que c'est du 50/50 en terme de responsabilité sens meme l'avis d'expert alors que le véhicule adverse change voie et me percute!!!! 
je dé-conseil fortement cette assurance </t>
  </si>
  <si>
    <t>cadillac69-75176</t>
  </si>
  <si>
    <t>Nouvelle agence à Fontenay aux roses. Très mal reçu. Je quitte cet assureur (avec 14 contrats).  Auto (6 véhicules) assurance matière transportée pour ma société, habitation, mutuelle, protection juridique et garantie de la vie .</t>
  </si>
  <si>
    <t>01 avril 2019 suite à une expérience en avril 2019</t>
  </si>
  <si>
    <t>sandra30-74656</t>
  </si>
  <si>
    <t>Fuyez</t>
  </si>
  <si>
    <t>10 février 2019 suite à une expérience en février 2019</t>
  </si>
  <si>
    <t>marine59-71145</t>
  </si>
  <si>
    <t>Suite à un accident responsable je passe de 70 euros à 140 euros pour une c3 70cv.... soit 50% d'augmentation et on me répond si vous voulez diminuer prenez vos compte en banque chez nous! Je refuse. En décembre 2018 soit  plus de 1 ans après mon accident, je comptais voir mon assurnace diminuer un minimum. Et bien non elle a augmenter de 140 a 160 euros par mois!!!!! J'appelle et on me repond oui ces normal votre conjoint n'est pas chez nous (pas encore assurer à son nom donc normal) et votre assurance habitation non plus!!!!! Une honte! Je viens de changer d'assurance! Et devinez quoi chez la macif au lieu de 160 euros par mois je paye 70 euros par mois avec un taux a 1!!!!!!! Plus de 90 euros par mois d'économiser. Une honte à ce cabinet axa qui est situé à la bassée (59)</t>
  </si>
  <si>
    <t>julie-70583</t>
  </si>
  <si>
    <t>Problèmes avec depuis des mois de plus ils prennent des frais que c'est des erreurs de leurs parts veulent rien savoir. Déconseille fortement. Aucunes excuses aucuns gestes commercial. Je ne suis pas la seules dans ce cas....................</t>
  </si>
  <si>
    <t>15 décembre 2018 suite à une expérience en décembre 2018</t>
  </si>
  <si>
    <t>rphl-69445</t>
  </si>
  <si>
    <t>Depuis trois mois ,que des problèmes. Le service client n'écoute pas ses clients .
Je suis decu et remonté .</t>
  </si>
  <si>
    <t>23 novembre 2018 suite à une expérience en novembre 2018</t>
  </si>
  <si>
    <t>tonis-68861</t>
  </si>
  <si>
    <t>suite à un sinistre non responsable survenu à l'étranger en 09/2016 , lors des réparations à effectuer j'ai réglé la franchise de 350 euros qui devait ètre remboursé.Deux années après , malgré de nombreux appels téléphoniques et mails , le service en question est injoignable et se fiche royalement des clients en ne donnant aucune information sur le dossier , vais je un jour ètre remboursé ? dieu seul le sait !!!!!!</t>
  </si>
  <si>
    <t>06 novembre 2018 suite à une expérience en novembre 2018</t>
  </si>
  <si>
    <t>manon29-68385</t>
  </si>
  <si>
    <t>accident depuis 4 mois en zéro responsabilitée voiture évaluée 300E en VEI était roulante et venait de passer le CT 
300E jai une épave Depuis 4 mois je subis axa assurance brasseur de vent</t>
  </si>
  <si>
    <t>dalibannour123-62545</t>
  </si>
  <si>
    <t>J'ai publié un avis négative sur Axa pour mon problème et le service client m'ont contacté et ils ont fait le nécessaire. Même ils ont changé la gestionnaire d mon dossier sinistre internationale. Franchement malgré que les démarches sont longues mais ils sont à l'écoute et font des gestes agréables. Je suis très satisfait de mon assurance Axa et je le remercie.</t>
  </si>
  <si>
    <t>24 octobre 2018 suite à une expérience en octobre 2018</t>
  </si>
  <si>
    <t>jm-68030</t>
  </si>
  <si>
    <t>Se comporte comme une banque (profit maximum) au détriment de son rôle d'assureur. Attend le paiement de la compagnie adverse pour effectuer le remboursement de son assuré</t>
  </si>
  <si>
    <t>14 octobre 2018 suite à une expérience en octobre 2018</t>
  </si>
  <si>
    <t>Assureur deux fois plus cher quel les  autres,mon assurance augmente  chaque année sans sinistre,très compliqués de résilier ,6 mois pour être rembourser d 'un dépannage ,à fuir.</t>
  </si>
  <si>
    <t>cc-66642</t>
  </si>
  <si>
    <t>Accident non responsable le 15/06/2018. Bientôt 3mois et mon dossier n est toujours pas traité. Le service réclamation qui se trouve à l etranger bloque mon dossier et ne répond plus ni à mes appels ni aux mails et m ignore totalement. Je ne sais pas quoi faire. Ma voiture se trouvant dans un centre de destruction choisi par axa sans mon avis se degrade de plus en plus.</t>
  </si>
  <si>
    <t>pat83-65807</t>
  </si>
  <si>
    <t>Bas prix ,mais justifié par prestation médiocre ,surtout fuyez cet assureur rapide pour débiter et dés que problème plus personne ,c'est une honte de ce dire assureur et spolié les clients .Suis en attente de soit disant de soit disant rappel et dossier pris en main alors en attendant je posterai des commentaires car je refuse que d'autres se fassent avoir par cette pseudo assurance .Un conseil vérifier tout car si le prix peut sembler attractif attention aux conditions ,kilométrage ect...... en attendant si vous désirez trouver une assurance sérieuse passez par un courtier qui a pignon sur rue afin de vous évitez des problèmes dont vous ne verrez plus la fin FUYEZ.</t>
  </si>
  <si>
    <t>myriamk73-66353</t>
  </si>
  <si>
    <t>Voiture accidente le 31 juillet. Toujours pas expertisee le 23 aout..mes appels aterissent au maroc..j ai demande au monsieur ! Felocalisation est efficacite ne fonctionne pas trop ensemble apparement..</t>
  </si>
  <si>
    <t>05 juillet 2018 suite à une expérience en juillet 2018</t>
  </si>
  <si>
    <t>mmsb-65289</t>
  </si>
  <si>
    <t>Service client délocalisé, à fuir !</t>
  </si>
  <si>
    <t>Suite à une panne de mon véhicule à l'étranger et une immobilisation ds un garage, je loue une voiture pour rentrer à mon domicile. AXA me confirme la prise en charge de la location voiture + frais taxi. Plus d'un mois après toujours rien, et on me dit en plus de fournir le justificatif d'immobilisation du véhicule à l'étranger, comme si j'avais louer un véhicule pour le plaisir.... 0 confiance, 0 proffessionalisme.</t>
  </si>
  <si>
    <t>marie245-64581</t>
  </si>
  <si>
    <t>Jai subi cette annee une augmentation de tarif de 83 % . Ma mensualité est passée de 68 euros à 124 euros sans me prévenir.  Soit disant dû au nombre de sinistres !! Sauf que je nai que 2 sinistres récents dont un bris de glace. Renseignements pris ce jour aupres d'autres assurances tarif proposé 50 euros !!!</t>
  </si>
  <si>
    <t>rob-64526</t>
  </si>
  <si>
    <t>Pas de service client compétent aucun suivi de dossier, j'ai du faire moi même les démarches auprès de l'expert automobile pour que mon dossier avance.</t>
  </si>
  <si>
    <t>07 avril 2018 suite à une expérience en avril 2018</t>
  </si>
  <si>
    <t>astrid33-63040</t>
  </si>
  <si>
    <t>Félicitations à votre service assistance: rapide, complet au niveau des prestations! Je suis confortée dans l idée d être assurée chez vous depuis plus de 20 ans !</t>
  </si>
  <si>
    <t>nono-63034</t>
  </si>
  <si>
    <t>voir les plus rien d'autres a rajouter</t>
  </si>
  <si>
    <t>macleolou-62792</t>
  </si>
  <si>
    <t>Nous aimerions rentrer en contact avec le directeur d'agence mais celui c'est avéré  indisponible ou absent lorsque nous avons essayé de la joindre afin de lui faire part de nos différentes difficultés avec la conseillère</t>
  </si>
  <si>
    <t>Depuis 6 mois je cours derrière Axa pour me donner juste une réponse sur mon dossier pour sinistre à l'étranger et ignorance totale j'ai essayé de tout les moyens de contacter la dame qui s'occupe de mon dossier et il lui laisse un message pour qu'elle m'appelle et je n'ai reçu aucun appel... 8 fois je tente et pareil même histoire</t>
  </si>
  <si>
    <t>08 mars 2018 suite à une expérience en mars 2018</t>
  </si>
  <si>
    <t>phil-62136</t>
  </si>
  <si>
    <t>Je ne suis pas content d'AXA car ils font des augmentations sans prévenir leurs clients et sans que se soit stipuler sur le contrat .Ils ne répondent pas non plus au courrier qui leur est envoyé par notre avocat.
Comment continuer avec eux dans de telle circonstance.</t>
  </si>
  <si>
    <t>04 mars 2018 suite à une expérience en mars 2018</t>
  </si>
  <si>
    <t>lovo-61981</t>
  </si>
  <si>
    <t xml:space="preserve">Problème AXA et second conducteur. Est-ce légal ? 
Nous avons contracté une assurance auto chez AXA. Lors de la déclaration (alors que je suis la conductrice principale et propriétaire du vehicule) le contrat a été établi au nom de mon concubin et l'agent m'a déclaré qu'il n'y avait pas de notion (et donc de différence) entre le 1er et 2D conducteur chez AXA. C'est le cas en terme d'assurance mais de points bonus !! Ce qui fait une grosse différence tout de même. J'ai souhaité comparer les offres AXA à d'autres assurances et surprise ! Je n'ai aucun point bonus puisque seul le conducteur principal en bénéfice (alors qu'il ne conduit même pas le véhicule ) !!! Aujourd'hui l'agent me propose un nouveau contrat à mon nom moyennant un supplément de 144euros sur la cotisation annuelle !!! Je ne pensais pas que de telles pratiques étaient possibles. </t>
  </si>
  <si>
    <t>vivibadr-61670</t>
  </si>
  <si>
    <t>Le 10 janvier j ai subi un choc sur mon parking et j ai retrouvé le midi mon véhicule avec les pare choc avant et arrière casse et porte coffre enfoncé je déclare le sinistre nous sommes le 22 février et je n ai toujours pas mon véhicule et les réparations n ont pas encore commencé faute à ces.plates formes qui comprennent rien ils ont déclare le sinistre en vandalisme me 10 janvier le dépanneur remorque m a voiture dans un garage a 20 km de chez qui est un de leur garage agréé ayant plus de nouvelle fin de mois de janvier j appelle et on me dit que l expert doit passé l expert passé on attend le chiffrage le 8 février j appelle et le garage me dit que l assurance  a annulé la mission car le motif qu' ils ont mis n est pas le bon il fallait mettre accident sur parking la blague mais c est pas fini nouvelle ordre de mission un nouvel expert doit passé ok rendez vous pris le 19 février le 15 j appelle et on me dit que je vais devoir avance les frais car le.garage n est pas agréer et que c est moi qui est choisit ce garage alors que je le c9nnais pas et qu' il se trouve  à.20 km de chez moi je leur précise que je paierai rien il décide alors de me remorquer mon vehicule dans un autre garage agreer alors que l autre l etais depuis 3 ans puisqu ils ont rapatrié mon véhicule la ba bref et ils me disent on prend en charge le rapatriement de votre véhicule bah encore heureux aujourd hui nouvelle expert et c est reparti conclusion 2 mois sans voiture et je vais bien évidement résilié les 6 contrats que j ai chez eux car j ai demandé un geste de leur part et que ca n est pas possible</t>
  </si>
  <si>
    <t>20 février 2018 suite à une expérience en février 2018</t>
  </si>
  <si>
    <t>pauline-btn75-61603</t>
  </si>
  <si>
    <t>La pire mutuelle qui existe, j'ai envoyé 50 factures par fax par courrier ils ne recoivent rien ! Quand je vérifie les adresses avec eux par contre tout va pour le mieux ! Il y a des problèmes de partout : problème de connexion avec la sécurité sociale étudiante LMDE, ils m'envoient de service en service : résultat j'attend mes  remboursements 2016 et 2018 soit 1000 euros et je n'ai toujours rien !!!!!! Par contre je paye une tonne tous les mois ! BRAVO AXA, je veux mon argent et ciao !</t>
  </si>
  <si>
    <t>zoe-60563</t>
  </si>
  <si>
    <t>Je n'ai pas reçu mon avis d'échéance auto (01/01). Le 06/01 je le réclame par RAR reçu le 08 par AXA. Le 16/01 toujours pas d'avis d'échéance ni carte verte : que faut-il faire ?</t>
  </si>
  <si>
    <t>29 décembre 2017 suite à une expérience en décembre 2017</t>
  </si>
  <si>
    <t>ltk-60043</t>
  </si>
  <si>
    <t xml:space="preserve">Voici ce qui m'est arrivé et la réponse : c'est de la faute des autres. Assistance à fuir
OBJET : Lettre de réclamation 
		Madame, monsieur 
par le présent courrier je tiens à vous formuler ma totale insatisfaction quant à votre service d’assistance.  En effet le 26 novembre 2017 je fais appel à ce service suite à un accident de la circulation dont je suis victime sur le XXX commune de XXX (02). 
Vers 13h00 – 13h30 je fais appel par le biais de mon portable à votre service. Un dépanneur m’est imposé, et il m’est indiqué qu’il ne sera sur place que dans environ une heure, étant donné qu’il est situé à REIMS (51). Il m’est également précisé qu’une solution de rapatriement est recherchée. 
Je suis recontacté par l’assistance qui m’annonce qu’aucune solution de location de véhicule n’est envisageable. Cependant il est possible de me rapatrier par le train. Un horaire m’est communiqué pour un trajet xxxxx – XXXXXX  via PARIS. 
Environ une  heure après le dépanneur arrive sur place. Il m’indique que mon véhicule est dans un fossé et qu’il va devoir procéder au treuillage, m’annonçant que cette opération est coûteuse et non pris en charge par mon assistance. Il me précise également qu’il doit aller récupérer un autre véhicule de dépannage, prolongeant de nouveau le délai d’intervention. 
Ce dépanneur me rappelle pour m’indiquer, après vérification,  que le montant du treuillage est d’environ 240€. Il me précise que le paiement doit se faire par chèque. N’ayant que ma carte bancaire je lui indique que cela n’est pas possible pour moi. De ce fait le dépanneur me dit qu’il va, après dépannage, me transporter jusque son garage pour me permettre de payer par CB. 
De ce fait, pensant me rendre sur la région de xxx, je rappelle l’assistance pour lui demander de modifier mon rapatriement de la gare de XXXX à celle de REIMS.  
Vers 15h00 (je ne sais plus exactement) mon véhicule est sorti du fossé. Je rejoins donc le garage et procède au règlement de 247€83 par carte bancaire. 
Un taxi m’amène à la gare de REIMS pour prendre un train à 17h14. J’arrive à 16h55 environ et me présente au guichet pour récupérer mon titre de transport. A ce moment là j’apprends que je ne suis pas à la bonne gare. Que mon train part de la gare de REIMS centre et que suis à la seconde gare de REIMS. J’apprends également qu’il n’est pas possible de faire le trajet en 15 minutes pour regagner cette fameuse seconde gare. 
Je fais donc appel de nouveau à l’assistance et lui indique la mésaventure dont je suis de nouveau victime. J’indique qu’il faut me trouver une solution pour je puisse rentrer chez moi. On me dit que l’on va de nouveau me réserver un nouveau billet. Finalement on m’indique les nouveaux horaires, en l’espèce 18h20 pour une arrivée à 21h16 à XXXXX. Donc 01h20 d’attente en gare de REIMS.  Je fais part de mon mécontentement et mon interlocutrice me répète à plusieurs reprises « C’EST COMME ÇA, JE NE PEUX RIEN FAIRE ». A ce jour j’attends toujours le code pour mon nouveau billet. Je trouve cela « scandaleux ». Je me suis débrouillé seul avec la SNCF pour pouvoir obtenir un nouveau titre de transport. 
CES nombreux dysfonctionnements ne sont pas à la hauteur que tout client peut attendre de son assistance. Mais ce n’est pas finit :
	N’ayant aucune nouvelle quant à mon véhicule AUDI TT  et notamment sur son lieu de remise, j’appelle de nouveau votre service, le 28 novembre 2017. On m’indique qu’il se trouve au « Garage XXXX à XXXXXX, 03.23.xxxxxx » ayant du mal à comprendre mon interlocuteur en raison de son accent prononcé, je dois lui faire répéter. 
 	Je prends donc contact avec le numéro communiqué. Je découvre que ce numéro n’est pas le bon. Je tombe sur un cabinet comptable, lequel me précise que ce n’est pas la première fois qu’il a ce genre d’appel !!!!!!!
Je décide alors de faire des recherches sur Internet pour trouver les coordonnées du garage xxxxx à xxxxx. Là je découvre qu’il n’existe pas !!!!!!!
	Je décide alors d’appeler tous les garages de xxxxxxx. Au final je découvre que mon véhicule se trouve au garage RENAULT, avenue d’Essomes à xxxxxx, tél : 03.23.xxxxx, chercher l’erreur !!!!!
CONCLUSION : La liste des multiples dysfonctionnements de votre service n’est pas exhaustive, je pense en avoir oublié. Cependant ils sont le reflet de prestations qui ne sont pas à la hauteur de l’image que vous souhaitez  diffuser de votre société. 
Je me considère en effet victime dans cette affaire. En premier lieu de la somme que j’ai dû régler (247€83), je pense que lorsqu’un client souscrit une assistance dans le cadre d’un contrat assurance automobile, il ne s’attend pas à devoir payer une telle somme sur un accident simple et courant de la circulation routière. Il n’y avait aucune difficulté à prendre en charge mon véhicule. Il a été sorti et pris en compte en moins de 10 minutes. Ensuite sur le suivi et les réponses qui m’ont été apportés, j’estime tout simplement qu’ils sont totalement nuls.  Ainsi que la qualité de dialogue de certains de mes interlocuteurs. En effet le ton employé, l’accent prononcé et la réponse « je ne peux rien faire » ne sont pas appropriés à la situation dans laquelle je me trouvais. 
Donc pour résumer j’ai perdu une journée complète. J’ai attendu dans le froid plusieurs heures sans pouvoir manger. J’ai subi une situation anxiogène, et tout cela pour la modique somme de 247€83 !!!! 
	Je souhaite que mes doléances soient prises en compte, que vous conceviez que la situation n’est pas normale et que le préjudice subi par conséquences est important. Au regard des éventuelles propositions de dédommagement que vous pourriez me soumettre,  je me réserve le droit d’engager une procédure à votre encontre. 
	Veuillez agréer, madame, monsieur mes sincères salutations. 
						A xxxx, le 29 novembre 2017 </t>
  </si>
  <si>
    <t>26 décembre 2017 suite à une expérience en décembre 2017</t>
  </si>
  <si>
    <t>cactus98-49100</t>
  </si>
  <si>
    <t>Une hausse de prix étonnante alors que je n'ai pas eu d'accident responsable l'année dernière. Je change d'assurance ! Le service client est plutôt compétent. ça ne suffit pas malheureusement ...</t>
  </si>
  <si>
    <t>14 novembre 2017 suite à une expérience en novembre 2017</t>
  </si>
  <si>
    <t>hbenidir-58810</t>
  </si>
  <si>
    <t>11 ans assuré, 0 sinistre déclaré, jusqu'en septembre coup en arrière sur parking, m'affiche dans un fichier de fraude à l'assurance, premier sinistre en 11 ans sur une voiture de 3000€</t>
  </si>
  <si>
    <t>pintjes-58537</t>
  </si>
  <si>
    <t>Très mauvais service, voir inexistant ! Contacts très désagrable. On ne se sent absolument pas prix en charge. Au contraire, on a toujours le sentiment qu'AXA essaie de se débiner des ses obligations.
Pour faire simple, deux petits accidents en droit et avec omnium: Axa n'a pas débourssé un centime... Et ne parlons pas du suivi...</t>
  </si>
  <si>
    <t>28 octobre 2017 suite à une expérience en octobre 2017</t>
  </si>
  <si>
    <t>yette-58449</t>
  </si>
  <si>
    <t>satisfaite mais le dossier n'est pas fini à ce jour la réparation vient seulement de se faire</t>
  </si>
  <si>
    <t>wari13-58393</t>
  </si>
  <si>
    <t>Très déçu de AXA depuis des années chez AXA 2 voitures la maison et assurance des enfants jamais d'accident de voiture a chaque année il le prix ne fait q'augmenter, être un bon conducteur ne sert a rien ma femme à déjà partie de puits 1ans de chez AXA avec l'assurance habitation et les enfants et sa voiture y'a que ma voiture chez AXA mais dans pas longtemps je changerai moi aussi sa sert à rien de restes fidèle</t>
  </si>
  <si>
    <t>25 octobre 2017 suite à une expérience en octobre 2017</t>
  </si>
  <si>
    <t>nanamisse-58345</t>
  </si>
  <si>
    <t>bien une bonne assurance qui repond à mes attentes je n ai aucun s souci avec eux sont tres performant juste les rdv un peu long du a mon manque de disponibilite</t>
  </si>
  <si>
    <t>23 octobre 2017 suite à une expérience en octobre 2017</t>
  </si>
  <si>
    <t>assure-58290</t>
  </si>
  <si>
    <t xml:space="preserve">Je viens de recevoir mon appel à cotisation +45% d'augmentation.
Je suis allé voir mon conseiller qui ne peut m'en donner la raison Selon lui c'est le siège qui fait les tarifs...
De plus lorsque je lui demande un relevé d'information je vois noté en 2016 un accident matériel non responsable alors que c'était les conséquences de la grêle Sa réponse c'est pareil!
</t>
  </si>
  <si>
    <t>17 octobre 2017 suite à une expérience en octobre 2017</t>
  </si>
  <si>
    <t>nico1977-58114</t>
  </si>
  <si>
    <t>Des bons à rien de mauvaise fois à fuir de toute urgence ! Un sinistre auto en stationnement et on vous traite de menteur. Quel regret d'avoir souscrit chez AXA. Résiliation des la première échéance. En 20 ans d'assurance ailleurs jamais aucun souci et un bonus presque max. Adieu AXA, et je ferai tout mon possible pour que tout mon entourage en fasse de même croyez moi.</t>
  </si>
  <si>
    <t>16 octobre 2017 suite à une expérience en octobre 2017</t>
  </si>
  <si>
    <t>nianti-58097</t>
  </si>
  <si>
    <t>Cliente chez Axa, je suis couverte par la garantie Bris de glace (toit ouvrant inclus) j'ai eu un sinistre le 30 Août et visiblement ça fait depuis cette date qu'on attend (apparemment) l'avis de l'expert. Même après que ce dernier ait donne son avis et son rapport. Je pense plutôt que AXA est une très mauvaise assurance qui cherche à respecter son contrat un minimim tant qu'on paye comme des moutons tous les mois. Un conseil : FUYEZ CETTE ASSURANCE COMME LA PESTE</t>
  </si>
  <si>
    <t>fr-58036</t>
  </si>
  <si>
    <t>Cela fait 2 mois que j’attends la nomination d’un expert pour réparer mon véhicule ! C’est incompréhensible. Aprés 25 ans d’assurance dans cette companie, je vais devoir urgemment changer.</t>
  </si>
  <si>
    <t>optimiste-57820</t>
  </si>
  <si>
    <t xml:space="preserve">Je suis cliente Axa depuis 1995 : j'en ai toujours été très satisfaite ; en cas de problème, mon agent est toujours joignable y compris le week end ; en cas de modification dans mes contrats auto, tout est toujours rapide et clair et les prix sont avantageux. Franchement pour ma part j'ai un agent et sa secrétaire très impliqués et toujours de bons conseils. Ils font tout pour que les clients soient satisfaits. Mon fils va passer son permis et je vais lui recommander mon agence pour son assurance auto.  </t>
  </si>
  <si>
    <t>sipprod-57764</t>
  </si>
  <si>
    <t>Je regrette vraiment d'avoir souscrit une assurance auto chez eux. Ne faite surtout pas la même erreur.</t>
  </si>
  <si>
    <t>19 septembre 2017 suite à une expérience en septembre 2017</t>
  </si>
  <si>
    <t>laugabrielle-57455</t>
  </si>
  <si>
    <t xml:space="preserve">Payant 200€ euros par mois depuis 2 ans. Je dis changer mon pare brise et on m'a accusé de mensonge devant toute la clientèle de l'agence. Un gérant hautain qui vous regarde de haut et pense qu'à son argent. 
Agence **** à *** à fuire !!! </t>
  </si>
  <si>
    <t>lo265-57125</t>
  </si>
  <si>
    <t xml:space="preserve">assurance très très correct assez bonne dans l'ensemble avec des + et des - ...
assez convaincante pour négocier les prix et a l'écoute de ces interlocuteurs  très correct assurance </t>
  </si>
  <si>
    <t>20 juin 2017 suite à une expérience en juin 2017</t>
  </si>
  <si>
    <t>freem-55519</t>
  </si>
  <si>
    <t>Je suis client axa jolivet Limoges depuis plus 1an avec ass scolaire 3 a enfin et habitation lorsque je demenageais j ai effectué mon changement d'adresse d'une ville de campagne pour Limoges 3Mois avant le renouvellement mon assureur ne m'a jamais parlé de l'augmentation qui passe du simple au 76euros. En adressant par mail un avenant et me demande de le signer, j ai refuser de signer celui-ci.</t>
  </si>
  <si>
    <t>fred-55501</t>
  </si>
  <si>
    <t>Je suis client axa jolivet Limoges depuis plus 1an avec ass scolaire 3  a enfin et habitation lorsque je demenageais j ai effectué mon  changement d'adresse d'une ville de campagne pour Limoges 3Mois avant le renouvellement mon  assureur ne m'a jamais parlé de l'augmentation qui passe du simple au  76euros. En adressant par mail un avenant et me demande de le signer, j ai refuser de signer celui-ci.</t>
  </si>
  <si>
    <t>emeliia-55333</t>
  </si>
  <si>
    <t>accident le 13 avril en droit bien sur vieille voiture!!!!! bonne pour la casse nous avons dû nous occuper nous mêmes des contacts avec l'expert, contact avec la casse pour prendre le véhicule . Surprise de ne pas avoir de remboursement appels fréquents à l'agence pas de réponse enfin une réponse, nous postons votre chèque ce vendredi 9 juin!!!rien!!!visite à l'agence ce n'est pas nous c'est le centre de Nanterre!!!! vous l'aurez courant cette semaine!!!!! enfin!!!espérons!!!!!</t>
  </si>
  <si>
    <t>jeanro-55252</t>
  </si>
  <si>
    <t>Attention, Axa France internet n'assure pas les remorque de plus de 750kg. Evitez de souscrire sur internet, rendez vous chez un agent axa vous n'aurez pas de problème. Si par malheur vous en avez , vous pourrez lui tordre le coup en live lol !!!</t>
  </si>
  <si>
    <t>sweety442-55237</t>
  </si>
  <si>
    <t>UNE SEMAINE que j attend votre rappel pour réparer ma voiture, axa est incompétent et dangereux en tant qu assureur.
J’ai été assisté en plus de 2h30, appel à l’assistance à 17h40 arrivé au garage à 20h30, le lendemain pour avoir une voiture de location option monospace non respectée plus de 3 h d’attente chez le loueur.</t>
  </si>
  <si>
    <t>28 avril 2017 suite à une expérience en avril 2017</t>
  </si>
  <si>
    <t>dreojo-54369</t>
  </si>
  <si>
    <t xml:space="preserve">un des seuls assureurs a pouvoir augmenter ses prix d'une annee sur l'autre de 52 % et oui , vous avez bien lu : 52 % !!! et pourtant sans changement de garantie . c'est honteux 
</t>
  </si>
  <si>
    <t>camille-53234</t>
  </si>
  <si>
    <t>avec axa, la chasse aux pigeons est ouverte à l'année! prix prohibitifs, conseillers hautains au possible, parcours du combattant en cas de sinistres et remboursements minorés. On comprends mieux que l'entreprise se porte si bien.</t>
  </si>
  <si>
    <t>axalor-52734</t>
  </si>
  <si>
    <t>A fuir en cas de sinistre en Europe! Depuis le 22/11/2016 j'attends la bonne résolution d'un sinistre lors duquel un automobiliste belge a embouti ma voiture avec son attache-caravane en faisant marche arrière...). 1/Plusieurs relances pour avoir un rdv d'expertise qui a eu lieu plus de 15 jours après et depuis des échanges téléphoniques/mails car le Département des règlements internationaux ne parvient à défendre ses assurés. Cerise sur le gâteau :-(, il m'a été conseillé de demander un Relevé d'Information, reçu ce jour et je constate 100% Responsable!!!!? Mon mécontentement est à son paroxysme...A suivre... la qualité du service réclamation maintenant...Je donnerais mon avis</t>
  </si>
  <si>
    <t>19 février 2017 suite à une expérience en février 2017</t>
  </si>
  <si>
    <t>Bon niveau de prix. Par contre, site web qui fonctionne jamais (envoie d'email, paiement de cotisation, demande d'attestation d'assurance). Le site web est simplement catastrophique. Je vais changer d'assurance uniquement pour ca</t>
  </si>
  <si>
    <t>doudy-52295</t>
  </si>
  <si>
    <t>1 an que je suis assurée chez Axa et franchement très deçu du prix a payer pour une vieille voiture</t>
  </si>
  <si>
    <t>banin-52039</t>
  </si>
  <si>
    <t>Service correcte et rapide</t>
  </si>
  <si>
    <t>gael00-51868</t>
  </si>
  <si>
    <t>Tres mécontent de cette assurance qui classe les dossiers sans prendre en compte les mails et les photos en cas de litige il vous considéré responsable vous fait payer et vous enfonce avec leurs malus. 
En terme d assurance ne venez pas chez eux</t>
  </si>
  <si>
    <t>tamalou-51339</t>
  </si>
  <si>
    <t>A fuir comme la peste. Utilise des prétextes fallacieux pour ne pas indemniser en cas de sinistre</t>
  </si>
  <si>
    <t>23 décembre 2016 suite à une expérience en décembre 2016</t>
  </si>
  <si>
    <t>cnstance-50614</t>
  </si>
  <si>
    <t xml:space="preserve">Je suis plus que insatisfaite de l'assurance axa pendant des années j'ai pris toutes mes assurances chez eux pour au final n'avoir en face de moi que des assureur imbus de leur personne non professionnels, aucune écoute, aucune prise en charge des dossiers me demandant limite de faire le travail à leur place et ce permettant de mal parler aux clients !! 
Des contrats à des prix exorbitants pour très peu de garanties au final. Je ne recommande absolument pas les assurances axa </t>
  </si>
  <si>
    <t>aline-50609</t>
  </si>
  <si>
    <t xml:space="preserve">Bonjour
Je voulais vous faire part de ma très mauvaise expérience chez AXA.
En effet, client chez AXA nous avons énormément de soucis de remboursement.
Je suis en arrêt maladie depuis 7 mois causé par des hernies discales et AXA fait tout pour éviter de me rembourser mon crédit auto.
Nous avons envoyé des dizaines de mails avec à chaque fois les mêmes documents nous constatons une mauvaise foi de leur part ils vont même jusqu'à dire qu'on falsifie des documents du médecin.. nous sommes dans une situation penible et nous nous sentons insulté par cette entreprise qui est censé être un symbole de réussite Française.
Chaque conseiller à une autre version tout est mis en œuvre pour éviter le remboursement.
Très très en colère contre AXA car cela dure depuis des mois.
</t>
  </si>
  <si>
    <t>18 décembre 2016 suite à une expérience en décembre 2016</t>
  </si>
  <si>
    <t>eta-50431</t>
  </si>
  <si>
    <t xml:space="preserve">A deux reprises on ma envoyer un huissier alors que j'avais payé l’assurance auto. Pas a l’écoute du client, J'ai voulu changer d'agent, pas de réponse de la part d'Axa, même avec une lettre recommandé.
</t>
  </si>
  <si>
    <t>05 décembre 2016 suite à une expérience en décembre 2016</t>
  </si>
  <si>
    <t>goldwing41-49932</t>
  </si>
  <si>
    <t>victime d'une panne de batterie de Moto dans le Medoc donc nous sommes bien en France (montalivet) je contact l'assistance pour trouver une solution, car pousser une moto de 400 kg n'est pas chose facile... et là decouverte ou stupeur le dépannage n'est que de 150 euros donc personne ne désire venir me dépanner sauf avec paiement du complément de ma part ! il y a un BAC pour rejoindre le concessionnaire Honda à Royan, pas possible car le bateau n'est pas pris en charge...donc je reste sur l ebord de la route et trouve un logement chez des copains. le lendemain le dépanneur a juste mis les câbles pour démarrer et je me suis taper le voyage a mes frais y compris le bateau le repas du midi et du soir et le retour pour faire changer la batterie....donc petite journée sympathique avec mon épouse !!!!</t>
  </si>
  <si>
    <t>10 novembre 2021 suite à une expérience en mai 2021</t>
  </si>
  <si>
    <t>cali-139378</t>
  </si>
  <si>
    <t>Ceci est mon avis qui a été écrit suite à mon expérience personnelle et ne peut être donc être le vrai reflet de MAAF de façon générale aussi ceci est entre guillemets car il est la reflection de mon ressenti personnel. “Manque de professionnalisme, ne suivent pas vraiment les affaires et omettent de vous tenir au courant si vous avez un sinistre ie comme un accident sur la voie publique du à des plaques de métal non conforme. 6 mois sans nouvelles de mon conseiller qui aujourd’hui me contacte et me fait comprendre que je dois me dépatouiller toute seule”</t>
  </si>
  <si>
    <t>MAAF</t>
  </si>
  <si>
    <t>mama1512-138138</t>
  </si>
  <si>
    <t xml:space="preserve">Nous avons changé d'assureur au mois de mars, voitures, maisons, assurances scolaires, etc....
En septembre nous informons l'assurance que mon mari désigné comme second conducteur sur les 2 voitures (Mr avait un véhicule de fonction) à une annulation de son permis pour défauts de points (pas d'alcoolémie ni rien d'aggravant), ce sont des choses qui peuvent arriver à tout le monde lorsque l'on conduit beaucoup professionnellement. 
La conseillère m'a rappelé en me disant qu'ils vont m'infliger une surprime sur mes assurances. Chose que je ne comprends absolument pas. Une échéance est passée d'environ  40 euros à plus de 150 euros, je n'ai pas laissé ce véhicule assuré chez eux vu que le véhicule y était depuis peu, par contre je n'ai pas le choix que de laisser mes autres contrats. Tout ça en me disant que l'on me fait une fleur car normalement l'assurance pourrait me résilier tous mes contrats alors que ces contrats sont justement tous à mon nom et non au nom de mon époux, ainsi que les cartes grises des véhicules. 
Ils sont forts pour nous amener à changer toutes nos assurances pour venir chez eux mais après il n'y a plus personne, on nous traite comme des moins que rien. Extrêmement déçu je n'ai jamais eu de problème avec mes anciennes assurances. Dès que je peux mettre un terme à tous mes contrats je vais le faire sans hésitation, je n'ai plus du tout confiance en cette assurance et encore je ne vous ai pas parlé du montant des prélèvements avant cette histoire augmenté de 30 euros comme par magie! 
C'est inadmissible de traiter les clients de cette façon...Assurance à fuir! 
</t>
  </si>
  <si>
    <t>vb-131385</t>
  </si>
  <si>
    <t xml:space="preserve">25  année  dans cette assurance Jai eut en 2020 1retro  HS  1 un bris de glace par brise
      2021 une tôlerie  radier a la fin de l'année 2021 on a toutes les assurance chez MAAF maison voiture assurance vie  bien  on va partir alors </t>
  </si>
  <si>
    <t>fredlaet-130445</t>
  </si>
  <si>
    <t xml:space="preserve">Bonjour
nous avons eu 3 accidents non responsable.
le jour ou j ai remplacé mon véhicule soit le 26 aout 2021, la MAAF a refusé de m assurer.
client chez eux depuis plus de 10 ans, ils n ont même pas voulu me donner une assurance provisoire pour que je récupère mon nouveau véhicule.
" débrouillez vous à trouver un autre assureur " a 17 heure le soir.
Depuis je cherche à resilier mon ancien véhicule mais ils font la soude d oreille.
J ai pourtant envoyé un email ,ils ont accusé réception, mais pas de nouvelle.
tant qu' il ne se passe rien ils sont super, le jour ou vous avez un problème il n y a plus personne
depuis j ai trouvé un autre assureur et en plus moins chère 
Reste à resilier mon ancienne voiture et je vais aussi resilier habitation ,scolaire, scooter....
MERCI LA MAAF !!!!!!!
 </t>
  </si>
  <si>
    <t>benjamin-128408</t>
  </si>
  <si>
    <t>Accident de voiture le 17 juillet. Nous sommes le 17 aoput et j'en suis toujours au même point, c'est-à-dire nulle part!
- Envoi des photos via leur logiciel à l'expert, accusé de bonne réception bien reçu. 1 semaine plus tard, et après les avoir recontacté car rien ne bougeait : ah bah en fait non, les photos ne jamais arrivées, soit disant un bug informatique (ben voyons)
- RDV au garage pour qu'ils prennent eux mêmes les photos : ah bah en fait l'expert ne peut pas estimer le coût des dégâts avec ces photos, faut ramener la voiture au garage pour qu'il passe l'examiner lui même
- Bien sûr il faut se déplacer en agence ou appeler, sinon la situation n'avance pas et personne ne semble s'en soucier. Après appel au garage puis à l'expert, ils ne sont pas d'accord entre eux. Enième appel à l'agence pour apprendre que le dossier est parti en contentieux au siège social. Nouvel appel, le dossier passe prioritaire. 
Et voilà, toujours rien. 
J'envisage maintenant de recourir à une association de consommateurs et résilier mes 2 contrats auto et habitation de la MAAF. Pas sûr de toute façon qu'ils s'en aperçoivent vu qu'en tant que sinistré, on semble bien transparent...</t>
  </si>
  <si>
    <t>lulu-127441</t>
  </si>
  <si>
    <t xml:space="preserve">Bonsoir, 
Depuis 20 ans chez cet assureur avec un bonus à 0,50 et sous prétexte que j’ai eu un sinistre dans lequel j étais responsable et 2 sinistres non responsaBle, je suis radiée ??
Quelle galère! </t>
  </si>
  <si>
    <t>marc02-126657</t>
  </si>
  <si>
    <t>Suite a un violent orage de grele dans le sud de l aisne ma voiture une 308 hdi de 2012  135000klm a été très endommagé 
Cote 5000 € par l expert  6200 €  de réparation  d après son expertise  voiture reparable mais pas économiquement 
Donc epave que conservé pour la faire réparer la maaf m a déduit 650 € d epave et 300 € de franchise j ai  4050 € aucune négociation possible du genre pièces d occasions
Un carrossier agréé m a fait un devis pour 2900 €  j ai posé le question a la maaf sur un tel eccart de prix  Pas de réponse ??</t>
  </si>
  <si>
    <t>vincent-36565</t>
  </si>
  <si>
    <t>Bonjour à tous, j’aimerais vous faire part de mon horrible expérience à la MAAF. Ne faites pas attention au spot tv, c’est mensonger, il y a moins chere ailleurs et les employés sont très très froid … enfin, pas au debut. Quand tu pousse la porte pour la première fois, c’est grand sourire de la directrice (ivry sur seine dans mon cas), ton rassurant. Début 2015, conducteur depuis 1 an, on vous propose des prix correct. Puis les années passent, et en 5 ans à la MAAF, j’ai eu: 1 vitre avant droite cassé par vandalisme (2018), un phare avant briser par un caillou en roulant (2019) (pour le moment, non responsable), un ami qui conduit la voiture raye 5 centimètres de peinture d’un autre véhicule (faute de mon ami, responsable), avril 2019. Pour éviter les ennuis avec MAAF, je leur dit qu’il n’y a pas besoin de faire venir un expert (car payant pour la MAAF), que je ne ferai pas repeindre les deux quelques centimètres de taule (également payant pour la MAAF) … mon ami vient en Agence avec moi et ramène son permis, la directrice en fait une photocopie puis a partir de là, debut du guet apen de MAAF assurance. Ils me disent que pour commencer, ils vont me malusser de 20% (de 0,70 à 0,90) donc je reste toujours en bonus mais de 10% … allez soit, je me dit que c’est leur politique pour punir ceux qui utilisent leur contrat tout risque en responsable. Le sinistre responsable s’est donc passé en Avril 2019 … puis plus rien, je paye mes cotisations normalement jusqu’à juillet 2020 où je reçois un appel en catastrophe de la directrice de ivry sur seine (face à la Mairie) en me disant que j’allais être résilié et que je devais partir ailleurs ! Plus d’un an après le sinistre responsable et du malus mensuel et (5 centimètres de taule rayé). Incompréhensible, la MAAF fait le ménage dans ses clients les moins rentables, et c’est comme ça chaque année. Au départ je refuse de résilier et on menace en me disant « si vous refuser de résilier, on vous met sur la liste noire des assurances », une liste consultable par toutes les assurances françaises vous classant comme chauffard. J’ai du résilier avec dégoût de MAAF. Fuyez cette horreur</t>
  </si>
  <si>
    <t>piscou80-122303</t>
  </si>
  <si>
    <t>Après plus de 30 ans de fidélité ou j'ai tout mes contrats il me téléphone pour m'annoncer qu'il résilie mon assurance auto au 31/12/21 car j'ai eut 2 sinistre dont un responsable et 1 non responsable et que matériel.
Inadmissible.
REYNALD DIEU</t>
  </si>
  <si>
    <t>dom36-122066</t>
  </si>
  <si>
    <t>Pas les moins cher,mais très efficaces, rien à dire  pour le reste ,client depuis 20 ans, 4 voitures, 2 maisons,une mutuelle santé, 12 contrats chez eux, des réponses et des actes généralement sous 24h , quelqu'un au téléphone et à l'agence,des rendez-vous facile et rapide,pour le service ils présents</t>
  </si>
  <si>
    <t>caro-121858</t>
  </si>
  <si>
    <t>Après deux accidents qui n’ont pas été de ma faute et étant assurée tous risques, ce cher groupe se permet quand même de mettre fin à mon contrat, vous trouvez ça normal au prix ou sont les cotisations….
Dans quelle société vivons nous ?
On n’a jamais rencontré de problème comme ça avec les anciennes assurances ….
Mais maintenant ceux sont de gros groupes et bien sûr il y a que le fric qui compte.
Par contre pour proposer des options avec un surplus de cotisation , ils sont numéro 1</t>
  </si>
  <si>
    <t>sdefrance-118059</t>
  </si>
  <si>
    <t>Nous sommes assurés à la Matmut, une tierce personne assurée à la MAAF est rentré dans notre mur d'habitation en voiture au mois de janvier 2021, tous les experts sont passés et on chiffrer les dommages, cependant l'assureur MAAF n'a toujours pas indemnisé notre assureur,  une honte... il utilise tous les recours pour ne pas rembourser, malgré les nombreuses relances qui ont été effectués par la Matmut, 
Quel intérêt pour eux de faire traîner l'indemnisation et quelle image pour cet assureur... ??</t>
  </si>
  <si>
    <t>gillou-113221</t>
  </si>
  <si>
    <t>Employée au téléphone: vindicative, agressive, menaçante. N'écoute pas, couvre mes paroles par ses vociférations. Je ne téléphonerai plus à la MAAF, de peur de retomber sur cette personne qui, à mon avis, n'a rien à faire à cette place.</t>
  </si>
  <si>
    <t>titi60-112826</t>
  </si>
  <si>
    <t>Bonjour
Je téléphone au 3015 pour signaler que je désirerai reprendre 2 contrats à mon nom alors qu'au départ ils étaient au nom de ma compagne...bref , je suis tombé sur une opératrice pas très aimable avec un ton de voix très sec. La conversation n'a pas abouti je lui ai fait part que le ton employé était fort désagréable aucune pédagogie de ce fait je lui  parlé comme elle se permettait de le faire...  Je dis Bravo l'accueil MAAF. J'ai passé l'âge d'être à l'école et j'essaie de comprendre si la personne en face me l'explique correctement et amabilité  là c'est pas le cas franchement je suis très très déçu de la MAAF.  Je dis à la MAAF si cette personne ne s'épanouie dans son travail qu'elle fasse autre chose, dans certains secteurs ils sont en recherchent de personnels...... Un assuré bien mécontent et qui n'est pas simplement qu'un numéro de dossier........</t>
  </si>
  <si>
    <t>fab-112264</t>
  </si>
  <si>
    <t>Leur devise avec maaf zéro tracas ça c est valable pour payer sa cotisation par contre le jour où tu as un problème même non responsable leur devise devient demmerde toi tout seul pour tout.</t>
  </si>
  <si>
    <t>saras-108180</t>
  </si>
  <si>
    <t>Nul  .15 ans chez eux jamais eu d accident responsable. Pour avoir eu bris de glace  veulent plus assurer le pire c est que je n'ai même pas encore réparer ma voiture. Vraiment a fuir</t>
  </si>
  <si>
    <t>nko-107714</t>
  </si>
  <si>
    <t>Très déçu.
Le tarif a payer ne correspond pas au devis fait ni au contrat d'ailleurs. 
Je paie 70 euros de plus que prévu à l'année et pas d'explications valables.
1 mois que j'attends ma carte verte malgré 2 appels. 
Lamentable, je pars dès que je peux...</t>
  </si>
  <si>
    <t>yves35-106939</t>
  </si>
  <si>
    <t>Je n'ai eu qu'un seul incident qui a été pris en charge à 100% par la MAAF; donc rien à redire , mais je conçois que mon expérience est, de fait,  assez réduite.</t>
  </si>
  <si>
    <t>chevre57-106332</t>
  </si>
  <si>
    <t>très bonne assurance, accueil sympathique de la part des conseillers, aucun problème pour la prise en charge des remboursements qui se font directement auprès du réparateur, je conseille vivement cette mutuelle d'assurance.</t>
  </si>
  <si>
    <t>bernard6907-105834</t>
  </si>
  <si>
    <t xml:space="preserve">Bonjour,
Client depuis 22 ans, je n'ai que des satisfactions avec la MAAF.
La semaine dernière j'ai appelé pour apporter une modification sur un contrat auto, et du même coup j'ai eu une réduction sur mon autre contrat auto.
Ce qui fait que j'arrive à être assuré pour un tarif tout à fait raisonnable. 
Il est vrai également que je n'ai pratiquement jamais de sinistre.
Pleinement satisfait de la MAAF
</t>
  </si>
  <si>
    <t>jean-michel-105239</t>
  </si>
  <si>
    <t>Se méfier plusieurs année à la MAAF avec le bonus MAAF à vie!!! Un sanglier (même pas fautif) et bien sûr prouvé et avéré... aucune considération car j ai plusieurs contrat chez eux... 5 mois et le sinistre n’est tjs pas réglé. Bon pour payer mais aucune humanité en retour... je suis déçu à méditer malgré le prix attractif</t>
  </si>
  <si>
    <t>lilou--104110</t>
  </si>
  <si>
    <t>Personnel qui a aucun sérieux fixe des rdv incapable de respecter et vous demande de partir car ils sont trop prece d'être en week-end. 
Sans oublier il vous resile lorsque vous avez trop de sinistre bien que vous êtes à jour dans vos règlements sous prétexte que vous êtes mas rentable.
Je le déconseille fortement surtout celle de St ouen 93400 garibaldi.</t>
  </si>
  <si>
    <t>ludo-104076</t>
  </si>
  <si>
    <t>J ai eu recours plusieurs fois à mon assurance et cette dernière a toujours été présente. Auto, habitation...
remboursement, aide en cas de sinistre,  et prix correct</t>
  </si>
  <si>
    <t>pascal-102965</t>
  </si>
  <si>
    <t>35 ans a la maaf 5 contrat 1 léger accrochage seul en 2016 et 1 vandalisme en 2019 et on ne veux plus masure jais calculer je leur et donner 50 mille euros en 30 ans   super la maaf et en plus de mauvaise foie</t>
  </si>
  <si>
    <t>09 janvier 2021 suite à une expérience en janvier 2021</t>
  </si>
  <si>
    <t>fly5-102395</t>
  </si>
  <si>
    <t>Très bonnes qualités de service en cas de sinistre. Très réactif et bon niveau d'indemnisation. Plate-forme téléphonique rapide à prendre en charge les appels, interlocuteur aimable et professionnel, bonne écoute des besoins et réponses apportées adaptées. Je recommande la MAAF. 2 véhicules et 6 immeubles assurés.</t>
  </si>
  <si>
    <t>04 janvier 2021 suite à une expérience en janvier 2021</t>
  </si>
  <si>
    <t>r-102122</t>
  </si>
  <si>
    <t>pas compétent et quoi qu'il arrive ils trouve toujours la fail pour ne rien débourser en cas d'accident.Jai eu un accident a mon domicil (trottinette)et aucune prise en charge de leur part car il trouve toujour pour se desangager</t>
  </si>
  <si>
    <t>o-102073</t>
  </si>
  <si>
    <t xml:space="preserve">J'aurai préféré donné 0 étoile à la maaf "Mauvaise Assurance Agréé Française". Des correspondants de piètre qualité autant par téléphone qu'en agence, même avec rdv.
Nullissime dans la gestion de vos contrats. </t>
  </si>
  <si>
    <t>fabienne-101991</t>
  </si>
  <si>
    <t>J’ai eu un accident dans lequel je peux prouver qu’il y a eu un abus de priorité mais là maaf ne défend pas mon dossier. Elle ne défend pas mon dossier. Le préjudice est minime mais je ne veux pas accepter que l’on m’impute 50% de ma responsabilité</t>
  </si>
  <si>
    <t>momo-101840</t>
  </si>
  <si>
    <t>Suite à un changement de véhicule le 10 décembre j'ai téléphoné a la MAAF et l'on m'a dit que les documents seraient transmis par mail.
A la place de la carte verte on me transmet un simple courrier stipulant les garanties du véhicule.
Je rappelle et obtient après une attente de 20mn la réponse : "pas de carte verte par mail le courrier est un justificatif. Pas de problème si contrôle des gendarmes.  
10 jours après rien dans ma boite aux lettres. je rappelle et même réponse.
Je demande un duplicata sur le site le 17 décembre.
Rien reçu le le 21/12 et je redemande un duplicata. Reçu ce jour le 24/12. JOYEUX NOËL!!!!Sauf que la carte verte n'est valable qu'à partir du 1/01/2021. Incroyable hein. Mais vrai.
J'avais tenté d'aller en Agence mais c'est uniquement sur RV</t>
  </si>
  <si>
    <t>becassine-101669</t>
  </si>
  <si>
    <t>bonjour, problème pour payer en ligne
je pensait avoir une diminution exceptionnel car avec le confinement, je n est pas roulé plusieurs mois
 les avantage sont uniquement pour vous , mais pas pour les très bons clients
j'attends une réponse rapide de votre part et d'agir comme vos confrères qui sont plus correct pour certain
monsieur, mes salutations respectueuses</t>
  </si>
  <si>
    <t>youyou-101525</t>
  </si>
  <si>
    <t>Assurance qui te vire alors que depuis 2016 qu un sinistre merci  ...,.................................................................................</t>
  </si>
  <si>
    <t>bella-101069</t>
  </si>
  <si>
    <t>J ai pu négocier une réduction sur mon contrat voiture  et bien je paie tout de même plus cher que l année  2020
Je suis très pénalisée  suite à 1 déclaration  responsable. Mais 2 autres où je n y étais pour rien
Je pensais mettre une assurance moto. Je vais voir ailleurs</t>
  </si>
  <si>
    <t>esther-96977</t>
  </si>
  <si>
    <t>Les avis postés sur cet assureur me conforte dans ma dernière expérience. Je suis cliente de la Maaf depuis plus de 30 ans. Suite à un accrochage en octobre dernier, aucun constat n'ayant pu être fait, je suis déclarée responsable à 100%. Pour éviter un malus, la personne en charge du dossier à la Maaf m'encourage à ne pas faire les réparations sur mon véhicule, assuré tout risque. A ce jour la partie adverse n'a toujours rien déclaré mais un malus vient d'être appliqué sur mon contrat malgré les affirmations de mon interlocuteur, que j'avais eu plusieurs fois entre le 4 et 5 octobre et qui m'avait confirmé après vérification que le dossier était bien classé en attente pour que le malus ne soit pas appliqué, elle m'avait d'ailleurs demandé de lui envoyer un mail confirmant que nous nous engagions à ne pas faire effectuer de réparations. Impossible de joindre un responsable sinistre. Cet assureur est non seulement incompétent dans sa relation clientèle mais également dans les conseils prodigués par ses salariés.</t>
  </si>
  <si>
    <t>barbarabo-27119</t>
  </si>
  <si>
    <t xml:space="preserve">Client depuis 20 ans, sans accident, Bonus 50% depuis + de 10 ans, et bonus lauréat. J'ai eu le toupet de leur demander, suite à quasi immobilisation de mon véhicule (Confinement imposé suite au Covid19, une petite ristourne sur mon échéance.(Alors que certaines Compagnies l'ont fait d'office). = CHANTAGE : "oui, mais si vous augmentez la couverture de votre Police Habitation". Messieurs, ce ne sera ni l'autre, ni l'autre, je vais voir Ailleurs !   </t>
  </si>
  <si>
    <t>kiki1924-100933</t>
  </si>
  <si>
    <t>Augmenter le prix de l'assurance de ma Toyota Aygo, qui n'a pratiquement pas roulée, alors que nous sommes toujours en pandémie est vraiment injuste.
Je précise que plusieurs compagnie d'assurance, la MAIF par exemple, ont proposées un avoir à leurs sociétaires.
C'est pour cette raison que j'ai demandé de transformer le contrat de tous risques au tiers.</t>
  </si>
  <si>
    <t>ol-100629</t>
  </si>
  <si>
    <t>contrat auto
Certes très rapide pour vous faire un devis et encaisser votre cotisation.
Mais très rapide aussi pour augmenter la cotisation: chez MAAF, le contrat auto repart au début janvier. Donc, la méthode est simple: MAAF vous propose un contrat attractif à x euros pour une voiture achetée en septembre 2020 par exemple. Mais en novembre vous recevez l'appel de cotisation pour l'année 2021 à x euros + une belle augmentation (+ 50€ dans mon cas). Peut- être est- ce un cadeau de bienvenue, juste pour vous remercier d'être venus chez MAAF deux mois plus tôt et vous féliciter au passage de ne pas avoir eu de sinistre...
Très lent pour vous rappeler au téléphone- on attend encore
Très lent pour vous répondre par mail- on attend encore
Alors fatigué de ces méthodes, j'attends maintenant la date anniversaire du contrat pour changer ...</t>
  </si>
  <si>
    <t>cilou--100462</t>
  </si>
  <si>
    <t xml:space="preserve">J étais assuré à la maaf pendant 3 ans, j avai besoin d'une mutuelle la maaf m a vendu une mutuelle Fantôme !!!!
C est inadmissible de se moquer royalement d un assuré. Je déconseille fortement de s assurer chez eux. Ce sont des menteurs a des fins commerciales. </t>
  </si>
  <si>
    <t>herisson83-49535</t>
  </si>
  <si>
    <t>Que MAAF n'ait pas répercuté les bénéfices faits pendant les confinements contrairement à  d'autres assurances est une faute!
Les trop fidèles clients n'y gagnent pas, malgré le bonus max à vie.</t>
  </si>
  <si>
    <t>milan-daniel-100293</t>
  </si>
  <si>
    <t xml:space="preserve">Bonjour 
Après avoir consulté un site comparateur d'assurance e après avoir renseigné toutes les coordonnées le site MAFF en ligne m'a indiqué un tarif pour mon véhicule de 483 euros ,,,,,pour une assurance tous risques 
Je viens de recevoir mon échéance pour le même véhicule que celui que j'avais indiqué sur le comparateur et malgré un bonis supplémentaire de 6% le cout est de 614 euros 
Contactez le correspondant MAFF m'a expliqué que dans mon contrat j'avais en + quelques options supplémentaires notamment au niveau des franchises et d'une garantie supplémentaire de 1 million en cas de dommages physiques aulique des 500.000 euros dans la. proposition du comparateur 
J'ai demandé qu'on me fasse une proposition en mettant ce montant  dans mon contrat actuel celui des 614 euros ,ce qui semblerait impossible 
En finalité je trouve que votre offre sur internet /comparateur est assez tronquée ou le réel que je paie est assez chère ,voir peut concurrentielle surtout pur un contrat de moins de 8000 kilométrés annuels surtout que je fais moins de 4000 kilomètres par an 
Voici le bilan que je tire de cette procédure 
Cordialement 
MILAN Daniel  </t>
  </si>
  <si>
    <t>riri-100147</t>
  </si>
  <si>
    <t>Pour 2021cinq pour cent sur mon assurance voiture merci la MAAF!!! sachant que nous avons eu 3 mois de confinement il y a eu forcément moins d'accident.</t>
  </si>
  <si>
    <t>13 novembre 2020 suite à une expérience en novembre 2020</t>
  </si>
  <si>
    <t>paul-tv-100061</t>
  </si>
  <si>
    <t>Les tarifs sont toujours en nette augmentation sans raison. Je me demande où ils vont chercher que les tarifs n augmentent pas (je suis client depuis 30 ans, bonus maxi, bon conducteur, aucun sinistre responsable depuis 30 ans, etc...)</t>
  </si>
  <si>
    <t>zohir51-99962</t>
  </si>
  <si>
    <t>Après 10 ans chez MAAF où ils ont pris mon argent sans que j'ai eu un accident, il a suffit de 2 accidents responsable pour que l'on me vire. Aucune reconnaissance de cette assurance pour la fidélité d'ailleurs tout nos autres contrats je vais en retirer</t>
  </si>
  <si>
    <t>07 novembre 2020 suite à une expérience en novembre 2020</t>
  </si>
  <si>
    <t>supermaman99--99832</t>
  </si>
  <si>
    <t>Dans l'ensemble je n'ai jamais eu de soucis, j'ai dû parfois insister, chacune de mes demandes a été entendue et je dois dire que je suis plutôt satisfaite.</t>
  </si>
  <si>
    <t>jcm-99659</t>
  </si>
  <si>
    <t>Pas dû apprécié la réponse négative , sui de surcroît, s’est faite attendre, concernant ma requête « remise sur prime assurances voitures » suite au 1 er confinement coronavirus.
D’autres compagnies ont fait ce geste de réduction de prime.</t>
  </si>
  <si>
    <t>cestpaslamaafquejeprefere-98470</t>
  </si>
  <si>
    <t>A éviter. Assurée depuis 8 ans chez eux, j’ai eu un sinistre dans lequel je suis non responsable.
Le constat effectué et le rendez-vous pris chez le garagiste pour réparation, aucun appel ni écrit, aucune information concernant le dossier et sur l’avancement de certains frais n’est fait. Aujourd’hui je dois régler une somme astronomique au garagiste sans n’en avoir jamais eu connaissance. J’ai dû harceler l’assurance de nombreux appels pour qu’ils prennent en considération le dossier et leurs torts sur la non transparence d’information, mais à part me dire que c’était dommage pour moi, rien n’a été fait de leur part.
Bref, tant qu’on a pas d’accident ça se passe bien et au moment où nous avons besoin d’eux, ils ne sont pas là pour nous malgré tout l’argent que nous leur versons.</t>
  </si>
  <si>
    <t>soso--46854</t>
  </si>
  <si>
    <t xml:space="preserve">Ils oublient juste de dire à une petite jeune à qui ils ont fait un devis par téléphone  que si elle veut payer mensuellement elle aura 50 € en plus à  payer et quand elle reçoit son contrat et qu'elle téléphone les conseillés de la Maaf sont incapables de lui expliquer la différence de prix entre le devis et le contrat final. Elle a été obligée de se rendre en Agence  (Pessac) pour avoir la réponse. Pas de remise commerciale... à ce tarif elle avait trouvé une autre assurance qui semblait plus professionnelle mais trop tard elle était engagée avec la Maaf pour 1 an sans avoir signé aucun contrat.
Jeune étudiante, 50 € de différence de prix s'est beaucoup.
Le Directeur de l'Agence de Pessac nous a clairement dit que s'il y avait trop de sinistres elle pouvait être radiée.
C'est juste lamentable.
Ma fille n'y restera pas plus d'un an et son père  et moi alons retirer tous nos contrats de la Maaf.
</t>
  </si>
  <si>
    <t>jlou-23796</t>
  </si>
  <si>
    <t xml:space="preserve">Mise en oeuvre assistance après incident.
Pneu éclaté.... un vendredi soir.
Prise en charge immédiate et professionnelle par le service d'assistance avec intervention d'un camion plateau chargé d'emmener mon véhicule chez le garagiste de mon choix.
(Dommage de ne pouvoir faire intervenir directement le garagiste choisi, disposant d'un plateau et localisé à 1Km du lieu de ma panne et d'attendre l'intervention d'un dépanneur tiers agréé localisé à 20KMs)
Dans le cadre de la mise a disposition d'un véhicule de substitution, la prise en charge de ma demande a été elle aussi rapide et efficace.
Cela n'a pas, malheureusement été le cas du prestataire sollicité pour la mise à disposition d'un véhicule.
Tout d'abord pas question de prise en charge rapide, ni de mise a disposition d'un taxi pour rejoindre l'agence de location. Il me fallait attendre le retour d'un employé engagé sur une mission à une soixantaine de kms.
De plus, ce vendredi soir, l'agence ne dispose plus de véhicules correspondants à celui prévu dans le cadre de mon assistance.(vhl ctgorie équivalente au vhl en panne)
Et l'on me propose un Kangoo-fougon ou un minibus........ Pourquoi pas un char de bataille ou une montgolfière ???????
J'ai donc décliné la proposition et ai du donc me débrouiller autrement. !!.
Je trouve désolant le fait d'avoir a régler une cotisation supplémentaire pour une option...... non opérationnelle.
Conscient que le défaut de prise en charge est bien le fait du prestataire de location et non de la Maaf. Le service d'assistance devrait quand même s'assurer de la possibilité de mise en oeuvre de cette prestation par le prestataire désigné et la MAAF permettre au requérant de passer par une autre agence ou de prendre en charge a postérieuris les frais divers éventuellement engagés.
Réclamation engagée auprès MAAF... En Attente des suites éventuelles.
</t>
  </si>
  <si>
    <t>04 septembre 2020 suite à une expérience en septembre 2020</t>
  </si>
  <si>
    <t>patthie-97043</t>
  </si>
  <si>
    <t xml:space="preserve">Très satisfaite de leur service et de leur geste commercial pendant le confinement 
Je n'ai pas l'intention de changer de compagnie d'assurance
De ce fait je recommande MAAF </t>
  </si>
  <si>
    <t>firasdh-97015</t>
  </si>
  <si>
    <t>Une offre alléchante, mais un service médiocre.
Une compagnie d’assurance qui ne reçoit aucun document en ligne, mais ne fait pas le nécessaire pour que vous soyez informé des documents qu’il vous reste à déposer, et pour convenir d’un rendez-vous (un appel téléphonique sans réponse ne suffit pas).</t>
  </si>
  <si>
    <t>caro-96813</t>
  </si>
  <si>
    <t>A fuir...Je suis assurée à la MAAF pour mon véhicule (doublé d'un Contrat Prévoyance) depuis 1999 ans avec un seul accident responsable en plus de 20 ans (un petit accrochage qui leur a coûté 200€). J'ai reçu un courrier faisant référence à un entretien (que je n'ai jamais eu...), et m'indiquant le changement des conditions du contrat avec une franchise augmentée à 500€ sous 1 mois, faute de quoi je serais résiliée...Pensant à une erreur, j'ai tenté x fois de joindre mon agence pour comprendre retombant systématiquement sur leur Service clients qui n'a rien d'un Service-clients (irrespectueux et moqueur face à mon incompréhension). J'ai fini par comprendre que pénalisée par 2 accidents non responsables en 2017-2018, la MAAF ne souhaitait plus m'assurer...J'ai fini par aller voir ailleurs et me suis rendue compte qu'avec des garanties supérieures je paierai moins cher ! Quelle aubaine !! J'ai entendu dire que la MAAF était en grosse difficulté financière et faisait du ménage ; je ne pense pas que se séparer de ses fidèles anciens clients soit la meilleure option ; quoiqu'il en soit, vu l'écart de prix et la qualité déplorable du service-client et du personnel en agence, je n'ai aucun regret !</t>
  </si>
  <si>
    <t>gege-fazer-96438</t>
  </si>
  <si>
    <t xml:space="preserve">Pas de problème depuis 17 ans d’assurance maaf aucun sinistre ....
Un sinistre non responsable tier identifié sans contestation de sa part mis en cause de l’expert de la Maaf des faits et cela sans voir le véhicule responsable 
Pour joindre un conseiller de mon agence de Tours et en composant le numéro mes interlocuteurs successifs étaient de moulin Toulouse Montpellier et Niort ou mon sinistre est traité ! Évidemment bonus a vie et véhicule assuré tous risques la Maaf me refuse toutes indemnisations se réfugiant derrière le seul rapport d’un expert me laissant évidemment le choix de contre expertises à ma charge temps argent et incertitude le cocktail complet pour alourdir la facture ! Avec au final avec un accueil de la responsable de mon agence avec une considération pour des clients sans sinistre très discutable avec des connaissances limitées sur les démarches à suivre pour les contres expertises et ne pouvant envisager la remise en cause du rapport de l’expert balayant sans même écouter mes arguments ! On attend mieux de son assureur.... Un autre choix s’impose ! </t>
  </si>
  <si>
    <t>joe-32863</t>
  </si>
  <si>
    <t>Jusqu'au sinistre, tout va bien (dès lors que vous payez sans contrepartie). 
En revanche, face à mon premier sinistre chez eux, voici ce que je leur reproche : 
- Mauvaise foi contractuelle (1104 nouveau du code civil)
- Expert exclue volontairement des dommages résultants directement du choc sous couvert d'un prétendu second choc qui n'est en réalité jamais arrivé et sans preuve aucune si ce n'est ses dires qui font l'affaire de l'assureur.
- Les conseillers font les sourds dès que vous leur écrivez et ne reviennent vers vous que si vous les menacez de saisir médiateur / justice et là encore le jeu est bien rodé : même s'il est aberrent d'exclure les dommages directs du choc, ils vous diront qu'ils croient leur expert et que donc vous devez payer pour une contre expertise si vous voulez leur faire reconnaitre l'évidence....
- Se moque de vous, clairement. 
Bref, étant Juriste de formation et ayant moi même travaillé dans les assurances, je vous déconseille très fortement cette société, si tant est que l'on puisse qualifier de tels pratiques une entité de société d'assurance !</t>
  </si>
  <si>
    <t>03 août 2020 suite à une expérience en août 2020</t>
  </si>
  <si>
    <t>kre-95865</t>
  </si>
  <si>
    <t>Conseillers disponibles, à l'ecoute et réactifs. 
Un prix qui semble en adéquation avec le service proposé (même si nous n'avons pas encore eu l'occasion de le tester en cas de sinistre).</t>
  </si>
  <si>
    <t>laure-95721</t>
  </si>
  <si>
    <t>Probleme de communication - assurances cher -personnel incompétent - impossible de joindre par telephone - erreur dans les prélévements - 
revoir tous les prix manque f'informations</t>
  </si>
  <si>
    <t>wassi-95614</t>
  </si>
  <si>
    <t>Assuré  depuis 20ans chez eux 
 1 seul accident à raison! il y a 1 an 
Mon véhicule à la casse mon contrat s'arrete
Et quand je veux me réassurer pour un nouveau véhicule après 1an
Il refuse tout simplement sans une explication 
Abasourdi et déçu 
Mme Aggoune wassila</t>
  </si>
  <si>
    <t>guete-94454</t>
  </si>
  <si>
    <t>Pas sociétaire mais victime d un sociétaire,  la Maaf fait obstruction au traitement amiable en totale contradiction du rapport de l expert qu elle a mandaté.  Aurait elle des difficultés financières ? Ou est elle trop radin pour payer ce qu'elle doit? Par contre, elle sait réclamer ce que vous lui devez. Respectez la loi , notamment badinter, c est la 1ere marque de respect que vous devez à vos clients et aux victimes de vos clients.</t>
  </si>
  <si>
    <t>pasiega-92332</t>
  </si>
  <si>
    <t>Victime d'un accident sans tiers identifiable et pendant la période de confinement, j'ai pu joindre facilement un conseiller qui a pris en charge mon dossier. L'expert a fait le maximum pour tenter de faire accélérer la procédure en utilisant l'informatique. Dès la fin du confinement lj'ai pu rapidement un rdv avec le réparateur . Un véhicule courtoisie m'a été prêté. Un ennui au départ certes mais réglé sans soucis dans une période inédite.</t>
  </si>
  <si>
    <t>pj78000-92177</t>
  </si>
  <si>
    <t>Assurance sérieuse, en cas d'accident ils sont réactifs 
le remboursement a été rapide et a la hauteur de ce que j'attendais. j'ai du arreter mes contrats car les tarifs sont plus élevés que ce que je paye actuellement, mais on paye la tranquillité. j'ai trop de véhicules sportifs pour un seul assureur.</t>
  </si>
  <si>
    <t>mav-90323</t>
  </si>
  <si>
    <t xml:space="preserve">des reponses pas fiables, contradictoires entre ce qui est dit par le personnel en agence et ce qui est reçu du siège.
service commercial : néant, ils oublient que se sont leurs clients qui les font vivre...
</t>
  </si>
  <si>
    <t>gege-90034</t>
  </si>
  <si>
    <t>pour moi elle correspond a mes attente</t>
  </si>
  <si>
    <t>23 mai 2020 suite à une expérience en mai 2020</t>
  </si>
  <si>
    <t>didier28-6562</t>
  </si>
  <si>
    <t>Pour ma part, grande satisfaction envers la MAAF. Récemment, à l'arrêt, lors d'un fort coup de vent, je n'ai pas retenu ma portière, qui a donc heurté la poignée de porte de la voiture voisine. Pas de dégât pour l'autre voiture, mais ma portière bien abîmée. J'étais pleinement responsable. Réparations confiées à mon concessionnaire habituel. Passage rapide de l'expert. Travaux acceptés par MAAF (déduction faite des 100€ de franchise tel que prévu par mon contrat). J'ai été remboursé par la MAAF, au centime près de ce qui était prévu, cinq jours plus tard.Ajoutons le suivi internet, ,rigoureux et aisé, du cheminement de mon "affaire". Donc rien à dire, sinon BRAVO. (De plus, pas trop mauvais conducteur, je bénéficie du "bonus à vie", donc pas de malus suite à ce malheureux incident).</t>
  </si>
  <si>
    <t>jc-89288</t>
  </si>
  <si>
    <t>il n'y a pas de proposition pour une assurance "flotte" pour particulier. J'ai 5 véhicules et c'est comme si je les conduisais tous à la fois...et donc prix qui s'en ressent...</t>
  </si>
  <si>
    <t>cherif-89264</t>
  </si>
  <si>
    <t xml:space="preserve">Je suis client depuis plus de 20 ans et ils viennent de me refuser la suspension de mes cotisations assurances véhicules pro alors que je suis en chômage partiel depuis la pandémie
Je ne rentre pas dans la case 
Je n'ai plus de chantier depuis  plus 1 mois 
Leur offre de suspendre les cotisations est basé sur rien probablement à la gueule du client 
Assurance absolument pas solidaire
Mon épouse qui est au crédit mutuel assurance a eu ses 2 assurances suspendues pendant 2 ème trimestre 
Elle a eu raison de voir ailleurs </t>
  </si>
  <si>
    <t>06 avril 2020 suite à une expérience en avril 2020</t>
  </si>
  <si>
    <t>elodiee-88727</t>
  </si>
  <si>
    <t>Plutôt satisfaite en temps normal, mais là non. Javais souscrit l'option garantie panne au cas ou, il y a eu un défaut d'alternateur sur ma voiture. Youpi c'était dans les choses prise en compte et bien non l'assurance n'a pas pris cela en compte. Des avis sur la garantie panne, d'autre personne ont eu des problèmes ?</t>
  </si>
  <si>
    <t>randonnee-87566</t>
  </si>
  <si>
    <t>j ai ma voiture qui a subi la grêle en juin 2019 et la Maaf me l a envoyer à Safragrèle voilà déjà presque 4 mois et elle n est toujours pas revenu je désespère de la revoir un jour voilà plus de 3 mois qu'ils me mentent je sais par le carrossier qu' elle est finie depuis 11 jours alors que Safragrèle me dit que non tous les 10 jours ils me disent dans 10 jours ma voiture doit faire le tour de France c'est pas possible autrement je n'en peut plus d'attendre de de ces mensonges ma voiture neuve est arrivé et je ne peut pas aller la chercher à cause de ces incapables par contre je paye toujours mon assurance même si je 'est pas ma voiture SUPER LA MAAF</t>
  </si>
  <si>
    <t>kari-87396</t>
  </si>
  <si>
    <t>Pas de communication. Ils sont long pour vous répondre.   Il vous nomme une conseillère attitré Mme. Martinez que vous n'avez jamais. Inexistante.</t>
  </si>
  <si>
    <t>11 janvier 2020 suite à une expérience en janvier 2020</t>
  </si>
  <si>
    <t>voyageur-85794</t>
  </si>
  <si>
    <t>4 sinistres en 3 ans, 1 seul avec responsabilité, sans dégât corporel... je dirais même, 4 sinistres en 20 ans...un bonus a vie de 50%, mais malgré ça, une proposition d'augmentation de la franchise de 50%... j'ai pas répondu, on m'a viré comme un malpropre, et lorsque j'ai demandé de me re-assurer, on a refusé</t>
  </si>
  <si>
    <t>cmg6974-85792</t>
  </si>
  <si>
    <t>En 15 de permis je n'ai eu que 2 sinistres, j'ai reçu une simple lettre en me disant que l'assurance auto était résiliée. Et quand je demande pourquoi on me répond que c'est à cause des sinistres. A cause de ça impossible de m'assurer ailleurs.</t>
  </si>
  <si>
    <t>mimidoux-81992</t>
  </si>
  <si>
    <t>Assuré MAAF depuis plus d'un demi siècle à titre personnel et jusqu'à ma retraite à titre professionnel, je suis en attente d'une réponse de cet assureur depuis plus de six mois. Je pense qu'à NIORT le sens de l'expression 
Je reviens vers vous prochainement est différent de celui que je lis dans mon dictionnaire; à suivre et à disposition échanges de courriers au sujet de ce cas d'école.</t>
  </si>
  <si>
    <t>jeanne-80766</t>
  </si>
  <si>
    <t>n'assure que ce qui leur convient, j'ai "la chance" d'avoir un fauteuil roulant électrique , et bien cela n'est pas assurable parceque : électrique... ont ils peur que je fasse des exces de vitesse ? Périgueux une ville comme bien d'autres ou le fait d'etre handicapée est une tare , ou les trottoirs et acces ne sont pas pris en compte ?  ...pourtant ils ont bien su m'assurer en mutuelle santé, en auto, en responsabilité , 
je paye une mutuelle santé alors que je suis en ald et prise à 100% par la securité sociale, je ne leur coute pas cher .....</t>
  </si>
  <si>
    <t>28 octobre 2019 suite à une expérience en octobre 2019</t>
  </si>
  <si>
    <t>marc-80475</t>
  </si>
  <si>
    <t xml:space="preserve">Il y a 2 mois on m a embouti mon véhicule garé sur un parking bilan
véhicule économiquement non réparable
J attends toujours un chèque d'indemnisation envoyé soit disant il y à 2 semaines je précise que la poste n est pas en grève
Je demande l'annulation du chèque pour que se soit fait par virement chose que j ai demandé au départ et la réponse à été
ça va mettre plus longtemps qu un chèque
On me dit que je ne peux pas annulé avant 1 mois
Je n'ai pas les fonds pour avancer lachat d un véhicule et me retrouve sans véhicule depuis 2 mois
Je me sent comme pris en otage car la Maaf ne m'apporte pas de solution efficace et rapide </t>
  </si>
  <si>
    <t>ecr-80148</t>
  </si>
  <si>
    <t xml:space="preserve">Assuré depuis plus de 20 ans en habitation et auto, 50% de bonus, aucun sinistre déclaré en plus de 15ans, sauf :
Habitation année dernière : dégât des eaux signalé, aucun retour d'un conseiller ni expert. Ma déclaration n'a pas du tout été prise en charge ; après 1 mois, j'ai réparé moi même
Auto il y a 1 mois : voiture assurée en tous risques (800 euros/an quand même !), sinistre de stationnement déclaré, l'expert est passé et mon dossier refusé (en clair il ne croit pas ma version), je peux missionner une expertise contradictoire à mes frais bien entendu. Pour une aile gauche arrière froissée et un feu cassé, je ne vais pas le faire.
Comme beaucoup d'assurances, MAAF est très prompt à encaisser les souscriptions mais plus personne dès qu'il faut décaisser (et mon sinistre n'est rien du tout comparé à des accidents graves). La fidélisation client n'existe pas contrairement à la publicité fort flatteuse et franchement mensongère
Je mets donc fin à l'ensemble de mes contrats MAAF au plus tôt, comme beaucoup je le fais parce que l'on confond assuré et pigeon...comme beaucoup, je ne crois plus du tout à ces assurances qui roulent sur l'or grâce au marché obligatoire et captif qu'est le monde des assurances ; autant que cela me coute mins cher !..et c'est très facile de trouver en 30 à 40 % moins cher
</t>
  </si>
  <si>
    <t>10 septembre 2019 suite à une expérience en septembre 2019</t>
  </si>
  <si>
    <t>larozac-79086</t>
  </si>
  <si>
    <t>Oyez oyez braves gens... Client auto moto depuis 2009 j'entreprends d'assurer un véhicule supplémentaire. Sur le net la réactivité est fulgurante, rendez-vous pris le lendemain... J'avais pré remplis  les données et donc aussi la date d'achat du dit véhicule.</t>
  </si>
  <si>
    <t>david-78581</t>
  </si>
  <si>
    <t>Chez eux depuis plusieurs années, sinistre à cause de la grêle donc pas responsable, mais très mal accueilli en agence personne pour gérer le sinistre. 
On me dit qu'il se substitue pas à l'expert et aujourd'hui je viens d'apprendre qu'on va enfin me rembourser mon véhicule mais le montant ne correspond pas à ce qu'on m'a dit, bien sûr il est inférieur.
A FUIR !!!</t>
  </si>
  <si>
    <t>19 août 2019 suite à une expérience en août 2019</t>
  </si>
  <si>
    <t>wilfriedlamy-78539</t>
  </si>
  <si>
    <t>Je suis a la maaf depuis 25 ans, j'ai un bonus d'or a vie 0.5 suite à une absence totale de sinistre pendant 23 ans. En 2018 on m a pété la petite lunette arrière, puis mon pare brise a du être changé suite à un impact de pierre, j ai eu mon premier léger accident cette année, je suis entré doucement dans le pare choc arrière en plastique d une voiture qui s'est pété (donc je suis responsable) et là en vacances j'ai été victime d'un gros accident dont je ne suis pas responsable avec voiture en épave. Je souhaitais réassurer un autre véhicule mais ca m'a été refusé. Je me suis senti trahi, toute ma famille est à la maaf, je conseille à mes amis d'aller à la maaf...Mais là c'est fini, je pensais qu'une assurance est là pour soutenir lors des déconvenues de la vie, toute la vie et qu'elle nous virait pas lorsqu'on a une succession d'accidents qui se sont accumulé juste les deux dernières années sur un totale de 25 ans. A fuir !</t>
  </si>
  <si>
    <t>herve-78136</t>
  </si>
  <si>
    <t>Je suis assuré chez eux depuis de nombreuses années , régulièrement je compare avec d'autres assurances , et pour les mêmes services et garanties, je ne trouve pas mieux ailleurs.</t>
  </si>
  <si>
    <t>r1-77849</t>
  </si>
  <si>
    <t>Service client ridicule ! Au courant de rien et n'arrive pas à joindre l'expert... J'attends depuis le 15/06/2019 sans véhicule.</t>
  </si>
  <si>
    <t>gaerfield-77388</t>
  </si>
  <si>
    <t>Non prise en charge en tout-risque alors qu'il y bien relation de cause à effet prouvée et acceptée par les parties. C'est des gagne-petit. Bingo, 4 contrats résiliés, on va ailleurs.</t>
  </si>
  <si>
    <t>meg-77186</t>
  </si>
  <si>
    <t>Je pense n'avoir jamais eu affaire à une assurance aussi peu compétente. On raccroche au nez, on est désagréable, on explique pas les prix qui sont le double des autres assureurs, et j'en passe !</t>
  </si>
  <si>
    <t>lolo-76981</t>
  </si>
  <si>
    <t>Malheureusement, une assurance qui n'est pas à l'écoute de la vraie  demande de ses clients</t>
  </si>
  <si>
    <t>tim-76661</t>
  </si>
  <si>
    <t xml:space="preserve">Passez votre chemin, assurance qui a trop de clients et ne cherche plus qu a rentabiliser. Le bon assureur d avant est parti. 
assurance scandaleuse. vous met des franchises alors que vous n etes pas en tord et ne prend pas les réparations sous motif que la pièce n était pas neuve . exemple Pare choc rayé.un pare choc Parisien n est jamais neuf tres longtemps. il rempli sa fonction mais est souvent rayé.
Ne me changent QUE le retroviseur vandalisé alors que les 2 pares chocs ont été cassés.  les ailes avant et arriere enfoncés ainsi que le toit.
indique que je ne serai pas facturé car pas en tord. Resultat des courses 200 e de franchise pour 1 retroviseur seulement .
</t>
  </si>
  <si>
    <t>03 juin 2019 suite à une expérience en juin 2019</t>
  </si>
  <si>
    <t>julien-76348</t>
  </si>
  <si>
    <t xml:space="preserve">Cela va faire deux mois que nous sommes sans voiture, la cause étant un début d'incendie que l'assurance n'a pas pris en charge et ce malgré nos 20 ans de clientèle à la maaf. L'assurance nous a fait perdre un temps fou, déjà l'expert a mis du temps pour faire son expertise (plus d'une semaine), pour enfin faire une expertise à un prix exorbitant, l'assurance refusant de prendre en charge l'incendie pour diverses raisons d'une part l'incendie ne serait pas criminel ou n'aurait pas propagé dans l'ensemble du véhicule ou la voiture a plus de 10 ans, alors que nous avons bien souscrit à l'option vol et incendie (sans aucune prévention lors de l'inscription), même les frais de gardiennage ils n'étaient pas capable de les prendre en charge .
Client depuis plus de 20 ans avec plusieurs protections (habitat, scolarité, garde d'enfant) avec aucun incident jusqu'à présent ni même retard de paiement, nous avons toujours été fidèles, nous avons jamais cédé aux tentatives des concurrents à nous rapprocher avec des tarifs plus intéressant, mais malheureusement nous avons placé notre entière confiance en vous, jusqu'à ce malheureux jour où on a eu cet incident, dans un premier temps on nous a promis de tout prendre en charge mais finalement ce n'était pas ça, de plus lorsque nous avons voulu contesté on a eu une personne désagréable nous criait dessus, elle a même osé dire que notre option vol incendie ne servirait à rien car le véhicule est très âgé.
Nous réfléchissons fortement à quitter la maaf après cette mésaventure car ça ne sert à rien de continuer à payer si derrière il n'y a aucun retour ni protection.   
</t>
  </si>
  <si>
    <t>nimimmo-63396</t>
  </si>
  <si>
    <t>très mauvaise expérience aujourd'hui alors que je suis assurée pour la voiture et la maison depuis 2011</t>
  </si>
  <si>
    <t>03 mai 2019 suite à une expérience en mai 2019</t>
  </si>
  <si>
    <t>michelle-75593</t>
  </si>
  <si>
    <t xml:space="preserve">Une assurance près de chez vous. Un personnel très à  l'écoute de vos besoins. Des contrats adaptés pour tous budget.   
Une assurance auto électrique pouvant être échelonnée mensuellement. . 
Un service dédié de qualité prenant en compte les véhicules électriques ... </t>
  </si>
  <si>
    <t>pop-75451</t>
  </si>
  <si>
    <t>Cliente chez MAAF depuis 20 ans, j'ai eu deux bris de gace sur une voiture en trois ans. Ils m'ont indemnisé pour ces sinistres. J'ai acheté un second véhicule que je comptais assurer chez eu également, et là, surprise, Niort refuse catégoriquement de m'assurer... J'ai trouvé ailleurs, et n'en revient toujours pas d'avoir été traitée comme çà pour 2 bris de glace en 20 ans !!! (suis à 50% de bonus...)</t>
  </si>
  <si>
    <t>24 avril 2019 suite à une expérience en avril 2019</t>
  </si>
  <si>
    <t>mayatallulah-34899</t>
  </si>
  <si>
    <t>Cliente depuis 25 ans, moi aussi je vais en partir. Un accident auto non responsable, mes témoins pas pris en compte, et la MAAF décide que je suis responsable. Les commentaires ci-dessous montrent bien que la MAAF a changé. Unissons-nous pour réclamer des actions en groupe... avant d'en partir. J'ai lu le post d'une dame qui va essayer de passer à la télé. Moi je vais écrire au Canard Enchaîné.</t>
  </si>
  <si>
    <t>jojo-75299</t>
  </si>
  <si>
    <t>Assuré depuis 25 ans pour automobile et depuis 5 ans pour 2 automobiles aucun accident responsable, des franchises hallucinantes et des tarifs en hausse. Aucun service si ce n'est que pour signer un nouveau contrat. Actuellement accident non responsable mais constat mal rempli d'après eux, je viens de m'assurer au tiers... Responsabilité 50/50 alors qu'une voiture me rentre dedans. Contacter avocats Julien Courbet, contester ! Je suis sur une liste d'attente pour assez à l'antenne</t>
  </si>
  <si>
    <t>oli-74660</t>
  </si>
  <si>
    <t>Client depuis plus de 10 ans. Gestion déplorable d'un seul sinistre sur la période.Absence d'interlocuteur dédié (toujours une plateforme). Délai de réponse déplorable. Service réclamation ne donne pas de réponse. Le client n'est pas considéré et on ne cherche pas à l'aider lors des moments difficiles (accident corporel léger et perte de véhicule). A éviter</t>
  </si>
  <si>
    <t>mm-72419</t>
  </si>
  <si>
    <t>Ayant résilié mon assurance auto hâtivement suite à vente de véhicule, je leur fais part de mon souhait d'assurer mon nouveau véhicule 5 jours après. Ils ont refusé ! ( assurance-vie et habitation en cours)</t>
  </si>
  <si>
    <t>20 mars 2019 suite à une expérience en mars 2019</t>
  </si>
  <si>
    <t>kakadu78990-72332</t>
  </si>
  <si>
    <t>Je suis tres content chez eux mais comme tout le monde je trouve toujours trop cher</t>
  </si>
  <si>
    <t>18 mars 2019 suite à une expérience en mars 2019</t>
  </si>
  <si>
    <t>ayala-72253</t>
  </si>
  <si>
    <t>Vraiment pas bien du tout la Maaf. On s'en va. Ils mélangent tous les contrats. Un véhicule qui a eu plusieurs dépannages il y a plus d'un an est mis dans le même sac qu'un autre qui n'a eu qu'un bris de glace - dans la rue. Pas d'accident, pas de gros sinistre, mais on se fait virer quand même ! Pas correct. Ils veulent l'argent mais pas de sinistres. Ce n'est pas un assurance. Ciao. On retire les contrats sur lesquels ils ne nous reprochent rien. On n'a aucune raison de rester. Et on ne fera pas de publicité</t>
  </si>
  <si>
    <t>22 février 2019 suite à une expérience en février 2019</t>
  </si>
  <si>
    <t>karine68-71579</t>
  </si>
  <si>
    <t>J'ai eu deux accidents non responsables en 1 an et là ou je pensais pouvoir compter sur mon assureur et bien c'est raté car on me dit que je suis blacklistee et que ce qui compte ce n'est pas la responsabilité dans les accidents mais la fréquence des accidents. Quand je leur demande ce que j'aurai du faire et bien pas de réponse. Je pensais avoir gain de cause en faisant une réclamation auprès de leur service et bien non. J'ai deux possibilités soit accepter leur nouvelle proposition commerciale exorbitante et sans possibilité de négiciation, soit chercher ailleurs. Ce qui m'a été implicitement recommandé.L'accueil en agence a été très désagréable sans aucune bienveillance par rapport à leur client. En regardant les articles sur 60 millions de consommateurs, la MAAF est championne dans ce domaine. Ce type de pratique est vraiment scandaleux. Pour résumer, ils ont un super service client mais il ne faut surtout pas s'en servir!</t>
  </si>
  <si>
    <t>choke-71082</t>
  </si>
  <si>
    <t>En 2018 malgré un bonus a vie.. Réception d un courrier modifiant a l augmentation la franchise de manière unilatérale
Si non acceptation ..radiation</t>
  </si>
  <si>
    <t>vernellois-70947</t>
  </si>
  <si>
    <t>J'ai tous mes contrats à la MAAF depuis 25 ans aucun souci malgré des sinistres en tous genres Auto, Camping Car, Dégâts des eaux, Tempête .Remboursé rubis sur l'ongle en maxi 3 semaines Bravo</t>
  </si>
  <si>
    <t>07 janvier 2019 suite à une expérience en janvier 2019</t>
  </si>
  <si>
    <t>mardelain-69989</t>
  </si>
  <si>
    <t>Assuré depuis plusieurs années à la maaf en tous risques, 50% bonus, pour une vieille voiture et désirant acheter une voiture supplémentaire, je vais ce jour demander que mon véhicule soit assuré au tiers + un devis pour mon futur véhicule comptant sur la promo du moment (2 mois gratos) : réponse du conseiller :" impossible, en fait c'est un remplacement de véhicule...vous essayer de me blouser...libre à vous d'aller voir ailleurs...." 
J'ai été voir ailleurs, mêmes prestations moins chéres...</t>
  </si>
  <si>
    <t>29 décembre 2018 suite à une expérience en décembre 2018</t>
  </si>
  <si>
    <t>laam-69751</t>
  </si>
  <si>
    <t>Nous avons 4 véhicules professionnels, assurés  depuis huit ans !  Hier nous remplaçons un véhicule et la maaf nous répond qu'elle refuse de nous assurer tout autre véhicule car nous sommes un client à risque et nous sort en 2018 que nous avons 2 accidents responsables en 2015 et 2017! Qu'est ce que c'est que cette assurance de bouseux !  Donc il faudrait s'assurer chez eux mais ne JAMAIS avoir d'accidents comme ça ils sont contents et empochent le fric sans rien faire ! Ha ça pour faire des pubs avec des débiles qui dansent, y a pas de problème et avec notre argent ! mais pour satisfaire leurs clients y a plus personne !  Cette assurance est à éviter, nulle nulle</t>
  </si>
  <si>
    <t>29 novembre 2018 suite à une expérience en novembre 2018</t>
  </si>
  <si>
    <t>ricalmaf-69029</t>
  </si>
  <si>
    <t>La conseillère de la Maaf de Tourcoing qui m'avait reçue a été très désagréable de plus elle donne des devis pas corrects du tout elle prend les clients éventuels pour des cons.</t>
  </si>
  <si>
    <t>14 novembre 2018 suite à une expérience en novembre 2018</t>
  </si>
  <si>
    <t>aem-68625</t>
  </si>
  <si>
    <t>Très mauvaise gestion des derniers incidents
Mauvaise réception du client en agence de Mantes la jolie</t>
  </si>
  <si>
    <t>20 octobre 2018 suite à une expérience en octobre 2018</t>
  </si>
  <si>
    <t>naki-67907</t>
  </si>
  <si>
    <t>Assurance irritante de part la publicité permanente,  et pénible, aucun secret professionnel et obligation de discrétion non respecté</t>
  </si>
  <si>
    <t>17 octobre 2018 suite à une expérience en octobre 2018</t>
  </si>
  <si>
    <t>dada02800-67815</t>
  </si>
  <si>
    <t>Service nul a fuir temps d'attente alunissant,les conseillés téléphonique  sont incappable de quoi que ce soit.</t>
  </si>
  <si>
    <t>mamounette-67762</t>
  </si>
  <si>
    <t>assurance à éviter. Refus de modifier le titulaire suite décès malgré la loi article L121-10 du code des assurances. Pourtant je suis sur le contrat en conducteur principal. Réponse de leur part la loi ne les concerne pas... J'informe l'acpr.banque-france.fr qui gère les plaintes de particuliers concernant la banque ou les assurances.</t>
  </si>
  <si>
    <t>ivan94-67706</t>
  </si>
  <si>
    <t>Bonjour, je vous déconseille vivement la MAAF car en dehors de vous raconter mots et merveilles lorsque vous signez, le jour ou vous avez même un accident non responsable, avec du corporel, c'est la croix et la bannière, le no man's land. Déjà 15 mois après mon accident, des relances toutes les semaines, un expert médical qui minimise tout et le comble c'est que la protection juridique que j'ai souscrit en plus! fait partie des abonnés absents. Pour terminer ces éloges je me demande si leurs dirigeants aimeraient être considérés de la sorte en cas de pépin? LOL</t>
  </si>
  <si>
    <t>ideesbonnes-67666</t>
  </si>
  <si>
    <t>Cliente depuis 16 ans en auto habitation et scolaire , 3 pannes 0km dans l Année .... résilié à l échéance ... pitoyable</t>
  </si>
  <si>
    <t>arti-67515</t>
  </si>
  <si>
    <t>Assureur médiocre. Ne pas s'assurer à la Maaf.</t>
  </si>
  <si>
    <t>08 octobre 2018 suite à une expérience en octobre 2018</t>
  </si>
  <si>
    <t>win-67464</t>
  </si>
  <si>
    <t>Client depuis plus de 5 ans. J'ai souhaité assurer une moto achetée en Juillet. J'ai mis trop de temps pour l'assurer (je suis parti en congés). Ils refusent donc de me l'assurer. Aucun droit a l'erreur.</t>
  </si>
  <si>
    <t>gribouille-67041</t>
  </si>
  <si>
    <t>a la maaf depuis 2004 
j'ai eu 2 declarations ou je ne suis pas responsable j'ai 50% de bonus mais je suis résiliée pour la fin de l'année je trouve cela injuste et aucune négociation possible</t>
  </si>
  <si>
    <t>07 septembre 2018 suite à une expérience en septembre 2018</t>
  </si>
  <si>
    <t>wilhelmina63-66674</t>
  </si>
  <si>
    <t>Facile à arranger, tout par internet si on veut, si non, il y a des agences. Garantie très bien, même pour voitures vieilles. Prix très attractive avec des bonus pour être assuré pendant plusiers années.</t>
  </si>
  <si>
    <t>14 août 2018 suite à une expérience en août 2018</t>
  </si>
  <si>
    <t>at0miksmax-66182</t>
  </si>
  <si>
    <t>Cela fait plusieurs années que je suis à la Maaf pour une voiture et des motos. Rien a redire sur le service client, que ce soit l'agence (Strasbourg) ou la plateforme. Sinistre responsable en 2015, bris de glace en mars 2018 ou les changements de véhicule. Malheureusement je dois m'en séparer car n'ayant plus que la voiture, le tarif n'est plus compétitif... Au contraire...</t>
  </si>
  <si>
    <t>respresso-65836</t>
  </si>
  <si>
    <t>une conseillère qui traite un client de façon hautaine et agressive, incapable d'écouter et de prendre en compte sereinement les arguments de la personne en face d'elle.</t>
  </si>
  <si>
    <t>cyril38-65817</t>
  </si>
  <si>
    <t xml:space="preserve">Plus de 20 ans à la MAAF, plusieurs contrats, client ultra fidèle et sans problème. Cette année j'ai eu droit à la grêle sur le véhicule plus un pare brise, sinistres non responsables donc,  et aujourd’hui la MAAF me résilie à la fin de l'année sur ce vehicule car trop de sinistres, et m'envoie un devis du double en cout d'un partenaire, grande classe  
C'est plus la MAAF que je préfère, cet assureur a bien changé, aucune considération pour ces clients, à fuir. Je résilie tous mes contrats  </t>
  </si>
  <si>
    <t>22 juillet 2018 suite à une expérience en juillet 2018</t>
  </si>
  <si>
    <t>pierrejura39-65683</t>
  </si>
  <si>
    <t>Augmentation de plus du double de la franchise       (150% de plus) suite à 2 accidents en 2 ans malgré un bonus à vie MAAF et plus de 20 ans de cotisation c'est inadmissible.C'est la MAAF que je préfère, belle Pub pour attirer les nouveaux clients !!!!!! Mais pour moi c'est décidé je ne préfère plus du tout la MAAF !!!!!! Retrait de tous mes contrat.
Belle reconnaissance de la fidélité à la MAAF !!!!!!</t>
  </si>
  <si>
    <t>17 juillet 2018 suite à une expérience en juillet 2018</t>
  </si>
  <si>
    <t>mystere68-65561</t>
  </si>
  <si>
    <t>Après plus de 10 ans d'assurance chez eux, je me fais résilier mon contrat après deux sinistres, dont 1 pare brise...Je suis extêmement déçu par cet assureur! N'est de loin pas digne de confiance!</t>
  </si>
  <si>
    <t>29 juin 2018 suite à une expérience en juin 2018</t>
  </si>
  <si>
    <t>fabien-65156</t>
  </si>
  <si>
    <t>J'ai fait appel au médiateur car l'assureur souhaite que j'endosse la responsabilité de l'accident (et donc m'empeche de changer d'assureur). Le résultat a été la résiliation de mon contrat d'assurance. Il s'agit d'intimidation!!!</t>
  </si>
  <si>
    <t>26 juin 2018 suite à une expérience en juin 2018</t>
  </si>
  <si>
    <t>mystere7512-65055</t>
  </si>
  <si>
    <t xml:space="preserve">Je suis assurée à la MAAF depuis 2 ans. Satisfaite jusque là, j'ai un sérieux doute sur les pratiques de l'assurance à ce jour! 
Effectivement, j'ai reçu aujourd'hui un courrier de l'assurance avec une nouvelle proposition de contrat où on me prétend que je les ai sollicité pour une modification !!!!!!  Bien entendu, je ne les ai jamais contacté pour cela!! Car si je l'avais fait, ça aurait été pour mettre ma voiture en "assurance garage" vu qu'elle est en panne depuis 3 mois !!  Alors le tarif est moins élevé, mais les prestations aussi !!!! Envolé le bris de glace et l'assistance kilomètre à 0KM !!! Et pour couronner le tout , il m'est indiqué "Sans réponse de votre part, et croyez bien que je le regrette, cette modification ne prendra pas effet et nous résilierons, à échéance votre contrat" !!!!!! 
Donc, si je n'accepte pas cette modification que je n'ai pas demandé, vous me virez !!! Incroyable de manipulation et de malhonnêteté !! 
"C'est la MAAF qu je préfère " !!!! Elle est belle votre pub ! Mais vous ne faite vraiment rien pour que le client l'a préfère aussi !!! 
C'est quoi cette manière de forcer la main au client à l'assurer moins tout en le ré-engageant pour une année !!! On tente de contourner la loi Hamon? C'est cela????!!!!! 
Et bien vous n'avez gagnez qu'une seule chose, je vais bien signer un nouveau contrat ! Mais certainement plus chez vous !! 
Moi qui était tant satisfaite avant votre courrier !!! C'est un comble !!!! </t>
  </si>
  <si>
    <t>10 juin 2018 suite à une expérience en juin 2018</t>
  </si>
  <si>
    <t>enzo93-64650</t>
  </si>
  <si>
    <t>Comme beaucoup ici je suis très mécontent de cette assurance je suis client chez eux depuis 15 ans voitures et maison, je n'ai jamais eu le moindre sinistre responsable dernièrement j'ai été victime d'un acte de vandalisme les deux feux arrières ont étés voles une vitre brisée et des coups et éraflures sur la carrosserie. j'ai déposé une plainte et l'expert est passé voir le véhicule celui ci a décrété très arbitrairement que les coups et les éraflures sont antérieurs a la date du sinistre, il doit surement avoir une boule de cristal. Tout ça pour vous dire que ça ne dérange pas la maaf de traiter un client chouchou (15 ans d’ancienneté) comme il disent  de menteur.
Un conseil passez votre chemin, tant que vous leur rapporter de l'argent tout va bien</t>
  </si>
  <si>
    <t>onaimepaslesprofiteurs-64524</t>
  </si>
  <si>
    <t>Récemment séparée de mon ex conjoint et nouvellement locataire je contacte la Maaf début mai pour ouvrir un contrat d’assurance pour ma location et transférer ma voiture sur ce nouveau contrat avec nouveau RIB et là mauvaise surprise, mon coefficient passe de 0,51 à 0,65 et ma cotisation augmente beaucoup ! Je reçois par mail les papiers mais ne signe rien, je me renseigne autour de moi et on me confirme que ce qu’on me propose est abusif. Je n’ai jamais eu aucun accident créé ou subi depuis mon permis en 1997 et si je roule 4 ou 5000 kms par an c’est le maximum... Je renvoie un mail le 14 mai à la personne pour poser des questions, demander à ce qu’on réexamine mon dossier et je signale au passage des erreurs dans les documents à signer et là aucune réponse. Sachant que l’échéance était au 01/06 j’ai rappelé, on me dit que personne ne peut traiter ma demande car c’est samedi ils sont « occupés » et donc un agent me dit qu’il fait une alerte pour qu’on me recontacte le lundi suivant par téléphone. Bien sûr personne ne le fait donc je rappelle le mardi et on me donne un rendez-vous pour le lendemain. Et le lendemain l’agent ne fait pas un geste donc je lui dis de laisser comme ça, j’ai vu avec mon ex conjoint pour lui rembourser les cotisations jusqu’en décembre au plus tard et je me mets vite n’en quête d’un nouvel assureur. Et pour le moment avec tous les devis que j’ai reçu je n’ai que l’embarras du choix et pour bien moins cher à couverture égale ! Mais je trouve cela dommage que la Maaf pousse ses clients dehors comme ça. Il faut croire qu’ils en ont trop!</t>
  </si>
  <si>
    <t>04 juin 2018 suite à une expérience en juin 2018</t>
  </si>
  <si>
    <t>angel-64464</t>
  </si>
  <si>
    <t xml:space="preserve">Très satisfaite. 
J'ai appelé un dimanche, peu d'attente téléphonique, je me suis tromper dans le carburant de ma voiture, j'ai dit à la conseillère que je me sentais tellement idiote, elle ma réconforter. Conseillère très sympathique!
Dépannage dans les 45 minutes après mon appel !
Merci beaucoup ! </t>
  </si>
  <si>
    <t>fprim-64353</t>
  </si>
  <si>
    <t xml:space="preserve">mon véhicule a été volé en janvier 2018.
Je leur adresse une déclaration de vol, une plainte, les pièces justificatives, les clefs, même les accès aux caméras ou se trouvait le véhicule. Bref tout en bonne et due forme
4 mois plus tard et au bout de 20 relances et appels (leurs CGV indiquent une réponse sous 7 jours)... ils dépêchent un huissier qui arrive a l'improviste.
il me demande la facture d'achat intiale déjà envoyée 4 mois avant et me dit de signer le montant d'achat de mémoire (c'était il y a 4 ans, vous saviez ce que vous faisiez vous le 8 janvier 2013 a 8h14 ;-).
je fais une erreur et la corrige 3 heures après, une fois la copie de cette facture envoyée par mon comptable. Je copie tout, au cas ou...
ils me répondent 2 mois après qu'ils se basent sur cette erreur pour ne pas rembourser.
la MAAF, cette société ou vous payez mais faut pas avoir de souci, sinon tu l'as dans l'os.
J'ai saisis le médiateur des assurances et transféré aux médias.
une honte
</t>
  </si>
  <si>
    <t>22 mai 2018 suite à une expérience en mai 2018</t>
  </si>
  <si>
    <t>pedrito-64132</t>
  </si>
  <si>
    <t>Client depuis 2 ans (véhicule, maison, ...), mon véhicule a été victime de 1 acte de vandalisme + 1 accident responsable. Résultat des courses "je ne rentre plus dans leurs critères" et ils m'informent que mon contrat "ne sera pas reconduit".</t>
  </si>
  <si>
    <t>21 mai 2018 suite à une expérience en mai 2018</t>
  </si>
  <si>
    <t>suzon-64113</t>
  </si>
  <si>
    <t>Maaf Fréjus n'a aucun service client !
Nous souhaitions avoir le 2nd conducteur sur une voiture et non plus l'autre. Maaf Fréjus n'a pas répondu à notre demande !</t>
  </si>
  <si>
    <t>jp74-64031</t>
  </si>
  <si>
    <t>20 ans de fidélité, 11 contrats, tout allait bien jusqu'au vol d'une voiture dans ma cour fermée, véhicule retrouvé incendiée, cambrioleurs arrêtés, valeur véhicule 15000 €, assuré tous risques, refus d'indemnisation....car non effraction les clefs ayant été dérobées à mon domicile....Merci la Maaf !</t>
  </si>
  <si>
    <t>19 avril 2018 suite à une expérience en avril 2018</t>
  </si>
  <si>
    <t>mimi91120-63392</t>
  </si>
  <si>
    <t>J essaye de changer d assurance car la voiture me reviens très cher</t>
  </si>
  <si>
    <t>17 avril 2018 suite à une expérience en avril 2018</t>
  </si>
  <si>
    <t>resilier-63323</t>
  </si>
  <si>
    <t xml:space="preserve">a la MAAF on paye c'est tout,dès qu'il y a un accident on nous fait trainer pendant des mois, j'attends toujours ma réponse malgrè des coups de téléphone et des mails 
De puis le 20/01/2018 jai fait un accident j'transmettre le constat leur expert passé refuse de prendre tout en charge jai payé la contre expertise moi meme 740€ normalement rembourssé par mon assurance les deux expert  ils sont modifier le rapport 
Hier jai contacté mon assurance pour demandé le rembourssement de la contre expertise la réponse c'est NON  j' contacté mon avocat 
et ma protection juridique pour la sinistre il sont dit atten leur courrier apres en va attaquer contre eu
De puis le 20/01/2018 j'atten sans réponse la en et le 20/04/2018 toujours rien de leur part , MAAF AVEC LEUR PUB A LA TÉLE  
Bien tout je vai contacte julien courbet pour cette affaire </t>
  </si>
  <si>
    <t>bc88-62811</t>
  </si>
  <si>
    <t>M. Christophe Guerin Agence Epinal n'a aucun interet a répondre aux clients potentiels et a priori se comporte comme une plate forme situé à l'étranger. Cette Personne ne correspond a aucun critère qualité client aussi eviter MAAF</t>
  </si>
  <si>
    <t>nany-62786</t>
  </si>
  <si>
    <t>On vous dit d'annuler l'option vol parce que le véhicule n'a soi-disant aucune valeur, on vous envoie sur le site de l'argus et je vois 2600€ estimés, donc ces messieurs dames MAAf considèrent que 2600€ est une petite somme .Et de plus prix excessifs .</t>
  </si>
  <si>
    <t>rajery-62756</t>
  </si>
  <si>
    <t>Pas de prime à la fidélité malgré 2 contrats habitation (depuis 10 ans) et auto (4 ans) : fortes augmentations tous les ans (jusqu'à 10%). Personnel de l'agence de Massy (91300) excessivement désagréable et supérieur : ont-ils besoin de clients ? Elle ferme... Et je quitte la MAAF pour toujours. J'avais pourtant des projets de placement chez eux, et j'avais déjà été client satisfait il y a 18 ans. On est loin de l'imagerie de la pub : comme dit le slogan d'un concurrent, "c'est qui les clients" ?</t>
  </si>
  <si>
    <t>18 mars 2018 suite à une expérience en mars 2018</t>
  </si>
  <si>
    <t>nosral-62452</t>
  </si>
  <si>
    <t>Beaucoup trop cher la surprime jeune conducteur.</t>
  </si>
  <si>
    <t>14 mars 2018 suite à une expérience en mars 2018</t>
  </si>
  <si>
    <t>sandrine-62321</t>
  </si>
  <si>
    <t>a la MAAF on paye c'est tout,dès qu'il y a un soucis on nous fait trainer pendant des mois, j'attends toujours ma réponse malgrè des coups de téléphone et des mails.</t>
  </si>
  <si>
    <t>chris-61672</t>
  </si>
  <si>
    <t>Je n'ai rien à redire si ce n'est que le prix que je paie me semble élevé comparativement à d'autres propositions qui me sont faites.</t>
  </si>
  <si>
    <t>10 février 2018 suite à une expérience en février 2018</t>
  </si>
  <si>
    <t>pattate-61326</t>
  </si>
  <si>
    <t>en guadeloupe professionnalisme 0</t>
  </si>
  <si>
    <t>zay-61310</t>
  </si>
  <si>
    <t xml:space="preserve">Assurance MAAF 
Bonjour j'ai deux voitures Assuré chez MAAF tout risque  de puis 2015 50% + 7ans 
Hier j'ai fait Un accident non responsable 
J'ai contacté mon assurance ils sont envoyé un expert au garage pour expertise ma voiture j'ai contacté l'expert m'a dit que votre voiture était accidenté car c'est un expert de merd comme un chien il aime pas l'étranger 
J'ai contacté mon assurance pour expliquer il m'a dit de faire contre expert 
Le prix 900€ à ma charge , je vous conseille éviter de assuré chez MAAF assurances c'est mauvais assurance pour les particuliers avec leur expert
En plus de ça je vais résilier tout mes contrats + j'ai ramène 8 personnes chez MAAF je vais contacter pour changer leur assurance 
MAAF avec leur pub 
Un gamin de l'expert à l'agence  AUTO EXPERTISE CHOLET 
</t>
  </si>
  <si>
    <t>christophe-61153</t>
  </si>
  <si>
    <t xml:space="preserve">contrat auto radié d'une façon complètement abusive et arbitraire après plus de 30ans comme client !!
avec un bonus de 0,52, RC pro radié pour "évolution politique de souscription" sans avoir eu aucun sinistre, je retire tous mes contrats, accueilli avec plaisir à la macif ! </t>
  </si>
  <si>
    <t>cathy-61126</t>
  </si>
  <si>
    <t xml:space="preserve">pas de probléme avec mon assurance mais peu besoin de ses services
</t>
  </si>
  <si>
    <t>weendy29-60855</t>
  </si>
  <si>
    <t>Terrible! Ne surtout pas aller chez eux pour une assurance auto et habitation! Malgré les lois mise en place par l'etat il est impossible de résilié avec eux!!!!!!!!!!</t>
  </si>
  <si>
    <t>19 janvier 2018 suite à une expérience en janvier 2018</t>
  </si>
  <si>
    <t>br-60659</t>
  </si>
  <si>
    <t>Viré pour des bris de glace</t>
  </si>
  <si>
    <t>18 janvier 2018 suite à une expérience en janvier 2018</t>
  </si>
  <si>
    <t>anana-60624</t>
  </si>
  <si>
    <t>Mauvais accueil, employés désagréables et qui n'hésitent pas à etre insultant envers sa clientèle.
/!\ En plus ils ajoutent des options dans les contrats. 
On m'a ajouté à mon insu une Assurance-Décès alors que j'avais demandé une simple assurance auto.... 
(MAAF FREJUS)</t>
  </si>
  <si>
    <t>villeloin-60612</t>
  </si>
  <si>
    <t>Assuré depuis 2016 dans cette cie avec 50 % de bonus et sans accident
j' ai eu la surprise de voir ma prime d' assurance augmentée de près de 14 %. Un conseiller m' explique dans 1 er temps que les sinistres ont augmenté en 2016 ce qui génèrent cette augmentation. Suite aux 2 mois gratuits accordés aux nouveaux adhérents début 2017, je me permets de contacter à nouveau la maaf pour qu' elle m' explique cette politique qui consiste d' un côté d' augmenter les primes des clients actuels et d' octroyer  la gratuité pour les nouvelles adhésions. l' explication, je m' en doutais c' est un budget spécifique pour cette opération promotionnelle et pour mon cas personnel il n y a pas de négociations possibles.</t>
  </si>
  <si>
    <t>mookie69570-60405</t>
  </si>
  <si>
    <t>Assurance qui na pas voulu prendre en charge un dégât non responsable sur ma voiture, petites rayures faite par des enfants sur toute la voiture, je suis assurer tout risque et la conseillère me dit d'abord d'aller déposer plainte pour que le dossier soit ouvert, se que je fait et ensuite je rappel et là on me dit que j'aurai une franchise de 200euros et que le montant des réparations sera plafonner a la valeur du véhicule après expertise car le véhicule a de plus de 10 ans. 
Je prend énormément soin de ma voiture sur tout les plans donc je l'assure tout risque aussi et cela depuis le début que je la possède, elle est de 1999 et j'en suis propriétaire depuis 2010. Je penser que la MAAF était mieux que PACIFICA mais je me suis tromper, il sont pareil, on paye mais trouve toujours une excuse pour pas prendre en charge le dégât même en étant non responsable. A fuir</t>
  </si>
  <si>
    <t>09 janvier 2018 suite à une expérience en janvier 2018</t>
  </si>
  <si>
    <t>ricemau34-60330</t>
  </si>
  <si>
    <t>Cliente pendant plus de 10 ans pour l'assurance auto, j'étais jusqu'à présent plutôt satisfaite des prix et des garanties. Je précise qu'en 10 ans, j'ai payé la maaf sans leur coûter un seul centime, zéro sinistre à déclarer. J'ai déménagé plusieurs fois. Je suis passée dans un premier temps du Gard à l'Ardèche. Les risques de dégradation étant plus faibles en Ardèche, ma cotisation annuelle à diminué d'environ 50€ sur chaque véhicule. 3 ans plus tard, je fais l'inverse, je quitte l'Ardèche pour le Gard (Nîmes). Une conseillère me contacte pour m'informer d'une forte augmentation tarifaire. Tenez vous bien : plus 300 euros annuel pour mon véhicule récent en tous risques et  plus 250€ pour un véhicule au tiers qui a plus de 10 ans et 215000km. Alors là c'est plus une augmentation, c'est un changement tarifaire sidérant.  Bien évidemment je vais résilier tous mes contrats chez eux et je déconseille fortement cet assureur. Petite blague : la conseillère de l'agence du Gard m'a conseillé de déménager car dans une commune située à 10km de la mienne je paierai moins cher. De qui se moque t'on??</t>
  </si>
  <si>
    <t>tichougras-60148</t>
  </si>
  <si>
    <t>cliente depuis presque 30 ans avec seulement 2 sinistres auto! Déception totale depuis cette année, augmentation de 30% de mon contrat auto sans explication cohérente (et malgré même la progression de mon bonus), erreur sur declaration sinistre (1 en trop!), erreur sur enregistrement declaration km par internet pourtant bien faite, résiliation contrat par erreur en cours d'année!, envoi très tardif des avis d'échéances ne permettant pas la renégociation (18/12 pour échéance au 01/01!)....</t>
  </si>
  <si>
    <t>24 décembre 2017 suite à une expérience en décembre 2017</t>
  </si>
  <si>
    <t>olivier78-59936</t>
  </si>
  <si>
    <t>AUGMENTATION DE 6% EN 2018 A GARANTIES EGALES ET SANS AUCUN CHANGEMENT NI SINISTRE DEPUIS LA SOUSCRIPTION DU CONTRAT</t>
  </si>
  <si>
    <t>20 décembre 2017 suite à une expérience en décembre 2017</t>
  </si>
  <si>
    <t>francky-59852</t>
  </si>
  <si>
    <t>MAAf se fou royalement du client,les conseils vont dans leurs sens. maaf a voulut  m,empecher de reassurer un vehicule apres l,avoir retirer en remplacant d'un autre sous pretexte que l,on a pas le droit de garder un vehicule chez soi sans assurance</t>
  </si>
  <si>
    <t>macounet57-59625</t>
  </si>
  <si>
    <t>Cet assureur m'impose 20 % de hausse sur 3 ans ! malgré un bonus de 50% et aucun sinistre.
Je suis assuré chez eux depuis 36 ans pour deux véhicules et ma maison.</t>
  </si>
  <si>
    <t>12 décembre 2017 suite à une expérience en décembre 2017</t>
  </si>
  <si>
    <t>dleg-59593</t>
  </si>
  <si>
    <t>Hallucinant ! Client chez Maaf depuis 2005 avec 2 véhicules (bonus 50% les 2), je viens d'apprendre le jour où je souhaite faire le remplacement du second véhicule suite à un sinistre (non réparable) que le siège de MAAF nous refuse tout remplacement de ce véhicule ... Nous n'avions pas souscrit l'option véhicule de remplacement, nous avons donc été obligé d'en acheté un second rapidement pour nos trajets et on me dit non, trop de sinistralité !!!
En gros, 2 bris de glace, un accident, tu dégages !!
Et en plus, je viens de découvrir que j'aurais pu bénéficier de 10% de remise sur le second véhicule depuis 10 ans ...
J'ai l'impression qu'ils ne veulent garder que les clients qui n'ont besoin de rien ou qui ont la chance de n'avoir jamais de problème ...
A fuir !!!!</t>
  </si>
  <si>
    <t>lorient54-59543</t>
  </si>
  <si>
    <t>Lorsqu’on est assuré chez eux les anciens clients ne comptent plus Ils n ont plus d avantage car depuis que j y suis mon assurance n arrête pas d’augmenter</t>
  </si>
  <si>
    <t>06 décembre 2017 suite à une expérience en décembre 2017</t>
  </si>
  <si>
    <t>un-novice-59435</t>
  </si>
  <si>
    <t>véhicule principal assuré auprès de la maaf depuis 21 ans, bonus a vie maaf 50 % depuis 2007 avec bonus lauréat 8%, sommes versées a la Maaf en 21 ans 17000 euros environs ( je n'ai pas la trace du cout des primes versées les premières années). j'ai couté à la Maaf 9613,54 euros montant obtenu sur mon dossier rubrique sinistres IARD. sans la convention indemnisation directe de l'assuré, j'aurais couté à la Maaf 5000 euro de moins. Comment je le sais, j'ai envoyé un recommandé avec accusé réception pour que le maaf me communique les données me concernant en sa possession. Eh bien, d’après eux, ils n'ont jamais reçu ce recommandé, et il a fallu l'intervention de la CNIL pour obtenir ces données et alors que la CNIL leur avait donné 15 jours pour me communiquer ce dossier, je ne l'ai reçu que 16 jours après le courrier de la CNIL. dossier demandé en aout 2017, obtenu fin novembre 2017, ce qui est amusant c'est que dans le dossier il ne garde que les 3 dernières années de contact clientèle mais que l'on y voit des commentaires négatifs datés de 2011. pourquoi avoir demandé mon dossier: il me l'a été dit par une connaissance en qui j'ai parfaitement confiance qu'avec mon dossier Maaf aucune possibilité de négocier quoi que ce soit en cas de problème. je n'ose même pas imaginer ce que contient les dossiers de clients qui ont plus de sinistres que moi. Bref aucun respect des clients fidèles depuis des années. Un conseil, demandez à ce que votre dossier vous soit communiqué et si deux mois après s'il ne le font pas saisissez la CNIL. changez d'assureur régulièrement, vos cotisations baisseront car pour attirer les nouveaux clients ils baissent les tarifs qu'ils compensent lors des années suivantes avec les augmentations qu'ils justifient par l'augmentation du cout des réparations.</t>
  </si>
  <si>
    <t>tsaesb-59334</t>
  </si>
  <si>
    <t>Aucun respect pour la fidélité.</t>
  </si>
  <si>
    <t>tristan691-59051</t>
  </si>
  <si>
    <t>Une catastrophe !!! 8 ans de permis et d'assurance sans le moindre accrochage, la moindre déclaration. Et là un orage de grêle et on me compte un bris de glace plus dégâts carrosserie ( Comme si j'était monsieur météo ou comme si je pouvais gentiment demander à la grêle d'endommager uniquement ma carrosserie). Suite à celà j'ai attendu 6 mois pour mon expertise, 3 mois plus tard toujours pas de nouvelles et la Maaf m'appelle pour me signaler que mon véhicule n'avait toujours pas été expertisé. J'ai donc posé une autre journée pour que le même expert revoit le même véhicule dans le même garage !!!!! Et pour couronner le tout j'ai reçu le mois dernier une lettre de radiation et suis maintenant dans l'incapacité de trouver un nouvel assureur</t>
  </si>
  <si>
    <t>brenda-58632</t>
  </si>
  <si>
    <t xml:space="preserve">La déception est aussi grande que le dégout que j'éprouve en ce moment. 
5 ans assuré et 2 ans en deuxième conducteur et je reçois un courrier de résiliation du contrat pour motif "fréquence de sinistres" non responsable (voiture enfoncé sur un parking) avec un BONUS à 0.68
Je me suis dis au début c'est une blague mais non on cotise pour une assurance, on se fait défoncer sa voiture et c'est de notre faute bien sur. De plus ils ont pas considérations humaines pour le coup. 
En signant le contrat on informe pas le client de ce détail... Je RECOMMANDE PAS CETTE ASSURANCE </t>
  </si>
  <si>
    <t>03 novembre 2017 suite à une expérience en novembre 2017</t>
  </si>
  <si>
    <t>biclou31-58561</t>
  </si>
  <si>
    <t xml:space="preserve">20 ans que j'étais client chez MAAF : une assurance voiture avec bonus à 0.50 depuis 10 ans, une assurance maison, les assurances scolaires certaines années, une assurance vie et voilà que je viens de me faire résilier par courrier (même pas un coup de fil !!!) tous mes contrats parce qu'en 2017, j'ai eu 2 accrochages (certes responsables ... la loi des séries !) et un cambriolage en 2016.
Bref, un assureur qui n'assure plus en cas de problème n'est pas vraiment un (bon?) assureur...
A bon entendeur, salut la MAAF ! 
</t>
  </si>
  <si>
    <t>29 octobre 2017 suite à une expérience en octobre 2017</t>
  </si>
  <si>
    <t>chopper-58461</t>
  </si>
  <si>
    <t>client depuis 2010 MOTO MAISON VOITURE
voiture toujours 2 en meme temps harley et pick up
je viens de recevoir ma radiation pour frequence sinitres 2000 EURO en 2017 VOUS DEVEZ AVOIR UN PROBLEME A LA MAAF</t>
  </si>
  <si>
    <t>bv-58349</t>
  </si>
  <si>
    <t>pas toujours bien placer point  de vue prix !
D'autre compagnies moins chères avec les mêmes garanties</t>
  </si>
  <si>
    <t>ben-58205</t>
  </si>
  <si>
    <t>Résilié comme beaucoup de gens dans les commentaires par des pseudo accident responsable. 2 vandalisme sur carosserie, une sortie de parking sur route en hiver et l'assurance n'a même pas chercher à me défendre . Je paie tous les mois donc bingo, malus + augmentation de cotisation. On paie des assurances pour se faire jeté. Les pubs pour des prix bas et rien derrière.</t>
  </si>
  <si>
    <t>fabien-58043</t>
  </si>
  <si>
    <t>A éviter!
J'ai eu un accident non-responsable (avec preuves) mais l'assurance conclue une responsabilité à 50% pour la franchise et le malus et ne pas s'embêter non plus (j'engage actuellement un procédure contre MAAF je suis donc persuadé de ma non responsabilité).
"Ni efficace, ni pas chère c'est la MAAF qui coute plus cher"</t>
  </si>
  <si>
    <t>08 octobre 2017 suite à une expérience en octobre 2017</t>
  </si>
  <si>
    <t>jenil-57898</t>
  </si>
  <si>
    <t>Très déçu par la Maaf. Lors de vacances en famille nous sommes tombés en panne nous avons donc joint le service d'aide. Toutes la journées nous avons eu affaire à des personnes différentes qui des fois ne prenaient pas le temps de lire notre dossier. De plus certaines ont été très désagréables. Nous avons attendus 7h au garage pour finalement rentrer chez nous car la maaf n'avait pu nous fournir aucune solution adaptée. Les seules propositions faites ont été de nous donner des voitures type ford classe B (coffre minuscule) alors que nous étions quatre avec des animaux et une voiture de type renault espace</t>
  </si>
  <si>
    <t>aurmix-57841</t>
  </si>
  <si>
    <t>J'ai eu besoin de l'assurance l'année dernière pour un sinistre, tout s'est déroulé à merveille et s'est réglé rapidement. Dernièrement j'ai eu besoin de l'assistance, sa été rapide, efficace et ils ont tenu compte de mes besoins.</t>
  </si>
  <si>
    <t>29 septembre 2017 suite à une expérience en septembre 2017</t>
  </si>
  <si>
    <t>deville-57701</t>
  </si>
  <si>
    <t>Tout commentaire serait désagréable....</t>
  </si>
  <si>
    <t>14 septembre 2017 suite à une expérience en septembre 2017</t>
  </si>
  <si>
    <t>fufu62-57335</t>
  </si>
  <si>
    <t>HONTEUX ! C'est une machine à fric !
Client depuis 10 ans, aucun accident, bonus de 0.57.
Je veux ajouter un nouveau véhicule neuf à mon nom et seul conducteur dessus. Pas possible car ma femme est malusée (dans une autre assurance !). A quoi ça sert d'être fidèle à un assureur, je ne suis pas responsable du malus de ma femme !
Je suis outré - FUYEZ !!
(Agence d'Armentières dans le Nord)</t>
  </si>
  <si>
    <t>missmaaf-57257</t>
  </si>
  <si>
    <t xml:space="preserve">34 ans d'assurance chez MAAF ... 3800 euros de cotisations payées chaque année ....  Et bien aujourd'hui, je constate que la fidélité ne sert à rien.  La MAAF n'en tient pas compte.  
Un sinistre dont ils doutent  la véracité des faits .... 
Bénéficiaire du bonus à vie, assurée tout risque !
Pour qu'en phase finale, mon sinistre ne soit  pas pris en charge.
Quel en aurait été mon intérêt de faire une fausse déclaration ????
Là .... je ne suis plus !!!!!
Donc,  je les ai informés lors de mon rendez-vous de ce jour de mon mécontentement et  que je partais de chez eux  ...
Un véritable  gachis .........................
</t>
  </si>
  <si>
    <t>07 septembre 2017 suite à une expérience en septembre 2017</t>
  </si>
  <si>
    <t>thotho-57163</t>
  </si>
  <si>
    <t>A éviter si vous êtes fidèle à votre assurance (30 années), que vous n'avez eu qu'1 seul sinistre responsable.</t>
  </si>
  <si>
    <t>malaya-56870</t>
  </si>
  <si>
    <t>Plus de 30 ans de MAAF, 50 % de bonus, 8 % de prime bon conducteur. L'an passé petit accrochage sur un parking privé, donc responsable à 50 %. Cette année on m'annonce par téléphone que ma franchise va passer de 300 à 500 euros et que c'est comme ça y'a pas à discuter. L'année avant et sans sinistre elle était déjà passée de 200 à 300 euros sans explication ... Je commence à bouillir. A quoi à sert de signer des contrats si tout est remis en question à la moindre peccadille !! Depuis deux ans, je commence à être mécontente de la MAAF. Auparavant aucun problème. De plus je pense que leurs tarifs ne sont pas très avantageux, je pense aller voir ailleurs.</t>
  </si>
  <si>
    <t>22 août 2017 suite à une expérience en août 2017</t>
  </si>
  <si>
    <t>othmane-56819</t>
  </si>
  <si>
    <t>Impossible de se rétracter sans payer.
Ils ont refuser de me rembourser la somme payée 
LA MAAF refuse de me rembourser, et un litige est en cours. c'est vraiment la galere et les conseillers ne parlent pas bien, je ne recommande pas du tout</t>
  </si>
  <si>
    <t>datcha-56587</t>
  </si>
  <si>
    <t xml:space="preserve">Client MAAF depuis plus de 10 ans et bénéficiaire du bonus à vie et du tarif lauréat maximum sur 3 véhicules depuis de très nombreuses années, je me vois aujourd'hui "taxé" arbitrairement par la MAAF d'une augmentation de franchise parce que j'ai eu mon deuxième accident responsable (sans tiers concernés donc sans dépenses pour partie adverse) cette année 2017, le précédent datant de 2014 et tout deux lors de manœuvres avec mon camping car de 7.50m de longueur.
J'ai protesté considérant qu'il s'agit ici d'un malus déguisé, mais MAAF semble persister ( ce qui tente à prouver son peu d'objectivité et d'analyse) donc j'étudie sérieusement la résiliation de tous mes contrats. </t>
  </si>
  <si>
    <t>daniel-56364</t>
  </si>
  <si>
    <t>nous avons 8 contrats à la MAAF,plus 3 multirisques avec ma belle mère ,mon épouse en faisant un demi-tour en marche arriere a percuté ma voiture=une aile froissée.(ceci c'est passé à notre domicile)dans les minutes qui suivent je poste les photos à mes amis sur FB.donc la voiture n'a pas bougée.L'expert de la MAAF décide que ce n'est pas possible,donc....c'est pour vos pieds cher SOCIETAIRE.Expert à la botte de l'assureur.Donc en résumé je suis un fraudeur,je fais une fausse déclaration ect...Face à cet expert incompétent je vais faire procéder à une contre expertise dès la semaine prochaine avec reconstitution des véhicules en place(nous disposons de 4 voitures) l'expert avait méme égaré le dossier de mon épouse nous jurant qu'il n'avait pas expertisé le véhicule,il a fallut que le garage lui rafraichisse la mémoire à ce MR,il a retrouvé le dossier et a classé sans suite.voila comment travaille l'expert de la MAAF.En tout cas je pense très sérieusement à résilier les 11 contrats,et à aller voir ailleurs.Non MR MAAF je suis honnète,sur la tete de mes 3 enfants et de mes 5 petits enfants,je suis pas arrivé à 67 ans pour faire une fausse déclaration!</t>
  </si>
  <si>
    <t>chris13320-56355</t>
  </si>
  <si>
    <t>Assurance incompétente qui fait souscrire un contrat par telephone et qui vous résilie après rdv en agence !!!</t>
  </si>
  <si>
    <t>mms-56151</t>
  </si>
  <si>
    <t>Savez qu'un jeune conducteur doit être «présenté» par  un membre de la famille assuré à la MAAF pour obtenir un devis. Comment fait un jeune qui n'a pas papa et maman derrière. Inadmissible de la .part d.une assurance mutualiste. Proche du refus de vente.</t>
  </si>
  <si>
    <t>laurent-56128</t>
  </si>
  <si>
    <t>10 ans d'ancienneté à la MAAF, plus de 1600 euros de primes d'assurances diverses dont 2 voitures : pour l'une, 1 bris de glace en 2017 et un autre en 2016, pour l'autre 1 bris de glace en 2016 et un acte de vandalisme en 2015 avec tiers identifié et procédure judiciaire en cours... pas une responsabilité dans tout ça et pourtant on vient de m'avertir que j'allais être résilié pour sinistres trop nombreux alors que je bénéficie d'un bonus de plus de 50% dont une des 2 voitures allait avoir au 1er janvier 2018 le bonus à vie (ceci explique peut être cela).
Quelle surprise! Quel sentiment de trahison!
Je m'en vais "déménager" tous mes contrats chez un autre assureur/mutuelle de confiance.</t>
  </si>
  <si>
    <t>paula-52297</t>
  </si>
  <si>
    <t>Une assurance qui respecte ses clients et qui tient ses engagements , je regrette d'être parti pour mon assurance auto mais étant jeune conductrice le tarif était trop élevé</t>
  </si>
  <si>
    <t>15 juin 2017 suite à une expérience en juin 2017</t>
  </si>
  <si>
    <t>anna-55386</t>
  </si>
  <si>
    <t>quand tout va bien. Le jour où vous avez besoin de lui (sinistre non responsable ) il montre son vrai visage : service client odieux voire cynique qui vous fait bien sentir que vous êtes un "boulet". On ne demande que son dû ou quelques éclaircissements sur son dossier sinistre (après plusieurs mails sans réponse) on se retrouve à se faire réprimander. Aucun dialogue possible : ils ont raison ("l'expert ne fait jamais d'erreur " m'a -t-on dit !!! stupéfiant) vous avez tort. Il n'y a rien à attendre de plus
Vous raccrochez complètement hébétée avec en plus la désagréable sensation d'être "la chieuse de service" ....
FUYEZ !!!</t>
  </si>
  <si>
    <t>14 juin 2017 suite à une expérience en juin 2017</t>
  </si>
  <si>
    <t>chris-55372</t>
  </si>
  <si>
    <t>Je suis entièrement d'accord, la MAAF n'est plus une mutuelle mais bien une assurance. Elle vous prend en otage avec la franchise, soit tu acceptes l'augmentation, soit, le contrat est résilié de plein droit à la date d'échéance. Je suis assurée depuis 35 ans, malheureusement j'ai eu 3 sinistres sur 3 ans dont 2 non responsables, il me double la franchise qui passe de 200 à 400 €. Il n'y a plus de relations clients. Nous sommes un n° de contrat avec des statistiques. Cela ne sert plus à rien de rester fidèle à quelques organismes que ce soit. C'est bien dommage
Christine</t>
  </si>
  <si>
    <t>elite77-55321</t>
  </si>
  <si>
    <t>cela fait 15 ans que je suis chez eux 4 vehicules assuré plus mon habitation .on m'a vole mon vehicule au mois de janvier et depuis je galere pour etre indemnisé . il m'on bien propose 1500€ pour un vehicule coté 4600€ comme j'ai refusé leur aumone il ne veulent pas me rembourser sous pretexte que je ne peut pas fournir de justificatif d'achat alors que l'ancien proprietaire m'a fourni une attestation avec la somme payée pour le vehicule .j'ai contacte leur service reclamation qui m'on rigolé au nez en me disant que je n'avais qu'a joindre le mediateur,et pendant ce temps la je continu a payer l'assurance d'un vehicule que je ne possede plus (normal).</t>
  </si>
  <si>
    <t>ahatuaimeraibienlesavoir-55259</t>
  </si>
  <si>
    <t>Vraiment professionnel agence d annemasse a eviter absolument directeur et secretaire tres lamentable ne surtout pas faire credit auto avec eux!!!!</t>
  </si>
  <si>
    <t>mpa84-54206</t>
  </si>
  <si>
    <t>ATTENTION, assureur a éviter. Ne vous laissez pas séduire par des promesses televisées bidons. Je vie actuellement un vrai cauchemar et c'est pas fini. Je déconseille vivement cette assurance qui peut paraître pour certain comme sur. UNE CATASTROPHE. elle assure que dalle</t>
  </si>
  <si>
    <t>centine-54128</t>
  </si>
  <si>
    <t>ah ah ah, si vous n'etes pas client chez eux, ils ne souhaitent pas assurer de jeunes conducteurs. Bravo, belle assurance!!!!!!!pour  moi une assurance à mettre au panier, jeune assureur deviendra vieux, j'espère que dans quelques années ils s'en mordront les doigts!!</t>
  </si>
  <si>
    <t>stephane-53108</t>
  </si>
  <si>
    <t>Après 10 ans sans sinistre ni problème, suite à un excès de vitesse (134 km/h pour 90 autorisés), la MAAF a unilatéralement résilié mon contrat automobile et mon contrat moto !
Du coup, je me retrouve dans la panade pour en retrouver un nouveau. Merci la MAAF !</t>
  </si>
  <si>
    <t>pandemon-x-51233</t>
  </si>
  <si>
    <t>17 % d'augmentation en janvier 2017 et c'est "normal"</t>
  </si>
  <si>
    <t>04 janvier 2017 suite à une expérience en janvier 2017</t>
  </si>
  <si>
    <t>sadyilmaz-50924</t>
  </si>
  <si>
    <t xml:space="preserve">num. dossier sinistre MAAF: B1709424
Dégat suite au sinistre dont je n'ai aucune responsabilité engagée: feux arrière gauche cassé, pare-choc arrière plié, troué et rayé, coffre ne veux pas se fermer correctement.
Expertise par photo à distance par expert de la MAAF (societe ATHEXIS à Angers situé sur l'Avenue Patton). 
Dégats constaté par l'expert: feu arrière gauche cassé (à changer). Le disfonctionnement du coffre sera due à l'usure pour un véhicule totalisant 157000kms. Le pire est à venir, pour le pare-choc arrière, il précise que le dommage est sans relation avec le sinistre.
Suite à cela je contact MAAF qui me préconise de faire une contre expertise à mes frais, non remboursé même si mon expert me donne raison et convaic l'expert de la MAAF. Cela ne suffit pas, car si les deux experts ne se mettent pas d'accord, MAAF engagerai un troisième expert qu'il faudra que je paie à hauteur de 50%.
J'était chez direct assurance auparavant, je croie que je vais y retourner. Eux m'avait rembourser ma contre-expertise à l'époque... 
Dommage, j'avais rapatrié mes deux contrats auto, mon assurance habitation et l'assurance scolaire de mon fils chez MAAF. 
Partit comme cela, je vais devoir tout résilier....
Vraiment déçu de MAAF...
Ca à de l'argent pour faire des pubs à n'en pas finir à la TV, mais quand il faut dédommager les sinistrés, le portefeuille, on le voit plus....
</t>
  </si>
  <si>
    <t>01 janvier 2017 suite à une expérience en janvier 2017</t>
  </si>
  <si>
    <t>gice-50829</t>
  </si>
  <si>
    <t xml:space="preserve">MAAF ASSURANCE NE RESPECTE PAS SES ENGAGEMENTS 
NE VOUS LAISSE PAS LE CHOIX DE VOTRE EXPERT NI DE VOTRE DÉPANNEUR ENCORE MOINS DU GARAGE DEVANT EFFECTUER LES RÉPARATIONS </t>
  </si>
  <si>
    <t>22 décembre 2016 suite à une expérience en décembre 2016</t>
  </si>
  <si>
    <t>polly-50574</t>
  </si>
  <si>
    <t xml:space="preserve">A l ouverture de vos contrats on vous déroule le tapis rouge, ensuite pour un renseignement vous galérez et là j ai fait un poc sur un pare choc et je suis résiliée aprés 5 ans chez eux!! et puis il faut voir avec quelle amabilité on m a gentillement invitée à changer d assurance pour la fin de l année. on paie pour quoi ???? je ne recommande vraiment pas cette assurance, menteurs imbus de leur personne et "fantôme" !!! </t>
  </si>
  <si>
    <t>rfr-50048</t>
  </si>
  <si>
    <t>Client chez eux depuis que j'ai le permis (2006), je suis résilié sans aucun accident responsable. A éviter vraiment, assurance loin d'etre bon marché, elle ne dispose pas plus de garantie qu'une autre assurance. Les entretiens téléphoniques sont LOIN d'être cordiales et agréables (limite désagréables)</t>
  </si>
  <si>
    <t>gilbert-49884</t>
  </si>
  <si>
    <t>je suis déçu ,je pensais que vous étiez plus à l'écoute de vos clients.Je serai autrement resté client</t>
  </si>
  <si>
    <t>florentbro-49572</t>
  </si>
  <si>
    <t>Ma mère emboutit mon véhicule en se garant à côté de mon véhicule et sous mes yeux !. On fait une déclaration .elle se fait indemniser sans problème par son assureur (pacifica) tandis que la maaf me refuse le remboursement prétextant fausse déclaration selon son expert' je me serai fait cela tout seul avec un objet ou le service sinistre maaf évoque même que ma concubine Co conductrice aurait pu faire l'accrochage sans me le dire avec un objet fixe sur la route !! Je fais appel à un expert indépendant et qui dossier à l'appui atteste qu'un accrochage a eu lieu en manœuvrant , véhicule de couleur blanche ,accréditant ma déclaration . Résultat la maaf ne veux rien entendre l'expert payé par la maaf refuse tout contacte avec l'expert indépendant aucune conciliation aucune discution RIEN . Scandaleux. Pourtant assuré pendant 10 ans à la maaf . Depuis je suis partit à la maif et c'est le jour et la nuit !</t>
  </si>
  <si>
    <t>24 novembre 2016 suite à une expérience en novembre 2016</t>
  </si>
  <si>
    <t>Je m'apprête à quitter MAAF, car ASSURLAND propose un tarif inférieur dans cette assurance, et 200€ de moins chez MMA. je suis à 50% depuis plus de 15 ans!
La réclamation est prise à la légère, voire par le mépris.</t>
  </si>
  <si>
    <t>20 novembre 2016 suite à une expérience en novembre 2016</t>
  </si>
  <si>
    <t>nsr691-49377</t>
  </si>
  <si>
    <t>les prix augmentent SANS raisons, je suis déçu je vais changer
il est totalement anormal que l'on augmente mes cotisations de pres de 10% alors que je suis au bonus 50% auto moto sans sinistre</t>
  </si>
  <si>
    <t>danyaude-138966</t>
  </si>
  <si>
    <t>La MAIF vous vire au bout de vingt ans sans arguments du jour au lendemain. (dégradation de la relation client) belle excuse de leur part!!!
Fuyez cette assurance et allez voir ailleurs</t>
  </si>
  <si>
    <t>MAIF</t>
  </si>
  <si>
    <t>bibine-138929</t>
  </si>
  <si>
    <t xml:space="preserve">Assurée depuis 11 ans chez eux je viens de recevoir une lettre de résiliation de tous mes contrats en raison d altération de relation commerciale aucun souci cette année avec eux le seul contact que j ai eu c est que j ai déménagé  et en plus je paye plus cher bref.... lamentable 
A la sortie je paye beaucoup moins cher ailleurs ça me rend service finalement 
</t>
  </si>
  <si>
    <t>will-135900</t>
  </si>
  <si>
    <t>Je n’ai heureusement eu à faire appel à la Maif que deux fois, mais à chaque fois ils ont été incroyablement réactifs. Cette fois-ci ils m’ont envoyé une dépanneuse en un temps record et ils m’ont trouvé une voiture de location en moins de cinq minutes (en s’excusant de m’avoir fait attendre!). Il est évident que l’on a plus tendance à laisser des commentaires en ligne lorsque l’on est mécontent, mais dans ce cas c’est tellement positif que je me dois de partager. Même l’employé du garage m’a dit que parmi toutes les assurances avec lesquelles il travaille, la Maif est la plus efficace. 
Donc n’écoutez pas que le négatif…</t>
  </si>
  <si>
    <t>peregrina-134228</t>
  </si>
  <si>
    <t>Assuré à la MAIF depuis plus de 30 ans , avec des cotisations supérieures à 3000€/an , un sinistre n'a pas été pris en charge sous prétexte qu'il était prévisible.
En aucun cas , mes arguments n'ont été pris en compte.
Les différentes assurances (auto , habitation..) sont chères , et la politique de conciliation  , qui existait au début de l'assurance , est bien enterrée.
A fuir.....</t>
  </si>
  <si>
    <t>far-132601</t>
  </si>
  <si>
    <t xml:space="preserve">je ne sais pas si on peut parler d'assurance en tant que tel. 
Ma mère est assurée depuis 31 ans et est a jour de ses cotisations 
Elle vient d'avoir un accident non responsable, aucune assistance et proposition de rachat de son véhicule a un prix dérisoire digne de marchand de tapis ! 
indigne d'un assureur d'abuser de l'âge avancé des personnes... 
Allez y pour payer vos cotisations mais ne comptez pas sur l'assurance pour vous indemniser un dommage non responsable causé par un tiers identifié! 
Je n'ose imaginer si on est responsable...
J'ai été assuré chez AXA et ALLIANZ et même des courtiers (avec 4 dommages non responsables) leur qualité a été du coup admirable en relation avec ce que ma mère vit à cause de la MAIF.
</t>
  </si>
  <si>
    <t>ludmilla-131740</t>
  </si>
  <si>
    <t>Assurée à la MAIF auto. Mon véhicule a été sinistré dans mon propre parking en février 2020. Le choc a été tellement puissant qu'il a reculé et percuté le mur enfonçant le coffre, en plus de l'avant (capot/moteur...) ; devant les dégâts le dépanneur m'a demandé si l'accident était dû à un carambolage ! Arrivés à Citroën en fin d'après-midi le chef carrossier m'a posé la même question.
J'ai appelé la MAIF et vraiment la gestion de ce dossier a été remarquable : à chaque hésitation décisionnelle de savoir si j'acceptais les réparations ou la proposition de rachat du véhicule, etc., tous les interlocuteurs que j'ai eus ont été au taquet, présents, rassurants, agréables et patients, il en a été de même avec l'expert et le chef carrossier. Bien sûr ce type de sinistre, et dans les conditions du confinement tout de même, ne se sont pas réglés en une journée, cela génère un certain nombre de documents, d'appels téléphoniques, etc. Ma déclaration a été faite 4 février et mon compte a été crédité en début d'avril 2020 ! En ce qui me concerne, et j'insiste sur le "me concerne", tout a été parfait. J'ai racheté une voiture en juin 2021 avec pour assureur la Maïf.</t>
  </si>
  <si>
    <t>citesdor-130468</t>
  </si>
  <si>
    <t>Cela fait des années que je suis à la MAIF pour ma voiture et un temps pour la moto en plus. Il m'est arrivé d'avoir un accident (non de ma faute) ou des soucis avec le pare-brise. Ils ont toujours été très réactifs, sans chercher de souci et compétents. Au niveau administratif quand on demande un papier tout est fait très rapidement aussi. Bravo à eux !</t>
  </si>
  <si>
    <t>ayers96-129484</t>
  </si>
  <si>
    <t>L'assureur jadis militant est devenu une machine à faire de l'argent ne prenant plus en compte les intérêts de ses assurés. Le fric et la rentabilité sont devenus les mots d'orde de cette mutuelle. Alors que je conduis un véhicule automobile depuis 40 ans sans le moindre accident responsable, il a suffi de 3 sinistres (véhicule heurté à l'arrière en stationnement et à un feu rouge, pneu grevé sur autoroute) pour déclencher les foudres de l'assureur militant. Pitoyable, lamentable et dans cet air du temps qui ne respecte rien ni personne.</t>
  </si>
  <si>
    <t>sylviane-126057</t>
  </si>
  <si>
    <t>J'ai résilié uniquement mon assurance car cliente chez vous depuis de nombreuses années, je payais mon assurance au tiers plus cher que l'assurance tout risque. Dommage que vous m'ayez pas contacté pour descendre votre tarif.</t>
  </si>
  <si>
    <t>emmal0610-125260</t>
  </si>
  <si>
    <t xml:space="preserve">Très décue.. En effet en voulant changer d'automobile, le devis proposé par la maif été beaucoup trop excessif. De ce fait, je décide de résilier mes contrats pour aller ailleurs. 
Je découvre alors (au mois de juin) que mon assurance habitation (pour un logement que j'ai quitté en mars) n'avait toujours pas été résilié. 
Je les appelles (en attendant 25 minutes sur le serveur d'accueil), on m'avance que je serais rembourser au plus vite pour l'assurance habitation &amp; pour l'assurance auto. Patience, patience: je rappelle le 16 juillet ou l'on me dit que le virement serait effectué le 12 aout. 
Lorsqu'il s'agit de nous prélever c'est très simple en revanche dès lors qu'il s'agit de rembourser = plus personne. 
J'ai du pousser un coup de gueule pour qu'enfin on me rembourse mes 250€ que j'attendais.  </t>
  </si>
  <si>
    <t>flo-123409</t>
  </si>
  <si>
    <t xml:space="preserve">Bonjour
Je suis désolé mais moi aussi je vais quitter la maif , j'ai un véhicule, trois assurances habitation, et le pompon c'est une assurance juridique qui à servi à rien quand j'ai eu besoin d'aide ils ont toujours raison en trouvant la faille et comme les autres ils me recommandent de faite un courrier AR pour solliciter une prise en charge extra contractuelle 1300 euros jetés par la fenêtre nous avons aussi une protection conducteur </t>
  </si>
  <si>
    <t>vansteph-118036</t>
  </si>
  <si>
    <t xml:space="preserve">vanherpestephane@yahoo.fr
Sociétaire MAIF depuis plus de 25 nous venons de nous faire humilier. Nous avons percuté une bouche égout ce qui a provoqué la projection de la plaque sur notre portière arriere. Suite à une expertise baclée d'un cabinet soucieux de faire du zèle auprès de la MAIF, on nous signifie que notre déclaration n'est pas en adéquation avec les dommages et nous colle donc deux sinistres (un pour la roue crevée, l'autre pour la portière). Nous avons établi un constat de voirie avec la mairie  Nous contestons l'expertise et après plusieurs semaines sans nouvelles, la MAIF nous fait comprendre qu'il vaut mieux accepter de dire qu'il vaut mieux avouer une fausse déclaration (que nous n'avons pas commise )
plutôt que de missionner des contres expertises (au nombre de 2) à nos frais. On nous menace aussi de déchéance à l'assurance. Après une réclamation qui n'a servi à rien, la MAIF n'a pas pris la peine de contacter  l'assurance de la mairie où a eu lieu LE sinistre.  Nous avons finalement accepter les deux sinistres, donc d'avouer une fausse déclaration que nous n'avons pas commise. Nous sommes coincés entre la MAIF qui joue la montre, les cowbows du cabinet d'expertise qui remontent des fausses fausses déclarations et le besoin de récupérer notre véhicule. Au bout de presque trois mois d'immobilisation, je viens récupérer mon véhicule et donc payer mes deux franchises de 300€ auxquelles on m'ajoute 50€ de surplus pour vétusté du pneu à changer . Nos interlocuteurs des plateformes ont été méprisants voire odieux, on nous a basculé sur notre délégation locale qui sont incompétents (ils nous disent qu'ils n'ont jamais fait de sinistres, qu'il ne savent pas comment on fait), on nous a envoyé un "militant" qui nous a vanté les nombreuses compétences de la MAIF. Évidemment , j'attends toujours une réponse pour le remboursement de ma cotisation pour l'immobilisation de mon véhicule. Ce n'est pas un sentiment d'injustice que nous ressentons, c'est une méprisante humiliation. Nous ne sommes pas tous des assurés malhonnêtes . La MAIF est devenue une entreprise qui préfère se payer de belles publicités plutôt que de gérer humainement les dossiers de leurs sociétaires. J'ai mis une étoile car je ne pouvais pas mettre moins. </t>
  </si>
  <si>
    <t>touta-117820</t>
  </si>
  <si>
    <t>La Maif n’est pas à l’écoute de ses clients. Ils ne réajuste jamais les prix c’est pour ça que j’ai fait un comparatif et que j’ai décidé de changer d’assurance. Je gagne 7€ par mois pour les mêmes garanties. Ils trouvent toujours une close dans le contrat pour ne pas rembourser.</t>
  </si>
  <si>
    <t>kr-117751</t>
  </si>
  <si>
    <t>Sociétaire MAIF depuis 24 ans (en tous risques), je n'avais pas à me plaindre de la MAIF (jamais eu d'accident responsable) jusqu'à aujourd'hui où j'ai eu un 2e accrochage (un camion m'est rentré dedans en reculant sans regarder : accident dont je ne suis pas responsable). Le capot avant est salement endommagé, et le pare-choc avant a pris un choc. La MAIF (après expertise) va remplacer le capot mais ne veut pas réparer les dégâts subit par ce sinistre sur le pare-choc avant, sous prétexte que celui-ci était déjà endommagé et, selon l'expert, "à remplacer". Personnellement, je n'avais pas prévu de le remplacer il m'allait très bien (esquinté sur les côtés en sortant d'un box de parking). Je trouve cela anormal : le minimum, quand on est victime d'un accident, est de récupérer la voiture dans le même état qu'avant ce sinistre. Or, la MAIF le refuse catégoriquement, se réfugiant derrière l'avis  "oral" de l'expert (il ne mentionne pas les dégâts sur le bouclier dû à ce sinistre), sauf à payer une contre-expertise de ma poche. Si rien n'est fait, je pense solder cette affaire et rapidement changer d'assureur (à la fois pour l'auto et le reste tant qu'à faire). Les services MAIF se sont bien dégradés maintenant, malgré leur récente campagne publicitaire (une certaine logique ?).</t>
  </si>
  <si>
    <t>merde-115774</t>
  </si>
  <si>
    <t>Cela fait plus de cinquante ans que je suis assurée à la maif, et j'ens suis très satisfaite.
Que dire de plus . Ils sont très professionnels. Bravo pour eux .continuez</t>
  </si>
  <si>
    <t>jp-114701</t>
  </si>
  <si>
    <t xml:space="preserve">Je ne suis pas arrivé à assurer mon nouveau véhicule
Je ne connais pas la raison de ce refus
Je suis adhérent depuis plus de 40 ans et une bonus q 50%
Je vais être obligé de les quitter à mon grand regret
</t>
  </si>
  <si>
    <t>takoeco-114305</t>
  </si>
  <si>
    <t xml:space="preserve"> Bonjour, 50 ans environ à la Maif, 2 voitures en tout risque, maison, etc.: relativement satisfait, mais...:
 Petit accident "responsable" avec mon véhicule stationné, assuré tout risque par la Maif (rafale de vent très fort qui a abimé la portière en sortant), franchise 260€: ok.
Je ne demande pas à la Maif de véhicule de prêt auquel j'ai droit pendant une semaine, temps prévu de réparation pour trouver une porte d'occasion etc. (prêt de véhicule pourtant option incluse en plus dans mon assurance Maif pendant 1 sem.): pouvant me déplacer en vélo, je le fais donc par économie mutualiste, si ce mot a encore un sens, "sentiments mutualistes"... 
 Choix du Réparateur Professionnel par moi-même (que je connais), mais non agréé-partenaire Maif: de ce fait le cabinet de l'Expert me dit au téléphone que je n'aurai pas accès à son devis et qu'il y est écrit que je vais devoir avancer moi-même les Frais de Réparation au Réparateur et qu'après seulement avec la facture acquittée la Maif me remboursera sa part.
 Je rappelle aussitôt et l'Expert et la Maif, par téléphone et par écrit par mail, que la Loi a changé sur ce point depuis le 3 Décembre 2020, selon l'"Article L211-5-2 - Code des Assurances - Légifrance" l'Assuré n'a plus à avancer les Frais* dépenses de Réparation au Professionnel, même si ce dernier ne fait pas partie de la liste des Réparateurs agréés par l'Assurance, ces Frais* devant être payés directement par l'Assurance au Réparateur (*moins la Franchise).
 Alors que pour d'autres demandes de renseignement la réponse de la Maif est habituellement relativement rapide, à ce jour aucune réponse écrite sur ce point par la Maif (au téléphone on me maintient le contraire, que cela ne changera pas avec la Maif, qu'il faut faire un chèque au Réparateur que celui-ci n'encaisserait qu'après le remboursement par la Maif)...</t>
  </si>
  <si>
    <t>patrick--114104</t>
  </si>
  <si>
    <t>Je regrette que tous les employes soient  formatés et repondent à cote de ce qui leur est demandé.la Maif  ´est pas une entreprise philanthropique, j’ai plusieurs contrats avec cette assurance , plus beaucoup d’argent placé.Jamais de remise,je n’ai pas le sentiment d’etre un client fidele ( depuis plus de 30ans ) la maif a beaucoup changé mais pas en bien .</t>
  </si>
  <si>
    <t>panait-109335</t>
  </si>
  <si>
    <t>Assureur compliqué. Ils m'ont jeté car sur ma banque il a eu un bug bravo les militants. Je me retrouve avec 3 véhicules et 1 maison sans  assurance. Soi disant  ils ont attendus. Je suis trop dégoûté.</t>
  </si>
  <si>
    <t>batbatheni-105784</t>
  </si>
  <si>
    <t>Et bien cela fait 36 ans que je suis à la MAIF (assureur militant). Bonnes relations ,bonne assistance.
J'ai acheté une voiture que j'assure chez mon assureur préféré:La MAIF
On m'envoie pour la 8 eme fois  mon contrat à signer de manière électronique.Il n'y a ni lien pour le faire ni la possibilité d'ouvrir les pièces jointes.J'ai beau le dire...On m'envoie toujours le même courrier.Ca m'énerve un peu.Je leur demande de m'envoyer mon contrat à signer version papier...J'attends toujours. Ca m'énerve aussi...Aller la Maif réglez cela! Si je ne signe pas mon contrat que me dira mon assureur si j'ai un accident? Que je n'ai pas signé mon contrat!!!!!Merci de répondre.</t>
  </si>
  <si>
    <t>frog-104085</t>
  </si>
  <si>
    <t>Bonjour.
Je constate une baisse significative de la qualité de service de la Maif. J'y suis depuis pourtant 30 ans.
En septembre 2020, mon véhicule est endommagé par un tiers qui reconnait à 100% le sinistre.
La MAIF gère le dossier. je fais donc réparer la voiture.
Le professionnel me demande de régler la franchise de 330€, ce que je fais sur les conseil de la Maif, celle-ci me disant que le remboursement devrait arriver juste aprés.
Sauf que depuis ces trois mois, aucun remboursement. La Maif m'informe qu'elle n'arrive pas a rentrer en contact avec l'assurance du tiers pour obtenir le remboursement. 
Pourtant dans les conditions générales il est stipulé: 
"• Événement entièrement imputable à un tiers identifié, qu'il soit ou non assuré
Dans ce cas, nous versons à l'assuré une somme correspondant au montant de la franchise, à titre d'avance sur
le recours attendu".
Le Médiateur va recevoir bientôt une demande de ma part.</t>
  </si>
  <si>
    <t>dan-103063</t>
  </si>
  <si>
    <t xml:space="preserve">Suite à bris de glace.
Pare brise remplacé 
Prise en charge rapide. Pas eu besoin d'appeler l'assurance.
Juste le formulaire à envoyer.
Quelques mois après avoir pris mon assurance </t>
  </si>
  <si>
    <t>ek-101980</t>
  </si>
  <si>
    <t>Ma fille a souhaité s'assurer auprès de la MAIF suite à l'achat de sa 1ere voiture début décembre.
Elle a 23 ans, a obtenu son permis à 18 ans et a fait la conduite accompagnée . Jusqu'à présent elle utilisait soit mon véhicule , celui de son père où celui de son frère les 3  assurés à la MAIF.
La MAIF a refusé de l'assuré car elle n'a pas d'autre contrat chez eux !
 INCOMPREHENSIBLE !!!!</t>
  </si>
  <si>
    <t>jude-101971</t>
  </si>
  <si>
    <t>Bonjour , avant j étais a la Matmut , client depuis 1986 ,mais avec mon changement de véhicule je me suis  aperçu en demandant un devis  que pour les memes garantie voiture + maison , je paye 30 pour cents en moins a la MAIF cela resume tout pour moi .</t>
  </si>
  <si>
    <t>27 décembre 2020 suite à une expérience en décembre 2020</t>
  </si>
  <si>
    <t>marinep15-101880</t>
  </si>
  <si>
    <t>Nous avons eu un karma vraiment mauvais en cette fin 2020 : accident de voiture qui a nécessité de refaire la carrosserie côté gauche, puis panne sur l'autoroute 1 mois plus tard a 100km de chez nous, sur la route des vacances. Grâce à notre assurance tous risques et à la qualité de l'assistance et de la prise en charge Maif, pas de stress, nous avons pu faire réparer la voiture la première fois puis la faire remorquer et continuer en taxi jusqu'à notre destination lors de notre 2e mésaventure, tout ça sans vraiment perdre de temps. Quel soulagement ! 
En résumé, une excellente gestion, réactive et adaptée à nos besoins. Merci !</t>
  </si>
  <si>
    <t>nadia-101766</t>
  </si>
  <si>
    <t>boj je regrette vraiment d’avoir était assurer par la maiif obliger de résilier loi chatel j’ai trouver bien mieu ailleurs car on nous dis un tarif puis on nous prélève un autre tarif</t>
  </si>
  <si>
    <t>simo-101531</t>
  </si>
  <si>
    <t>MAIF possède un très bon service, mais le problème c'est le prix de ses prestations, c'est trop ... trop cher, c'est même exorbitant par rapport à la concurrence pour les mêmes garanties.</t>
  </si>
  <si>
    <t>topemeraude-101263</t>
  </si>
  <si>
    <t>J'aimerais bien avoir un  lien pour donner mon avis sur la protection juridique  de la Maif , cela est-il possible ?
Je suis très embarrassé par la façon dont la mutuelle interprète et gère les dossiers .</t>
  </si>
  <si>
    <t>pierre-101117</t>
  </si>
  <si>
    <t>Avec une assurance auto chez la MAIF depuis plus de 10 ans et une assurance habitation dont nous avons accepté des options supplémentaires récemment (si on avait su!), nous venons, après achat d'un autre véhicule, d'apprendre par téléphone que nous sommes radiés. Aucun accident en 10 ans, des cotisations toujours payées à temps... Lors de notre demande d'explication on nous signale une sombre histoire de "bris de glace" en 2019, sans que l'interloucteur ne puisse nous en dire plus, tout en trouvant notre demande d'explication non légitime. Une"militante" doit nous appeler mais vu les commentaires précédents ça ne risque pas d'arriver. Nous acceptions de payer plus que d'autres assurances par les valeurs que celle promouvait. Quelle erreur ! Assurance à fuir !</t>
  </si>
  <si>
    <t>aucun-101029</t>
  </si>
  <si>
    <t xml:space="preserve">Je trouve l'assurance véhicule trop chère.
Etre au bonus maximum et payer aussi chère,ce n'est pas normal!!
Nous n'avons pas eu d'accident depuis dix ans.  </t>
  </si>
  <si>
    <t>blanchard--100983</t>
  </si>
  <si>
    <t>Vos tarifs sont trop élevés, c'est pourquoi j'ai fait appel à la concurrence sue Assurland, afin de comparer. Après comparaison j'ai trouvé les compagnies qui offrent les mêmes garanties que vous mais à des tarifs trop bas. Ce qui me tente d'aller vers la concurrence.</t>
  </si>
  <si>
    <t>kakou-100442</t>
  </si>
  <si>
    <t>3 véhicules assurés sur des niveaux différents. Très content des services (y compris numériques), beaucoup de réactivité, jamais de soucis. ça fait 43 ans que je suis client avec d'autres services tels que les RAQVAM. Assureur militant.</t>
  </si>
  <si>
    <t>sylvain-100133</t>
  </si>
  <si>
    <t xml:space="preserve">Équipe très sympathique, très à l'écoute, très réactif, un très bon sens relationnelle avec ces clients ainsi qu'un soutien moral qui fait beaucoup de bien 
Mme Hermand </t>
  </si>
  <si>
    <t>26 octobre 2020 suite à une expérience en octobre 2020</t>
  </si>
  <si>
    <t>pas-de-pseudo-99227</t>
  </si>
  <si>
    <t>Assurance chère pour un véhicule stocké dans un garage et qui ne roule plus depuis 4 ans.
De plus, problème de communication en interne: les infos n"ont pas l'air de passer d'un bureau à l'autre...</t>
  </si>
  <si>
    <t>amiral-99118</t>
  </si>
  <si>
    <t>Assurance auto parfaite pour pour les garanties et le tarif. Accueil en agence et téléphonique excellent ainsi que les connaissances professionnelles.</t>
  </si>
  <si>
    <t>eli-98945</t>
  </si>
  <si>
    <t>Très mauvais accueil téléphonique de la part de la MAIF à l’occasion d’un devis. La conseillère se marrait de manière irrespectueuse, totalement non professionnelle Sans aucun sens client. Elle renvoie une bien piètre image de la MAIF...</t>
  </si>
  <si>
    <t>missputching-98648</t>
  </si>
  <si>
    <t xml:space="preserve">Nous avons retrouvé notre véhicule endommagé sur le parking d'un hypermarché (rayures rectilignes et parallèles de l'aile avant gauche à l'aile arrière gauche en passant par la portière). La personne a pris la fuite. L'expert pense que nous avons percuté une glissière de sécurité! Si j'avais percuté une glissière de sécurité comme le prétend l'expert, mon véhicule serai à mon sens beaucoup plus endommagé! Car sur une voie rapide avec une vitesse d'au moins 100KM/H, il m'est impossible de croire que c'est le genre de dégâts que j'ai actuellement sur mon véhicule! L'assurance refuse de nous indemniser étant donné que notre déclaration est contraire à l'avis de l'expert. J'ai fait un dépôt plainte à la gendarmerie afin d'obtenir les vidéos de surveillance de l'hypermarché. Je suis assurée tous risques "formule plénitude". La situation dans laquelle je suis ressemble plus à un enfer qu'une plénitude! Au vu, des nombreux témoignages sur le site c'est à se demander si la MAIF et ses experts mandatés ne sont pas de connivences !  La MAIF n'a aucune considération pour ses assurés. Assureur militant, c'est assureur menteur ! Je déconseille cette assurance! </t>
  </si>
  <si>
    <t>denis-98610</t>
  </si>
  <si>
    <t>Victime d'un petit accrochage hors de ma présence, j'ai supposé un choc de parking. Sans preuve, l'expert a décrété que c'était un choc alors que je conduisais. Refus de la Maif de prise en charge alors que je suis assuré tous risques. Beaucoup d'échanges pour essayer de me convaincre que j'avais tord d'être dans mon bon droit. Résultat: pour économiser 131€ la Maif perd un client qui depuis 55 ans lui a fait gagner beaucoup, mis à part quelques petits snistres. Je N'ai plus confiance en cet assurance pour qui les grands mots pompeux sont devenus vides de sens!</t>
  </si>
  <si>
    <t>momo-98548</t>
  </si>
  <si>
    <t xml:space="preserve">DEGUEULASSE - fidèle au dicton : les assurances, tant que vous payez ( je suis en formule tous-risques / attention à ceux qui sont au tiers !!! )tout va bien mais en cas de sinistre c'est autre chose. un zéro serait un compliment pour ces NULS !
Aucun précédent avec la MAIF, bon payeur / jamais d'impayés.
Je retrouve mon véhicule ( Golf Carat, valeur d'environ 17000euros )détérioré un matin, en allant au travail ( stationné, on me l'a abimé sur le côté gauche et l'auteur ne m'a pas laissé ses coordonnées ). Je déclare ce sinistre le jours même et respecte les demandes de la MAIF ( ces incompétents ).
Je pensais, Assuré en formules haut de gamme, qu'en faisant le nécessaire, mon  véhicule serait expertisé puis remis en l'état.
L'expert mandaté cabinet GxxxxxxT, M. Dx Txxxx Lxxx Jxxxx a souhaité voir le véhicule 2 fois ( une expertise à distance + une en réelle ), il voulait la voir une 3ème fois, peut-être même une 4ème fois si je l'avais pas informé que je posait à chaque fois des congés pour venir…
La date d'expertise réelle le 11 mars le fait renvoyer son rapport le 15 mai 2020 ( 65 jours pour un rapport d'expertise, ça pique cqfd : le confinement n'est en rien responsable car il avait tous les éléments en main - c'est l'excuse donnée par la MAIF, non-recevable !!! ).
Il était en télétravail et si c'était vrai, avec le confinement et s'il mettait 65 jours par dossier, il aurait du boulot jusqu'en l'an 3000.
L'expert de la MAIF à changer d'avis à 4 reprises ( courriels envoyés aux incompétents de la MAIF + lui ).
1er avis : j'ai effectué l'expertise 11/03/2020, il n'y a pas de raison d'émettre une opposition,
2ème avis : J'ai un doute sur un mouvement circulaire sur la jante, le reste ok,
3ème avis : 15/05/2020, CR d'expertise non pris en charge pare-chocs avant + jante av. gauche,
4ème avis : 28/08/2020, le jours de la tierce expertise, ok pour le pare-chocs mais un doute pour la jante ( procès-verbal de tierce expertise faisant foi et transmis à la MAIF - ils ne peuvent pas dire qu'ils sont pas au courant !!! )
Tout cela pour, qu'après 65 jours de méditation avec lui-même, il me refuse la prise en charge d'une partie des dégâts, on sait pas pourquoi ??? D'après lui, la jante + pare-chocs avant viennent d'un sinistre précédent ou étaient déjà détériorés )
Ne pouvant accepter cette conclusion, même si les jeans troués, chez les jeunes c'est à la mode, j'en informe la MAIF, Mme RxxxxxE, ( cette pseudo assurance )qui veut rien savoir et à chaque fois que j'appelle, on me dit qu'on doit prendre connaissance du dossier ( super suivi de vos sociétaires ).
Au final, j'ai conversé avec Mme RyXXXXE, Mme GrXXXy, et d'autres dont la loi sur la confidentialité ne me permet pas d'écrire le nom mais je pourrais faire l'organigramme du service sinistre de la MAIF en 2020 s'il le souhaite.
Payant une contre expertise réalisée le 28/08/2020 en présence de l'expert + contre-expert et moi-même.
Celle-ci me donne raison et atteste que ma demande est recevable.
Cet expert du cabinet GXXXXXXT s'est trompé dans la finition de mon véhicule ( problème de valeur ) et refuse de me communiquer le compte-rendu d'expertise modifié comme le préconise la loi ( art. du code R326-3 du code de la route ), de connivence avec Mme RxxxxxE qui se croient au dessus des loi de notre république.
Refusant d'assumer leur erreurs / incompétence, ils m'informent qu'ils font un geste commercial et prennent en  charge les dégâts.
Refus d'assumer l'immobilisation du véhicule qui a moisi dans le box, la demande de décote, le préjudice moral, les vacances annulés etc...
Mon véhicule a moisi 170 jours ( km de l'expertise et contre expertise faisant foi et constaté par les 2 experts ) dans le box.
La loi me donne raison et la MAIF via Mme RxxxxxE sont apparemment au dessus des lois.
Ce litige règlera au tribunal.
Cet expert qui m'a déclaré qu'en 12 ans d'expérience, il à connu avec moi, sa 1ere demande de Tierce-expertise ne digère pas  une décision contraire à la sienne ( donné par un expert assermenté comme lui ).
Il m'a déclaré également que la MAIF lui a demandé contrairement à d'autres assurances de "CHERCHER" lorsqu'il n'y a pas de tiers responsable. DEPLORABLE.
Allez à la MAIF si vous êtes sûr de ne pas avoir de problèmes sinon FUYEZ-LES !!!!!!!
Comptez sur moi pour de la publicité NEGATIVE reflétant votre niveau de prestation. 
</t>
  </si>
  <si>
    <t>charleschess-97333</t>
  </si>
  <si>
    <t>Je suis à la Maif depuis environ 30 ans. C'est une excellente assurance , sérieuse et qui m'a bien remboursée lorsque j'ai eu parfois des incidents. Par exemple ayant eu à un moment de ma vie des difficultés financières j'avais acheté une voiture à mille euros. J'ai commis une imprudence et la voiture a été détruite. Alors que j'étais donc en tort la MAIF m'a remboursé mille euros.Toutefois,pour certains modèles, il est possible de trouver moins cher ailleurs.Pour résumer une excellente assurance, des bureaux un peu partout permettant de s'expliquer et donc forcément plus chère que les assurances qu'on trouve sur internet mais où on peut galérer en cas de litige.Il faut faire un choix : le sérieux et l'efficacité de la maif mais avec un cout certain ou moins cher ailleurs mais ......</t>
  </si>
  <si>
    <t>romain-97259</t>
  </si>
  <si>
    <t>Assurance ou tout y est compliqué, et surtout les chiffres, les montants, les explications du contrats, toujours des frais de résiliation, de changement etc etc. J'ai eu un correspondant téléphonique audieux, incapable de m'expliquer pourquoi je n'allais pas être rembourser du mois de septembre payé alors que j'ai résilié au mois d'août... Bref merci au revoir après des années chez eux.</t>
  </si>
  <si>
    <t>fredh-96555</t>
  </si>
  <si>
    <t>Je viens de déclarer un sinistre bris de glace à la MAIF. J'ai du passer 7 appels et rester 3 ou 4 heures avec eux pour qu'il prennent en charge... Que de temps perdu pour juste une vitre !
Et à chaque fois un nouvel interlocuteur a qui on doit réexpliquer les détails du dossier... Il faudrait une seule personne qui suive le dossier !</t>
  </si>
  <si>
    <t>s-zouaou-96320</t>
  </si>
  <si>
    <t>Je.suis doublement déçu par cet assureur, a fuire car tout va bien jusqu'à ce qu'un sinistre arrive et la vous êtes si seul. J'ai eu un accident pas trop grave à l'étranger et l'expert dépêché déclare que le véhicule est VEI donc impossible à assurer même si vous réparez vous-même votre véhicule. Ils me proposent  dans la foulée un rapatriement en.urgence par avion car le médecin déclare que je suis inapte à  conduire alors que je n'ai rien de grave et vous propose votre véhicule à la casse. Je vais réparer mon véhicule et vais me.battre pour lever la.VEI pour ensuite changer d'assureur . Une.assurance qui liquide et juste ca.</t>
  </si>
  <si>
    <t>09 août 2020 suite à une expérience en août 2020</t>
  </si>
  <si>
    <t>theolait-96100</t>
  </si>
  <si>
    <t xml:space="preserve">Je suis sociétaire de la MAIF depuis 46 ans.
J'assure deux véhicules l'un ayant 4 ans d'ancienneté et l'autre ayant 10 ans (contrats VAM et PACS selon la dénomination de la MAIF) et un appartement en multirisque habitation (RAQVAM).
J'ai eu le malheur d'avoir un sinistre en responsabilité partagée sur ma voiture de 10 ans (un micro sinistre dont l'enjeu était de 960 € répartis entre moi et le tiers, ce dernier avait une voiture encore plus ancienne que la mienne).
Résultat, j'ai vu ma prime d'assurance bondir de + 24 % l'année suivante et mon bonus réduit de 0,50 à 0,54.
Un sociétaire avec 46 ans d'ancienneté « ne sera pas mieux traité en cas de sinistres : ceux-ci sont gérés de manière anonyme par des plateformes spécialisées » (lu sur un site spécialisé)
Je confirme que la fidélité n'est pas du tout récompensée par l'assureur.
A ma charge, je dois reconnaître que je ne me suis pas jamais occupé des contrats d'assurance. Je suis à la MAIF parce que ma femme est fonctionnaire. En épluchant les contrats MAIF, j'ai découvert que je payais d'avance environ 60 % de la cotisation de l'année 2021. C'est ubuesque !
Les assureurs prennent l'argent là où il est (comme dirait l'autre). Partant, les assurés doivent faire de même : ne pas rester plus de 7 ou 8 ans chez le même assureur et faire jouer la concurrence. Avec la loi dite Hamon, on peut résilier un contrat d'assurance à tout moment passé le délai d'un an ; le nouvel assureur se charge pour vous des démarches de résiliation.
Je paye 1.550 € par an avec trois contrats auto et MRH. A garanties équivalentes, je réduis la facture de pratiquement 50 %.
La particularité de la MAIF consiste à se gargariser avec des valeurs humanistes « d'assureur militant dit mutualiste »… alors que dans les faits la MAIF ne se distingue *absolument pas* des autres assureurs.
Je suis sociétaire de la MAIF depuis 46 ans.
J'assure deux véhicules l'un ayant 4 ans d'ancienneté et l'autre ayant 10 ans (contrats VAM et PACS selon la dénomination de la MAIF) et un appartement en multirisque habitation (MRH) (RAQVAM).
J'ai eu le malheur d'avoir un sinistre en responsabilité partagée avec ma voiture de 10 ans (un micro sinistre dont l'enjeu était de 960 € répartis entre moi et le tiers, ce dernier avait une voiture encore plus ancienne que la mienne).
Résultat, j'ai vu ma prime d'assurance bondir de + 24 % l'année suivante et mon bonus réduit de 0,50 à 0,54.
Un sociétaire avec 46 ans d'ancienneté « ne sera pas mieux traité en cas de sinistres : ceux-ci sont gérés de manière anonyme par des plateformes spécialisées » (lu sur un site spécialisé)
Je confirme que la fidélité n'est pas du tout récompensée par l'assureur.
A ma charge, je dois reconnaître que je ne me suis pas jamais occupé des contrats d'assurance. Je suis à la MAIF parce que ma femme est fonctionnaire. En épluchant les contrats MAIF, j'ai découvert que je payais d'avance en 2020 environ 60 % de la cotisation de l'année 2021. C'est ubuesque !
Les assureurs prennent l'argent là où il est (comme dirait l'autre). Partant, les assurés doivent faire de même : ne pas rester plus de 7 ou 8 ans chez le même assureur et faire jouer la concurrence. Avec la loi dite Hamon, on peut résilier un contrat d'assurance à tout moment passé le délai d'un an ; le nouvel assureur se charge pour vous des démarches de résiliation.
Je paye 1.550 € par an avec trois contrats auto et MRH. A garanties équivalentes, je réduis la facture de pratiquement 50 %.
La particularité de la MAIF consiste à se gargariser avec des valeurs humanistes « d'assureur militant dit mutualiste »… alors que dans les faits la MAIF ne se distingue *absolument pas* des autres assureurs.
</t>
  </si>
  <si>
    <t>--------95739</t>
  </si>
  <si>
    <t xml:space="preserve">depuis mon accident de voiture le 29 juin  tout a été parfait .....séjour à l’hôpital  , rapatriement à ma destination  , prise en charge de ma voiture , location d'un véhicule  , aide à retrouver une voiture par le "club auto " ....patience et amabilité des interlocutrices  (rares interlocuteurs !!)....Je suis entièrement satisfaite .Je l'ai été aussi il y a plusieurs années quand j'ai dû être hospitalisée en Turquie .....retour devant la porte de mon domicile !   Là encore tout a été parfait et comme à l'époque il n'y avait pas à faire de bilan de satisfaction , j'en profite  aujourd’hui  ! </t>
  </si>
  <si>
    <t>cyril-bce-95629</t>
  </si>
  <si>
    <t>Du même acabit que l’assurance habitation: des frais mais jamais un retour, aucun conseil et des agents toujours débordés (visiblement uniquement pour faire souscrire) une honte.</t>
  </si>
  <si>
    <t>rony-93994</t>
  </si>
  <si>
    <t>Un service client digne de ce nom. Des gens facilement joignables, sympathiques, à l'écoute, qui prennent le temps de chercher la meilleure solution avec vous, qui ne se défilent pas en bottant en touche quand vous avez besoin d'eux,  et qui n'essaient pas de vous vendre à tout prix des services supplémentaires.
Nous avons eu plusieurs sinistres depuis plusieurs dizaines d'années chez eux, et jamais de mauvaise surprise. La MAIF accompagne ses clients durant les épreuves compliquées de sinistres, sans mettre la pression et en assumant ses responsabilités d'assureur. Et c'est à cela qu'on reconnaît un bon assureur.
Les remboursements sont honnêtes en cas de sinistre et les tarifs abordables.
De plus, la MAIF se concentre sur ce qu'elle sait faire et n'hésite pas à vous dire si ils sont moins compétents sur un sujet (j'ai tous mes contrats chez eux sauf ma moto car ils ont admis qu'ils géraient moins bien les "grosses" motos américaines.
De même pour un contrat pro que j'avais demandé.
C'est donc tout à leur honneur et plutôt gage d'intégrité.</t>
  </si>
  <si>
    <t>elisa27-93587</t>
  </si>
  <si>
    <t>Ne ne conseillerai pas cette assurance qui modifie en cours de contrat et sans amendement ses conditions de prise en charge</t>
  </si>
  <si>
    <t>laurence-93476</t>
  </si>
  <si>
    <t xml:space="preserve">Un accident ou je ne suis pas en tort, un véhicule qui subit des dommages esthétiques et qui est jugé économiquement irréparable. Un rapport d'expertise qui ne m'a pas été transmis malgré ma demande..
des informations contradictoires au téléphone, on m'a même raccroché au nez lorsque le conseiller m'a dit que j'avais droit à une garantie recours... le comble, le conseiller MAIF en dit trop et ensuite raccroche, je précise que je reste toujours polie et correcte avec mes interlocuteurs.
Au moins 20 fois on insiste pour que je cède mon véhicule...(3 bosses à l'arrière)
Quid de la publicité MAIF réparer plûtot que jeter?
</t>
  </si>
  <si>
    <t>19 mai 2020 suite à une expérience en mai 2020</t>
  </si>
  <si>
    <t>coucou777-89758</t>
  </si>
  <si>
    <t>Très mauvaise assurance. C'est flou sur L'aide technique près de la maison.  C'est mauvais si vous avez un problème de santé à l'étranger et que vous ne pouvez pas conduire. L'assistance en Italie est épouvantable. Le remorquage est aléatoire. Il n'y a pas de suivi des dossiers. En cas d'aide médicale il n'y a aucun suivi. C'est une plateforme téléphonique. Ils fichent les gens. Et ce sont des secrétaires qui vous posent des questions médicales en cas d'assistance. Aucun contact avec des docteurs. Les rares docteurs répètent aller à l'hôpital par vous même et refusent de vous procurer l'assistance médicale de l'assurance vous devez rappeler plus de 20 fois pour avoir avoir une assistance médicale.</t>
  </si>
  <si>
    <t>08 mai 2020 suite à une expérience en mai 2020</t>
  </si>
  <si>
    <t>ricco-89488</t>
  </si>
  <si>
    <t>EXCELLENCE RELATIONNELLE</t>
  </si>
  <si>
    <t>fran7978-87164</t>
  </si>
  <si>
    <t xml:space="preserve">Suite à un accident de voiture le 17/01, première expérience de la gestion d'un sinistre qui laisse malheureusement à désirer. 
Un rapport de l'expert avec une sous-estimation évidente de la valeur du véhicule (et sans aucune justification, càd des annonces comparables). Multiples relances sans retour à ce jour. C'est donc l'assuré qui bataille pour un traitement équitable du dossier, et l'assurance qui elle fait traîner... Décevant ! Aussi bien dans la relation client que dans l'attente legitime d'une indemnisation juste en cas de sinistre. </t>
  </si>
  <si>
    <t>latisserande-86864</t>
  </si>
  <si>
    <t>ma voiture devait partir à la casse avant le 2 février 2020 vous m avez couper de nombreuses fois au tel ou pas répondu POUR  l' ENLÈVEMENT DE CETTE CLIO  a Evreux 27000</t>
  </si>
  <si>
    <t>didier-86365</t>
  </si>
  <si>
    <t>Très bonnes prestations. Très bonne couverture. Jamais eu de souci avec cette assurance. Toujours de bonnes réactions. Mais tout ça reste cher par rapport à d'autres.</t>
  </si>
  <si>
    <t>julzou-86242</t>
  </si>
  <si>
    <t>J'ai été radiée moi aussi il y a plus de 10 ans sans motif particulier évoqué, je n'ai pas laissé d'"ardoise" aujourd'hui je me renseigne meme au bout de plus de 10 ans je ne peux toujours pas m'assurer chez eux - je pense m'adresser au procureur de la république pour faire une réclamation et avoir des motifs de ce "fichage"</t>
  </si>
  <si>
    <t>myriamb-86227</t>
  </si>
  <si>
    <t>J'ai eu un accident de voiture(le tiers et 100% responsable)super réactifs. 10 jours après j'avais reçu le virement de mon remboursement du véhicule (suite au passage aussi très rapide de lexpert)</t>
  </si>
  <si>
    <t>13 janvier 2020 suite à une expérience en janvier 2020</t>
  </si>
  <si>
    <t>eral-85866</t>
  </si>
  <si>
    <t>Qualité de service exceptionnelle .Des interlocuteurs rapidement obtenus qui sont vraiment à l'écoute .On se rend compte facilement qu'ils ne sont pas obnubilé par une recherche de rentabilité mais par une réelle mission d'assurance au service des sociétaires.</t>
  </si>
  <si>
    <t>30 décembre 2019 suite à une expérience en décembre 2019</t>
  </si>
  <si>
    <t>cromorne64-85361</t>
  </si>
  <si>
    <t>Après plus de 20 ans d'assurance auto sans aucun accident, il a suffit de 2 accidents non responsables pour être résilié... de tous mes contrats!!! Même le contrat habitation! Maintenant le bec dans l'eau, avec toujours un litige en cours concernant les conditions générales qui ne sont pas appliquées. Personne ne commente ni ne discute les questions posées. Seule réponse reçue, la résiliation pour "altération de la relation commerciale"!!!! Conclusion: payez et taisez-vous, sinon dehors!!</t>
  </si>
  <si>
    <t>23 décembre 2019 suite à une expérience en décembre 2019</t>
  </si>
  <si>
    <t>pierre-82237</t>
  </si>
  <si>
    <t>assurance a recommander 
tarif raisonnable
politique mutualiste réellement appliqué
paiement rapide pour notre petit dégât des eaux
pas de surprime pour notre accident de voiture litigieux dans un rond point
a conseiller 
il faut le dire aussi lorsque cela est bien</t>
  </si>
  <si>
    <t>carin-81956</t>
  </si>
  <si>
    <t>Un sinistre sur mon auto il y a 6 moi
Mail et appels restent sans réponses
Pourtant les interlocuteurs disent suivre mon dossier, tiendrons informés ce qu ils ne font jamais  Résultat presque 5000 euros à régler à mon garagiste et eux ne m indemnisent pas
 J ai du assumer les frais non pris en charge en raison d un expert qui ne s est pas déplacé voir mon auto et a pris l information sur conseil du mécanicien en concession
 Je suis à 50% de bonus  Pas de sinistre en tort Montant de ma cotisation plus de 800 euros
 Vraiment des services devenus une honte  Aucune prise en charge dans leurs bureaux pour aider</t>
  </si>
  <si>
    <t>05 décembre 2019 suite à une expérience en décembre 2019</t>
  </si>
  <si>
    <t>sandf-81633</t>
  </si>
  <si>
    <t>L'assureur était militant, il ne l'est plus. Des services commerciaux en front au téléphone, et des galères en Back avec des lenteurs de dossiers considérables.</t>
  </si>
  <si>
    <t>mecontente-29329</t>
  </si>
  <si>
    <t>Mécontente de l'assureur militant MAIF qui n'indique pas sur l'avis d'échéance papier de fin d'année les options payantes, parfois caducs, qui sont, en revanche sur l'espace connecté MAIF.</t>
  </si>
  <si>
    <t>lostinthiswhirlpool-81097</t>
  </si>
  <si>
    <t>Bof, je ne suis pas très satisfait de la MAIF.
Au final, je paie cher mon assurance auto chez eux (je viens de refaire un comparatif auto), et ils n'ont pas su me conseiller lors du seul accident que j'ai eu depuis que je suis assuré chez eux... Ça, je ne l'oublierai pas.</t>
  </si>
  <si>
    <t>lnines-80786</t>
  </si>
  <si>
    <t>A FUIR ! Étant sociétaire de plusieurs contrats, je me recois ce jour un courrier pour résiliation de contrats. Je l'ai contacte pour connaitre la raison, leur réponse : nous n'avons pas à vous donnez de motif. Mais quel manque de professionnalisme !!
Ne vous faites pas avoir comme moi, ils vous font souscrires à diverses contrats avec option mais dès qu'ILS jugent que vous leurs coutez un peu d'argent ils n'hésitent pas à vous dégagez</t>
  </si>
  <si>
    <t>viggo-80390</t>
  </si>
  <si>
    <t>Cliente depuis de nombreuses années sans problèmes particuliers, il avère qu aujourd'hui je suis très mécontente des "services et conseils" de cet assureur. En effet, mon fils jeune conducteur a acquis un véhicule assez récent et ai demandé à mon assureur un devis "raisonnable" de couverture pour un jeune conducteur sans rien préciser de particulier. Par malchance, quelques jours plus tard il a été pris dans un carambolage et son véhicule bien endommagé. Je transmet donc un constat et a ma grande surprise ce véhicule n'est assuré qu'au tiers. J appelle donc mon courtier qui ne dit ne rien pouvoir faire pour moi le contrat étant signé. Éventuellement faire un courrier......Ou est le conseil? comment peut t on ne pas assurer un véhicule de jeune conducteur  TOUS RISQUES? En résumé aucuns conseils, aucunes informations sur le devis,à aucun moment non plus il m a été précisé ATTENTION ce devis ne couvre pas les dommages au véhicule. Particulièrement quand ce véhicule à une certaine valeur!!!!!!!Tres décue par un assureur près de ses clients,a l'écoute,et militant.......</t>
  </si>
  <si>
    <t>chperedlens-37860</t>
  </si>
  <si>
    <t>La Maif est chère comparativement à deux devis demandés à la GMF et la MaaF
L'Assureur militant est devenu une assurance comme les autres mais plus chère. Les sociétaires ont perdu le contrôle de leur association il suffit de voir la débauche de filia mai, la comm' télé etla plate forme de Niort qui écrase les bureaux locaux</t>
  </si>
  <si>
    <t>08 octobre 2019 suite à une expérience en octobre 2019</t>
  </si>
  <si>
    <t>alex-79833</t>
  </si>
  <si>
    <t>Après résiliation de l'assurance de mon véhicule, la maif ne veux pas me rembourser le trop percu</t>
  </si>
  <si>
    <t>07 octobre 2019 suite à une expérience en octobre 2019</t>
  </si>
  <si>
    <t>lucielittoz-79772</t>
  </si>
  <si>
    <t>A plusieurs reprises le service clients sont désagréable et se contredise.</t>
  </si>
  <si>
    <t>08 septembre 2019 suite à une expérience en septembre 2019</t>
  </si>
  <si>
    <t>tomas74-79044</t>
  </si>
  <si>
    <t xml:space="preserve">Aucun suivi en cas de soucis de la vie lors d un accident. avec personne non assure.. Très déçu après 10 ans de contrat. Obligé d engager les frais de réparation sinon franchise à payer le temps de valider le fait que la personne ne soit assuré. Ce n est pas digne d un bonne assureur. Tant que l'on paye et qu aucun sinistre intervient tout va bien mais quand la situation change ce n est plus la même...
</t>
  </si>
  <si>
    <t>drams-78745</t>
  </si>
  <si>
    <t xml:space="preserve">Je suis très mécontent de cet assureur ! Une étoile serait une trop bonne note pour les évalué. Je suis dans l'attente depuis plus d'un an d'un retour de la Maif concernant de nombreuses malfaçons faites sur mon véhicule par un garage agréé MAIF ! Après plusieurs relance de ma part je n'ai à ce jour aucune nouvelle ! Pour information l'accident Date de septembre 2016 ! C'est INADMISSIBLE ! L'eau s'infiltre dans ma voiture ce qui entraîne une moisissure de mes sièges ! ACC de mon véhicule ne fonctionne plus du aux réparations. Je précise que ACC gère tous les organes de sécurité de la voiture ! 
En bref vraiment très mécontent ! Je suis assuré tout risque et pourtant cela ne sert à rien ! </t>
  </si>
  <si>
    <t>marta-78700</t>
  </si>
  <si>
    <t>Cliente de très longue date de la MAIF, j'étais jusqu'à présent très satisfaite de leurs services et en faisais la pub autour de moi à l'occasion. 
Cependant à la suite à un accident dont j'ai été victime au mois de décembre dernier (donc il y a bientôt 8 mois!), je n'ai eu aucune expertise, aucune prise en charge, ni solution proposée. Pourtant il s'agissait d'un accident dont je n'étais pas responsable puisque j'ai été percutée à l'arrêt par un véhicule qui a pris la fuite. J'ai porté plainte et il y avait un témoin). Aucune nouvelle de la maif depuis le mois de janvier et lorsque impossible de contacter la personne en charge du dossier qui ne me rappelle pas. Et je vais devoir bientôt passer le contrôle technique de mon véhicule....
C'est scandaleux!!!</t>
  </si>
  <si>
    <t>lolo13-77847</t>
  </si>
  <si>
    <t>Un matin je retrouve mon véhicule abimé devant chez moi
un tout petit dégât je tiens a signalé sur une voiture neuve
Je vais au garage l expert passe et dit que le dégâts ne correspondes  pas a la déclaration
Je suis assuré tous risques et donc je déclare ce qu il s est passé ni plus ni moins
quelques jours plus tard sans nouvelles je contacte le service sinistre qui se trouve à Bordeaux et le comble la conseillère me traite d avoir fait une fausse déclaration se ne sont pas les termes que la personne a employé mais je ne peux pas les écrire sur le site  je me réserve donc le droit de porter plainte en diffamation contre cette personne
Une sociétaire qui paye c est cotisations sans aucun retard et qui a un bonus 50 depuis des années
Les autres assureurs sont d accord pour récupérer des mauvais clients comme moi
j ai 4 contrats que je v ai résilier car aujourd hui je n ai plus confiance dans ces soit disant assureur
je me dit que si j ai un dégât des eaux ou un feu dans ma maison je ne serai pas assuré
assuré depuis plus de 5 ans je peux quitter cette assurance a tout moment avec 1 mois de préavis
pour les futurs assurés la maif est à éviter à tout prix
je vois que sur les forums il y a beaucoup de problèmes de remboursement de sinistre avec cette assureur</t>
  </si>
  <si>
    <t>nagamboko-77664</t>
  </si>
  <si>
    <t>Bonjour,  
J ai été victime du vol de mon véhicule le 26 juin dernier. 
Je suis à la maif depuis plus de 10 ans , pour l assurance auto,  le logement ect. 
Ma voiture récente était assurée tout risque et la maif  m a proposée une voiture de remplacement en attendant.  
J ai eu cette voiture 20 jours comme stipulé dans le contrat.
Cependant je n ai toujours pas reçu l avis de l'expert et donc je ne suis pas encore indemnisée. 
Après plusieurs coup de téléphone à la maif,  ils me répondent qu après une erreur de leur part, je peut avoir la voiture de remplacement 27 jours... J en ai de la chance.
Il est impossible de négocier un véhicule de remplacement jusqu'à indemnisation. Malgré mon ancienneté,  malgré la centaine d euros de que leur donne tout les mois pour être assuré en cas de problème.  Dans 6 jours je suis à pied,  les transports en communs sont peu présent et j ai besoin d un véhicule pour tavailler,  faire les courses,  aller chercher mon fils ...
Je ne pensais pas que le militantisme consistait à laisser les gens dans le besoin.  
Je ne vous remercie pas et pense changer d assureur si aucune solution n est trouvé  ...</t>
  </si>
  <si>
    <t>hugo-77434</t>
  </si>
  <si>
    <t>J'ai voulu faire un devis pour assuré le véhicule de mon enfant, j'ai du passé par 3 PERSONNES différentes au téléphone et aucune n'a su répondre à ma demande. Le comble, la dernière personne que j'ai eu au téléphone a du me faire patienter plus de 5 minutes pour au final me dire qu'ils ne peuvent pas assuré ma fille. MA DEMANDE ETAIT UN DEVIS TOUT SIMPLEMENT, et celui-ci m'a été refusé. De plus les personnes ont tous été désagréables, pas un pour rattraper l'autre.</t>
  </si>
  <si>
    <t>gladiateur-76747</t>
  </si>
  <si>
    <t>on se fait percuter par derrière par un scooteur, qui reconnait sa faute, Un témoin, avec coordonnées. La MAIF dit qu'il est injoignable on se déplace au siège: mauvais accueil et aucune écoute.</t>
  </si>
  <si>
    <t>12 juin 2019 suite à une expérience en juin 2019</t>
  </si>
  <si>
    <t>mike23-76710</t>
  </si>
  <si>
    <t>Bonjour, assuré à la MAIF depuis 55 ans (eh oui) et fils d'INSTITUTEURS - comme le signifie l'acronyme maIf - je fais un constat décevant qui me pousse inexorablement dans les bras d'autres assureurs.
Plus trace de l'instituteur fondateur militant, le mercantilisme a gagné cette mutuelle. En revanche, quand le retraité que je suis, sans accident depuis plus de 25 ans se propose d'acquérir un véhicule commun mais haut de gamme avec une puissance de près de 300 CV on vous fait le reproche - vécu au téléphone - d'avoir jeté votre dévolu sur une auto qui ne sied guère à la gent enseignante et on vous propose un devis monstrueux.
Adieu, belle mutuelle ouverte dorénavant à tous mais pénalisant les "grosses autos" qu'il est indécent de conduire quand on a été enseignant.</t>
  </si>
  <si>
    <t>01 juin 2019 suite à une expérience en juin 2019</t>
  </si>
  <si>
    <t>titou-76391</t>
  </si>
  <si>
    <t>Lorsque survient un désaccord avec cet organisme,ils ne répondent pas a vos questions c'est l'omerta,ils maintiennent obstinément leur position sans considérer un instant que vous pouvez être de bonne foi qui se présume.Eux qui se vantent d'être a l'écoute du societaire......</t>
  </si>
  <si>
    <t>16 mai 2019 suite à une expérience en mai 2019</t>
  </si>
  <si>
    <t>croustille-75982</t>
  </si>
  <si>
    <t>FUYEZ les amis !!! La MAIF a bien changée ! fini les valeurs mutualistes et militantes martelées par la pub.  Priorité au BIZNESS. Désolé mais rentabilité ne rime pas avec efficacité !</t>
  </si>
  <si>
    <t>harris-75331</t>
  </si>
  <si>
    <t>Après des années sans sinistre à la MAIF, mon véhicule est immobilisé  depuis juillet 2018 suite à 1 sinistre (non responsable) dans un garage affilié MAIF.
Garage incompétent, mauvaise expertise : cela fait 9 mois que mon véhicule est au garage et ce n'est pas faute de les harceler...
Au bout de 4 mois, ils n'avaient pas encore commandé les pièces, au bout de 6 mois, on me remet mon véhicule qui dysfonctionne, au bout de 8 mois, ils n'ont toujours pas commandé les pièces complémentaires, au bout de 9 mois, je suis toujours dans l'attente...
Dans mon malheur, j'ai un véhicule de prêt pendant les réparations mais je regrette que ce dernier soit de catégorie A alors que j'assure un véhicule de catégorie D depuis plus de 7 ans !!!
Enfin, je suis dans l'obligation de continuer à payer la prime d'assurance d'une voiture que je ne roule pas et la MAIF ne propose AUCUNE solution sinon de continuer à payer et d'attendre ...</t>
  </si>
  <si>
    <t>mfc-75205</t>
  </si>
  <si>
    <t>Depuis 1970 sans accident, victime d'un chauffard motard, ayant commis deux infractions:doubler par la droite, à plus de 100km/h sur une route limitée à 70 km/h (infractions dénoncées par témoin), je suis reconnu responsable d'une collision à l'arrière de mon véhicule.</t>
  </si>
  <si>
    <t>26 mars 2019 suite à une expérience en mars 2019</t>
  </si>
  <si>
    <t>laurence656464-72464</t>
  </si>
  <si>
    <t>tant que l'on paie ses cotisation pas de probleme mais dès qu'il y a un sinistre on refuse l'indemnisation.</t>
  </si>
  <si>
    <t>18 février 2019 suite à une expérience en février 2019</t>
  </si>
  <si>
    <t>sbai-71421</t>
  </si>
  <si>
    <t>je suis révolté de la méthode utilisée par le service de gestion de sinistre pour tenter de discréditer le vandalisme que j'ai subi. Une décision discriminatoire avec des méthodes abusives et qui ne respecte ni le code éthique et ni le code pénal. Ils détournent un dossier concernant un incendie de véhicule, pour le faire dévier sur une panne imaginaire</t>
  </si>
  <si>
    <t>nhafra-70134</t>
  </si>
  <si>
    <t>Je suis allée chez eux car mon entreprise est partenaire donc pourcentage de remise sur la cotisation. Une de mes collègues en a été très satisfaite. J'ai un sinistre responsable avec ma voiture contre deux bornes délimitant un passage étroit (porte avant droite et pare choc arrière endommagés). Pour la portière ce n'est que de la tôle froissée, elle fonctionne très bien. Pour le pare choc les réparations sont nécessaires. Je déclare le sinistre, vais faire le devis chez un carrossier partenaire et là le couperet tombe. Mention VEI (véhicule économiquement irréparable car sa valeur est inférieure au montant des réparations). Je ne peux obtenir le rapport puisqu'il est prévisionnel, la MAIF refuse que je modifie la déclaration ou que j'annule le sinistre (ce qui leur ferait économiser des sous). Je rappelle l'expert qui m'envoie chez un autre carrossier en me disant de demander des pièces d'occasion. J'obtiens un devis à 1300 et quelques. L'expert valide le dossier et rend son rapport final, sans mention VEI. Mais pour la MAIF, ils se basent sur la mention VEI du premier échange avec l'expert. Donc aucune écoute, aucune compréhension. La gestionnaire m'a même dit qu'elle faisait preuve d'écoute puisque ça faisait "21 mn qu'elle était au tel avec moi, que des dossiers comme le mien ils en voient tous les jours". Donc voilà pour le côté humain de la MAIF. Et je suis en tous risques hein, donc pour prendre l'argent des cotisations aucun souci, mais pour assurer il n'y a personne.</t>
  </si>
  <si>
    <t>26 décembre 2018 suite à une expérience en décembre 2018</t>
  </si>
  <si>
    <t>sodak2001-69664</t>
  </si>
  <si>
    <t>La MAIF facture 160 euros de frais de mensualisation
une honte en pleine crise gilet jaune
je contact une association de consommateur ou famille de France, c'est un scandale</t>
  </si>
  <si>
    <t>02 décembre 2018 suite à une expérience en décembre 2018</t>
  </si>
  <si>
    <t>mina-69070</t>
  </si>
  <si>
    <t xml:space="preserve">Sociétaire depuis une quinzaine d'année j'aurais beaucoup de choses à raconter. Toutes mes assurances sont à la MAIF  jusqu'à un capital décès. Bilan en demi-teinte avec des éléments qui me poussent à sérieusement étudier ma résiliation de contrats  du moins le contrat assurance auto VAM. Je réside dans une ville qui n'a pas d'antenne MAIF. Les choses peuvent s'avérer dès lors très bureaucratiques et le traitement des sinistres intransigeant sans aucune information préalable sur les malus et l'application des taux. Il n'y a aucun contact possible sauf par téléphone. J'ai eu un sinistre matériel en 2017 j'ai cassé le rétroviseur d'une voiture en évitant un piéton.  J'avais un taux de 0.60 et je passe à 0.80. Mon taux actuel étant donc une moyenne des deux, j'imagine 0.76. Voilà ce que j'ai sur l'échéancier prévisionnel de 2019  : 
Cotisation HT de référence 679.29 € y compris options dont 631.04 € soumis au coefficient.
Coefficient de réduction majoration  0,76
Régularisation du coefficient 2018 0.80 au lieu de 0.60 soit 116.94 € HT
cf événement du 06/06/2017  
Concrètement ma cotisation VAM passe de 488.19 euros TTC à 795.59 euros TTC 
La compta et l'assurance n'étant pas mon métier je souhaiterais rester humble si d'aventure un calcul évident pouvait m'avoir échapper pour justifier une telle augmentation de 307.4 euros
ça fait cher le rétro pour être sûre de ne pas écraser un piéton occupé avec son smartphone. J'ai appelé la MAIF une gentille personne m'a répondu mais ne comprenant pas pourquoi l'augmentation était si forte elle m'a mise en contact avec la responsable de l'antenne dont je dépends. Cette responsable qui n'a pas décliné son identité a été très condescendante et ne m'a pas expliqué quoique ce soit de façon claire. D'ailleurs à toute fin utile j'aimerais signaler à la MAIF qu'il serait de bon ton de faire le distinguo entre accident matériel et accident sur tiers. Bref. Augmentation car malus ok je peux comprendre mais ce que je souhaitais c'était une explication claire du calcul pour en arriver à 307 euros. C'était apparemment trop demander.  Avant quand j'étais dans le sud on me recevait gentiment. Il y avait une antenne proche de chez moi et la pédagogie ainsi que l'information étaient de mise. Le service était très professionnel et je me sentait fière d'être sociétaire MAIF.  Je ne donne pas les détails de la conversation mais c'était plus que pénible. Et là à 15 jours d'une échéance professionnelle très importante pour moi je n'ai pas envie de me battre avec un assureur. Assureur qui me placera bien sûr au fichier national si je résilie. De plus on s'est moqué de moi de moi quand j'ai dis qu'en tant que maman isolée j'étais à 300 euros près. du coup j'ai rétorqué que la MAIF n'était sans doute pas à un sociétaire près. Vraiment oui après 15 ans de fidélité ça fait cher le rétro et c'est très décevant de ce faire traiter ainsi. 
</t>
  </si>
  <si>
    <t>20 novembre 2018 suite à une expérience en novembre 2018</t>
  </si>
  <si>
    <t>alex54-51448</t>
  </si>
  <si>
    <t>Quand on se vante dans ses publicités que la confiance est une règle (voir youtube) ainsi que sur son site d'être le numéro un de la relation client, je me dit immédiatement que c'est mensongé. Le seul but est de faire de l'argent. MAIF m'explique que c'est le code de la route qui prime mais quand on me grille la priorité (à droite), n'est ce pas le code de la route?
4 interlocuteurs, 4 discours différents : quelle Acompétence!
fuyez !</t>
  </si>
  <si>
    <t>stephanie95330-68127</t>
  </si>
  <si>
    <t>Bonjour, j'ai acheté une nouvelle voituredebut octobre 2018, devant m'assurer tout risque je contacte plusieurs assurances , et m'oriente vers la MAIF . J'ai donc un tarif annuel pour 2018 d'environ 650 euros soit  a peu pret 54 euro par mois . Hier je eçois le nouvel echeancier pour 2019 ... Surprise le tarif passe a 1250 euros soit plus de 40% d'augmentation ...  Bon  n'ayant rien signé encore , j'envisage de ne surtout pas prolonger cetet assurance mais surtout , changer aussi celle de ma maison qui est chez eux .... 
dommage aucun argument et surtout impossible de les joindre au tel .</t>
  </si>
  <si>
    <t>muret31-67679</t>
  </si>
  <si>
    <t>Avec plusieurs sinistres : assistance étranger, accidents automobile, assistance juridique suite à problème immobilier, je n'ai rien à reprocher, bien au contraire. Certes, je paie cher, mais c'est normal. Financièrement parlant, je n'ai "perçu" bien moins que mes cotisations!! Mais ça s'appelle MUTUELLE! C'est tout!</t>
  </si>
  <si>
    <t>garrygabriel-67477</t>
  </si>
  <si>
    <t>Je suis nouveau client Maif, et je regrette déjà, après avoir été victime d'une usurpation d'immatriculation, la maif a décidé de me mettre un malus sans aucune raison alors que je suis la victime, je suis donc passer de 40% de bonus à 25%, inacceptable, je demande aujourd'hui à cette assurance de me rembourser le trop perçu, pour me rendre à la concurrence, sinon je ferais appelle à la défense des consommateurs pour opérations frauduleuses, bien à vous.</t>
  </si>
  <si>
    <t>28 août 2018 suite à une expérience en août 2018</t>
  </si>
  <si>
    <t>jino-66452</t>
  </si>
  <si>
    <t>Très bonne assurance avec prix raisonnables. Il y a toujours quelqu'un pour vous répondre rapidement.</t>
  </si>
  <si>
    <t>25 juillet 2018 suite à une expérience en juillet 2018</t>
  </si>
  <si>
    <t>nasserdu57-65765</t>
  </si>
  <si>
    <t>Etant assuré depuis des années chez eux, j'ai eu un 5ème sinistre ( jamais responsable) : un poids lourd me percute rendant économiquement non réparable...ils me laissent à l'abandon pour la revente de l'épave et ils estiment ( exprès?) Une misère le véhicule 2100e et quand je les appelle pour leur expliquer que je dois travailler on me répond 'je ne peux rien'. C'est bien ce que je vous reproche! De plus, j'ai 29 ans et 4 mois il fallait que je sache qu'à partir de 28 ans je devais faire 1 ass à mn non-_x009b_ menace d'arrêter l'assurance ils ne savaient que mn vehicule était épave. Quand j'élève un peu le ton, elles se permettent d'être irrespectueuses. Je pars avec 3 contrats. Pas pro du tout...</t>
  </si>
  <si>
    <t>juni-65620</t>
  </si>
  <si>
    <t>Un sinistre depuis un an. Traitement du dossier catastrophique.
J'ai contacter la maif par téléphone il ya 10 jours ( avec promesse non tenue de me rappeler) et par mail il y 4 jours, toujours aucune réponse sur le suivi de mon dossier...</t>
  </si>
  <si>
    <t>15 juillet 2018 suite à une expérience en juillet 2018</t>
  </si>
  <si>
    <t>jf37-65499</t>
  </si>
  <si>
    <t>assurance chère et sectaire car n'accepte pas tous les clients.</t>
  </si>
  <si>
    <t>soken-65440</t>
  </si>
  <si>
    <t>Ils sont la quand on paye mais quand on a besoin d'eux personne (sauf remorquage très rapide) , assurer depuis 2 ans pour tout mes biens, je songe à partir !!</t>
  </si>
  <si>
    <t>niagara-65061</t>
  </si>
  <si>
    <t>Recherche par tous les moyens à ne pas rembourser les sinistres à leur juste prix.</t>
  </si>
  <si>
    <t>loubinou-65047</t>
  </si>
  <si>
    <t>J ai déclaré un sinistre sur stationnement le 04/06 .l expert a signé à ma place le procès verbal après que je sois partie en omettant la prise en charge du pare-chocs arrière, le 05/06 je fais un accident à raison, et le pare-choc n est pas pris en charge lors de l expertise du 07/06 alors qu il est précisé sur le constat et même sur les photos que j ai envoyé à la MAIF, le pneumatique et son système également . Après maintes relances et réclamations , l expert revient sur sa position et rajoute seulement le pneumatique et s excuse sur la signature rejetant la faute à l informatique...?!?! Signature manuscrite faite à ma place .
On me demande de réouvrir un autre sinistre pour payer une nouvelle franchise si je veux changer mon pare choc. Ce n est pas une assurance . C est une pompe à fric....
Je suis pourtant assurée tous risques , aujourd’hui cela fait 20 j que mon véhicule est immobilisé sachant que c est mon outil de travail . 
Je suis consternée et extrêmement déçue de la MAIF , cette assurance me pousse à vouloir résilier car je la trouve préjudiciable.</t>
  </si>
  <si>
    <t>16 mai 2018 suite à une expérience en mai 2018</t>
  </si>
  <si>
    <t>cm-64049</t>
  </si>
  <si>
    <t xml:space="preserve">MAif en toute franchise !!
Sociétaire depuis 40 ans ...2 applications de franchise en 1 an ...dur à avaler .
Coup de vent : L'arbre du voisin tombe sur votre terrain, écrase le trampoline de votre petit fils...150 euro de franchise pour vous ...Sans parler des arbustes abimés non pris en charge...
Votre toit panoramique fixe de voiture se fissure suite à un éclat de pierre en roulant, malgré la formule tout risque plénitude : Franchise...alors que si c'était  un toit ouvrant pas de franchise comme les autres bris de glace du véhicule...comprenne qui pourra.
</t>
  </si>
  <si>
    <t>natan79-63328</t>
  </si>
  <si>
    <t>En fait je suis à la Maif depuis plus de 30 ans et malgré que je côtoie d’autres assureurs et que je  m’intéresse  au marché je n’ai jamais perdu ma confiance dans cet assureur.</t>
  </si>
  <si>
    <t>cdrp-62965</t>
  </si>
  <si>
    <t xml:space="preserve">Je suis client à la MAIF depuis plusieurs années. Jusque là j'ai été plutôt bien traité, à chaque sinistre la prise en charge a été rapide, le service client pertinent. 
L'an dernier je décide d'acheter une remorque et contacte la MAIF pour l'assurer. Le conseiller clientèle qui traite ma demande me dit : "pas la peine d'assurer la remorque elle est prise en charge par votre assurance auto" Je me dis que c'est cool et qu'on essaye pas de me refourguer un produit dont je n'ai pas besoin. En décembre, patatras, sur la route une bourrasque arrache les réhausses de ma remorque, celle ci devient inutilisable. Je contacte donc la MAIF pour trouver un réparateur du réseau et faire réparer ma remorque.
Réponse du conseiller(très courtois, ils n'ont pas que des défauts) votre remorque n'est pas prise en charge. ??????
Alors en fait elle est prise en charge mais pas si c'est vous qui l'abîmez ... sauf que si je demande une assurance et qu'on me dit qu'elle est inutile j'estime qu'elle devrait être prise en charge.
Tant pis on râlera encore après les assureurs et on changera de crèmerie ...
Malgré tout, me disant que ma remorque pouvait subir de nouveaux dommages, je demande un devis pour la faire assurer. Je vous laisse deviner la réponse du conseiller que j'ai eu au téléphone !!! </t>
  </si>
  <si>
    <t>christelle-62685</t>
  </si>
  <si>
    <t>À fuir très vite assurance très chère et en cas de sinistres plus personne ils essaient même pas de savoir si on a tord ou pas de toute façon ils ne font rien démerde toi!!! Assureur militant on est obligé de se battre contre eux en cas de sinistres non responsable c'est quand même un comble</t>
  </si>
  <si>
    <t>06 mars 2018 suite à une expérience en mars 2018</t>
  </si>
  <si>
    <t>these-62066</t>
  </si>
  <si>
    <t xml:space="preserve">Nouveau client chez la MAIF, j'ai payé ma cotisation par chèque le 08 février 2018. J'apprends par un courrier que la MAIF n'aurait pas reçu le paiement de la cotisation annuelle. Heureusement j'ai demandé une attestation à la conseillère lors du paiement. Aussi, j'ai répondu par courrier avec copie de l'attestation de paiement pour prouver ma bonne foie et surtout que j'avais payé. 
Je décide aussi de contacter par téléphone la MAIF afin d'avoir de plus amples informations. j'explique donc ma situation à la conseillère que j'ai au téléphone et elle m'explique que je dois entre autre faire opposition à mon chèque. Je lui fais comprendre que c'est inadmissible et qu'il est difficile de faire confiance à un assureur qui égare des chèques. Comment faire confiance à un assureur qui ne sait pas faire attention aux chèques de ses clients ? Comment vont ils réagir en cas d'accident s'ils n'arrivent même pas à suivre un chèque ??? 
J'explique également à la conseillère que cela m'embête, car il y a mes données personnelles sur ledit chèque. Tout ce qu'elle trouve à me répondre c'est "bah oui c'est du papier, ça vole". C'est tout juste inadmissible de répondre de cette manière à un client. 
JE RAPPELLE À LA MAIF QU'IL EXISTE UN GRAND NOMBRE D'ASSUREUR ET QUE LORSQUE L'ON EST EN TORD ON TENTE DE TROUVER UNE SOLUTION ET NON PAS DE REPONDRE DES ABSURDITÉS. </t>
  </si>
  <si>
    <t>tacatac-61947</t>
  </si>
  <si>
    <t>La MAIF souhaitte résilier les contrats auto alors que je suis adherent depuis plus de 40 ans un bonus de 0,50 et aucun accident. Incompréhensible pour une mutuelle enseignants au départ. Il est evident que la MAIF agit délibérement sur les seniors preferant les plus jeunes avec des primes plus élevées. Nul</t>
  </si>
  <si>
    <t>25 février 2018 suite à une expérience en février 2018</t>
  </si>
  <si>
    <t>petesset-61732</t>
  </si>
  <si>
    <t xml:space="preserve">J'ai eu un accident de voiture le 13 décembre 2017 pour lequel je ne suis pas responsable.
La MAIF a été très réactive et nous avons même pu avoir un véhicule de location pendant 1 semaine pour nos vacances fin décembre.
Le montant pour réparer la voiture suite à mon accident a été estimé a 4133,91 euros TTC par l'expert.
Mais  nous avons  appris aussi, que notre voiture avait eu un choc antérieur et que la réparation faite était non conforme. Il fallait donc prévoir de une certaine somme pour cette réparation, le garage a estimé cette réparation a 4827 euros TTC.
Nous avons décidé de ne pas faire réparer la voiture. La MAIF nous a alors prévenu que dans ce cas là, ils nous reverseraient la somme prévue pour la réparation mais avec le montant HT.
Informés de cette nouvelle, nous avons effectué de notre côté toutes les démarches pour faire reprendre notre véhicule en l'état. Et c'est là que nous n'avons pas compris la démarche de cette assurance. L'expert a été mandaté pour refaire un devis de réparation pour estimer à nouveau le montant de la réparation. Et là surprise ! Le montant des pièces est resté le même mais le taux horaire est passé de 40 euros à 30 euros et pour les ingrédients de 33 à 15 euros !
Finalement pour la même réparation le premier devis avait un montant HT de 3445 euros et le deuxième devis de 3099 euros…
Nous n'étions pas avertis de cette différence et nous avons pris la décision de ne pas faire réparer en pensant que nous aurions un versement de 3445 euros, nous n'aurions peut-être pas pris la même décision si nous avions sû qu'un nouveau devis serait effectué par l'expert...
Ce qui me fait dire aujourd'hui, que nous avons fait économisé de l'argent à notre assurance. Si nous avions fait réparé notre voiture, cela leur aurait couté 4134 euros et finalement, ils nous versent 3099 euros. 
Je suis très insatisfait de cette façon de faire, j'ai toujours vanté la réactivité et les valeurs de cette assurance, mais là, je crois que je ne pourrais plus faire de même à l'avenir !
</t>
  </si>
  <si>
    <t>pat2539-60992</t>
  </si>
  <si>
    <t>Dans le cadre de la loi Chatel, j'ai envoyé à la Maif ma lettre recommandée de résiliation. Celle-ci fut reçue le 18 décembre 2018. Sans malice, je n'ai pas supprimé l'autorisation de prélèvement  automatique à ma banque. Et le 8 janvier 2018, le montant des trois assurances que j'aurai du si je n'étais pas parti chez un autre assureur, a été prélevé sur mon compte bancaire.   Quelques jours après, la consultation de mon compte bancaire m'informe de cette situation. Ma réaction pour  obtenir le remboursement de ce prélèvement injustifié passa par de la communication téléphonique, écrite (SMS) et par des entretiens à la délégation locale. Qu'ai je obtenu ? Rien car j'étais responsable de cette situation : j'aurai du faire autrement et ne pas profiter de la loi Chatel au mois de décembre. A la date du 30 janvier, le remboursement n'était toujours pas effectué.  Pour la Maif, je suis confronté à une situation normale et je dois accepter un prélèvement bancaire injustifié et attendre le remboursement. Tout ceci sans compassion, sans empathie, sans prise en compte du désagrément financier (qui paiera les agios bancaires) parce que le logiciel dicte sa règle et qu'aucune réactivité n'est permise (???). J'attends toujours le courrier qui doit "préciser les conditions dans lesquelles ce crédit sera pris en considération". Belle formulation pour l'assureur militant qui s'engage à "favoriser cette société collaborative où les gens se font confiance". Pour ma part, je n'ai plus confiance.</t>
  </si>
  <si>
    <t>ma22-60328</t>
  </si>
  <si>
    <t>Dégoûtée par cette assurance qui se moque de respecter les dispositions légales en matière d’assurance et qui applique le Code des assurances à sa guise !!!
Il est impossible et déconseillé de leur demander des conseils. Cela peut vous coûter très cher ! 
Je l’ai appris à mes dépens ...
En effet, après avoir appelé un matin pour obtenir des conseils en qualité d’assurée, j’ai appris que mes conseils demandés se sont transformés en « déclaration de sinistre de précaution » et pour lequel m’est affublé un malus. 
Aucun sinistre (au sens juridique du terme) n’existe, c’est la raison pour laquelle j’ai adressé une LRAR à la MAIF pour que soit enlever immédiatement le malus.
Il a été retiré, après avoir contacté leurs services tous les jours.
MAIS ...
Malgré un rappel, dans ma LRAR, des articles du Code des assurances relatifs aux critères constitutifs d’un sinistre, le sinistre « imaginaire » figure désormais sur mon relevé d’informations et fait grimper le montant de ma cotisation annuelle. 
J’ai demandé à ce que cette mention figurant sur mon relevé d’informations soit effacée mais on me maintient que le sinistre existe alors que la MAIF ne dispose d’aucune déclaration écrite et que je n’ai jamais demandé de déclaration de sinistre !!!! J’ai demandé à ce que l’appel enregistré soit déterré mais bien évidemment il n’en fut rien.
Voilà ce qu’il m’a été répondu : « Comme nous vous l'avons précisé,dès que notre sociétaire nous fait part d'un événement,nous enregistrons les informations afin de conserver les éléments de type date,lieu,circonstances,conducteur... dans le cas où nous serions mis en cause par un assureur adverse. »
Il s’agit là d’un simple choix de gestion mais pas d’une disposition légale !!!
On m’a même reproché au téléphone de ne pas avoir été floué dans mes explications et qu’il aurait fallu que je reste vague lors de ma demande de conseil.
Aujourd’hui, je subis un surcoût injustifié et appliqué arbitrairement par cette assurance qui se prétend professionnel de l’assurance alors qu’elle agit au mépris des textes de loi et applique à ses assurés des décisions discretionnaires.
Étant huissier de justice et avant tout juriste, je  compter intenter une action judiciaire pour faire pointer du doigt des pratiques illégales de l’assurance MAIF.
Je compte bien évidemment demander des dommages et intérêts pour le préjudice causé par le versement du surcoût de ma cotisation annuelle et le remboursement des sommes que je suis contrainte de régler injustement, et ce même si je change d’assureur.
Je trouve regrettable qu’il faille en arriver à de telle mesures pour qu’un assureur respecte les règles qui lui sont imposées. 
Sans ce sinistre « imaginaire », ma cotisation annuelle serait moins onéreuse.
J’ose espérer que l’un de leur super conseiller tombera sur ce message et agira afin que j’évite d’en arriver à de telles mesures ...</t>
  </si>
  <si>
    <t>08 janvier 2018 suite à une expérience en janvier 2018</t>
  </si>
  <si>
    <t>dhoif-60265</t>
  </si>
  <si>
    <t xml:space="preserve">Assurer depuis avril 2017 avec mon premier véhicule, 6 mois plus tard je suis tombé en panne plein autoroute; j’ai appelé l’assistante immédiatement (l’autoroute étant un réseau privé) l’autoroute m’on’y donc envoyer un dépanneur, arrivé au garage mes frais sont prises en charge par mon assurance (Maif) que je ne sais pas comment remercier car ils ont prient tous mes frais de transport en charge (train et taxi dans une distance de plus de 250km) mais aujourd’hui j’ai changé de voiture moins puissant que la première, je vois ma facture élevé. </t>
  </si>
  <si>
    <t>28 décembre 2017 suite à une expérience en décembre 2017</t>
  </si>
  <si>
    <t>pasencoretoutvu-59941</t>
  </si>
  <si>
    <t>C'est une assurance qui pratique le mensonge, les personnes sont abus de leurs personnes et vous prennent de haut. J'ai eu un accident avec une voiture en stationnement interdit, lui ayant laissé mes coordonnées celui-ci n'a jamais répondu. L'assurance (je ne les croix pas parce qu'ils sont menteurs) me dit que cette personne ne veut pas donner suite, donc cet accident est de ma faute et veulent me coller les frais de garantie et le malus.
Pour un autre pépin ou qq m'a percuté, on me répond que le garage que j'ai choisi n'est pas reconnu par la Maif et que je dois payer tous les frais, mais quand on va sur leur site on le trouve référencé, allez comprendre. Mon conseil sauvez vous de cette assurance qui se dit sociétaire, militante, mais cela n'est que de l’esbroufe pour pigeons.</t>
  </si>
  <si>
    <t>15 décembre 2017 suite à une expérience en décembre 2017</t>
  </si>
  <si>
    <t>francois26-59701</t>
  </si>
  <si>
    <t>Assuré depuis huit ans, je déconseille fortement cette assurance ,lapsus volontaire, qui se fout royalement de ses clients :choc à l'arrière droit de mon C.C , à l'arrêt et réparation à moitié du pare-choc ,teinte de peinture différente.Barrière qui se baisse sur mon passage : Maif refuse de prendre en compte ,il a fallu que je recherche compte rendu de procès pour que la Maif daigne me rembourser. ...Enfin, pas du tout à l'écoute de ses clients, ne répondant pas, lenteur administrative, aucun intérêt  pour les petits clients... Je quitte cette  mauvaise mutuelle, le cœur soulagé, fatigué de devoir se justifier et surtout, camping caristes, étudiez bien votre contrat avant de signer chez ces tristes sires.</t>
  </si>
  <si>
    <t>zorba-59579</t>
  </si>
  <si>
    <t>L'esprit mutualiste (partage, solidarité, CONFIANCE) a malheureusement disparu.</t>
  </si>
  <si>
    <t>05 décembre 2017 suite à une expérience en décembre 2017</t>
  </si>
  <si>
    <t>plim-30815</t>
  </si>
  <si>
    <t>j'ai cru que la Maif était interessante au niveau prix, notamment pour les jeunes conduteurs, j'ai été surpris d'aller voir ailleurs. un jeune conducteur à un moment ou à un autre devra s'assurer comme conducteur principal pour engranger du bonus et là, c'est plus la même chose. je résilie à échéance. cette année, la Maif ne couvre plus si vous avez un vol dans votre voiture. soyez prudent!</t>
  </si>
  <si>
    <t>alain-59352</t>
  </si>
  <si>
    <t xml:space="preserve">Je suis sociétaire MAIF depuis environ 30 ans, sans aucun sinistre responsable, J'ai eu 3 véhicules assuré à la MAIF, avec 50% de bonus. Depuis 4 ans mon fils utilise une de ces voiture (306) assurée au tiers. Jeune conducteur il a eu 2 légers accrochages en 2016 et début 2017.  
Courant décembre Je décide d'assurer un nouveau véhicule (neuf)  et de donner celui que j'utilise à mon fils et remplacement de la vieille 306. Je fais donc faire des devis , "...assurez votre fils chez nous, il profitera de tous les avantages..." et décide d'assurer les 2 avec des contrats Formule PLENITUDE. 
Et, lorsque je reçois mon relevé de cotisation annuelle je me retrouve avec un malus de 20% sur l'un des véhicule. Ils ont simplement appliqué le malus d'un contrat au tiers à un contrat Plenitude. 
J'ai appelé la MAIF pour avoir des explications et faire valoir ma fidélité, La seul réponse qui m'a été faite "C'est comme ça ….. c'est la loi.....un point c'est tout....vous récupérez vos 50% dans 5 ans..." Impossible de discuter.  
Je suis très déçu et me sens trahi par une mutuelle qui ne récompenser la fidélité de ses adhérents. 
Je compte quitter cette assurance dès que possible. 
</t>
  </si>
  <si>
    <t>jez-58401</t>
  </si>
  <si>
    <t>J'ai été résilié car j'avais déclaré 1 pneu crevé nécessitant un dépanneur...  Où va-t-on !</t>
  </si>
  <si>
    <t>21 octobre 2017 suite à une expérience en octobre 2017</t>
  </si>
  <si>
    <t>bobo-58268</t>
  </si>
  <si>
    <t xml:space="preserve">Le 20 août 2017 nous avons eu un sinistre sur notre voiture j au fair une déclaration le 20 août et un complément le 29 août qui n à pas été prise par la gestion sinistre qui n à pas transmis à l expert qui a rendu in rapport incomplet sans les éléments du 29 août nous n avons pas ete indemnisé et notre véhicule autre tout risque esr reste endommagé 
Une honte cela fair plus de deux mois que nous envoyons des emails des courriers au siège rien ne se passe humainement et psychologiquement nous sommes à bout 
Cette assurance b a aucun esprit humain et le militantisme n existe pas 
Assurance à fuir </t>
  </si>
  <si>
    <t>31 juillet 2017 suite à une expérience en juillet 2017</t>
  </si>
  <si>
    <t>alf-56386</t>
  </si>
  <si>
    <t>Bonjour. Suite au vol de ma caravane le 28 juin, sachant que le délai de carence est de deux semaines à compter de la date due dépôt de plainte du vol, nous somme le 31 juillet et toujours aucun remboursement. L'assureur n'a pas transmis les documents du dossier au huissier (documents transmis électriquement), et ne nous avait pas demandé les clés (selon le huissier il faut les fournir... du coup elles n'ont pû être envoyées que le 29 juillet). Bref plus de deux semaines de retard sur le remboursement. Plus d'accueil client en agence, tout par internet, du coup nous ne sommes plus des clients mais des dossiers. On a perdu l'empathie liée au contact humain. Pour une assurance qui de dit "assurément humaine" !... Ils auraient pu avoir la volonté d'arranger nos vacances avec un remboursement rapide... mais non.</t>
  </si>
  <si>
    <t>boune-55869</t>
  </si>
  <si>
    <t>il ne faut surtout ne pas etre assure au tiers car dans ce cas , vous etes le paria de service</t>
  </si>
  <si>
    <t>lesinge-55629</t>
  </si>
  <si>
    <t>Service peu adapté à convenir aux demandes basiques de client faisant partie des "meubles" depuis des générations.</t>
  </si>
  <si>
    <t>smithouu95-55238</t>
  </si>
  <si>
    <t>Assuré chez Maif depuis 2013 a 2017 ..je suis très satisfait du service.jai vécu une fois une panne en allant a bordeau, le service rendu etait a la hauteur .le tarif est pour moi bien accessible car j'ai commencé  en tant que jeune conducteur et depuis j'ai vu une baisse considerable</t>
  </si>
  <si>
    <t>08 juin 2017 suite à une expérience en juin 2017</t>
  </si>
  <si>
    <t>nataune-55213</t>
  </si>
  <si>
    <t>Ça fait de nombreuses années que je suis assurée auto tout risque à la Maif, et de nombreuses années sans sinistre. J'ai eu, l'été dernier, un accident sans tiers responsable, et le véhicule n'a pas été jugé réparable par l'expert, j'ai été remboursée par la Maif. Ayant acheté un véhicule il y a quelques jours et faisant confiance à la Maif, j'ai appelé le service client pour faire un devis d'assurance auto au tiers. J'ai été choquée d'apprendre que j'avais pris 25 points de malus et que le devis s'élevait à 450 euros par an, pour une formule de base au tiers!!! La Maif est une très bonne assurance mutualiste quand vous n'avez pas de sinistre et que vous êtes assurés chez eux depuis longtemps! Par contre, si vous avez eu un sinistre et que vous souhaitez réassurer votre véhicule chez eux, aucune prise en compte de votre fidélité et de votre profil! Vous avez beau n'avoir eu aucun sinistre pendant de nombreuses années, vous paierez cher la moindre erreur!!! Je n'assurerais donc pas mon nouveau véhicule chez la Maif.</t>
  </si>
  <si>
    <t>14 mai 2017 suite à une expérience en mai 2017</t>
  </si>
  <si>
    <t>xavassur-54677</t>
  </si>
  <si>
    <t>Très bien tant qu'on n'a pas de sinistre à déclarer. Au moindre pépin, les promesses ne sont pas tenues et la MAIF est loin de l’assureur militant annoncé. C’est même plutôt une administration sclérosée et administrée par des enseignants en décalage avec leur temps. Si vous êtes jeunes avec votre avenir devant vous, un conseil, passez votre chemin.</t>
  </si>
  <si>
    <t>maifnul14-54563</t>
  </si>
  <si>
    <t>Nul 
Aucun service 
Relation client inexistante
Remboursement arbitraire
Fidélisation zéro 
Et la liste est longues</t>
  </si>
  <si>
    <t>yannick-54371</t>
  </si>
  <si>
    <t xml:space="preserve">bonjour  j ai eu un accident de voiture le 27 mars 2017 alors que j etais en stationnement un vehicule m a percute par l arrierre ma voiture a ete tres endommagee roue arriere arrachee donc gros choc arriere j etais dans le vehicule au moment de l impact j ai ete emmene a l hôpital  pour des examens 4 semaines d arret de travail 
donc ma voiture a ete transportee au garage Peugeot du coin sans mon accord , le mardi 28 mars je me suis rendu au garage en question on m a dit que l expert alle passer dans la semaine celui ci ma dit que mon vehicule etait reparable j ai donc signe un ordre de reparation , mais une semaine apres on me dit que le garage n etait plus apte de la reparer car le delai allait etre trop long , j ai donc contacte le garage Volkswagen  a cote car c est une coccinelle  il a fallu 2 semaines pour transferer la voiture, mon vehicule a ce jour n a toujours pas ete repare il est sur un parking et le pompon c est que l expert me dit que c est a moi de commander les jantes alu car elles ne sont pas dorigine.
j avais de plus contacter un contrat tout risque plenitude.....
et un contrat pacs corporel mais rien n a ete pris en  compte a ce jour au telephone  on me repond que je n ai pas a me plaindre on me prete une voiture </t>
  </si>
  <si>
    <t>patu-53678</t>
  </si>
  <si>
    <t xml:space="preserve">Adhérent depuis 33 ans, je suis consterné par le nouveau service d'accueil téléphonique mis en place. Plus de contact avec le MAIF de la ville de Rouen. Renvoi direct sur une plateforme. Interlocutrice qui n'ai pas au fait de mon contrat, pas de lien informatique, peu ou pas d'écoute et interprétation des questions posées. Assureur pas militant.
</t>
  </si>
  <si>
    <t>16 mars 2017 suite à une expérience en mars 2017</t>
  </si>
  <si>
    <t>nouchoo31-53308</t>
  </si>
  <si>
    <t>Cliente à la Maif, je n'ai rien à redire sur les prestations qu'ils me proposent. Ils sont réactifs et m'offrent des tarifs intéressants. Il est facile de faire modifier son contrat avec un conseiller en ligne au telephone. Tous les interlocuteurs que j'ai eu à ce jour ont su m'expliquer et me conseiller.</t>
  </si>
  <si>
    <t>19 janvier 2017 suite à une expérience en janvier 2017</t>
  </si>
  <si>
    <t>sissi-51467</t>
  </si>
  <si>
    <t xml:space="preserve">Extrêmement déçue, assurée depuis toujours a la MAIF, outre le préjudice moral du vol de mon véhicule, je suis dans l'attente d'une prise en charge depuis bientôt 3 mois..Etre assurée "tous risques" ne signifie plus rien puisque je me débrouille seule pour circuler et travailler depuis, lorsque j'appelle pour savoir où en est mon dossier, je n'ai jamais le même interlocuteur, aucune compassion quant à la situation qui devient plus que difficile..Alors l'esprit mutualiste..une illusion, à oublier, c'est une entreprise comme une autre ou ce qui compte apparemment ce sont nos cotisations. </t>
  </si>
  <si>
    <t>18 janvier 2017 suite à une expérience en janvier 2017</t>
  </si>
  <si>
    <t>globule-51450</t>
  </si>
  <si>
    <t>Il y a des années, il suffisait de passer un coup de fil à la MAIF et tout était réglé rapidement. Désormais, on passe des jours et des jours en échanges téléphoniques et écrits, et rien n'est jamais réglé: on compte sur l'épuisement de l'assuré, qui ne se fera pas rembourser au final. Bref: un assureur comme les autres - mais en plus cher!</t>
  </si>
  <si>
    <t>09 janvier 2017 suite à une expérience en janvier 2017</t>
  </si>
  <si>
    <t>randy38-51088</t>
  </si>
  <si>
    <t>Je vous déconseille à tous d'aller chez la MAIF. Un assureur qui est très présent pour les factures, pour souscrire, pour prendre une assurance complémentaire et complètement inutile.. ça oui.. !
Mais totalement absent quand il s'agit de vous écouter, de vous contacter et de vous aider dans une démarche en lien avec son coeur de métier théorique : "ASSUREUR". 
La seule chose que la MAIF peut vous assurer correctement c'est l'insatisfaction que vous aurez en cas du moindre sinistre, ou dans vos démarches. 
Des conseillers qui se permettent de vous transférer à d'autres conseillers à qui vous devez tout ré-expliquer, et ce sans prévenir si votre cas est trop "chiant à gérer". #PINGPONG C'est vrai que c'est toujours plaisant.
Je dois vous avouer que dès le début ils n'ont pas été efficace... Pour l'assurance logement.. ils n'ont pas su écrire correctement l'adresse du logement, ce qui a retarder mes démarches. J'ai du les recontacter. C'est vrai qu'aujourd'hui aucun outil permet de vérifier l'existence des rues. #GoogleMap
Pour l'assurance auto tout va bien quand tout va bien... ! Si vous avez un pépin : Ne comptez pas sur la MAIF pour essayer de comprendre votre cas et vous aider, il vous rappellerons peut-être une fois leur jugement délibéré sur des suppositions... Si ils ne sont pas sûr d'une situation ils ne vous rappelleront pas, ils préférerons lancer un dé ;) . Un bon vieux mailing automatique avec fichier PDF en pièce jointe, histoire de pas trop se fatiguer sur l'écriture du mail et pour rendre leur délibération #AssureurMilitant #LOL
Pour finir si vous êtes jeune, que vous débutez dans la vie active, faites très attention ! Vous serez mal guidé, orienter à leur avantage et les procédures seront expéditives. Après tout, jeune = inexpérimenté, c'est vrai "il faut en profiter !!" Et je ne parle pas des tarifs de l'assurance logement..
Bref nous partons asap</t>
  </si>
  <si>
    <t>altra-50966</t>
  </si>
  <si>
    <t>La MAIF évolue...
Suite à un différent de quelques centaines d'euros sur une réparation "a minima" de  carrosserie automobile, qui n'a pas rendu à mon véhicule ses caractéristiques d'origine et qui s'est vite dégradée, j'ai envoyé deux courriers explicatifs et argumentés auxquels je n'ai reçu que des réponses types, lapidaires et ne répondant pas à mes questions.
J'ai fini par demander clairement une réponse concrète et non dilatoire, résultat : plus de réponse...!!
Quand je suis devenu sociétaire MAIF il y a plus de 40 ans, j'ai été reçu par de vieux militants avec qui j'ai pu échanger sur l'esprit mutualiste de cette assurance, qui étaient là, présents, pour échanger, dialoguer, expliquer et répondre, avec empathie et proximité, aux petits problèmes rencontrés.
Aujourd'hui, dans les bureaux réduits au strict minimum des agences locales, on ne  rencontre des interlocuteurs ouverts que si on vient... pour déposer ses économies..!
Pour le reste, il faut envoyer des mails ou des courriers auxquels il est facile de répondre "à côté" ou de ne pas répondre du tout quand ils dérangent.
Il y a une différence notoire entre la "relation clients" dont la MAIF s'enorgueillit et la prise en compte réelle des demandes des assurés.
Vu comment mon petit problème d'assurance a été pris en compte et traité, mes économies sont parties ailleurs, dans un autre établissement mutualiste car personnellement je reste fidèle à cet état d'esprit, mais pas à la MAIF.</t>
  </si>
  <si>
    <t>hafida-50832</t>
  </si>
  <si>
    <t>Après 7 ans en tant que sociétaire, la MAIF m'a éjecté comme une mal propre, à cause de 2 bris de glaces que je paye  et 2 accidents,1 responsable et l'autre non mais nous somme 3 conducteurs. .</t>
  </si>
  <si>
    <t>mik-50339</t>
  </si>
  <si>
    <t>Suite à un différend qu'à mon fils  avec un garagiste ( défauts de réparation et de conseil), les assurés MAIF de longue date que nous sommes viennent de découvrir qu'ils ne bénéficient pas de protection juridique pour un véhicule âgé de plus de 4 ans...IMATECH peut vous fournir des conseils, mais démerdez-vous tous seuls : Autrement dit, le message est clair pour chaque assureur militant que nous sommes:  paye,  tais-toi et surtout prie le ciel de ne pas en avoir besoin !</t>
  </si>
  <si>
    <t>11 décembre 2016 suite à une expérience en décembre 2016</t>
  </si>
  <si>
    <t>christophe-50140</t>
  </si>
  <si>
    <t>J'ai acheté une voiture le 30 août de 2010 chez AEMG AUTO à saint genis Laval (garage a éviter absolument...). Or j'ai un problème me de moteur. Je contacte alors ma protection juridique Maif. Or celle ci m'explique que je n'ai droit qu'à un conseil juridique et non la protection car mon véhicule a plus de 4 ans... Je dois donc prendre un avocat, faire une expertise... Aller au tribunal de grande instance a mes frais. Je précise que les conseils juridiques étaient de mauvaise qualité. Je ne recommandé donc pas la Maif. Même mon avocat ne comprend pas que la maif ne me donne pas la protection juridique. Je précise que j'assure deux véhicules et plusieurs vie s immobiliers. Je paie aussi chaque mois pour une protection juridique mais qui n'en est pas une. Cordialement</t>
  </si>
  <si>
    <t>alain-43767</t>
  </si>
  <si>
    <t>En juin 2012 je me faisais rentrer à l'arrière de ma voiture par un automobilisme en état d'ébriété (automobilisme emmené par les force de l'ordre). En novembre 2015 la MAIF était encore à me dire que j'étais peut être responsable de l'accident ils étaient toujours dans l'attente du PV de police (après 3 ans et demi). A partir de ce moment j'ai commencé à me fâcher, lettre recommandée, RDV avec un militant (qui m'a dit qu'elle ne pouvait rien faire) appel téléphonique régulier, déplacement à l'agence locale. J'ai fini par obtenir gain de cause et paiement d'une partie du préjudice que je demandais en juillet 2016.
Courant Septembre j'ai reçu de la part de la MAIF un courrier résiliant l'ensemble de mes contrats (Habitation + 2 voitures) pour "dégradation des relations commerciales". On se demande qui est à l'origine de la dégradation des relations commerciales !!
Courant novembre je reçois donc le décompte des cotisations versées la MAIF m'annonçant qu'ils devaient me reverser 675 Euros (avance sur les cotisations de 2017). Ne voyant rien venir je les ai appelé pour savoir ou en était le remboursement il m'a été dit que le remboursement interviendrait début janvier 2017 car mon dernier contrat se finissait fin 2016. Je faisais quand même remarquer que le remboursement concernait 2017 que cela faisait plusieurs mois que l'avance avait été faite, qu'une facture de remboursement avait été émise par la MAIF le 10/11/2016, que j'ai payé les nouveaux contrats d'assurances et que la MAIF se faisait de l'argent sur le dos de ses assurés. Il m'a été dit que le système état comme cela, que le virement ne pouvait se faire qu'en janvier car la clôture des contrats interviendraient fin décembre.
J'ai menacé d'aller faire le siège à l'agence locale de la MAIF et de faire un scandale là-bas et après une demi-heure au téléphone,mon interlocuteur a pris contact avec le siège pour m'annoncer qu'ils allaient procéder aux remboursements des cotisations versées pour 2017, remboursement que j'ai reçu ce matin.
Comme quoi il était bien possible de faire un virement en dehors de leur système habituel.
Je déconseille bien sur la MAIF qui  comme la majorité des assurances voit d'abord son intérêt avant celui des ses assurés, font traîner les dossiers même si vous n'êtes pas responsables et en plus font tout pour retarder les remboursements des cotisations versées à tort.
Je tiens à disposition toutes les pièces nécessaires pour justifier mes dires.</t>
  </si>
  <si>
    <t>hexeo-49830</t>
  </si>
  <si>
    <t>Ils ne sont pas les moins chers du marché mais on peut leurs faire confiance à 100%. Service client ultra rapide, pleins de bon conseils, vous rapelle réellement quand ils disent qu'ils le feront. Nous avions voulu changer pour All Secur (pour les prix) mais finalement, nous sommes vite retournés chez eux</t>
  </si>
  <si>
    <t>lila-138462</t>
  </si>
  <si>
    <t xml:space="preserve">Niveau prix c'est équitable même intéressant mais dès qu'il y a un accident,  on te traite comme un coupable même quand tu n'es responsable de rien.
Deux accidents non responsables,  dont  un avec un tiers identifié et qui assume sa responsabilité,  un accident en stationnement,  donc pas de tiers identifié. 
Il m'ont envoyé un courrier de résiliation et la compagnie me dise que je vais être fiché dans la base de données. 
Pour une personne non responsable,  la compagnie aurait pu me proposer une autre solution comme une proposition de tarif différent pour compenser en considérant que je ne  suis pas responsable et ne devait pas être  traité comme un coupable en me mettant sur la liste des conducteurs à risque. En résumé  un conducteur qui a un accident sans responsabilité ne devait pas être traité comme un conducteur qui a un accident dont il est responsable. </t>
  </si>
  <si>
    <t>Eurofil</t>
  </si>
  <si>
    <t>jp001-138170</t>
  </si>
  <si>
    <t>a fuir ils m ont résilié le contract pour un accrochage d une aile alors que je n etuis pas en tort je suis a 50% depuis 30 ans c est une honte il m on dis que c eest eux qui payent encore heureusement on est assuré pour</t>
  </si>
  <si>
    <t>max-81101</t>
  </si>
  <si>
    <t xml:space="preserve">un mois que j'attends la réparation de mon véhicule , l'expert refuse de réparer ma voiture , et ne me rappel jamais , de plus il ne respecte pas la loi , un guignol 
pas mieux chez eurofil aviva , des heures pour répondre sur facebook , et des heures après ils me répondent à 18h15 , qu'ils sot fermés .
j'ai passé des heures au téléphone et des tas de documents pour mon sinistre , et rien ne bouge , ils me prennent pour un con .
un mois après rien ne bouge .
donc dés demain je vous saisis vous et l'expert en justice </t>
  </si>
  <si>
    <t>freddy-134325</t>
  </si>
  <si>
    <t xml:space="preserve">tant qu'on à pas de sinistre tout va bien , le jour ou vous en avez un , c'est une vraie galère dans tout les domaines .
l'expert ne fait pas son boulot correctement .
il bâcle le travail , ne met pas toutes les pièces à remplacer dans son rapport .
et il demande à faire le minimum ( quelques centaines d'euros ) avec des pièces d'occasion sur votre véhicule , sinon il vous la déclare en épave alors qu'elle vous à couté des milliers d'euros .
on se demande pourquoi on est assuré ? alors qu'on est pas responsable du sinistre .
</t>
  </si>
  <si>
    <t>felnaou-129115</t>
  </si>
  <si>
    <t>Après un sinistre déclaré à l’étranger le 30 juillet et l’envoi de tout les papiers aucune information sachant que j’ai appelé au moins 10 fois mais toujours pas de réponse et j’ai pas était contacté par leurs service</t>
  </si>
  <si>
    <t>inconnu-5-122127</t>
  </si>
  <si>
    <t xml:space="preserve">Suite à un grave accident alors que je suis assurée tous risque maxi je me retrouve à devoir payer une partie du remorquage.
Ils m'ont déclaré 100% responsable à lors que la vitesse du vehicule en face était mis en cause.... Et je ne parle même pas des agents au téléphone qui n'a aucune compassion et vous très presque de criminelle alors UE vous êtes une victime....
Bref fuyez cette assurance </t>
  </si>
  <si>
    <t>ludivine--114529</t>
  </si>
  <si>
    <t>C’est un zéro pointé ! Notre véhicule a été volé le 6/08/2020, retrouvé en Roumanie fin août, et depuis plus de 9 mois nous attendons notre véhicule ! Nous étions évidemment assurés tout risque ! Nous avons eu un véhicule de prêt pour seulement une semaine, personne ne nous répond à nos emails, et personne ne nous dit quand nous pourrons la récupérer malgré nos appels incessants et nos emails ! 
C’est inadmissible ! Un service client vraiment déplorable ....</t>
  </si>
  <si>
    <t>castillon-89687</t>
  </si>
  <si>
    <t>tarif correct , mais service très moyen en cas de panne, difficultés  pour obtenir une assistance. L e tarif est équivalant dans certaines agences et , au moins nous avons un interlocuteur en face de nous sa s attendre de très longues minutes au téléphone.</t>
  </si>
  <si>
    <t>maurice-lacombe-113602</t>
  </si>
  <si>
    <t>Je ne suis pas content du tarif
en effet, la MAAF vient de me faire une proposition pour les mêmes critères de voiture
montant annuel de 750 € alors que euros, paye 842 € par an
sans changement de leur part Je vais changer d'assurance</t>
  </si>
  <si>
    <t>pierre-111144</t>
  </si>
  <si>
    <t xml:space="preserve">La compagnie d'assurance EUROFIL est  une assurance à fuir absolument!!!! aucune considération des assurés. je ne recommande absolument pas EUROFIL. 
 </t>
  </si>
  <si>
    <t>patou-109308</t>
  </si>
  <si>
    <t xml:space="preserve">A faire. Assurais depuis plusieurs années, pas de sinistres,  et là je veux mettre notre fils qui vient d'avoir son permis réponse impossible de l'ajouter, ils ne veulent pas l'assurer, en revanche ils stipulent bien les risque encourus s'il devait conduire sur nos véhicules.  Et veulent une preuve pour qu'il ne conduise pas.
Ma réponse bye-bye, une honte tout simplement. Des samedi je serais ailleurs et mon fils sera assuré comme nimpquel conducteur </t>
  </si>
  <si>
    <t>micdim-109146</t>
  </si>
  <si>
    <t>Tarif acceptable , maintenant comme je n'ai pas eu de sinistre je ne peu pas juger des éventuelles remboursement suite à un accident, la relation avec le personnel est correcte</t>
  </si>
  <si>
    <t>frip-107684</t>
  </si>
  <si>
    <t>impossible d'assurer une tesla grande autonomie 2021 de 11 cv pourtant client depuis plus de 20 ans et ayant 50 % de bonus depuis très longtemps ,c'est dommage car c'était une très bonne compagnie et le personnels gentil. J'espère qu'ils pourront bientôt assurer ce modele car je retournerai aussitôt chez eux</t>
  </si>
  <si>
    <t>20 février 2021 suite à une expérience en février 2021</t>
  </si>
  <si>
    <t>glc-104527</t>
  </si>
  <si>
    <t xml:space="preserve">très bien placé niveau prix au moment de la souscription mais personnellement
je remarque de grosses augmentations à chaque échéance et je trouve dommage
d'être obliger de téléphoner pour négocier la hausse de tarif. heureusement on trouve 
un arrangement assez facilement avec un interlocuteur toujours d'une extrême gentillesse.
j'ai déjà recommandé à de nombreux amis et famille qui ont souscrit chez vous
</t>
  </si>
  <si>
    <t>15 décembre 2020 suite à une expérience en décembre 2020</t>
  </si>
  <si>
    <t>dan--101459</t>
  </si>
  <si>
    <t xml:space="preserve">Encore une belle hausse cette année, 5.70% pour mon véhicule sans accidents ( 2.2% pour l'habitation) malgré une année de déplacement particulièrement difficile causée par la pandémie.
Déjà quand temps normal roulant avec cette voiture très peu (2000 km/an), la c'est carrément diviser par 10 ( 200 km grand maximum), vous comprenez  que cela commence à devenir ubuesque sans compter et toujours à cause du covid que le nombre de sinistrés sur nos routes pour 2020 du fait des confinements successifs a baissés.
j'aurai pu espérer une baisse voir une diminution de la prime..........MAIS NON!  jusqu'à ou cela ira t'il?
</t>
  </si>
  <si>
    <t>melka-101365</t>
  </si>
  <si>
    <t>je n'aurai jamais du m'assurais chez eux accueille téléphonique nulle pas de respect 3 ans d'assurance chez eux  aucun sinistre je leur demande un j'este commerciale puisque j'ai trouvée des assurances beaucoup moins chère au même garantie voire mieux chez eux je paie 344£ et chez un autre 248£ la je les appelle pour qu'il face un j'este commerciale et la en me répand pourquoi tu reste avec nous va change et mon assurance de 344£ passe a 398£ avec un nouvelle avenant qu'ils en crée sur place je déconseille a qui conque leur assurance de toute façon de ma part je les déconseillerait a mon entourage et connaissance</t>
  </si>
  <si>
    <t>dani-moumour-101181</t>
  </si>
  <si>
    <t>apres negociation qui s'avèrè nègative vous avez perdu 558euros ceci du à votre piètre nègociateur vous avez recu ou vous recevrai prochainement la rèsiliation qui sera effectuèe par le futur assureur.bien à vous. M SAADI   MADANI .</t>
  </si>
  <si>
    <t>06 décembre 2020 suite à une expérience en décembre 2020</t>
  </si>
  <si>
    <t>nicolas27500-101013</t>
  </si>
  <si>
    <t>Après 17 ans de permis, environ 6 ans d’ancienneté chez Eurofil, seulement un accrochage (Pas chez eux en plus) et aucun autre sinistre en 17 ans ... ils sont plus cher que MMA ! A 46% : 650€ pour une malheureuse clio ! Donc Bye Eurofil ! Je recommande pas !</t>
  </si>
  <si>
    <t>01 décembre 2020 suite à une expérience en décembre 2020</t>
  </si>
  <si>
    <t>anonyme-100816</t>
  </si>
  <si>
    <t>Honteux. Assurance qui sait encaisser tant que tout va bien et qui au moindre petit problème résilie sans proposer de résiliation amiable et sans se soucier des difficultés que cette opération va engendrer pour l'assuré. À fuir !</t>
  </si>
  <si>
    <t>virginie-99433</t>
  </si>
  <si>
    <t>Mauvais accueil téléphonique, et on me refuse une assurance de véhicule car celui ci n'a pas été assuré à mon nom pendant 3 mois. Pourtant j'ai déjà 2 contrats chez eux, auto et habitation, des que je peux, je resilie.</t>
  </si>
  <si>
    <t>bibe-98850</t>
  </si>
  <si>
    <t>Depuis sous contrôle Aviva moins performant conditions moins avantageuses.cela n engage que moi.desole.comptant sur votre compréhension pour ma franchise
Cdt</t>
  </si>
  <si>
    <t>dj-manga-98739</t>
  </si>
  <si>
    <t>J'ai payé 144 euros pour assurer une voiture pendant un mois, puis le contrat a été résilié. 
Je ne recommande pas! Service mediocre! A fuir absolument !!!</t>
  </si>
  <si>
    <t>merci--98365</t>
  </si>
  <si>
    <t>Bonjour. Des prix bas mais abus sur la franchise très élevée. En tant que clients avec plusieurs contrats chez EUROFIL nous allons voir chez la concurrence nous pensons trouver mieux. Cordialement.</t>
  </si>
  <si>
    <t>jerome-98169</t>
  </si>
  <si>
    <t xml:space="preserve">Ils ne sont bons qu'à encaisser votre argent. Et encore, attention à ne pas avoir de soucis car sinon ils vous réclameront, pour 2 semaines de retard, en une seule fois l'intégralité de l'année en cours.
Sous peine de rompre le contrat. 
Résiliation en fin d'année et bye bye. </t>
  </si>
  <si>
    <t>nicolas--97535</t>
  </si>
  <si>
    <t xml:space="preserve">Inadmissible, j’ai un véhicule assuré chez eux depuis bientôt 4 ans ... sur ces 4 diagnostics sur les 3 dernière années j’ai eu le malheure de changer 2 fois mon pare-brise, et d’avoir un accident non responsable (on m’a percuté à l’arrière, conducteur responsable de l’accident au téléphone). De ce fait on me comptabilise 3 sinistres ... et cela même si je suis responsable ou non (en l’occurrence je ne suis responsable de rien). 
J’ai voulu assurer un second véhicule et Eurofil me signale que j’ai trop de sinistre ... donc il ne veule pas me faire d’offre. 
A la lecture des messages, je comprends un peu mieux la politique de l’assureur. 
À destination des personnes ayant le malheur d’avoir des bris de glace ou de vous faire percuter, il faut savoir que vous êtes responsable au même titre que si vous êtes un mauvais conducteur responsable d’accident. Je n’ai jamais eu d’accident être considéré ainsi est vraiment inadmissible. 
Eurofil est une assurance à laquelle il ne faut pas avoir à faire de déclaration ... Responsable ou non dans le cas contraire vous serez considéré comme un indésirable ! 
Assureur a éviter !!! </t>
  </si>
  <si>
    <t>05 septembre 2020 suite à une expérience en septembre 2020</t>
  </si>
  <si>
    <t>menthe93--97067</t>
  </si>
  <si>
    <t xml:space="preserve">Ce là fait 7 ans que J"ai 1 assurance auto chez eurofil, je peux dire que je n"ai rien à reprocher. Ils sont très aimables, très réactifs, très professionnels. </t>
  </si>
  <si>
    <t>12 août 2020 suite à une expérience en août 2020</t>
  </si>
  <si>
    <t>hpapa-96230</t>
  </si>
  <si>
    <t>Certains conseillères prennent des gens comme leur chien.Pire il y a une qui m'a raccroché au nez et m'avait dit qu'elle n'assurera pas ma voiture avec un second conducteur malgré mon bonus chez eux.Ce qui a été facilement fait chez un concurrent .D'ici peut Je pense que je vais résilier tous mes contrats chez eux 
Je ne  conseille personne de faire leur assurance chez eurofil malgré que je suis un ancien adhérent chez eux</t>
  </si>
  <si>
    <t>routman13-95876</t>
  </si>
  <si>
    <t>très satisfait de la société Eurofil je suis client depuis 20 ans et je n'ai pas trouvé mieux service  rendu impeccable  conforme a mes attente il ont ru plusieurs fois un geste commercial je recommande</t>
  </si>
  <si>
    <t>mimi-95301</t>
  </si>
  <si>
    <t xml:space="preserve">Assurés depuis 1997 nous avons voulu inscrire notre fils qui vient d'avoir le permis, la réponse a été négative pas de nouveau conducteur chez eurofil ....
Après comparaison chez d'autres assurances qui assurent les mêmes les jeunes les tarifs ne sont pas si intéressants.
</t>
  </si>
  <si>
    <t>candide-94926</t>
  </si>
  <si>
    <t>Le 7/11/2019 arrêtée a un feu rouge, le camion à coté de moi accroche mon pare-choc à l'avant droit puis "grille" le feu rouge et prends la fuite bien sûr ! Je relève son numéro d'immatriculation et déclare le sinistre à mon assurance qui me demande de porter plainte pour délit de fuite. Avec toute la peine du monde j'arrive à faire "travailler" un policier pour prendre ma plainte le 7/12/2019, puis je la transmet à l'assurance qui me dit:" pas de problème on s'en occupe !".Depuis plus de nouvelles. Le matin du 11/07/2020 je reçois un AR d'Eurofil me notifiant ma résiliations de contrat ! Sachant qu'aucune réparations ni autre démarche n'est engagée à ce jour ! Pas même un constat mais par contre mon relevé d'information, lui, indique bien un sinistre !!! Alors foutage de poire dans les règles.</t>
  </si>
  <si>
    <t>file-94804</t>
  </si>
  <si>
    <t>Personne au bout du fil</t>
  </si>
  <si>
    <t>nour95-94682</t>
  </si>
  <si>
    <t>Suite au vol de notre véhicule familial à 15 jours de nos vacances, nous demandons un geste commercial pour nous louer une voiture pendant 15 jours afin de pouvoir partir un peu....(nous sommes mon mari et moi infirmiers à l'hôpital et avons « trimer » comme des ânes pendant la crise du Covid...), résultats : Aucun geste pas un semblant de compassion ou d'humanité.</t>
  </si>
  <si>
    <t>mrsummers-93386</t>
  </si>
  <si>
    <t>Plutôt Satisfait dans l'ensemble, je recommanderais.</t>
  </si>
  <si>
    <t>mb81-90196</t>
  </si>
  <si>
    <t>j'ai souscrit récemment une assurance auto chez Eurofil by Aviva. Après leur avoir fait parvenir les relevés de situation de mes anciens assureurs ils ont augmenté ma cotisation de 200 euros! Quand j'ai voulu comprendre pourquoi ils m'ont indiqué des sinistres non responsables sur un relevé. Je leur ai indiqué que cela était une erreur de l'ancien assureur. ils m'ont demandé de la faire corriger, ce que j'ai fait. A réception du relevé corrigé ils m'ont accusé d'avoir falsifié le document, résilier mon contrat en gardant toutes les avances que j'avais faites, environ 300 euros!!! Il a fallu me battre avec eux pour prouver que je n'avais pas falsifié ce document. Chose faite, ils veulent poursuivre mon contrat mais ne le mettent toujours pas à jour!!! Inacceptable !!! Je suis obligée de faire intervenir'pàprotection juridique</t>
  </si>
  <si>
    <t>antoine-89955</t>
  </si>
  <si>
    <t>Le tarif ne fait pas tout...aujourd'hui je l'apprend à mes depends.Pas de suite donné au vol de ma voiture...malgré plusieurs appels, mails, on me ballade sans m'apporter aucune réponse.
Bientôt 2 mois d' attente et Eurofil fait lettre morte.
Aujourd'hui je me pose vraiment la question quand a entamer des demarches juridiques.
Un conseil, fuyez ce type de compagnie, ou en cas de problème il n'y a plus personne.</t>
  </si>
  <si>
    <t>cedricosdelaplacos-89223</t>
  </si>
  <si>
    <t>Je suis chez Eurofil depuis 5ans pour l'assurance auto en tout risque. Ils sont très bien placé niveau tarif, mais faites très attention au condition tél que le vol a effet personnel ils ne remboursent jamais ce type d'incident!!</t>
  </si>
  <si>
    <t>charf69-89174</t>
  </si>
  <si>
    <t>bonjour, j'ai eu un sinistre non responsable en sortant du travail la barrière à abîmée la capote de ma voiture (frottée non réparable) ; le pseudo expert m'a donné 150 euros !!! alors que je suis tout risque !!!!  je peux donc rien réparer   je precise que mon employeur veut prendre en charge comme j'étais au travail mais seulement si l'assurance prend aussi en charge (donc l'assurance sera remboursée) mais non, l'assurance se cache derrière l'avis de cet expert et on me demande contre expertise !!!! je paye tous les mois tout risque, aucun accident et au max de bonus, et la seule fois on je fais appel a eux, c'est le néant sidéral.  en gros cet assurance se cache derrière des experts pour rembourser le moins possible! votre dossier traîne, faut appeler des centaines de fois, pour au final rien : je me demande si cela avait été un accident grave comment ca aurait été géré !!!   conclusion , fuyez, vous avez juste un papier vert pour rouler mais pour ce qui est du reste, c'est une honte</t>
  </si>
  <si>
    <t>carole-74773</t>
  </si>
  <si>
    <t>A fuir! Cliente depuis de nombreuses années chez Eurofil, je viens de me faire résilier mon contrat automobile suite ) la déclaration de 3 sinistres NON RESPONSABLES en 24 mois (dont 1 catastrophe naturelle et 1 bris de glace)!</t>
  </si>
  <si>
    <t>soph-88016</t>
  </si>
  <si>
    <t>A fuir surtout ne vous faites pas avoir J'ai voulu changer d'assurance pour payer moins cher au début tout était tout beau et là aujourd'hui une voiture alors que j'étais garé casse mon pare-chocs arrière ce qui a engendré des problèmes au niveau du moteur et m'a bloqué ma porte au niveau passager j ai une smart Ils sont de connivence avec l'expert qu'ils ont fait Passé  il a déclaré petit dégat au niveau du pare-chocs c'est une blague Je t'etais non responsable même pas en tort et ils ne prennent pas la défense de leur assuré On a vraiment l'impressio d'être des moins que rien incoherence dans la gestion des informations communiquées de l'assistance du grand n'importe quoi Je me retrouve maintenant à payer un contrat expert il me dise déjà qu'il faudra payer le troisième pour trancher C'est inadmissible fuyez fuyez fuyez</t>
  </si>
  <si>
    <t>momo-87968</t>
  </si>
  <si>
    <t>Les offres reçu par Internet ou par téléphone sont pas les mêmes quand on reçoit la situation du compte....</t>
  </si>
  <si>
    <t>castaber-87841</t>
  </si>
  <si>
    <t>avec 50% de bonus ai été résilié sans avoir eu aucun sinistre responsable, de plus sans avoir été prévenu de cette résiliation qui, d'après la MACIF, aurait du être signifiée par courrier recommandé. MACIF m'a assuré sans problème sur présentation du relevé d'informations</t>
  </si>
  <si>
    <t>leo-87797</t>
  </si>
  <si>
    <t>J'ai été résilié après un sinistre NON RESPONSABLE (percuté à l'arrière en étant à l'arrêt) , je n'ai même pas fait un an chez eux. Très expéditif.</t>
  </si>
  <si>
    <t>21 février 2020 suite à une expérience en février 2020</t>
  </si>
  <si>
    <t>david-87465</t>
  </si>
  <si>
    <t>A fuir ! Accident non responsable voiture envoyé dans un garage non agréer par eurofil !!!l'expert ne peut pas passer car partie adverse non assuré et maintenant ils me demandent d'enlever l'épave non roulante a ma charge pour ne pas payer les frais de gardiennage ....</t>
  </si>
  <si>
    <t>thierryresse-85384</t>
  </si>
  <si>
    <t>l 'avis de prélevement du 5 janvier 2020 est passé sur mon compte le 30 décembre sans excuses ni contreparties malgré mes appels téléphoniques</t>
  </si>
  <si>
    <t>snake-85369</t>
  </si>
  <si>
    <t>Ce n'est pas compliqué, au premier sinistre, une résiliation, avec la même phrase type que d'autres : "inadéquation du risque". Quelle est l'intérêt d'être assuré si au final c'est pour être résilier au moindre sinistre ? En gros, à éviter purement et simplement.</t>
  </si>
  <si>
    <t>11 décembre 2019 suite à une expérience en décembre 2019</t>
  </si>
  <si>
    <t>dan-1-69291</t>
  </si>
  <si>
    <t>ET ENCORE UNE AUGMENTATION, ENCORE UNE !
Je veux bien comprendre pour un sinistre même non responsable mais 10 ans d'ancienneté sans aucuns reproches, de plus pour un kilométrage annuel insignifiant (environ 3500km) DUR DUR A DIGERER!
Sans compter les nombreux parrainages  (soeur, frère..) et mon geste commercial de l'année dernière encore une fois envolé.
AH LA,LA ,je vous jure!</t>
  </si>
  <si>
    <t>04 décembre 2019 suite à une expérience en décembre 2019</t>
  </si>
  <si>
    <t>wadja545-76740</t>
  </si>
  <si>
    <t>C'est hallucinant le mépris et comment ils parlent aux clients !!! J'ai jamais vu ça de la vie ! J'ai appellé juste pour savoir si il y a des frais de dossier c'est pas compliqué !! Et on m'oblige déjà à enregistrer toutes mes infos personnelles pour mettre à jour leurs bases de données publicitaires !!! Les frais de dossiers des fois sont exorbitants et ce n'est pas mentionné dans le devis! Comme je ne peux pas souscrire en ligne 
J'ai rapellé une seconde fois Et là SURPRISE un autre interlocuteur refuse prendre en charge ma souscription !!! Je rêve !!! En plus on vous prend de haut . A EVITER ABSOLUMENT</t>
  </si>
  <si>
    <t>ben-81442</t>
  </si>
  <si>
    <t xml:space="preserve">Vous m'avez encaissé 123e d'un coup (soit 4 mois). Au bout d'un mois vous m'avez dit qu'il manquait un relevé d'information d'un ancien assureur et que de ce fait vous ne pouviez pas m'assurer. Je vous ai demandé le remboursement des 3 mois que j'avais payé d'avance mais on m'a répondu que non il fallait bien lire le contrat parce que vous ne remboursiez pas. 
J'ai donc payé 123e pour 1 mois d'assurance !! ( pour une clio 2 ). 
 </t>
  </si>
  <si>
    <t>winch56-81091</t>
  </si>
  <si>
    <t>Voilà une compagnie qui propose un devis, puis au moment de souscrire fait une offre supérieure pour le même véhicule, puis revient au prix du devis, puis fait un contrat provisoire en se trompant dans le type du véhicule. Je rappelle dans la minute qui suit pour leur indiquer l'erreur ce qui provoque une nouvelle hausse du tarif. Je refuse donc le contrat verbalement et envoi dans le même temps un courrier recommandé qu'ils reçoivent le lendemain, soit 24 heure avant la date éventuelle du début de contrat. Bien entendu ils n'en tiennent pas compte et m'adressent un nouveau contrat provisoire avec des dates erronées, le type de véhicule incorect et prélèvent direct une échéance. Eurofil Aviva a même l'intention d'en prélever une seconde le mois suivant. Comment peut-on qualifier de telles procédures. Inutile de dire que je ne me laisserai pas faire.</t>
  </si>
  <si>
    <t>23 octobre 2019 suite à une expérience en octobre 2019</t>
  </si>
  <si>
    <t>jo54-80327</t>
  </si>
  <si>
    <t>Prix très correct, service client parfait pas besoin d'attendre 1h pour joindre une personne même quand je suis tombé en panne après 20h après on verra par la suite.</t>
  </si>
  <si>
    <t>samuel2300-79739</t>
  </si>
  <si>
    <t>J'ai souscrit une assurance auto le 10 septembre, le 22 septembre, j'ai fourni les relevés d'information, le 4 octobre j'ai recu une recommandé pour me prévenir que mon assurance sera résilié le 10 octobre car ils n'ont pas recu le justificatif de la carte grise. je l'ai envoyé le 1 er octobre et elle est toujours en cours de traitement! j'ai payé 3 mois d'assurance! je vais leur envoyé une mise en demeure pour me rembourser les 2 mois: a fuir!!!</t>
  </si>
  <si>
    <t>bdur-79451</t>
  </si>
  <si>
    <t>Attention, limite honnêteté. Assuré depuis 5 ans, sans accident, au moment de résilier mon contrat, loi Hamont, ils ne recoivent soit disant pas les documents de résiliation de ma nouvelle assurance. J'ai du les renvoyer moi même. Ils ont donc gagné un mois de paiement. J'espère être remboursé du trop perçu.</t>
  </si>
  <si>
    <t>rob-79333</t>
  </si>
  <si>
    <t>Fuyez 0 etoile c'est ce qu'il mérite. Ne comptez pas sur l'assistance elle est inexistante. On se moquera de vous.</t>
  </si>
  <si>
    <t>06 septembre 2019 suite à une expérience en septembre 2019</t>
  </si>
  <si>
    <t>ls-79013</t>
  </si>
  <si>
    <t>Catastrophique.
Résiliation suite à deux sinistres non responsables après 950 euros de franchise par sinistre. Nous venons de nous apercevoir suite à une modification de contrat ce jour que nous roulons sans assurance depuis 3 mois ! Eurofil nous a écrit à une mauvaise adresse et ne s'est pas étonné du retour du recommandé avec la mention d'erreur. Une bande de gros nuls.</t>
  </si>
  <si>
    <t>jocelynebclanet-78936</t>
  </si>
  <si>
    <t>dommage d'avoir fait une inscription en fonction du prix avec 50  de bonus sans regarder les commentaires affolants et je constate que tout est vrai : communication au tél néant , ou en pause , alors que le site mentionne de 8h45 à 20 h tous les jours , ou alors écrire sur facebook , un monde ! il faut rester accroché à facebook 1 H pour attendre la réponse.....qui ne vient pas quand même . Le tout est purement INCROYABLE</t>
  </si>
  <si>
    <t>24 août 2019 suite à une expérience en août 2019</t>
  </si>
  <si>
    <t>remlam-78649</t>
  </si>
  <si>
    <t>A fuir absolument , plateforme téléphonique totalement incompétente .Après 30 minutes d' attente , le personnel incapable de donner les bonnes informations et surtout ne fait aucun effort.</t>
  </si>
  <si>
    <t>09 juillet 2019 suite à une expérience en juillet 2019</t>
  </si>
  <si>
    <t>so-77483</t>
  </si>
  <si>
    <t>Personnel qui répond de façon exécrable ! On est bon qu'à payer et ils vous le font bien comprendre                                            !</t>
  </si>
  <si>
    <t>22 juin 2019 suite à une expérience en juin 2019</t>
  </si>
  <si>
    <t>paul95-77029</t>
  </si>
  <si>
    <t>Réactif, prix attractif, écoute du client, un des moins cher du marché de l assurance auto et habitation</t>
  </si>
  <si>
    <t>19 juin 2019 suite à une expérience en juin 2019</t>
  </si>
  <si>
    <t>rp-76915</t>
  </si>
  <si>
    <t xml:space="preserve">Très mécontent à FUIR . Client depuis + 7 ans, pas d'impayé, pas de sinistre sauf 1 il y a 4 jours, reçu ce jour LRAR pour éjection (aucun motif) à l'échéance le 31/8! En plus nous recommande un assureur partenaire ! Par téléphone à la déclaration du sinistre, nous avait certifié pas d'incidence sur bonus 50% très ancien...Ce jour contacté service clients qui ne peut indiquer le motif de la résiliation: c'est une décision de la Direction, le fait du Prince donc....
</t>
  </si>
  <si>
    <t>karthiga-76905</t>
  </si>
  <si>
    <t xml:space="preserve">A fuir. 
J'ai souscrit auprès d'eux pour une voiture toute neuve le 28 mai 2019. Voilà que 20 jours on me résilie le contrat car une fois qu'ils ont obtenue ma carte grise provisoire ils voient en co titulaire mon mari qui n'as pas le permis alors que je l'ai signaler lorsque j'ai fait le devis chez eux. 
Tout ça apparemment c'est écrit dans leurs conditions mais le respect ? La façon de parler à leur client ? 
La personne que j'ai eue au téléphone m'as tout simplement répondu que je pouvais le prendre comme je le voulais quand je leur ai dit que en gros je viens de m'asseoir sur 260e ? Parce que bien évidemment ils vous prennent la somme des 4 mois en avance et ils vous ne le rendent pas quand ils vous résilie. Je suis tout simplement choquée par la façon dont on vous traite 
Je ne donne jamais mon avis ou que se soit mais je prend la peine de le faire ici pour qu'une autre personne se fasse pas avoir comme moi. 
J'ai derrière mois 7 ans de permis jamais eue de soucis toujours eue les meilleurs offres des assurances mais voilà que à cause d'eux je me retrouve avec peu d'assurance qui veulent de moi et à des prix très élevés car je me suis fait résilier par une assurance. </t>
  </si>
  <si>
    <t>essafina16-76642</t>
  </si>
  <si>
    <t xml:space="preserve">Malgré les tarifs très attractifs, cette assurance ne présente rien de comparable à une assurance 
 discount  et je ne suis en rien d'accord avec certains commentaires lus sur internet.
Les équipes sont très professionnelles et les conseils sont très avisés.
Je recommande vivement cette assurance et sans aucune hésitation
</t>
  </si>
  <si>
    <t>gg73-76625</t>
  </si>
  <si>
    <t>Bonjour:
Vendredi dernier J' ai reçu par courrier ma prime d' assurance auto.
je constate une augmentation de 17%, alors que je n' ai aucun sinistre et que mon coefficient réduction à baisser.
De qui se moque t'on ?.
Je ne comprends pas la position d' EUROFIL.
Il me reste 2 solutions: quitter EUROFIL ou rouler sans assurance et plus j'y pense................
Je vous laisse seul juge pour aller chez EUROFIL</t>
  </si>
  <si>
    <t>07 juin 2019 suite à une expérience en juin 2019</t>
  </si>
  <si>
    <t>exoplanete-76563</t>
  </si>
  <si>
    <t>Assurée depuis 25 ans chez Eurofil je dois aujourd'hui changer d'assurance car il ne veulent pas assurer mon nouveau véhicule. Malgré l'envoi de l'acte de cession de mon ancien véhicule il m'ont prélevé ma nouvelle prime et refuse de me rembourser immédiatement les 600 euros me demande d'attendre un mois !!!</t>
  </si>
  <si>
    <t>eliesaffer-76217</t>
  </si>
  <si>
    <t xml:space="preserve">Ne pas se fier aux tarifs, qui augmentent dès la seconde année. 
Et attention à  la garanti bris de glace, car si vous avez un sinistre vous êtes résilié dans l'année !!! 
On vous ouvre des sinistre en trop, il vous faut compter une heure (littéralement) pour obtenir le classement sans suite. 
</t>
  </si>
  <si>
    <t>samz-75328</t>
  </si>
  <si>
    <t>Bonjour,
Assuré depuis plus de 15 ans chez Eurofil (2 maisons, 1 voiture, protection familiale), je suis sidéré par leur façon de faire
Mon fils ayant eu son permis, nous voulons le mettre en conducteur secondaire le temps qu'il achète sa propre voiture. Lorsque mon épouse appelle, une dame très désagréable lui rétorque qu'elle résilie le contrat helico-presto. Mon épouse n'a même pas eu le temps de lui expliquer quoique ce soit ni même essayé de trouver une autre solution (ne pas ajouter mon fils sur le contrat par exemple). Dans la foulée nous recevons une notification de résiliation.
Je veux donc chercher une autre assurance et demande à Eurofil de ne pas laisser la mention "résilié par l'assureur" pour éviter les conséquences négatives lors de ma recherche. Là aussi, refus de leur part jusqu'à ce que je trouve une autre assurance (très pratique je trouve.....).
bref, je suis ecoeuré et vais enlever tous mes biens assurés chez eux car ils ne méritent que ça
FUYEZ EUROFIL et ne vous fiez surtout pas à leurs tarifs "attractifs"... la Qualité a un prix!</t>
  </si>
  <si>
    <t>372hvn-75237</t>
  </si>
  <si>
    <t>Bonjour,
J'ai 2 voitures assurées chez Eurofil. Ma femme vient d'avoir son permis. Je souhaite l'assurer en tant que conducteur secondaire sur l'une d'entre elles. Eurofil ne veut l'assurer qu'en conducteur principal et donc du coup le tarif triple. Le seul motif de refus est parce que j'ai 2 voitures. Est ce normal? C'est pas mentionné dans le contrat non?</t>
  </si>
  <si>
    <t>glad-74981</t>
  </si>
  <si>
    <t>A fuir, ils m ont résilié car je souhaitais ajouter mon conjoint en conducteur occasionnel et ils me l ont refusé car il avait des sinistres. Et ils ont refusé de m assurer seul comme conducteur principal de mon auto car ils nous considèrent comme un foyer. Aberrant, illogique et injuste car je n ai eu aucun sinistre durant 5 ans. J aurai du rester chez direct assurance.</t>
  </si>
  <si>
    <t>pires-71480</t>
  </si>
  <si>
    <t>Eurofil-Aviva Assurance Low-Coast !!!
Tout est au rabais !!!
Afin de maximiser leurs profits, ils tentent par exemple de vous obliger à réparer votre véhicule dans un garage avec lequel ils ont des arrangements... Malgres l'obligation LÉGALE ( loi Hamon du 17 Mars 2014) " libre choix du réparateur " .
Non seulement ils ne vous informe pas de votre liberté de réparer votre véhicule ( arrêté du 29 décembre 2014 ), mais tentent par de l'intimidation ( si la réparation est mal faites vous le serez pas couvert, vous allez devoir payer de votre poche etc etc. Multiples appels pour vous dissuader d'aller ailleurs, font semblant que votre désir n'a pas été formulé etc etc..) .
Je déconseille Fortement ce commerçant.</t>
  </si>
  <si>
    <t>14 février 2019 suite à une expérience en février 2019</t>
  </si>
  <si>
    <t>bibaofir-71046</t>
  </si>
  <si>
    <t>Client Eurofil depuis 8 années avec deux voitures différentes successives.
Alors que ma dernière voiture à été vandalisée deux fois en 6 mois, deux ans après Eurofil décide de me résilier pour "inadéquation du risque au regard de la politique d'acceptation".
Bonjour le choc !!!!
Bien entendu ensuite on est marqué au fer rouge et il est impossible de s'assurer correctement à moins de payer une prime exorbitante.
Il est absolument inadmissible de subir ceci et surtout ensuite d'être fiché comme un vulgaire contrevenant alors que j'ai 50% de bonus et en plus un autre bonus supplémentaire lié à ma fidélité.
Une résiliation par l'assuré à la demande de l'assureur serait beaucoup mieux pour éviter de se retrouver dans une situation inextricable.</t>
  </si>
  <si>
    <t>eyehawk06-71025</t>
  </si>
  <si>
    <t>J'ai ete victime du vol de ma voiture assurer tous risques ++++ EUROFIL refuse de me rembourser mon vehicule,donc j'ai pris un avocat me defendre alors que j'ai jamais eu a faire avec la justice,je deconseil EUROFIL</t>
  </si>
  <si>
    <t>16 janvier 2019 suite à une expérience en janvier 2019</t>
  </si>
  <si>
    <t>nadou-70240</t>
  </si>
  <si>
    <t>J'ai assuré ma voiture depuis 15 jours et je viens de recevoir un nouvel échéancier qui double ma cotisation mensuelle! Aucune demande de consentement, cette modification a été faite sans même me consulter.</t>
  </si>
  <si>
    <t>10 novembre 2018 suite à une expérience en novembre 2018</t>
  </si>
  <si>
    <t>martinsabli-68504</t>
  </si>
  <si>
    <t>Bonjour, assurance résiliée pour défaut de documents par courrier AR. L'ensemble des documents étaient pourtant sur le site largement avant la fin du premier mois d'assurance. Le service client m'a indiqué que le motif de la résiliation était lié au fait que mon profil ne correspondait pas aux conditions générales. L'argument avancé n'avait rien à voir avec un défaut de document. Je n'ai pas trouvé l'argument avancé dans les conditions générales non plus. 
J'ai donc deux problèmes: remboursement ou geste commercial, aucun et beaucoup plus important au vu de la lettre AR aucun assureur ne veut me reprendre aux conditions normales car je serai selon eux fiché AGIRA pour 3 ans. Au téléphone le service client m'assure que je ne suis pas fiché AGIRA. Je demande un courrier indiquant qu'il ne s'agissait pas d'une résiliation compagnie et que je ne suis pas fiché AGIRA pour pouvoir l'envoyer à mon nouvel assureur et diminuer la prime; réponse du service client aucun courrier ne me sera envoyé. C'est inadmissible et inacceptable. 
A titre personnel, j'ai plusieurs véhicules, 50% de bonus depuis 19 ans et une seule déclaration pour accident non responsable en 2017</t>
  </si>
  <si>
    <t>nala-68467</t>
  </si>
  <si>
    <t>J aurais gagné du temps et de l argent, et de la serennité a ne pas être assuré...</t>
  </si>
  <si>
    <t>xpoul-67934</t>
  </si>
  <si>
    <t>la societe vient de resilier mon contrat sous 10 jours car mon fils ( qui ne boit pas et ne sort pas il adore le sport)vient d avoir son permis est un risque aggravant pour leur benefices en conduisant ma clio!!! alerte a tout les parents  d ado serieux vous etes jeté du jour au lendemain bonus 50% jamais d accident 30 ans de permis!!!!!
appelez vous verrez!!!!!!</t>
  </si>
  <si>
    <t>03 novembre 2018 suite à une expérience en novembre 2018</t>
  </si>
  <si>
    <t>alherv-68117</t>
  </si>
  <si>
    <t xml:space="preserve">contrat souscrit le 01/01/2002 pour deux autos et pour une habitation
premier sinistre le 04/04/2018 soit 16 ans et 4 mois sans  sinistre
le sinistre en question intervient sur un parking  de ma ville surchargé
espace réduit entre deux voitures    j'effleure l'arrière gauche de la voiture située à ma droite    le conducteur de cette voiture présent à bord de celle ci ouvre la porte ce qui entraine le contact entre les 2 voitures          Je reçois une lettre de résiliation standard photocopie d'après les avis lus par ailleurs aucune explication particulière
</t>
  </si>
  <si>
    <t>materic-67676</t>
  </si>
  <si>
    <t>Après plus de 10 ans chez Eurofil avec 4 contrats , j,ai été mis dehors lors de mon changements d'adresse.
Sans explication à part que j'avais eu en 18 mois 3 bris de glaces non responsables.
Eurofil comme beaucoup d'assurances est la pour faire du chiffre sur votre dos.
a fuir</t>
  </si>
  <si>
    <t>scawl-67529</t>
  </si>
  <si>
    <t>Attention si vous achetez une voiture en leasing et que vous vous assure chez Eurofil. Ma voiture de moins de 2 ans 17000kms estimée à...7680e alors que l'argus est à 11000 hors option.Selon l'expert, ce qui est du n importe quoi, les couts de la réparation sont plus chers que le prix de la voiture(c'est de la folie). Chez Eurofil, on a le droit de payer et après un sinistre, la société de leasing et l'assurance s arrangent ensemble.Méfiez vous!!!. Le leasing, plus jamais! Eurofil, plus jamais non plus, encore moins d'ailleurs</t>
  </si>
  <si>
    <t>yalnizlik-67148</t>
  </si>
  <si>
    <t xml:space="preserve">Sans que je fasse aucun accident ils augmente les prix.
De ce fait je ne suis pas du tout content d'eurofil, j'ai même l'intention de résilier tout mes contrats chez eux. </t>
  </si>
  <si>
    <t>17 septembre 2018 suite à une expérience en septembre 2018</t>
  </si>
  <si>
    <t>pauline-66912</t>
  </si>
  <si>
    <t xml:space="preserve">cette assurance ne vous defend pas des qu il y a litige et applique le malus meme si vous avez raison . augmentation exponentiel de ass d ann ee en annee.vite a changer ...zero............je ne conseil pas cEtte assURANCE . idem GMF ET DIRECT ASS NUL...................
</t>
  </si>
  <si>
    <t>pat74-66906</t>
  </si>
  <si>
    <t>a fuire en panne a 280 km il on oublier d'appeler le taxi et le depanneur était trop loin il paie pas la difference</t>
  </si>
  <si>
    <t>claunic-66593</t>
  </si>
  <si>
    <t xml:space="preserve">suiteune a un degat important sur ma caravane ,j'ai donc prevenu par telephone mon assureur eurofil.Reponse
pas deprobleme nous ouvrons un dossier.Ce fut la seule demarche que j'ai du effectué.Ensuite une proposition pour le passage de l'expert,reparations (6200euros)et recuperation de ma caravane apres un cheque de 150 euros de franchise.Je suis extremement satsfait de la prise en chargede mon sinistre et je recommande vivement de souscrire vos assurances chez eurofil.PAS DE Blablas seulement le respect du contrat et une simplicité dans la demarche lors d'un probleme.
declaration faite en septembre 2017.Autre vehicule assuré laguna 8chv formule tout risques sans franchise accident
</t>
  </si>
  <si>
    <t>herve32-66398</t>
  </si>
  <si>
    <t>a fuire de toute urgence! je n'est que des litige avec eux! refus de prendre en compte le courrier, refus de prendre en compte la demande de résiliation, triple la prime d'assurance sur le moi d'après, réclamé une prime d'assurance avec 2 mois avance sinon il résilie, aucune réponse pas au mail, numéro surtaxé, bref y allez pas a fuir!!!</t>
  </si>
  <si>
    <t>alex-66216</t>
  </si>
  <si>
    <t xml:space="preserve">Je confirme l'avis précédent du conducteur dans la même situation que la mienne
Ne surtout pas prêter votre véhicule à un jeune conducteur sous peine de subir une clause abusive, une franchise-pénalité de 3000 euros
Clause dont personne ne vous parle lors de la signature du contrat
Ma fille à eu un accrochage sur un parking avec constat à l'amiable et l'on ma demandé de payer l'intégralité des frais (1600 euros). En plus de cela Eurofil a résilié mon contrat
La réparation a eu lieu en juin de cette année et j'ai règlé directement le garagiste
Sur ce je viens de recevoir un courrier de Eurofil rappelant que je leur doit 3000 euros.
Au téléphone, le conseillé est incapable de m'expliquer pourquoi si ce n'est de me relire les clauses du contrat
" franchise de 3000 euros en cas de prêt ...)
Elle veut me passer le responsable qui n'est pas disponible
Les pratiques de cette assurance sont très discutables
J'en suis actuellement là et attends de leurs nouvelles.
Plusieurs de mes connaissances fuient cette assurance
 </t>
  </si>
  <si>
    <t>03 août 2018 suite à une expérience en août 2018</t>
  </si>
  <si>
    <t>cindy2409-65968</t>
  </si>
  <si>
    <t>Assurance qui se défosse au moment de prendre en charge un sinistre. Elle se fie aux conclusions d'un expert incompétent. Service client et commercial désastreux. A fuir!</t>
  </si>
  <si>
    <t>melbaaaaaaz-65309</t>
  </si>
  <si>
    <t xml:space="preserve">Fuyez!!! Aucune empathie poir les clients. suite perte d'emploi j'ai changé de banque et le prélèvement de mon assurance auto n est pas passé. 
jai desuite été contacté et informé de ma situation le service n'a rien voulu savoir. Ils veulent que  je paie la totalité de l'année soit 600e. J'ai perdu mon emploi 1 loyer un enfant je ne refuse pas de payer les 200e lais 600 d'un coup au vu de ma  situation. 
j'aurai jalais du souscrire </t>
  </si>
  <si>
    <t>28 juin 2018 suite à une expérience en juin 2018</t>
  </si>
  <si>
    <t>sylvie-65137</t>
  </si>
  <si>
    <t>Une honte !!! 3 sinistres EN STATIONNEMENT DONC NON RESPONSABLE en deux ans et on vous jette comme un malpropre, même si vous cotisez à l'option TOUS RISQUES ! Lettre en AR de résiliation sans motif : "un récent examen de votre dossier [...] ne permet pas sa reconduction".
Une assurance qui n'en est pas une : il NE FAUT RIEN DÉCLARER même si vous n'êtes pas en tord et payer les réparations par vous même. Ou bien vous vous exposez à voir le PRIX de votre prime d'assurance TRIPLER chez un de leur "partenaire" et chez les autres assureurs !!</t>
  </si>
  <si>
    <t>22 juin 2018 suite à une expérience en juin 2018</t>
  </si>
  <si>
    <t>mathieu4585-64993</t>
  </si>
  <si>
    <t>Assure 1 an et puis un accident et la : augmentation du risque donc résiliation. Une assurance pas chère si vous n'en avez pas brsoin. Vous resilient à la moindre dépense</t>
  </si>
  <si>
    <t>aucun-64442</t>
  </si>
  <si>
    <t>Jaten la fin de mon sinistre et je resilie tt mes contrat accident depuis le 16/05 et toujour pas repare mon vehicule surtou je suis pas fautif. A fuire vous le conseil pas reglo .me demande de paye la franchise si je veux reparer mon vehicule .......</t>
  </si>
  <si>
    <t>fadou-63999</t>
  </si>
  <si>
    <t>Je me suis fait avoir ! J'avais souscrit à deux contrats auto pour deux conducteurs. Au début on a pris en compte le bonus le plus élevé. Il a suffit que je résilie le deuxième contrat, ils ont recalculé la tarification pour le conducteur qui a le moins de bonus. Quand je voulais inverser les conducteurs, la conseillère avec qui j'ai souscrit au contrat s'est complètement déchargée, elle m'a orienté au service client qui m'a renvoyé à elle ! Tout le monde s'est retiré de l'affaire. On m'a demandé de déposer une réclamation. Des conseillers impulsifs et pas du tout professionnels !!</t>
  </si>
  <si>
    <t>laurentlaurent-63903</t>
  </si>
  <si>
    <t>J'ai eu un accident avec blessés. L'assistance, le raptriement, la résolution des problèmes, l'écoute au service client, l'expert etc ... TOUT a été un enfer, je n'y retournerais plus jamais !!!</t>
  </si>
  <si>
    <t>gwen-63543</t>
  </si>
  <si>
    <t>une assurance que je conseille a personne. sur un mot de travers au telephone la conversation est enregistre et ils resilient votre contrat en un tour de main,jamais eu d'accident a tors ! bonus au plus haut! pour un sinistre non responsable la croix et la banniere pour le garagiste qui repare!l'auto c sur tarif conccurentiel mais c tout! au telephone ils se prennent pour des cadors parce qu'ils enregistrent ,c une honte,dans ces cas la ils ont tout bon!!!!!!alors reflechissez a deux fois avant de prendre cette assurance!!!!!</t>
  </si>
  <si>
    <t>24 avril 2018 suite à une expérience en avril 2018</t>
  </si>
  <si>
    <t>laureine34-63527</t>
  </si>
  <si>
    <t>Ils jouent sur les mots pour pouvoir mieux voler les gens c'est lamentable... Ils ne vous donnent pas les bonnes informations pour pouvoir résilier votre contrat et garder l'accompte. Au téléphone le service est pitoyable et les différents services se contredisent entre eux en attendant le temps "imparti" passe et plus d'assurance par contre "l'accompte est perdu" oui mais pas pour tout le monde ...</t>
  </si>
  <si>
    <t>22 avril 2018 suite à une expérience en avril 2018</t>
  </si>
  <si>
    <t>deljero-63476</t>
  </si>
  <si>
    <t>Résilié par l'assurance après deux accidents non responsables, c'est honteux</t>
  </si>
  <si>
    <t>mtpal-63182</t>
  </si>
  <si>
    <t xml:space="preserve">Je ne voudrais pas porter un jugement ni subjectif ni haineux, un cas réel, cette assurance, en l’occurrence me couvre en quoi ?
Cas d’étude :
Ne pas avoir un accident sur un parking d’une « grande surface » (si les gens de voyages vous dégradent votre voiture). Remboursement à vos vrais.
Ne surtout pas sortir de votre département (pourtant il n’assurent « remorquage qu’à partir de 27 ou 50 km selon département).
Malheureux, si vous avez un accident en dehors de la France ; catastrophe, votre véhicule, ni rapatrié, ni réparé, ni prit en charge …. Allo …. Allo…. Silence…
Pourtant, à la date du prélèvement, « EUROFIL EST LA »… bizarre  pour encaisser très prompt et réactif présent ?
</t>
  </si>
  <si>
    <t>kate-63152</t>
  </si>
  <si>
    <t>Personnel agressif au téléphone les différents services se contredisent entre eux. Ils résilient des contrats d'assurance en falsifiant les dates d'envoi! Le facteur à mis trois semaines pour me présenter un recommandé! Résiliation faite après plus de 15 années d'assurance sans aucun sinistre déclaré!</t>
  </si>
  <si>
    <t>lo75-62781</t>
  </si>
  <si>
    <t xml:space="preserve">Je suis cliente pour mon assurance voiture et maison depuis plusieurs années avec un bonus 0.5 pour ma voiture et je viens de recevoir une lettre recommandée de résiliation pour "augmentation du risque". J'ai eu 3 sinistres depuis le début de mon contrat dont 2 non responsable et je me retrouve à devoir trouver une assurance pour assurés résiliés (et donc beaucoup plus chère) alors que les 2 derniers sinistres ne sont pas de mon fait (par ex le dernier est un bris de glace suite à une pierre reçue sur la route). Cette assurance n'a pas hésité à me résilier mais elle n'est pas vu de problème à augmenter mes cotisations assurance chaque année : ma prime a pris 80% en 5 ans ... </t>
  </si>
  <si>
    <t>16 mars 2018 suite à une expérience en mars 2018</t>
  </si>
  <si>
    <t>kitou-62409</t>
  </si>
  <si>
    <t>Je suis assurée chez eurofil depuis plus de 8 ans pour deux vehicules. Ma fille est en conduite supervisée et lorsque j'ai voulu connaitre les couts de son assurance après son permis on m'a annoncé qu'ils n'assuraient pas les jeunes conducteurs. Conséquence je cherche une nouvelle compagnie pour mes voitures</t>
  </si>
  <si>
    <t>frangui-61821</t>
  </si>
  <si>
    <t>Cette assurance a résilié mon contrat car je ne pouvais pas fournir la carte grise que je n'ai pas encore reçu à cause d'une demande tardive de mon vendeur à l'ANTS. Compagnie à éviter absolument.</t>
  </si>
  <si>
    <t>24 janvier 2018 suite à une expérience en janvier 2018</t>
  </si>
  <si>
    <t>alpego-60764</t>
  </si>
  <si>
    <t>Mon épouse et moi sommes assurés depuis 2 ans chez Eurofil pour nos 2 voitures, avec un coefficient de réduction de 0.50 depuis plus de 3 ans. A notre grande surprise Eurofil vient de résilier nos 2 contrats sans, malgré notre demande, nous donner la raison de cette résiliation. Je précise que nous avons déclaré en 2017 un sinistre matériel mineur (accrochage rétroviseur) avec responsabilité partielle, sur un de nos 2 contrats et aucun sinistre sur le 2ème contrat.</t>
  </si>
  <si>
    <t>laurine-brg-60518</t>
  </si>
  <si>
    <t xml:space="preserve">UNE HONTE !!
Je m’assure chez eux, ils me demandent les papiers un par un une fois que je leurs envoie (cela a pris du temps puisque chaque fois ils me demandent quelques chose de nouveau, non pas me demander tous d’un coup), ils me résilient mon assurance pour faute de temps alors que c’est eux qui n’ont pas traité les papiers attend.
Et pour couronner le tout ils ne peuvent plus m’assurer puisque, je cite, « une fois résilier c’est résilier »
JE DÉCONSEILLE COMPLÈTEMENT CETTE ASSURANCE ! Je n’ai jamais vu ça  </t>
  </si>
  <si>
    <t>14 janvier 2018 suite à une expérience en janvier 2018</t>
  </si>
  <si>
    <t>duvige-60471</t>
  </si>
  <si>
    <t>Je pensait que vous etiez une assurance responsable et  humaine mais je commence a me rendre compte qu en faite je me trompe, apres des années passé chez vous sans aucun soucy,aucun retard de paiement, je viens de recevoir mon nouvelle échéancié et je prend plus de 200e pour 1 tout petit sinistre malheresement presque indépendant de ma volonté, certe je suis reconnu reponsable mais la situation fait que la premiere voiture a fauté et c est moi qui a pris, et pourtant ce n etais que des petits dégats materiel !! , il y a quelque mois j ai appelé un de vos conseiller qui m a assurer que la cotisation ne serai pas tres haute et qu il fallait que je prenne une assurance habitation chez vous pour refaire descendre le prix et que cela pencherai dans la balance lors de l avis de nouvel échéance !!!! quenini  il n en ai rien j appel une dame me disant que cela n ai pas possible du tout !!! bizard le discours a  bien changer en quelque mois
je suis totalement décu de vos promesses non tenue et pourtant j appréciait d etre chez vous et je vais aller surement voir la concurance sachant que j ai déja recu des offres a option egal ou proche pour presque 300e moin cher 
Ah oui j oubliai on me reproche aussi un bris de glace completement independant de ma volonté ( j ai acheté le vehicule comme ca) j ai pourtant l option bris de glace avec la franchise a 0 et on me dit que je doit payer en plus car j ai fait appel a vos service pour ca !!! et pourtant je paie pour ca tout les mois pourquoi m augmenté a cause de cela aussi ??? donc je paie double je commence a me sentir comme un  pigeon !!</t>
  </si>
  <si>
    <t>guyonnet-60150</t>
  </si>
  <si>
    <t>Demande de devis pour un vehicule que je compte me servir en secour de mon vehicule principale qui est assuré allieur donc il me fait le devis et mz dit que durant les 3 premier moi j aurai une une pénalité de 3000 euro en plus de ma franchise en cas de sinistre lol car c est un vehicule qu on ma deposer en depaneuse en panne que je vais repare et qui n est actuelement pas assure ha aussi chez eux si vous pretez votre vehicule assure vous que la personne a plus de 5 an de permis sinon vous l avez dans le .. Et oui c est pas 3 an le permis probatoire chez eux lol fin breff je n est qun conseil changer vite d assurance!!
Desolé pour l'hortographe..</t>
  </si>
  <si>
    <t>02 janvier 2018 suite à une expérience en janvier 2018</t>
  </si>
  <si>
    <t>allois5522-60100</t>
  </si>
  <si>
    <t>Je viens d avoir un accident sevice assistance au top et rapide des personnes a votre ecoute vraiment tres contant d eurofil  je conseil cette assurance a rien a envier avec une assurance classique en plus j ai une assurance tous risque maxi donc pret de voiture pouf 21j</t>
  </si>
  <si>
    <t>mohautomatisme-59624</t>
  </si>
  <si>
    <t xml:space="preserve">Très satisfait 
Conseillers à l'écoute, compétents
Bien informé et assisté le long de la procédure indemnisation suite au sinistre que j'ai déclaré le mois de novembre 2017 (accident de voiture) 
Indemnisé rapidement conformément aux clauses de contrat malgré que la somme remboursée est élevés (véhicule accidenté presque neuf).
  </t>
  </si>
  <si>
    <t>kergi-57818</t>
  </si>
  <si>
    <t xml:space="preserve"> Presque tous les conseillers son agressifs au moment des renseignements, alors imaginez quand vous avez un problème !!!
Comment dans mon cas j'ai eu un petit accident et malgré une assurance tout risques maxi ils m ont fait payer une partie des travaux de réparation. J'ai vu 2 avocats tous deux inanimes cest inadmissible. Je suis en cours de procédure avec eux. Affaire à suivre.
</t>
  </si>
  <si>
    <t>toto-58820</t>
  </si>
  <si>
    <t>bonjour a tous apres avoir longuement hesité et avoir lu tout vos commentaires j'en conclu que eurofil est une tres bonne assurance si nous avons zero sinistre jusqu a la fin de nos jour!!!!!je pense donc rester a mon assurance initial qui me coute certe 35 euros de plus par mois que cette assurance en ligne mais au moins j ai un bureau dans ma ville pour les voirs et surtout en cas de souci il me trouveront une solution car avec 2 voitures et 2 maisons assurés chez eux je ne pense pas etre viré au premier pepin</t>
  </si>
  <si>
    <t>13 novembre 2017 suite à une expérience en novembre 2017</t>
  </si>
  <si>
    <t>oceane0501-58794</t>
  </si>
  <si>
    <t xml:space="preserve">Nous avions moi et mon conjoint contacter cette assurances pour notre voiture. Il nous ont assuré temporairement jusqu’a recevoir les papiers demandés. 
Dernier jours où nous sommes assuré ils nous appellent pour nous dire qu’ils ne peuvent pas nous assuré. 
Je suis très en colère contre cette assurance. Je déconseille. </t>
  </si>
  <si>
    <t>giralau-58697</t>
  </si>
  <si>
    <t xml:space="preserve">Bonjour,
je viens de recevoir ma nouvelle cotisation auto  : elle a augmenté de 8% et aucune explication dans le courrier !
J’appelle donc le service client : là non plus l’assistante ne peut pas me donner de raison. Je lui rappelle que l’augmentation moyenne des compagnies est de  2 à 3 %. “Je ne peut rien faire pour vous monsieur” me dit elle (dur métier) . Je lui demande de faire remonter mon incompréhension, ma colère et mon souhait de résilier.
</t>
  </si>
  <si>
    <t>07 novembre 2017 suite à une expérience en novembre 2017</t>
  </si>
  <si>
    <t>michou33-58663</t>
  </si>
  <si>
    <t xml:space="preserve">Cela fait 17 ans que je suis cliente pour mon assurance voiture et habitation. Je déménage et là on m’annonce que l’on ne reconduira pas mon contrat et que j’ai deux mois avant que n’intervienne la résiliation. Un bris de glace en 17 ans et jeter comme une malpropre. Le comble est que je n’arrive pas à obtenir un courrier disant que je suis résiliée à l’amiable. Courrier que me reclame un futur assureur suspicieux de me voir arriver comme client. 
De plus j’ai été  agressee au telephone alors que je cherche simplement à obtenir cette attestation. 
Finalement je me demande Si je ne suis pas victime de discrimination liée à mon âge. 
Je ne manquerai pas de vous adresser un courrier recommandé afin d’obtenir ce courrier. </t>
  </si>
  <si>
    <t>31 octobre 2017 suite à une expérience en octobre 2017</t>
  </si>
  <si>
    <t>ricky-58509</t>
  </si>
  <si>
    <t>Eurofil, un assureur qui lâche ses clients</t>
  </si>
  <si>
    <t>gaetan69120-58369</t>
  </si>
  <si>
    <t>Depuis deux j’etais a 0,64 de bonus passé l.annee dernière  à 0,84 suite accrochage superficiel ou j.etais a tort certes mais mon véhicule n.avait pas eu de dommage (la personne que j.ai percuté etait en leasing). Puis on m.a accroché en se rabattant sur moi, cette année avec une voiture neuve, le conducteur a pris la fuite j.ai eu le temps de prendre des photos pour avoir la plaque et j.ai pas arrêté de témoin ds la panique. On m.avait averti sur le faite que cela pouvait être 100% a tort si elle se déclarait pas, niait les faits , et il s.est passé 50/50 car déclaration inverse de la personne suite démarche de relance demandé par moi via eurofil.. Résultat on m.envoi une lettre de résiliation sachant que mon véhicule n.est pas encore réparé à cause du barème fixe à 150€ Par l.expert sur une jante ( pu neuf 350€). La solution de réparation est d.envoye cette jante au Portugal avec une loc d.un véhicule de prêt pour 2 jours via prestataire agréé ... donc dans cette histoire on m.a sanctionné plusieurs fois, un j.etais pas en tort, le code assurantiel le voit différemment certes.mais la personne se barre et ne présente pas ces papiers, et c’est peut être même une fausse déclaration si pas bon conducteur déclaré en face ( impossible à verifier), et à la fin vous avez rien demandé on vous raddi avec les hausses tarifaires que cela engendre à la concurrence.. ou est l.humain dans ton cela ? Ou la relation clientèle ?</t>
  </si>
  <si>
    <t>24 octobre 2017 suite à une expérience en octobre 2017</t>
  </si>
  <si>
    <t>marianne-58333</t>
  </si>
  <si>
    <t>je viens d'être résiliée pour mon assurance auto et caravane après 4 ans. Le motif : "suite à un récent examen de votre dossier, l'inadéquation du risque au regard de la politique d'acceptation de la compagnie ne permet pas sa reconduction pour la période à venir". Je leur demande de me communiquer les raisons de ce choix, sachant que je n'ai pas eu de retrait de permis, de conduite en état d'ivresse, de points retirés, factures honorées, qu'un accrochage en 2014. Je souhaite un contact avec le médiateur eurofil. Merci. Je leur envoie un courrier recommandé ce jour pour comprendre quelque chose.</t>
  </si>
  <si>
    <t>martinp-58307</t>
  </si>
  <si>
    <t>Je ne suis toujours pas remboursé après plus de 8 mois suite à un accrochage non responsable avec un véhicule étranger! Le dossier passe en contentieux. Je regrette que l'assurance n'ait pas avancé les frais pour la réparation de mon véhicule.</t>
  </si>
  <si>
    <t>lyma-58304</t>
  </si>
  <si>
    <t>Un accident et on se retrouve avec une résiliation  d'assurance  par lassureur car on correspond plus a leur politique d'assurance. ( en gros on paye tout est bien et le jour ou on a un soucis on se fait radier). Vraiment lamentable.</t>
  </si>
  <si>
    <t>brett-58073</t>
  </si>
  <si>
    <t>assurance chère pour un véhicule ancien (plus de 20ans)au maximum de bonus,avec des garanties très précaires(341 euros pour vieux diesel de 7 chevaux)</t>
  </si>
  <si>
    <t>09 octobre 2017 suite à une expérience en octobre 2017</t>
  </si>
  <si>
    <t>eddy-57916</t>
  </si>
  <si>
    <t xml:space="preserve">Bravo à vous Eurofil !
Sinistre il y a + de 6 mois ! Après de nombreux coups de téléphones et menace ce jour même de partir, Eurofil comme par enchantement vient de faire le nécessaire : Mr, l'expert à fait partir le dossier ce jour même vous êtes chanceux ! ouaah quel efficacité (Ils ont perdu la photo d’expertise puis l'on retrouvé et j'en passe).. Comme c'est un transporteur européen on m'annonce encore 1 an d'attente... 6 mois perdu à vous recontacter sans cesse... Vous êtes des incapables ! 
Attention aux petites lignes, leurs prix sont agressifs mais nombre de "limitations" sont à déplorer tel que le kilométrage précisé à aucun moment ! </t>
  </si>
  <si>
    <t>melmel-57874</t>
  </si>
  <si>
    <t>Service client catastrophique. 
Achat d'une voiture supplémentaire en attendant la vente de l'ancienne et 3 jours sans pouvoir souscrire car ce n'est jamais le bon service concerné etc etc 
Au bout de 3 jours enfin quelqu'un téléphone et comme par magie 10 euros plus chère que le précédent devis fais par téléphone ( ne faite pas vos devis sur internet il y a toujours quelque chose qui iras pas le contrat et qui vous coûtera sûrement chère ) .
Le conseiller n'a pas accepté cette remarque et c'est mis à mal me parler , m'accuser de tout et n'importe quoi et c'est permis de critiquer mon choix de peu être aller voir ailleurs vu que le prix avais augmenté .
Je n'avais jamais eu a faire au service client en 1 ans vu que je n'ai jamais rien eu à déclaré et le plus tard a été le mieux je vais donc me rediriger vers une autre assurance même plus cher mais au moins d'avoir un service client digne de ce nom et surtout qui respecte ses clients .</t>
  </si>
  <si>
    <t>vinijo-57866</t>
  </si>
  <si>
    <t>10 ans et viré Après 2 sinistres (tout petits accrochages sans corporel)responsables en 2 ans</t>
  </si>
  <si>
    <t>thibault83-57629</t>
  </si>
  <si>
    <t>Fuyez!!!!!! Ils vous virent à la moindre occasions et après c'est l'enfer pour trouver une autre assurance!!!</t>
  </si>
  <si>
    <t>21 septembre 2017 suite à une expérience en septembre 2017</t>
  </si>
  <si>
    <t>meric42-57064</t>
  </si>
  <si>
    <t>personnel très désagréable ( MADAME LEROY) , crie au téléphone quand on lui demande de répéter bref tres énervent surtout le matin !!! , sinon leurs pub sur le fait de partir comme on veux ... c'est du blabla car on vous demande les mèmes justificatifs que les autres comme par exemple un certificat de cession en cas de rupture de contrat pour vente donc rien de nouveau , niveau prix comme les  autres</t>
  </si>
  <si>
    <t>bosko-57484</t>
  </si>
  <si>
    <t>Bonsoir 
J'ai souscrit chez Eurofil fin juillet en passant par le comparateur Lesfurets.com en croyant avoir fait la bonne affaire seulement depuis je n'ai reçu ni contrat et encore moins la carte verte. J'ai essayé de les contacter mais jamais de réponses. Récemment je reçois un courrier de résiliation unilatéral, donc j'appelle pour avoir plus d'informations on me dit tout simplement que le contrat etait résilié et que j'ai perdu l'acompte qui est de 290 euros. La conseillere  me dit qu'on vous a envoyé le contrat mais le courrier nous a été retourné et qu'on vous a laissé un message sur votre répondeur ... enfin du n'importe quoi quoi.
Il faut signaler que la conseillère était très désagréable,  je demande une reconduction du contrat (chose logique) et ainsi clore ce malentendu elle me répond expressement par un négatif et elle va jusqu'à me narguer en me suggérant d'aller devant la justice et que de toute manière j'avais plus à y perdre. Alors qu'à aucun moment je n'ai abordé ce volet la. Incroyable venant d'une professionnelle, j'étais vraiment choqué par le ton employé.
J'espère que cette affaire est le fait seulement d'une employée un peu aigrie et non pas une politique à grande échelle d'un assureur, sinon cela fait très peur.</t>
  </si>
  <si>
    <t>13 septembre 2017 suite à une expérience en septembre 2017</t>
  </si>
  <si>
    <t>or3ly74-57312</t>
  </si>
  <si>
    <t>Après être passée par Allianz et Direct Assurance, je peux garantir que Euro fil est largement mieux!</t>
  </si>
  <si>
    <t>liberte91-55595</t>
  </si>
  <si>
    <t>Bonjour, je vous déconseille fortement cette compagnie Eurofil.
J'ai appelé il y a quelques semaines pour étudier la possibilité d'apporter une modification à mon contrat en ajoutant d'autres garanties.
au retour et dans l'immédiat, on m'informe que mon contrat sera résilié alors que moi je n'ai à aucun moment demander une résiliation j'ai juste demandé une information...demander une information cela m'a couté une résiliation chez Eurofil...je vous laisse vous même juger !
Attention attention attention à fuir au plus vite avant de vous faire avoir comme moi ...j'ai été résilié pour aucun mais vraiment aucun motif valable.</t>
  </si>
  <si>
    <t>26 août 2017 suite à une expérience en août 2017</t>
  </si>
  <si>
    <t>signoret-54211</t>
  </si>
  <si>
    <t>Depuis bientôt dix ans chez eux , deux accidents non responsable ,  le premier véhicule épave,mais  indemniser à sa juste valeur, le deuxième  véhicule épave aussi, mais très mal expertiser du coup contre expertise de ma part et là, ils n'aiment pas, du coup ils cherchent des complications à n’en plus finir, depuis février 2017 mon dossier traîne et toujours non indemniser.</t>
  </si>
  <si>
    <t>23 août 2017 suite à une expérience en août 2017</t>
  </si>
  <si>
    <t>coco29-56828</t>
  </si>
  <si>
    <t>En cas d'accident grave , même si vous n'êtes pas en tort , il faut batailler et on vous éjecte</t>
  </si>
  <si>
    <t>cmag-56539</t>
  </si>
  <si>
    <t>Service client très désagréable, il fut attendre la fin des congés pour pouvoir recevoir une prise en charge alors que le véhicule est immobilisé, pour bris de glace.</t>
  </si>
  <si>
    <t>3vallees-56372</t>
  </si>
  <si>
    <t>Eurofil a tout simplement résilier mon contrat car je n'ai renvoyé mon relevé d'information des derniers 24 mois, alors qu'il avait reçu celui des 12 dernier mois. Alors que j'allais leur envoyer, c'était juste un document à récupérer auprès de mon ancien assureur. De plus cela faisait 10 jours que je roulais sans assurance sans le savoir. Je suis partie en vacances sans assurance et sans être au courant. C'est seulement à mon retour de vacances que j'ai découvert un courrier postal me disant que mon contrat avait été résilié depuis 10 jours. Ils sont inconscients.  À fuir..</t>
  </si>
  <si>
    <t>ericl-56294</t>
  </si>
  <si>
    <t xml:space="preserve">Je suis extrêmement insatisfait des services de Eurofil. Pour faire court, j'ai déclaré 3 sinistres dans l'année :
- 2 bris de glace, (le 1er un gravillon et le 2ème un oiseau qui vient taper mon pare-brise)
- 1 vandalisme : une personne civilisée c'est amusée à rayer tout le côté gauche de la voiture avec une clé.
3 sinistres pour lesquels je ne comprends pas bien où est ma responsabilité.
Aujourd'hui, j'ai changé de région et Eurofil se sert de l'article L.113.16 du code des assurances pour me jeter comme un mal propre.
Ce qui me rends encore plus furieux, c'est que lorsque je fais des demandes de devis sur les comparateurs en indiquant les sinistres et ma nouvelle adresse postale, Eurofil se permet de me contacter pour me faire une proposition.
Ces gens-là se payent ma tête, ils ne m'ont pas résilier à cause de mon déménagement mais à cause de 3 sinistres pour lesquels je n'y suis absolument pour rien et pour lesquels je leur ai demandé de faire le travail pour lequel je les paye : m’indemniser en cas de sinistre.
Tu sers à quoi Eurofil ? A empocher le fric des gens et les jeter si tu dois en sortir de ta poche !!!
Je n’appelle pas ça une assurance, juste une pompe à fric.
Je vous déconseille vivement de signer un contrat d’assurance avec Eurofil.
</t>
  </si>
  <si>
    <t>13 juillet 2017 suite à une expérience en juillet 2017</t>
  </si>
  <si>
    <t>patmol73-56012</t>
  </si>
  <si>
    <t>trop peu d'assurance telle que eurofil était à notre porter alors que jusqu'à l'année 2015 nous avons souhaiter faire un comparatif d'assurance et de ce fait nous avions consulter eurofil pour basculer tout les contrats auto que nous pocédions à la banque populaire des alpes...</t>
  </si>
  <si>
    <t>02 juillet 2017 suite à une expérience en juillet 2017</t>
  </si>
  <si>
    <t>coco83-55761</t>
  </si>
  <si>
    <t>Depuis des années j'étais à Euforil, j'étais satisfaite. Hier je reçois un courrier recommandé comme quoi je ne suis plus assurée. Ils ne me donnent aucune raison. je dois chercher une assurance avant fin août et  on est le 2/07 !  je n'ai jamais eu d'accident à mon tort. je suis écœurée. Fuyez cette assurance . Ils n'ont aucun respect de leurs clients.</t>
  </si>
  <si>
    <t>catherine-55041</t>
  </si>
  <si>
    <t>ATTENTION! je souscris en ligne en notant tout les renseignements nécessaires, Je note mon bonus actuel et je constate qu'ils enregistrent un bonus "recalculé"légèrement plus faible. Je ne me pose pas plus de questions... ils envoient la résiliation a mon assureur, encaisse mon règlement puis me téléphone pour vérifier les données et s'apercevoir que le bonus indiqué par mes soins est celui de l'année en cours et donc...ils ne peuvent pas m'assurer!! mais ils ont résilié mon assurance et ne peuvent plus rien faire. Juste scandaleux et incompétents...</t>
  </si>
  <si>
    <t>20 mai 2017 suite à une expérience en mai 2017</t>
  </si>
  <si>
    <t>buriti-54822</t>
  </si>
  <si>
    <t>A la suite d'une demande de contrat d'assurance auto pour une voiture de collection, il m'a été adressé un devis qui m'a paru très intéressant. J'ai donc fourni mes coordonnées bancaires pour finaliser l'opération et ai été débité d'un premier montant de 50€ qui, en attente de la finalisation du contrat, me permettait de circuler avec une attestation provisoire d'un mois. Après avoir fourni les pièces demandées, à savoir un scan de la carte grise et du bulletin de situation de mon ancienne assurance, il m'a été signifié que Eurofil ne pouvait pas m'assurer à ces conditions. Au delà du temps perdu, j'ai payé pour un mois d'assurance 50€, non négociable,ce qui rapporté à un an de cotisations équivaut à 600€. Bien trop cher pour moi!</t>
  </si>
  <si>
    <t>15 mai 2017 suite à une expérience en mai 2017</t>
  </si>
  <si>
    <t>pastop74-54697</t>
  </si>
  <si>
    <t>10 ans d'assurée auto chez eurofil. Zéro dommages, habitations et 2 véhicules. Extension d'assurance pour la conduite accompagnée de notre fille sur 1 an. Je les appelle aujourd'hui pour demander s'ils assurent les jeunes permis car elle l'a obtenu. On me répond qu'ils n'assurent pas les jeunes conducteurs et qu'ils vont résilier de suite mon assurance auto du véhicule concerné. On est le 15 mai 2017, je serai sans assurance le 26 mai 2017, ils résilient immédiatement. Je me retrouve sans assurance du jour au lendemain pour un simple renseignement téléphonique. Titulaire du permis depuis 1984, sans accidents ni dommages, 12 points. Voilà le super service client !</t>
  </si>
  <si>
    <t>21 mars 2017 suite à une expérience en mars 2017</t>
  </si>
  <si>
    <t>dada92-53449</t>
  </si>
  <si>
    <t>J'étais assurée auprès de Direct Assurance et lors d'un changement de véhicule, j'ai voulu faire un comparatif tarifaire, ce qui m'a amené à souscrire à une assurance Eurofil, GROSSE ERREURRRRRRRR.
Le service client est très désagréable (pourtant j'ai eu plusieurs conseillers en ligne), j'ai l'impression que la communication ne doit pas durer plus d'une minute...
J'ai demandé un échancier, je reçois à la place une facture annuel, lorsque j'appel, on me répond "vous vous fourvoyez", je répond que non, je suis sûre d'avoir demandé un échéancier, je dispose d'ailleurs du montant mensuel... On me répond, de façon très désagréable que je ne dois pas comprendre le sens du mot fourvoyer et que c'est un terme français (sans blague, je suis prof de français...). Le service client ne veut rien entendre, il n'y a strictement aucune démarche  de satisfaction client, je regrette fortement mon choix!!!!!!</t>
  </si>
  <si>
    <t>ciagar26-50650</t>
  </si>
  <si>
    <t>J'ai été assuré à EUROFIL pour mon véhicule et mon habitation pendant 12 ans1/2. A l'échance de mars 2017, j'ai reçu une lettre de résiliation de mon contrat auto uniquement, (curieusement le contrat habitation n'était pas concerné), sans aucune raison déclarée. (aucun sinistre responsable)
J'ai compris que le seul motif était mon âge mais personne à EUROFIL n' voulu me l'avouer. Eh oui, EUROFIL a une politique discriminatoire, elle fait du racisme "anti-vieux".
Je suis revenu à mon ancien assureur, la GMF, qui m'a accueilli avec plaisir. Résultat je vais payer 50 € de moins pour mon véhicule et l'habitation (j'ai pris la décision de dénoncer le contrat habitation)...pour une meilleure garantie (a la GMF, il n'y a pas de limite de kilométrage annuel)
Alors ne vous fiez pas aux publicités. EUROFIL n'est pas le moins cher !!...et de plus si vous avez plus de 70 ans, vous serez bientôt résilié.</t>
  </si>
  <si>
    <t>25 février 2017 suite à une expérience en février 2017</t>
  </si>
  <si>
    <t>barcelonne45-52766</t>
  </si>
  <si>
    <t xml:space="preserve">Trois ans de contrat jamais eu de problème.assurance pas chère payable fin janvier après les fêtes.augmentation minime à chaque année.
Vraiment rien à redire et je la recommande
</t>
  </si>
  <si>
    <t>28 janvier 2017 suite à une expérience en janvier 2017</t>
  </si>
  <si>
    <t>marco39-51794</t>
  </si>
  <si>
    <t>à fuir vite vite vite!!!!!!!!!!!!!!!! ils sont désagréable et j'ai assuré 1 voiture neuve , je n'avais l'immatriculation de la voiture qu'ils m'ont dit que ma carte était déjà envoyée depuis 3 jours : n'importe quoi!!!!</t>
  </si>
  <si>
    <t>26 janvier 2017 suite à une expérience en janvier 2017</t>
  </si>
  <si>
    <t>totor94380-51684</t>
  </si>
  <si>
    <t>Gestion du dossier exécrable puisque malgré toutes les informations données pour résoudre la décision de mon assureur à mon grée injuste et malgré mes diverses relances (courriers, appels téléphoniques...) . J'ai mis fin à mon contrat, à cause des plusieurs anomalies constatées !!! Et par ailleurs à titre d'information à ce-jour en souffrance.</t>
  </si>
  <si>
    <t>nono44-51596</t>
  </si>
  <si>
    <t xml:space="preserve">Fin décembre, je fais un devis sur Eurofil. La question précisément est "êtes vous assuré depuis plus de 24 mois?" Etant assuré depuis 2009, je répond oui. On m'appelle le 18 après avoir fourni toutes les pièces justificatives pour me dire que mon contrat est interrompu car je suis certes assurée depuis 2009 mais pas en conducteur principal alors pour eux ils ne veulent même pas m'assurer en jeune conducteur.  Après cela Eurofil refuse de me rembourser mon acompte de 165e après seulement 18 jours d'assurance. 
Et j'ai vu que ce n'était pas la première fois... J'attends au moins de leur part un remboursement au prorata de mon contrat. On m'a rappelé le jour même (18 janvier) en me précisant qu'un nouveau contrat m'était proposé et aujourd'hui le 24 janvier, je m'entends dire par le service client qu'en réalité non je ne recevrai même pas de nouveau contrat avec un bonus de 5% et non de 15%. 
</t>
  </si>
  <si>
    <t>frederic-verrier-50606</t>
  </si>
  <si>
    <t>Nul, n'assure pas pour un assureur c'est grave ! Mon profil 50% de bonus depuis plus de vingt ans, assure chez eux pour un véhicule de sport de marque alemande (p.....sche) et aujourd'hui ne veulent pas assurer en plus une Fiat 500x....trop de vols sur ce type de véhicule. ...ce sont des rigolos</t>
  </si>
  <si>
    <t>19 décembre 2016 suite à une expérience en décembre 2016</t>
  </si>
  <si>
    <t>jean-50465</t>
  </si>
  <si>
    <t>cette assurance ne vous defend pas des qu il y a litige et applique le malus meme si vous avez raison . augmentation exponentiel de ass d ann ee en annee.vite a changer ...zero............je ne conseil pas cEtte assURANCE . idem GMF ET DIRECT ASS NUL...................</t>
  </si>
  <si>
    <t>18 novembre 2016 suite à une expérience en novembre 2016</t>
  </si>
  <si>
    <t>martineo-49335</t>
  </si>
  <si>
    <t>Je suis assurée depuis l'acquisition de mon véhicule VOLVO chez EUROFIL, soit en aout 2012; je reçois en septembre 2016, une lettre de résiliation avec les mêmes formules (comme lus sur les autres messages) "un examen de votre dossier, l'inadéquation du risque au regard de la politique d'acceptation de la compagnie ne permet pas sa reconduction pour la période à venir." ???!!!
Je crois faire un cauchemar, je demande des explications à une hotesse très pressée de raccrocher... elle finit par me dire "je vous envoie un relevé d'information" et là surprise ! : la compagnie prend en compte des "sinistres" non responsables !!!! super assurance : on est pénalisé même lorsque l'assurance ne rembourse rien puisque non responsable !!!!
on se demande pourquoi on est résilié et là on vous répond que les sinistres même non responsables sont comptés ?!!!!
bref, suite à tout ça et à la politique commerciale de cette assurance, je me retrouve exclue sans motif et en plus je ne peux pas me réassurer ailleurs car ils ont eu la méchante idée de noter sur le relevé d'information la mention "résiliation de la compagnie" à cause de cette formule assassine je ne trouve aucune autre compagnie !
j'attends des nouvelles de la compagnie EUROFIL</t>
  </si>
  <si>
    <t>erwan-139206</t>
  </si>
  <si>
    <t>Ma voiture ne fonctionnant plus, j'ai voulu résilier mon contrat, on me sort " non vous ne pouvez pas vous êtes engagés pendant 1 an" alors que non, de plus on me dit " même si votre véhicule n'est plus en état de rouler vous en êtes le propriétaire et êtes donc obligé de l'assurer" enfin bref je déconseille fortement, surtout que les prix ne sont pas avantageux, et ils rajoutent des options inutiles qu'ils me disaient obligatoire alors que finalement elle ne le sont pas, je me suis retrouver a payer 15euros par mois en plus pour rien.</t>
  </si>
  <si>
    <t>MACIF</t>
  </si>
  <si>
    <t>inoxy-138834</t>
  </si>
  <si>
    <t>Fuyez cette assurance.  50 ans chez eux pour un contrat habitation. 1er dégâts des eaux. On demande un devis chez l'artisan que nous à conseillé la Macif. Devis 1.400€ TTC. On doit rappeler IMH MACIF car le devis est trop cher et l'artisan doit detailler chaque poste main d'oeuvre et fourniture. Exemple dépose plâtre au plafond détail des 250€... il est clair que cette entreprise IMH est payée pour réduire coûte que coûte les factures.  Dommage pour l à MACIF car ils viennent de perdre 3 ass voitures, 1 ass moto et 1 ass habitation (habitation plus de 400€)</t>
  </si>
  <si>
    <t>yoyo17799-138728</t>
  </si>
  <si>
    <t>J'ai pris l assistance 0 km en option avec un contrat au tiers + l'option véhicule de prêt et hier j'ai eu un accident le service assistance à été extrêmement rapide j'ai eu le véhicule de remorquage et le taxi pour rentré et aujourd'hui je vais aller récupérer mon véhicule de prêt en taxi. Tout ça au frais de l'assurance. 
Je recommande à 100% cette assurance qui est très efficace avec un service assistance qui regroupe des personnes très polies patientes et efficaces</t>
  </si>
  <si>
    <t>ma90-138418</t>
  </si>
  <si>
    <t>Aucune écoute active, j’ai eu un accident, donc la personne a fait exprès, je leurs ai expliqué la situation il n’on rien voulu savoir. Très mauvaise assurance !</t>
  </si>
  <si>
    <t>jl-137964</t>
  </si>
  <si>
    <t xml:space="preserve">Depuis 42 ans, assuré Macif, habitation, auto et pro,...
Dans l'ensemble, les interventions se deroulent bien.
Il manque toutefois les bons conseils quant aux assurances adaptees aux besoins et en RC cela fait 2 mois que j'attends le reglement de mon dossier pour un sinistre dont j'ai été victime. 
L
</t>
  </si>
  <si>
    <t>zouzou-137808</t>
  </si>
  <si>
    <t>Assurance non serieuse malgre un service juridique. Malfaçon et la Macif me dit d'aller une troisième fois chez le même garage suite à un accident non responsable</t>
  </si>
  <si>
    <t>03 octobre 2021 suite à une expérience en mars 2021</t>
  </si>
  <si>
    <t>cocojoubert-135731</t>
  </si>
  <si>
    <t>Suite au vol de ma caravane le 10 mars 2021 cela mis plus de trois mois avant d'être indemnisée avec l'envoi de documents à remplir tous les 10 -12 jours.Continuellement des renseignements à fournir par étapes pour allonger le delai!!Alors que l'expert avait très bien fait son travail et m'avait donné le montant de l'expertise au bout d'une semaine et  m'avait  également prévenu de la carence d'un mois en cas de vol.Nouveau sinistre le 1er juillet 2021 mon jardinier a projeté un caillou dans la vitre de ma baie vitrée qui s'est cassée.J'ai envoyé le devis de mon menuisier  à la MACIF le 17 juillet.J'ai reçu un accusé de réception de leur part le même jour et ils me disent qu'ils ne l'ont pas reçu. le devis.Nouvel envoi donc et là ils me disent que le devis est trop élevé??Encore du temps perdu!AFFAIRE A SUIVRE et je vais changer d'assurance.</t>
  </si>
  <si>
    <t>01 octobre 2021 suite à une expérience en juillet 2021</t>
  </si>
  <si>
    <t>erb-135498</t>
  </si>
  <si>
    <t>Suite à un dommage sur mon véhicule en stationnement en mon absence,  J'ai déposé une plainte à la gendarmerie et prévenu mon assurance. Démarches effectuées dans les délais. Ma voiture a été expertisée dans un garage susceptible de la réparer. L'expert a contesté ma déclaration. La macif s'en référant,  refuse de réparer mon véhicule. L'incompréhension est totale quelle est la définition du " Tous risques" à la Macif</t>
  </si>
  <si>
    <t>18 septembre 2021 suite à une expérience en octobre 2020</t>
  </si>
  <si>
    <t>phil-133378</t>
  </si>
  <si>
    <t xml:space="preserve">suite à un petit dégât sur gouttière (arrachement ) après une très forte pluie la compagnie ne donne pas signe de vie elle ne confirme pas et n'infirme pas elle demeure muette. Le sinistre à eu lieu en 2020 et pas de réponse écrite. Depuis sinistre et passage de l'expert.
Qu'en penser pour des évènements plus graves problèmes de santé par exemple.
</t>
  </si>
  <si>
    <t>samy-128745</t>
  </si>
  <si>
    <t>Je déconseille fortement ils ne sont pas clair pour ne pas dire pas honnêtes. 2 problèmes que j’ai eu avec eux: il m ont mis un malus pour un accident que je n ai jamais eu. De plus ne l’es croyez surtout pas quand ils vous parlent d assistance 0 km a 1000 km en cas de panne c est faux. Au delà de 50 km de chez vous ils vous pose le véhicule dans un garage que vous n  de pouvez pas choisir dans les 15 km autour de la panne et vous dépose chez vous via un taxi. Cela change tout pour quelqu’un qui ne veux pas faire réparer sa voiture par n importe qui ou qui a un  e voiture garantie. Voilà 2 exemples pour vous dire qu ils ne sont pas clairs</t>
  </si>
  <si>
    <t>virginie79-122321</t>
  </si>
  <si>
    <t xml:space="preserve">HONTE A ELLE. A EVITER ABSOLUMENT !!!!! Déplorable et à fuir. J'arrête car la liste est longue. Demande résiliation d'un contrat depuis 2 mois et laisse trainer. Montants devis (signé) et facture différents. Changement de contrat sans explication et information avant. ET LE PIRE : DEPUIS UNE SEMAINE, J'APPRENDS QUE TOUS NOS CONTRATS SONT RESILIES (auto et maison) ET NOUS ROULANTS SANS ETRE ASSURES ALORS QUE TOUTES NOS FACTURES SONT PAYEES de 2019 -2020 et 2021 ( relevés bancaires faisant fois) : je reçois une lettre de mise en demeure par AR le 21/05/21 (la poste fait foi), mais l'intitulé et les cotisations à devoir de la lettre sont datées du 14/05/19 (soit 2 ans d'écart). Quand je les interroge, personne ne sait rien, ils ne comprennent même pas le montant réclamé de 1434,18 €. Après mes recherches perso, le montant réclamé correspond à la fact de 2019 pourtant payée en temps voulu. Aujourd'hui, JE CIRCULE QUAND MEME SANS ASSURANCE, C'EST GRAVE. Si accident ???? 
Niveau de Compétence et d'intelligence, Zéro !!! mais là c'est trop gravissime, demain, je porte plainte à la gendarmerie après mon passage à l'agence (pour voir leur degré de compétence professionnelle). Et ne me demandez pas d'écrire à la relation gestion. J'ai perdu assez de temps, vous causez des problèmes, vous réparez. On se demande si on a affaire à des enfants de 12 ans en face de nous. </t>
  </si>
  <si>
    <t>chana--117824</t>
  </si>
  <si>
    <t xml:space="preserve">LA MACIF a fuir ! je suis en train de changer de véhicule je ne resterai sûrement pas chez eux .j ai déjà résilié mon assurance habitation leur incompétence m'a démontré qu'on ne pouvait pas compter sur eux et je vais prochainement résilier ma mutuelle .
Je suis assurée à la macif pour mon véhicule depuis 2017 je n'ai jamais rien réclamé ,aucun sinistre ,jamais d'accident...en Novembre 2020 on me vole ma voiture quelques  jours après mon véhicule est retrouvé par la police .la macif m'envoie une dépanneuse pour l'emmener au garage pas de garage de dispo le dépanneur me prévient qui l'emmène au dépôt finalement ils en trouvent un a Paris ils m'appellent pour me dire que ma voiture est dans un garage dans le 15 eme.
Une semaine après sans nouvelles de leur part je reçois un appel du garage pour les relancer...
la Macif m envoie un mail “suite à la visite de l expert il n y'a pas eu d'effraction donc pas de remboursement ! Ils me disent d'aller chercher ma voiture avant que les frais de gardiennage s appliquent !  
Le garage m'informe que les frais de gardiennage s appliquent du premier jour du dépôt et il me demande 700 euros de gardiennage ou de la faire réparer chez lui pour 3000 euros (juste le devant pour que je puisse rouler avec).J'étais au pied du mur ! Je n'ai jamais été informé de ces frais de gardiennage la macif me réponds que c est affiché à l'entrée du garage mais je n'ai jamais été dans ce garage  puisque ils l ont emmené eux meme directement de la fourrière !!!. 
Mais pourquoi laisser la voiture une semaine si ils savaient que je devais payer 100 euros par jour ???
Donc 3000 euros pour le phare et le pare-choc avant , leur expert décide qu il n  y'a pas eu d effraction et en plus 700 euros de gardiennage . Je suis assurée tous risques si cette voiture avait été cassé dans la rue ou vandalisée j'aurais été remboursée mais pas en cas de vol !!!!! aucune logique 
la personne que j ai eu par mail et au téléphone était à la limite de la politesse elle haussait le ton j'avais l'impression de quémander!
Ils sont supposés t assister en cas de sinistre ,tu es non seulement livré à toi même et eux ils t'enfoncent encore plus 
Je n ai jamais eu d accident , je n ai jamais réclamé d'indemnisations a qui que ce soit  et j ai été traitée par la Macif comme une voleuse comme si j'avais cassé mon véhicule  et simulé mon vol alors que je suis assurée  pour vandalisme! Quel est le but ? 
J ai été traumatisée par le vol de ma voiture et eux ils m ont enfoncé  .j ai réparé le pare choc et le phare pour 3000 euros je n ai pas pu réparer l’arrière il fallait 3000 de plus .Je ne conseille a personne cette assurance </t>
  </si>
  <si>
    <t>hourii76-100592</t>
  </si>
  <si>
    <t>La plus grosse erreur de ma vie, du coup je ai pris tous mes contrats et je suis partie ailleurs
Suite a un litige avec mon garagiste , je me suis rendue compte que je n'avais pas pris la bonne protection juridique pour moi, je suis retournée la ou j'étais bien</t>
  </si>
  <si>
    <t>bin-116706</t>
  </si>
  <si>
    <t>Ma femme  enceinte  7 mois a eu un accident non responsable une personne la percuté par l arrière. Après l accident nous avons passé la matinée au urgences pour être rassuré. Nous déposons le véhicule au garage pour l expert. Et 15 jours après la visite de l expert il nous annonce qu'il a des doutes sur l accident et l assurance refuse de nous réparer le véhicule sachant que nous sommes assuré tout risques. Je trouve cela inadmissible de la part de la MACIF sachant que j ai tous mes contrats chez eu(5 contrats) je n imagine même pas si j ai un dégât à la maison ou plus grâve du corporel. Maintenant je doit faire une contre expertise du véhicule à mes frais. J ai contacté plusieurs associations de consommateurs pour m aider dans mes démarches. Apparemment problème récurent chez la MACIF. En résumé avec la MACIF tant que vous payez et que vous n avez pas de problème tout va bien mais en cas de problème plus personne débrouillez vous !!!!!!!!!!!</t>
  </si>
  <si>
    <t>oli44-116386</t>
  </si>
  <si>
    <t>Je suis déçu de la macif ausi, mes parents sont depuis 1977 assuré à la macif et j'ai prix la même assurance dès l'obtenion du permis. Mes parents ont pris l'assurance Nomade et lors du vol du portable, remboursement  nada.
De plus je suis déçu de leur prestation  banque, a chaque fois qu'il faut relever le plafond de la  carte visa il faut payer.
Je pense quitter leur assurance et banque 'compte dépot , livret et assurance vie)</t>
  </si>
  <si>
    <t>is-115424</t>
  </si>
  <si>
    <t>Très mauvaise assurance très déçu ne Concorde pas entre interlocuteur donne des versions différentes prenne les gens pour des cons 1 mois que l’on me balade en me sortant différentes excuse plus jamais je la déconseille à tout le monde cette assurance et on ne pas rembourser alors que y’a 2 semaine on m’a ma dit en tout cas assurance en carton</t>
  </si>
  <si>
    <t>chipounette--113611</t>
  </si>
  <si>
    <t>Niveau relationnel RAS
Niveau étude du dossier, ce précipite lors d'une souscription d'un contrat, il n'approfondir pas sérieusement. Bien à vous bon .</t>
  </si>
  <si>
    <t>macifjetequitte-111563</t>
  </si>
  <si>
    <t>La Macif n'hésite pas à envoyer des copies de courriers (par mail et pas par voie postale...) par contre elle ne répond jamais à mes lettres!
J'ai un véhicule qui n'est plus en ma possession depuis le 27/02/2020 suite à un sinistre mais je continue de recevoir des factures ainsi que des relances par mail!!
Même après plusieurs RDV en agence ce n'est toujours pas réglé, j'envisage sérieusement de porter plainte. Une fois que vous avez payé et que l'argent est chez eux, même si vous êtes dans votre droit, le récupérer c'est une autre histoire...</t>
  </si>
  <si>
    <t>denhu-110222</t>
  </si>
  <si>
    <t xml:space="preserve">J'ai contacté la Macif pour revoir le montant de la prime, pas très compétitive, particulièrement du fait des confinements. J'ai roulé encore moins que d'habitude (6.000 km par an). Conducteur avec bonus 50% depuis plus de 20 ans. Conseillière Macitel immédiatement agressive sans raison, malgré mes efforts pour rester courtois, mauvais arguments pour justifier de ne faire aucun geste, dénigrant les concurrents, les clients qui postent des avis négatifs, etc, et même insultante, genre "vous ne comprenez pas". Résultat, bye bye Macif. </t>
  </si>
  <si>
    <t>bdn-109612</t>
  </si>
  <si>
    <t>Bonjour,  Je vais quitter cette assurance  parce qu'il refuse de m'assurer un nouveau véhicule parce que certains véhicules que j'ai eu , je les vends dans les deux  mois qui suivent.   Incroyable  .</t>
  </si>
  <si>
    <t>ggn-105523</t>
  </si>
  <si>
    <t>A fuir , j'ai fait une modification de contrat tout ce passe bien et dans le même temps je demande à mon conseiller de résilier un contrat d'un autre assureur rien de compliqué en apparence sauf qu'il marque pas le bon numéro de sociétaire donc je le relance, j'ai eu le droit à mille excuses et ce trompe encore et bien-sûr la date anniversaire est dépassé. Au téléphone impossible de l'avoir et me recontacter pas . J'ai envoyé un recommandé de réclamation et depuis un mois aucune réponses.
Je suis très déçu un manque de confiance et de respect.honteux!!</t>
  </si>
  <si>
    <t>sam-105343</t>
  </si>
  <si>
    <t>Assurée à la Macif depuis 2009 pour mon habitation et mon véhicule, tout s'est très bien passé. Je pouvais même dire que j'étais très satisfaite de mon assureur et le recommander. Avec un bonus de 50% depuis 10 ans au moins et sans aucun sinistre, j'ai rajouté mon fils jeune conducteur en 2018 à mon contrat. Par malchance et concours de  circonstances nous avons eu depuis 3 ans 3 sinistres à tous les 2, pas de chance et responsables. Cependant même après ces 3 sinistres dont un est celui de mon fils, je reste à 38% de bonus. La Macif a décidé de ne pas renouveler mon contrat au delà de l'échéance en raison de ces sinistres; Il me semble qu'une assurance est payée pour couvrir justement lorsqu'il y a accident et quand il y a accident, on vous résilie. Je trouve cela époustouflant, les bras m'en tombent! Pour cette raison et surtout parce que j'avais une opinion (un peu naïve) que la Macif était une assurance plus éthique que les autres, je peux confirmer qu'il n'en ai rien et je ne la recommanderai plus. Aujourd'hui je ne peux m'assurer avec 38% de bonus avec mon fils conducteur occasionnel, pour 380 euros par mois soit + de 4 000 euros par an, en raison de cette résiliation parfaitement abusive!</t>
  </si>
  <si>
    <t>sylvie24-105164</t>
  </si>
  <si>
    <t>Honte dans la prise en charge du dossier accident et dans la politique : la victime est déclarée coupable avec malus et augmentation des cotisations en attendant la décision juridique.
Et non l inverse.
Honte à la salariée qui ose répondre: « ne vous inquiétez pas, vous serez rembourser en fonction de la décision « </t>
  </si>
  <si>
    <t>seb-104936</t>
  </si>
  <si>
    <t xml:space="preserve">Tres déçu cette assurance il vous promet des remboursement ???
Assurance auto de ma fille après un sinistre la voiture ne rouler depuis un an,que  j ai payé , 
Et l agence de molsheim 67 000,
Mon promis le remboursement.
A ce jour, ne remboursement plus rien.
Attention à cette assurance...
Pas cher </t>
  </si>
  <si>
    <t>aek-104929</t>
  </si>
  <si>
    <t>Les prix sont inabordables. J'étais à la MACIF depuis 42 ans. Au début, c'était très bien mais aujourd'hui la MACIF se dégrade à tous les niveaux et c'est pour cela que je les quitte. Je payais 242€ pour une Peugeot 306 6cv de 2001 et on me propose 268€ pour une Clio 4cv de l'année 2001 !!! J'ai heurté (à 35 km/h) un trottoir par temps très sombre et pluvieux et j'ai éviter un chauffard qui me doublait dans un rond point. La Macif ne m'a rien remboursé. Pour mon habitation, je payais 450€ alors que maintenant je paie 237€ pour les mêmes garanties.
 Après la tempête Bella, ma barrière a été détruite. La Macif m'a remboursé 228€ pour un coût de 645€ !!! .  Je conseille de fuir cette Cie d'assurance.</t>
  </si>
  <si>
    <t>betbett--104287</t>
  </si>
  <si>
    <t xml:space="preserve">Si vous avez besoin d’une assurance, ne prenez surtout pas la MACIF car si vous avez un soucis de voiture (ex : crevaison) vous pouvez toujours attendre pour un dépannage express. 
Merci de m’avoir fait patienter 30 min au téléphone pour me dire d’attendre 1h la dépanneuse. 
Vraiment pour prendre l’argent ils sont MÉGA FORT mais pour venir en aide il n’y a plus personnes. </t>
  </si>
  <si>
    <t>eric--104135</t>
  </si>
  <si>
    <t>Après une demande de rdv avec mon conseiller, celui ci n à pas réussi à répondre à mes attentes. Il devait me téléphoner le soir même pour me donner une réponse après avoir consulté sa hiérarchie mais après une semaine aucune réponse....</t>
  </si>
  <si>
    <t>gildo1961-104128</t>
  </si>
  <si>
    <t xml:space="preserve">Assurance assez chère pour une mutuelle malgré une très longue fidélité. Remboursement de sinistre jamais satisfaisant et mensualité payante. Ce n'est plus une mutuelle mais une machine à fric. 
Je vais changer cette année. </t>
  </si>
  <si>
    <t>chatoune-104125</t>
  </si>
  <si>
    <t>Globalement, le coût de mes assurances a sensiblement augmenté, ces dernières années,  je cherche donc une compagnie d'assurance moins chère. C'est bien dommage que l'on ne prenne pas suffisamment en compte le assurés qui n'ont jamais de sinistres et qui ne coûtent rien à la compagnie d'assurance.</t>
  </si>
  <si>
    <t>sab-103901</t>
  </si>
  <si>
    <t>Je ne conseille pas, 
Aucun geste commercial malgré le nombre d'années que j'y suis, 3 véhicules assurés, 2 mois de confinement, pathétique tout simplement</t>
  </si>
  <si>
    <t>05 février 2021 suite à une expérience en février 2021</t>
  </si>
  <si>
    <t>linda-103753</t>
  </si>
  <si>
    <t>Aucune considération 32 ans de cotisations 50% de bonus et pas de chance 2 sinistres la même année et en retour résiliation de mon contrat. UNE HONTE!!</t>
  </si>
  <si>
    <t>stefan-103447</t>
  </si>
  <si>
    <t>Assuré depuis 1997 sans accident super bonus depuis plus de 12 ans , je paye mes cotisations , respectueux , depuis 1 an je suis retraité , il ya 2 semaines j'ai reçu une résiliation de cette MACIF motif " ALTÉRATION DE NOTRE RELATION COMMERCIALE" inhumain et inadmissible. Jamais d'accident c'est le monde a l'envers. Docteur D.Stephane</t>
  </si>
  <si>
    <t>amandine-71663</t>
  </si>
  <si>
    <t>Assureurs à FUIR !! Ils sont de mauvaise foi et inventeront des excuses pour vous radier! Nous avons eu un accident cet été sur l'autoroute. Il pleuvait très fort, nous roulions doucement mais en passant sur une grosse flaque nous avons fait de l'aquaplaning et avons perdu le contrôle de la voiture. À la suite de cet accident la Macif nous a radié sous de faux prétextes inventés. Dans leur courrier de radiation ils ont prétendu que nous avions déjà plusieurs sinistres, ce qui est faux, c'était le premier que nous avions. Et d'autre part, dans les circonstances de l'accident, ils ont prétendu que nous sortions d'un parking. Quand nous leur avons fait remarquer leurs erreurs, ils ont modifié les circonstances de l'accident tout en maintenant leur radiation et pour ce qui est de la multitude de sinistre, ils nous ont simplement dit que c'était un courrier type. Vous l'aurez compris, ce sont des gens qui ne pensent qu'à l'argent. nous payons une assurance tous les mois pour être couvert en cas de problème, je pense qu'ils n'ont pas bien compris le principe d'assurance. La Macif n'est qu'une machine à fric.</t>
  </si>
  <si>
    <t>deunia-48357</t>
  </si>
  <si>
    <t>Très déçu de la macif je ne recommande pas, je souhaite ne pas poursuivre avec eux pourtant cliente depuis 17 ans en assurance automobile, habitation.</t>
  </si>
  <si>
    <t xml:space="preserve">après plus de 40 années sociétaire  de cette assurance on nous indique que le 31 mars 2021 nos contrats seront résiliés  ... 2018 accrochage véhicule  50/50 % en 2019 suite à une tempête  arrachage d'une partie de la belle voisine   j'ai dut faire le travail d l'expert  et envoyer photos et devis  mais après plus de 3 mois d'attente aucunes nouvelles de celui ci ,j ai dut recontacte cette assurance car des dégâts plus importants pourraient se produit donc augmentation des frais et rebelote pour l'expert qui c'est produit aussi pour le véhicule  
quittez cette assurance et voyez ailleurs plus intéressant sur sites comparateurs     </t>
  </si>
  <si>
    <t>jnp-102162</t>
  </si>
  <si>
    <t>Une honte... depuis 3 ans assuré à la MACIF j'ai besoin d'eux pour une affaire de lunettes cassées au collège (lunette de ma fille en 3ème). 3h00 au téléphone sans aucun résultat. A chaque fois pas le bon service... Quand ça ne coupe pas.... De l'incompétence à tous les niveaux.  N'y allez pas, et pour ceux qui y sont encore, bon courage</t>
  </si>
  <si>
    <t>cyril--101493</t>
  </si>
  <si>
    <t>Assurance qui va bien tant qu’on a pas de problème, aucun suivi individualisé, compagnie qui applique une législation généralisée qui ne tient malheureusement pas compte du cas par cas,  service clientèle (conseillers) qui sauve les meubles et qui essaye de faire son possible dans une politique managériale qui vise que rentabilité et profit. On se demande qui la Macif cherche à assurer entre elle-même et ses clients
Très décevant surtout après 15 années en tant que sociétaire, je m’apprête à les quitter sans regret</t>
  </si>
  <si>
    <t>fredosylvie-101389</t>
  </si>
  <si>
    <t xml:space="preserve">Bonjour,
J'ai bien pris connaissance de votre courrier pour la 2ème fois ! je vous confirme que mes pneus sont 1 millimètre au dessus du témoin à l'avant et au témoin à l'arrière donc à remplacer et non dangereux.
Je vous rappel qu'en trente ans de permis et des millions de kilomètre, je n'ai jamais déclaré le moindre sinistre.
Après avoir roulé sur pneu de poids-lourd en pleine nuit sur la voie de gauche de l'autoroute A20, j'ai déclaré un sinistre dont je vous refais l'historique :
-	Expertise de la BMW 530D Luxury dans un garage PEUGEOT ?????? le 10/11/20 par le cabinet Lang et associés : expertise bâclée par votre expert n'ayant déterminé d'où venait le bruit sous la voiture, a tout simplement décidé de ne pas le réparer ! sans oublier par contre de noter l'état des pneus qui sont à remplacer à l'arrière, mais en aucun cas dangereux.
-	Suite à notre appel pour vous demander si toutefois vous ne nous preniez pas pour des imbéciles ! Vous avez dû diligenter un deuxième expert le mardi 17/11/20 qui a constaté le bruit à l'arrière sans pouvoir en déterminer la cause. Néanmoins celui-ci a eu l'intelligence de la mettre chez BMW ! qui résolu le problème sans aucune difficulté. 
-	Retour chez Peugeot le jeudi 3/12/20 pour les travaux de carrosserie.
-	J'ai pu récupérer mon véhicule le mercredi 09/12/20 soit 1 mois après la première expertise ! je vous rappel qu'il s'agit de mon véhicule professionnel, je n'ai donc pas pu honorer mes rendez-vous pendant 1mois !
Je vous remercie de résilier mon contrat pour la seule et unique raison que mes pneux arrière étaient à remplacer, mais rassurez-vous je suis allé plus vite que vous car j'ai demandé la résiliation de tous mes contrats MACIF en raison de votre incompétance !!!
Je vous demande d'ailleurs de me faire parvenir dans la journée un releve d'information.
Une copie de ce mail sera envoyé à mon avocat et déposé sur tous les avis clients, ainci que sur les quelque forum auquel je suis adhérant…. J'entend bien parvenir un maximum d'assurés de vos méthodes.
A bon entendeur……
</t>
  </si>
  <si>
    <t>robin-101070</t>
  </si>
  <si>
    <t xml:space="preserve">Je n'ai jamais eu de sinistre, je ne peux donc pas les juger sur ce point. 
Ce que je peux dire est qu'ils ont un facheuse tendance a dire tout et son contraire au telephone : remboursement d'un cote en me disant que je pourrai regler le solde a la prochaine fois mais harcelement telephonique ensuite en recouvrement, alors que je leur rappelais leur engagement telephonique, dont ils n'avaient pas trace dans mon historique...
D'autant que vue la situation, les temps sont durs et je leur indiquais que je pouvais les regler en plusieurs fois, et comme reponse, on me balance une societe de recouvrement... sympa la Macif ! </t>
  </si>
  <si>
    <t>chamalow-101044</t>
  </si>
  <si>
    <t>Prix non négociables car "c'est une assurance qui appartient à ses clients et qui propose les meileurs prix" alors que je paye 46€ par mois pour une voiture de 2011 et avec laquelle je roule quasiment pas et que chez leur concurrent on me propose 22€ par mois. 
Et n'ayez pas le malheur de leur dire qu'un contrat vous intéresse car ca y est le contrat est souscrit sans signature, RIB, aucun papier (mais j'avais déjà d'autres contrats donc le rib ils l'avaient). Et bien sûr, ils m'ont envoyé les cartes tiers payants donc obligé de les renvoyer ou de se rendre sur place pour pouvoir résilier le contrat. Ca devient n'importe quoi. Il y a eu un temps ou la MACIF était bien. Aujourd'hui, à fuir !</t>
  </si>
  <si>
    <t>jacky-0259-75397</t>
  </si>
  <si>
    <t xml:space="preserve">Très mauvaise indemnisation suite à un sinistre automobile.
Mon fils a eu un accident avec un de nos véhicules, et celui ci a été déclaré économiquement irréparable. Ce véhicule était en parfait état avant l'accident ( 1 an et quatre mois avec 21000 km ). L'assurance nous a versé 1250 euros de moins que la valeur de marché ( Franchise de 250 € incluse ). Autant dire qu'il a été impossible de remplacer ce véhicule par le même en occasion !!! Sociétaire Macif depuis plus de trente années, j'envisage clairement de changer de crémerie, et je vous conseille vivement d'en faire autant.  </t>
  </si>
  <si>
    <t>franc-100938</t>
  </si>
  <si>
    <t>Je ne suis plus à la Macif car j'ai vendu mon véhicule et c'est là que les choses se compliquent.On vous demande de payer votre cotisation et on vous affiche verbalement que l'on vous déduira sur un prochain contrat la somme  de trop perçu. Je ne suis pas d'accord et pour cause, j'ai envoyé un certificat de cession du véhicule et après ils ne sont plus là .Je ne rentre pas dans les suites de cette affaire car je suis déçu ?Dernièrement,je me suis présenté a l'accueil  pour réclamer un relevé de situation et  pour cause....je suis en deuxième conducteur sur le véhicule de ma concubine et ceci depuis plus de 20 ans .Bien sur à la Macif elle aussi.Et là on me répond.....que c'est ma concubine qui doit demander le relevé.</t>
  </si>
  <si>
    <t>dyru-100685</t>
  </si>
  <si>
    <t xml:space="preserve">je souhaite faire part de mon mécontentement ,en gros si vous avez besoin de rien appelé la Macif et ses conseillers, pas de réponse aux questions (malgré une demande d'aide : je ne peux rien pour vous voila la réponse) merci au service juridique...., plusieurs erreurs et mauvais conseille j'ai envoyé des recommandés a leur demande pour rien , puisque c'était a la Macif de faire le nécessaire mais les conseillers joints au telephone on tous botté en touche , a ça c'est jamais de leur faute ou ils ne peuvent rien pour nous, courrier a refaire car mal écrit ou mal tourné 
franchement je pense allez voir ailleurs malgré les fresques 25 ans assuré chez eux , y a des gens bien mais franchement les mauvais conseillers leurs font de l'ombre
</t>
  </si>
  <si>
    <t>erwan56130-38628</t>
  </si>
  <si>
    <t>Fidèle sociétaire de cette mutuelle depuis plus de 30 ans . je constate une dégradation progressive  des services. un temps d'attente téléphonique excessivement long... et des remboursements de sinistres très compliqués voire inexistants. on se demande même pourquoi on règle des cotisations d'assurance pour être si mal considéré. dommage et regrettable</t>
  </si>
  <si>
    <t>bilou-100463</t>
  </si>
  <si>
    <t>Suite a un sinistre ( vol de véhicule ) la première surprise est de constater que le vol n est pris en compte que si effraction visible ( genre serrure fracturées ou neman cassé , etc ) aujourd hui il y a des moyens pour ouvrir et démarrer une voiture sans effraction, faudrait vivre avec son temps et mettre a jour les experts  !! Donc sinistre il y a 6 mois, communication pratiquement inexistante, sinistre non reconnu, nomination de 4 experts et un huissier ( il y en a pour plus cher que le prix de la voiture ), j oubliai je suis sociétaire sans sinistre depuis 30 ans. la Macif a bien changée en abandonnant l esprit mutualiste ( sauf dans la pub, la derniere est magnifique ). Aucun respect pour l'assurer, si vous voulez de la considération et de l écoute, allez voir ailleurs</t>
  </si>
  <si>
    <t>moustache-100130</t>
  </si>
  <si>
    <t>tarif interessant il y a quelques années aujourd'hui la conccurence est forte je revois les tarifs pour avril en ce qui concerne le covid 19 aucun effort de votre part alors que certain conccurent font soit remboursement ou réduction des cotisations chez une n'y a pas d'avantage clients voir campings car cette année voir 4 à 5 mois sans sortir du garage cherchez l'erreur
francis courgeon</t>
  </si>
  <si>
    <t>zlo-100068</t>
  </si>
  <si>
    <t>Excellent service client, efficace et accueillant, temps d'attente raisonnable. L'interface de gestion est simple à utiliser. Un autre point important est la flexibilité de Macif par rapport aux cas particuliers comme c'était le mien avec une assurance étrangère d'Europe qui a été prise en compte pour le calcul du bonus/malus qui était tout à fait logique vu mon expérience passé et le manque de sinistres. Le seul bémol est le prix pour les véhicules au dessus de la gamme moyenne, le différence peut être très importante, dans mon cas près de 30e par mois.</t>
  </si>
  <si>
    <t>03 novembre 2020 suite à une expérience en novembre 2020</t>
  </si>
  <si>
    <t>aary-99603</t>
  </si>
  <si>
    <t>Très déçus de l'assurance car ne veulent pas m'indemniser mon véhicule d'occasion incendier. Car je n'est pas de justificatif de paiement a fournir. Dommage</t>
  </si>
  <si>
    <t>troarn-99250</t>
  </si>
  <si>
    <t>Pas du tout réactif,
Tarif supérieur de au moins 20% sur Direct Assurance,
Partenaires ( expert ) réparations peu fiables et fluctuants.
Comme tout bon assureur, serait prêt a vous proposer un parapluie en pleine canicule.
Bref, si on a besoin de rien, ils sont là.
En clair, pas du tout rassurant, ni présent.</t>
  </si>
  <si>
    <t>bruno-99210</t>
  </si>
  <si>
    <t>Excellente assurance qui correspond à mes attentes. Les prix sont parfois un peu élevés, mais cela reste dans des limites correctes. J'espère simplement que les prix n'augmenteront pas car je n'en saisirais pas les raisons. En ce qui me concerne, c'est surtout l'extérieur qui est bien assuré. Je suis donc satisfait. Les remboursements sont satisfaisants. Les interventions sont satisfaisantes. Les rapports téléphoniques sont bons.</t>
  </si>
  <si>
    <t>pr-98892</t>
  </si>
  <si>
    <t>au sujet d'une dette de mon fils je me suis rendu dans l'agence macif on ma dit qu'il fallait voir avec le siege social ce que j'ai fait on ma dit on vous rappelle dans la journée j'attend toujours plusieurs jours après je les ai de nouveau appelé oui oui on vous rappelle dans la journée mais jamais eu un coup de fil de leurs part cela fait plus de 6 mois et la dette est a l'huissier je suis assuré moi depuis très longtemps chez eux mais je vais allé voir ailleurs</t>
  </si>
  <si>
    <t>13 octobre 2020 suite à une expérience en octobre 2020</t>
  </si>
  <si>
    <t>jmc38400-98712</t>
  </si>
  <si>
    <t>et bien cela va etre assez rapide , j'ai rendez vous à 10 heures 
je me presente à 9H55 on me dit que MME FANNY va arriver . 
10H27 toujours personne ??? j'ai donc eu un monsieur pour lui signaler que je ne pouvais pas attendre plus longtemps et que le rdv etait à 10H !! je suis parti on devait me rappeler aujourd'hui et j'attend toujours !!!!</t>
  </si>
  <si>
    <t>gab-98625</t>
  </si>
  <si>
    <t>Parmi les moins chers du marché, mais contrats à tiroirs avec franchises difficiles à comparer, et aucun suivi du client, traité comme un "sociétaire" et non comme un client.</t>
  </si>
  <si>
    <t>jeremy54-98450</t>
  </si>
  <si>
    <t>Conseillers irrespectueux. Expertise douteuse (même quand vous n'êtes pas en tord et que les dégâts sont minimes). Je comprends mieux pourquoi cette assurance est parmi les meilleurs en terme de chiffre d'affaire. Mais dès que vous aurez besoin d'eux, n'y comptez pas. A leurs yeux nous sommes des tous des fraudeurs à l'assurance.
Je suis tellement écœuré par cette assurance que j'ai décidé de réparer ma voiture de ma poche et changer d'assurance. ça faisait pourtant plus de 15ans que j'étais à la macif. Mais évidemment quand vous payer pendant 15ans sans avoir besoin d'utiliser l'assurance, vous êtes un super client (pigeon)</t>
  </si>
  <si>
    <t>ixo-98368</t>
  </si>
  <si>
    <t>il ne faut jamais avoir de problèmes avec eux et je peut dire que ce sont des gens de mauvaise fois !!
je suis assuré chez eux depuis plus de 30ans ,je suis parti 3 ans,mais quelle connerie lorsque j'y suis revenue !
ne venez pas ici,il y a bien mieux ailleurs,je vais partir car j'en ai marre des incompétents etc .....</t>
  </si>
  <si>
    <t>nn212-98269</t>
  </si>
  <si>
    <t>A fuire à banir un camion ma rentré dedans et il m’indique que je suis fautif car je viens d’une voie d’insertion hors que j’étais déjà placer devant le camion quand il m’a percuté par l’arrière</t>
  </si>
  <si>
    <t>01 octobre 2020 suite à une expérience en octobre 2020</t>
  </si>
  <si>
    <t>bea44-98218</t>
  </si>
  <si>
    <t>Véhicule bloqué dans un garage agréé depuis 4 jours, suite à une dégradation, rien n'avance, je suis bloquée dans une ville qui n'est pas la mienne. Au 0800774774 on me dit qu'ils ne peuvent agir sur le garage agréé par vos soins et qu'en raison du covid, les garages ont pris du Retard!!!!!! INADMISSIBLE</t>
  </si>
  <si>
    <t>didine-98091</t>
  </si>
  <si>
    <t>Suite au sinistre de mon père la macif à été incompétente,de nombreuses malfaçons ont été réalisées sur le véhicule de mon père dans un garage agréé par la macif au bout de deux ans  certaines malfaçons sont encore présentes !et ce malgré de nombreux déplacements et réparations dans un autre garage honteux!Après de nombreux appels sans réponses c'est usant!Moi même et mon père songeons à changer d'assureur.Je déconseille fortement la macif.</t>
  </si>
  <si>
    <t>obodesvignes-20579</t>
  </si>
  <si>
    <t>Je suis assuré MACIF depuis près de 20 ans. Les conseillers sont assez vite disponbles et vous posent les bonnes questions. Heureusement j'ai eu peu de sinistres mais ceux-ci ont été reglés normalement après le passage de l'expert de compagnie. Les primes annuelles en fonction des garanties et du bonus sont à un bon niveau.</t>
  </si>
  <si>
    <t>25 septembre 2020 suite à une expérience en septembre 2020</t>
  </si>
  <si>
    <t>quentin-97862</t>
  </si>
  <si>
    <t>A 50 ans, aucun sinistre auto.. Je ne peux pas assurer 2 voitures ou plus à mon nom.
De plus, impossible d’assurer une voiture de plus de 100cv pour mon fils qui a plus de 4 ans de permis sans sinistres ..</t>
  </si>
  <si>
    <t>merylo-57976</t>
  </si>
  <si>
    <t>Cela fait plus de 10 ans que je suis à la Macif. J’ai d’abord eu un sinistre auto (non responsable). J’etais jeune conducteur, j’avais 19 ans. Ils ont profité de mon ignorance et de ma jeunesse pour faire trainer la procédure jusqu’à la prescription... ensuite j’ai eu un sinistre habitation (non responsable). Ils ont refusé de payer les dégats disant que c’etait à l’assurance du propriétaire de payer. Encore une fois, très déçu. J’ai fait une demande de résiliation de mon contrat suite à la cession de celui-ci. La demande a été faite le 22 juillet 2020. Nous sommes le 15 septembre et je continue à être prélevé de ma cotisation tous les mois. Je les ai relancé au moins trois fois et j’ai appelé directement le service client qui m’a dit qu’il ne pouvait rien faire. Je suis extremement mécontente de la Macif. Ils viennent de gagner un client perdu à vie. Ils font des prix bas, je pense les plus bas du marché mais quand je vois qu’aucun de mes sinistres n’a éte pris en charge, j’ai payé presque 15 and d’assurances pour rien. Ce qui fait en réalité très cher!</t>
  </si>
  <si>
    <t>michelb-97189</t>
  </si>
  <si>
    <t>Assuré depuis de très nombreuses années, j'ai subi un acte de vandalisme sur mon véhicule auto avec constat de police. Depuis 1er trimestre 2019, aucune avancée de mon dossier. Je suis en tout risque et toujours aucune indemnisation depuis un an et demi.
Un autre assureur m'a informé qu'au bout de 2 ans il y aurait prescription, et c'est manifestement ce que vise la Macif avec son total manque de diligence.
Une seule conclusion : ils prennent le fric et ne remboursent jamais.</t>
  </si>
  <si>
    <t>sergio-97056</t>
  </si>
  <si>
    <t>Assuré Macif depuis plusieurs années sans aucun accident, j'ai eu en juin dernier un accident en moto avec un type qui roule avec une camionnette et sans assurance qui m'a coupé la route et devinez la Macif cherche qui est responsable !!! Une blague le pire comme je n'avais ni témoins et pas de Webcam embarquée il m'ont mis 50/50 une honte sachez que si vous obtez pour cette assureur il vous laisse tomber à la première occasion et fera tout pour ne rien vous verser quant à moi je change illico de boutique...</t>
  </si>
  <si>
    <t>27 août 2020 suite à une expérience en août 2020</t>
  </si>
  <si>
    <t>herve-16322</t>
  </si>
  <si>
    <t>Bonjour. Je suis par conviction syndicale partisan de la mutualité pour la couverture des risques des personnes.
Je suis donc un vieux mutualiste MACIF ( mon organisation syndicale étant dans les membres fondateurs )
Je dois constater que les services rendus par l'agence de proximité dont je dépends ne sont plus ce qu'ils étaient par le passé... Les employés ne prennent plus d'initiatives pour soutenir les adhérents pouvant avoir des problèmes particuliers. Ce sont des gestionnaires de dossier du siège qui traitent les problèmes sans contact particulier avec l'adhérent qui n'est plus qu'un simple client... Voilà une raison pour que les agences de proximité disparaissent et que la relation soit assurée par un robot sur internet c'est désolant.</t>
  </si>
  <si>
    <t>ahankale-96573</t>
  </si>
  <si>
    <t xml:space="preserve">Suite à une longue maladie et en incapacité de conduire pendant + de 12 mois (ma voiture jamais sortie de mon garage durant toute cette période, j'ai demandé à la Macif de bien vouloir faire un geste commercial sur le montant de ma cotisation d'assurance compte tenue de ma situation personnelle et surtout financière (perte de 40% de salaire). De même, j'ai voulu résilier l'assurance prévoyance accident que j'ai souscrite... Niet !... Tout m'a été refusé. 
De plus, il ne m'a pas été non plus accordé (ni proposé) le remboursement ou l'exonération de la prime d'assurance suite au confinement, comme la plupart des assurances se sont engagées à faire publiquement. Alors que je sais que la Macif fait partie de celles-ci... Déçue qu'ils n'aient pas plus le souci de leurs sociétaires. Une histoire de fric uniquement, dommage ! 
Mon opinion est claire. 
Je suis assurée Macif pour le logement, la voiture et la prévoyance accident ... Prime annuelle de 615, 48€. Je suis entrain de prospecter pour m'assurer ailleurs. Et suis surprise des tarifs beaucoup plus avantageux qui me sont proposés... Du simple au double. 
Logique ! </t>
  </si>
  <si>
    <t>adixo-96475</t>
  </si>
  <si>
    <t xml:space="preserve">Bonjour,
Je vais également partager mon expérience. Quand je vois certains avis je suis vraiment surpris.
Dans mon cas jamais eu de problèmes. Les conseillers que j'ai eu au téléphone, vraiment sympathiques et compréhensifs.
Il y a juste un "mais". Récemment je voulais assurer une nouvelle voiture en remplacement de l'actuelle. Une voiture plus puissante. Je passe de 5cv à 11cv. Je fais ma demande, ok pas de soucis. 
Un conseiller m'appels pour avoir plus d'informations, etc. Tout se passe bien. Sauf que ma demande passe en dérogation, car j'ai moins de 5 ans de permis. Ce que je peux comprendre. Je lui demande si c'est possible que ce soit fait rapidement (j'avais besoin d'avoir une attestation 15 jours après). Il me dit aucun problème, "je la fait passer en demande urgente". Donc, de mon côté c'est bon, j'ai plus qu'à attendre.
J'attends une semaine, je ne suis pas un forceur. J'arrive à être patient.
Mais sur la deuxième semaine, je commence à m'inquiéter. J'ai besoin de l'attestation pour la fin de la semaine. J'attends deux jours, mais toujours pas de nouvelles. La j'appels directement car je veux bien être patient, mais il y a des limites. 
Et c'est surtout pour apprendre que je ne peux pas être assuré. Au téléphone pas de problème non plus et le conseiller très gentil. Je n'ai pas de reproches à faire pour le service client au téléphone.
Ne pas pouvoir assurer la voiture, car trop puissante je veux bien l'accepter, mais ce que je n'ai pas apprécié, c'est de ne pas avoir eu de retour. Si je n'avais pas décidé d'appeler, je pense que je n'aurais pas eu de retour et adieu la voiture car l'attestation est trop importante. Je suis donc parti ailleurs. Et pas de problème pour assurer la voiture, ce qui m'a supris.
Bref, si vous voulez assurer une voiture, ne soyez pas trop patient comme moi.
</t>
  </si>
  <si>
    <t>scott-96466</t>
  </si>
  <si>
    <t>J'ai mis la note 1 car on ne peut pas aller en dessous. Si j'avais pu je serais même allé dans le négatif!! 
Suite à un accident de la route provoqué par un autre automobiliste,qui date de plus d'1 an, pas moyen d'avoir la personne en charge du dossier au téléphone... J'ai tous les jours un conseiller différent au téléphone, qui me dit que la personne que j'essaye de joindre est déjà en ligne, ou alors en vacances, ou alors allée pisser!! 
Après avoir lu  le procès verbal de gendarmerie qui incrimine l'autre personne, la macif a quand même décidé que nous étions 100% en tors, et a gentiment remboursé ce brave homme qui nous est rentré dedans est a ruiné notre voiture. Ils ont préféré rembourser ce mec, avec une grosse berline toute neuve d'à peine 5000km, plutôt que la notre expertisée à même pas 2000€...
Même les conseillers que j'ai au téléphone me disent que pour eux aussi c'est le bordel, qu'ils ne sont pas écoutés, et que en gros on leur dit "si t'es pas content tu te casse". 
C'est vraiment une HONTE</t>
  </si>
  <si>
    <t>16 août 2020 suite à une expérience en août 2020</t>
  </si>
  <si>
    <t>milka-le-rouge--96347</t>
  </si>
  <si>
    <t xml:space="preserve">Moi cela fait 10 ans que je suis a la MACIF , je n'ai jamais u de problème , bon le 8 aout 2020 mon véhicule à prit feu quasiment en roulant y'a des témoins heureusement l'expert est déjà passer et les conseiller sont au top. On verras bien se que sa donneras je vous tiendrais au courant j’espère ne pas avoir les mésaventures de certain. 
Je vous garantie que je suis pas colistier de la MACIF mais bien un adhérant vu le nombre de mauvais commentaire. </t>
  </si>
  <si>
    <t>deeds-96258</t>
  </si>
  <si>
    <t xml:space="preserve">Je viens de m'inscrire à cette assurance. Un peu par obligation financière, il faut avouer qu'ils sont assez concurrentiel. Cependant, je peux déjà constater que le service est déplorable !! On conviens d'un rdv téléphonique mais ne rappel pas, quand toi tu veux les joindre c'est extrêmement long et fatiguant !!
Tout ce que j'ai a dire pour le moment... Jattends de voir la suite... </t>
  </si>
  <si>
    <t>devethi-95726</t>
  </si>
  <si>
    <t>+20ans  "sociétaire" avec contrat auto tout risques 2 voitures+habitation. A fuir ! 1er problème et l'assureur joue sur les mots pour ne pas indemniser. Le système de communication est verrouillé donc pas de communication. Il y a un gestionnaire de dossier du sinistre dont vous n'avez pas le numéro et donc que vous ne pouvez appeler pour vous expliquer. Obligé de passer par central appel qui transmet au gestionnaire. Si vous allez en agence, ce n'est qu'une façade. Très bon accueil, bonne écoute, compréhension du problème et avis partager pour finalement vous dire "je fais un compte rendu que j'envoie au gestionnaire" donc celà ne sert à rien. Engagement de la MACIF pour un remboursement partiel ( seulement le bris de glace) pour vous dire à la fin que non puisque le dossier a été créer en 1 seul sinistre et qu'il est refusé on ne peut prendre en charge ce pourquoi nous nous étions engagés. En bref, je le répète à fuir et c'est ce que je suis en train de faire ....</t>
  </si>
  <si>
    <t>kevinleroux80-95442</t>
  </si>
  <si>
    <t xml:space="preserve">Ayant eu un accident à 600 km de mon domicile (véhicule roulant juste matériel) le constat a donc été fait sur place, envoyé à la macif par mail, et une fois rentré à mon domicile (soit 1 semaine plus tard) j'avais une date pour l'expertise du véhicule.
Véhicule de prêt pendant les délais de réparation et un chèque de 20€ rendu pour motif 'dédommagement pour véhicule immobilisé' j'étais même très surpris d'avoir ce genre de geste.
Au niveau des tarifs sont chère (très chère) et le bonus ne prend en compte que sur le début de l'année, donc pendant 3 ans jeune permis, et jusqu'à janvier 2021 je vais payé ma cotisation tjr en jeune permis alors que je possède 0,85 de bonus et mes cotisations jusqu'à 2021 à 0,90 + forcément le tarif jeune conducteur. </t>
  </si>
  <si>
    <t>mao29-95039</t>
  </si>
  <si>
    <t>Ce jour, 24/07/2020, contact téléphonique avec une dame pas du tout aimable, à la limite de l'arrogance... J'attends un remboursement depuis plusieurs mois suite à une erreur de la Macif et j'en suis toujours au point de départ... Je ne suis pas du tout satisfait de certains interlocuteurs peu compétents et que l'on a l'impression de déranger lorsque celà sort de leurs compétences...</t>
  </si>
  <si>
    <t>yann31-94075</t>
  </si>
  <si>
    <t>assistance auto par téléphone à fuir ! attention panne automobile.</t>
  </si>
  <si>
    <t>cynthia-92968</t>
  </si>
  <si>
    <t xml:space="preserve">La société fait payer des frais d'échéanciers  pour un mois sur une nouvelle année alors que j'avais demandé un mois avant de résilier refus de leur part 
aucun dernier geste commerciale avec 10 ans d'ancienneté.
leurs details de calcul n'est pas clair </t>
  </si>
  <si>
    <t>marine74-92349</t>
  </si>
  <si>
    <t>Très déçu et en colère ! 
Une assurance auto qui est plus un bouffe à fric qu'autre chose !
6 ans que je suis cliente chez eux, je n'est jamais rien eux.
J'ai un premier sinistre qui viens pas de moi ! Il m'ont dis clairement qui ne feront rien !
Tu paye 60€/mois pour qu'il ne fasse rien même pas un geste commercial !
Je déconseille fortement.</t>
  </si>
  <si>
    <t>mike-90308</t>
  </si>
  <si>
    <t>Déjà assuré pour un véhicule je crée un devis sur le site nde la Macif. Malgré ma demande en ligne de souscrire, je dois appeler pour que cela soit fait.Mon interlocutrice tente de me vendre des options dont je n'ai pas besoin et va jusqu'à affirmer que c'est obligatoire.</t>
  </si>
  <si>
    <t>05 juin 2020 suite à une expérience en juin 2020</t>
  </si>
  <si>
    <t>mous94-90225</t>
  </si>
  <si>
    <t>Contrat souscrit (nouveau client) en juin 2019. En 1 an la cotisation augmente déjà (sans aucun sinistre évidement) et j'apprends que mon bonus n'évoluera qu'en 2021. Merci macif, sans aucun sinistre. Je vais changer d'assurance dès maintenant.</t>
  </si>
  <si>
    <t>mm-89979</t>
  </si>
  <si>
    <t xml:space="preserve">Bonjour,
A ma souscription la Macif s'est trompée sur le niveau de garantie protection conducteur,
    également trompé sur mon âge et sur la reprise de mon bonus en m'enlevant une année. L'avis, les témoignages des assurés rejoignent les difficultés avec les chiffres chez Macif et le flou dans la présentation des sommes à payer. 
    Au bout de quelques mois une augmentation non pas à ma date anniversaire de souscription, de 15€ soit à peu près 5.25%! normalement les assurances doivent en parler mais le silence pour la Macif.
    Déjà qu'il y avait eu vraiment des maux pour ouvrir un compte sur le site internet Macif, que j'ai signalé une page qui ne va pas mais qui est restée inchangée, depuis cela se cumule en mauvais points.
    Ceci est la 3ème démarche pour qu'on me rende ma situation dans ma justesse de mon bonus car déjà 5%/ année c'est long à acquérir. 12 ans pour arriver à 50%.
    j'ai attendu longtemps au téléphone par 2 attentes et la 2ème n'en finissait vraiment pas puis a aboutit à une coupure de ligne. Econduite? Sans rappel. 
Les témoignages sur ce cite font part de leur ressenti que les compagnies n'ont plus d'âme, certaines fantômes.
Je viens d'envoyer ce texte au service relation gestion avec l'intitulé Réclamation, Service Qualité.
</t>
  </si>
  <si>
    <t>20 mai 2020 suite à une expérience en mai 2020</t>
  </si>
  <si>
    <t>shoupette52-88519</t>
  </si>
  <si>
    <t>Une équipe dans notre Agence toujours à notre écoute , et sont très cordiales et professionnel</t>
  </si>
  <si>
    <t>mire27-89743</t>
  </si>
  <si>
    <t>Contrat souscrit (nouveau client) en octobre 2019. En avril 2020 la cotisation augmente déjà (sans aucun sinistre évidement) et j'apprends que mon bonus n'évoluera qu'en avril 2021 alors qu'il avait évolué en septembre 2019 avec mon précédent assureur.... Merci macif, double peine, sans aucun sinistre. Je vais changer d'assurance dès octobre...</t>
  </si>
  <si>
    <t>gabane-89640</t>
  </si>
  <si>
    <t xml:space="preserve">En attente de ma vignette verte depuis le 20 avril 2020, le service client Macif reste sourd à ma requete, pire, certaines conseilleres se montrent virulentes et infantilisantes envers moi sans pour autant traiter ma demande.
Et pourtant, un simple Clic et ma je reçois ma vignette par mail mais le service client préfère incriminer la poste, qui elle, fait de l'excellent travail car mon courrier je le reçois régulièrement. 
Super déçue de cette assurance qui m'a été conseillée par un membre de ma famille.
Manque de professionnalisme et absence de respect envers les sociétaires, un service client qui ne rappelle jamais et qui se cache derrière une crise sanitaire qui ne les empêche pas d'ailleurs d'effectuer leurs taches puisqu'ils teletravaillent!!!
MAUVAISE EXPÉRIENCE!!!!
</t>
  </si>
  <si>
    <t>12 mai 2020 suite à une expérience en mai 2020</t>
  </si>
  <si>
    <t>romain-89546</t>
  </si>
  <si>
    <t>Suite à un accident matériel de la circulation en septembre 2019 je suis toujours à ce jour en attente d une expertise de mon véhicule ( 8 Mois ) . J ai contacté la MACIF à plusieurs reprises et toujours pas de nouvelles.... 8 mois à continuer de payer une assurance pleins tarif pour un véhicule hors d usage , 8 mois ou je me débrouille seule. Assurance à éviter vraiment . Cordialement</t>
  </si>
  <si>
    <t>toto-88730</t>
  </si>
  <si>
    <t>Je me suis fait arnaqué pendant des années au niveau des prix 660 euros au lieu 350 / an
Juste minable alors que normalement chaque année il devrait y avoir une réduction sur le prix et pourtant je n est jamais été responsable d'un accident.</t>
  </si>
  <si>
    <t>mich13-88496</t>
  </si>
  <si>
    <t xml:space="preserve">Suite à un sinistre non responsable déclaré le 22 février j'attends une décision de la MACIF. 
Celle-ci me demande de contacter l'expert qu'ils ont eux même mandaté le 05 mars.
Ce n'est pas mon job, je paie mes cotisations depuis de nombreuses années et je n'ai jamais eu d'accident.
Devant leur incapacité a réagir je vais devoir prendre une décision des suites à donner, devant remplacer ce véhicule avec reprise, avant le 26 mars.
</t>
  </si>
  <si>
    <t>nino-88488</t>
  </si>
  <si>
    <t>Assuré presque 30 ans pour une société, puis assurance auto personnelle 3 ans, suite a un bris de pare-brise , reçu lettre de résiliation contrat. BRAVO  la macif!!!! toujours du profit.</t>
  </si>
  <si>
    <t>bob-88128</t>
  </si>
  <si>
    <t>Ne correspond pas a son engagement</t>
  </si>
  <si>
    <t>26 février 2020 suite à une expérience en février 2020</t>
  </si>
  <si>
    <t>calliopedu33-87670</t>
  </si>
  <si>
    <t>Assurance d'un camping-car très satisfaisante.
A chaque panne, une prise en charge rapide et efficace. En plus des remises sont accordées chez des professionnels affiliés.</t>
  </si>
  <si>
    <t>jph-87484</t>
  </si>
  <si>
    <t>je suis client a la macif de puis 1970 auto habitation multirisque et autres et je n'ai jamais eu aucun problèmes je recommande cette société</t>
  </si>
  <si>
    <t>16 février 2020 suite à une expérience en février 2020</t>
  </si>
  <si>
    <t>gilou56-87203</t>
  </si>
  <si>
    <t xml:space="preserve">Je n'ai jamais vu un tel mépris pour ses sociétaires de la part d'une assurance. Tout naturellement, devant le mutisme de la macif à gérer mon dossier de sinistre auto, j'ai joint une conseillère extrêmement familière dans son discours jusqu'à lui demander si je ne la dérangeais pas et c'est là qu'elle m'a.....raccroché au nez!!!!???... .
Je l'avais lu sur ce site d'opinions et maintenant je le vis, incroyable!!!!... .La macif sait-elle qu'elle n'existe que par la contribution financière de ses sociétaires ou du moins ceux qui lui reste parce que en ce qui me concerne je résilie tous mes contrats dès cette semaine.
Cette assurance est une honte!!!! A éviter! </t>
  </si>
  <si>
    <t>beber28-87160</t>
  </si>
  <si>
    <t>Ne pas allez dans cette assurance je suis chez eux depuis 39 ans j'ai eu en tout et pour tout 2 accidents responsable et 4 pares brise soit 1 tout les dix ans là ont me vire comme un malpropre alors que j'ai 50% de bonus et aucun accident responsable ses dernières année pour la simple raison que j'ai eu 2 pares brises en 2018 et 1 en 2019 qu'ils regarde l'historique de leurs clients v il me prose de me couvrir sans le bris de glace hors de question du coup il vont perdre tout mes contrats et ceux de mon fils que j'ai fait entrer chez eux vraiment lamentable</t>
  </si>
  <si>
    <t>sevirash-85936</t>
  </si>
  <si>
    <t>Sinistre ou ma responsabilité n'est pas engagée (on me rentre dedans au feu rouge). On me change le parechoc et mes capteurs bip sans arrêt. Refus catégorique de changer les capteurs, ils veulent les recoller. 3 eme rendez vous, ça ne tient meme pas jusque chez moi. Ils ne veulent pas dépenser d'argent ils veulent coller. Il se fichent de savoir que c'est le 3 eme cP que je pose (donc de l'argent de perdu), ils me baladent depuis 3 mois. Quand on fait des mails ils répondent à coté et rien sur le coté financier. Cela m'aurait couté moins cher de changer mes capteurs à mes frais. La MACIF tout va bien tant qu'ils n'ont rien à payer ni à faire d'autre que de prélever la mensualité, mais après... il n'y a plus personne. Assurance que je ne recommande à personne. Très déçus par la qualité de la prestation.</t>
  </si>
  <si>
    <t>missnadou-85870</t>
  </si>
  <si>
    <t>Bonjour oui nombreux deboires avec la macif et tout le temps a cause sinistre et en plus non responsable indemnisaton au rabais et raport mediocre propos deplacer et versions differentes a chaques appels qui se finissent par resiliations a chaques coup pour motif altérations mdrrrrrrrrrrrrrrr</t>
  </si>
  <si>
    <t>03 janvier 2020 suite à une expérience en janvier 2020</t>
  </si>
  <si>
    <t>thedude-85463</t>
  </si>
  <si>
    <t>La Macif se repose sur l'obligation que nous avons d'assurer notre voiture; elle propose des prix intéressant mais la prestation est nulle; ma prime c'est 100% de marge pour la Macif; un assureur est sensé mutualiser les risques non ? Je peux vous garantir que je chercherai un autre assureur en 2020</t>
  </si>
  <si>
    <t>alysmata-81499</t>
  </si>
  <si>
    <t xml:space="preserve">Très bonne assurance ! Les garanties peuvent être modulées en fonction des besoins. J'ai eut besoin d'être dépanné chez moi. Impeccable avec l'option 0km.
Je recommande donc cette assureur avec des garanties complètes que ce soit pour l'habitation ou autres </t>
  </si>
  <si>
    <t>25 novembre 2019 suite à une expérience en novembre 2019</t>
  </si>
  <si>
    <t>amelie-81322</t>
  </si>
  <si>
    <t>Assuré macif depuis plus de 10 ans avec un sinistre (réparation de pare brise). Je suis en tous risques. Je me suis fais fracturé ma voiture est volé ce qui était à l'intérieur. Et c'est a ma grande surprise que j'ai appris que oui je suis assuré contre le vol mais de mon véhicule pas de son contenu. C'est une option. Ce que je reproche à la macif c'est de ne pas m'en avoir informé lors de la souscription. Il est facile de faire le prélèvement des cotisation mais de ne pas assuré le suivi et de ne pas donner les information nécessaire.</t>
  </si>
  <si>
    <t>16 novembre 2019 suite à une expérience en novembre 2019</t>
  </si>
  <si>
    <t>tony62540-81060</t>
  </si>
  <si>
    <t>on peux pas savoir pour son propre contrat sur internet,on c pas pour quoi on et assurer ,quand on compare vous être les plus chère, et toujours avec une franchise pourquoi ?</t>
  </si>
  <si>
    <t>12 novembre 2019 suite à une expérience en novembre 2019</t>
  </si>
  <si>
    <t>xcar-80911</t>
  </si>
  <si>
    <t>Très satisfait</t>
  </si>
  <si>
    <t>je suis parti de la Macif pour regagné l'olivier assurance, quelle incroyable erreur de ma part, la Macif a toujours était présente dans les cas de sinistres que j'ai pu avoir. En ce moment je vie un enfer avec l'olivier suite a un sinistre ou je ne suite pas en cause, je regrette amèrement  mon départ de chez la Macif, dans quelques mois je vais enfin être libéré de  l'olivier et je vais revenir chez la Macif.
Les assurances en ligne ne sont pas aussi performante que l'on vous l'aise croire, serte les tarifs sont attractif, mais il  ni a que sa!!!!</t>
  </si>
  <si>
    <t>cdavid-72090</t>
  </si>
  <si>
    <t xml:space="preserve">fuyez la macif et ses prestataires
Suite a un sinistre non responsable (chute d'un mur sur mon camping car stationné chez la société de gardienage ) du mois de decembre 2018,la macif a mis 5 mois pour m'indemniser
Vu les reparations importantes a realiser sur mon vehicule (remplacement du toit+refetion chassis et peinture des cotés et de l'arriere ) je decide de faire reparer mon vehicule directement chez le constructeur en allemagne
je convoi par mes propres moyens et a mes frais le vehicule en allemagne en juin
Le 14/08/2019 je reprend possesion de mon vehicule a l'usine en allemagne apres reparation et redescend en france
Au niveau de stutgart lors d'un brusque ralentissement sur l'autoroute un automobiliste me fait une queu de poisson et je heurte l'arriere de celui ci me  mettant de fait en tort
mon vehicule etant gravement endommagé il est pris en charge par un depanneur mandaté par inter mutuelle assistance prestataire de la macif a l'etranger
je suis rapatrié (en fait on me loue un vehicule) le 15/08/2019
apres de multiples appels a la macif et inter mutuelle assistance on me signale que mon vehicule va etre rappatrié par transport collectif jusqu'a son lieu de reparation
j'ecris a inter mutuelle assistance que mon vehicule etant tres imposant  (8 m de long et 3 metres de haut ) et incapable de se deplacer par ses propres moyen je suis contre le fait que soit utilisé un transport collectif
inter mutuelle assistance m'explique que le cout d'un transport individuel par depanneur est trop important et que par conscéquent il n'y a pas d'autre solution
je leur repond par ecrit que dans le cas ou ils decideraient d'utiliser un transport collectif se serait a leur risques et perils
mon camping car est arrivé chez le reparateur le 3 octobre (soit plus d'un mois et demi apres le siniistre)
a son arrivé le reparateur m'appelle pour me preciser que mon véhicule a des degats suplémentaires sur les cotés et a l'arriere
le reparateur emmet les reserves precises sur la lettre de voiture du transporteur  et j'envoi trois courrier recommandés (un a la macif,un a inter mutuelle assistance et un au transporteur )pour leur signifier ce nouveau sinistre et les mettre en cause 
A ce jour :
la macif me dit que c'est a inter mutuelle assistance de faire le necessaire et que par conscéquent ils ne peuvent rien faire
Inter mutuelle assistance me recontacte ce jour soit le 17/10/2019 (alors que mon recommandé date du 4/10/2019 )pour me dire qu'elle n'a pas eu le temps de regarder le dossier encore et qu'elle s'excuse
lors de la discussion elle me precise toutefois qu'il va falloir attendre de prouver que les degats suplementaire de mon vehicule a bien ete fait par le transporteur sans quoi il ne se passera rien
je lui precise a toute fins utiles que mon véhicule avait été repeint le 14/08/2019 et que dans tout les cas les degat occasioné sur celui ci ne pouvaient avoir été fait que par le transporteur ou le depanneur qui a gardé mon véhicule pendant pres de 2 mois a l'exterieur a proximité d'autres vehicules accidentés et que dans tous les cas c'etait des prestataires de inter mutuelle assistance dont ils étaient responsables
encore une fois je suis victime des agissements falacieux de compagnies d'assurances qui font tout pour se dedouaner de leurs devoirs
</t>
  </si>
  <si>
    <t>30 septembre 2019 suite à une expérience en septembre 2019</t>
  </si>
  <si>
    <t>Il m'ont enlever la totalité de mon bonus pour un an sans assurance! Et il m'ont traiter de jeune permis alors que j'ai 3 ans et demi de permis de conduire. Les commerciaux n'ont absolument rien à faire que vous soyez client depuis plusieurs années et que vous ayez tous vos contrats chez eux. Je déconseille fortement et je transférerai tous mes contrats ailleurs!</t>
  </si>
  <si>
    <t>nicolas-79585</t>
  </si>
  <si>
    <t xml:space="preserve">Client depuis 2012 pour une assurance auto à la Macif, je décide d'en changer pour une équivalente moins chère fin 2018 (j'avais prévenu la Macif avant de le faire pour qu'ils me rattrapent, ils m'ont dit que c'était impossible de trouver moins cher...). Avec la loi Hamon, la souscription à ma nouvelle assurance résiliait donc automatiquement celle de la Macif... Et bien non : la Macif m'a créé deux contrats pour mon assurance voiture, et n'en a résilié qu'un des 2 . Je me retrouve donc à devoir payer une fin de contrat d'un truc incompréhensible, alors que je suis déjà assuré pour ma voiture ailleurs.
Au téléphone, on me fait comprendre que oui ce n'est pas normal, mais que la Macif joue là-dessus. Par courriel, je leur parle de ma situation et du côté pas très moral de ne pas avoir résilié le 2ème contrat... on me répondra juste qu'il faut payer.
J'ai de la chance ce n'est pas un gros montant, mais extrêmement déçu par cet assureur. </t>
  </si>
  <si>
    <t>leeloos-79460</t>
  </si>
  <si>
    <t>RAS</t>
  </si>
  <si>
    <t>ln76150-79408</t>
  </si>
  <si>
    <t>Je résume voiture volée le 27 juin 19 Voiture retrouvée le 30 juillet 19 Bien entendu aucune proposition l indemnisation n a été faite dans les temps Voiture toujours en fourrière depuis 54 jours 2300 euros de frais Les gestionnaires sinistres ne gèrent rien ils ne nous tiennent pas au courant et sont injoignables Un recommandé a été envoyé le 8 aout dernier Aucune réponse Je ne compte plus les appels ni les mails ni les relances</t>
  </si>
  <si>
    <t>dedel-79320</t>
  </si>
  <si>
    <t>nous avons une assurance tout risque pour une voiture que nous avons eu neuve en aout 2018 mais on se les fais vandalisés. on se prends 350euros de franchise rien n'est remboursé sauf que je me suis fâché a du coup le siège auto ok mais toujours en attente de remboursement depuis 3 mois et personne ne réponds bien-sur ou sinon pas au courant et balancé de service en service et ils ne font pas le lien entre l'expert et eux deplus on récupère notre véhicule les plastique sont mangé par le produit balancé dans la voiture lors du vandalisme ... A non pas vandalisme vole car ils ont piqué des truc dedans mais pour volé ils ont vandalisé ...</t>
  </si>
  <si>
    <t>05 septembre 2019 suite à une expérience en septembre 2019</t>
  </si>
  <si>
    <t>victime-78978</t>
  </si>
  <si>
    <t>Client depuis plus de 20 ans, je suis déçu et ecoeuré  par la macif et je vais résiller mes contrats ainsi que plusieurs membres de ma famille ainsi et des amis. J"ai été victime d'un accident de la route le 10 juillet. Ma voiture est sinistrée totale. Mon dossier est en ordre, mon assurance payée en temps et en heure et depuis, la macif fait la sourde oreille. Impossible de pouvoir communiquer avec eux, pas de réponse par mail et quand je peux les avoir au téléphone,on me ballade un peu partout en France  en me faisant répéter. Mon fils a du renoncer à un emploi par manque de moyen de l'argent pour me racheter une nouvelle voiture, je suis isolé, loin de tous commerce  et je commence à douter de la macif qui est à fuir !!!!!</t>
  </si>
  <si>
    <t>booobom-78865</t>
  </si>
  <si>
    <t>Impossible assuré 2 véhicule même non
Pourquoi pas de reponce net est precise</t>
  </si>
  <si>
    <t>25 août 2019 suite à une expérience en août 2019</t>
  </si>
  <si>
    <t>mel-78681</t>
  </si>
  <si>
    <t xml:space="preserve">Très très déçus et énervé contre la Macif assistance
En vacances en Espagne notre voiture tombe en panne impossible de rentrer en France avec
Nous faisons donc appelle à Macif assistance en France afin de trouver une solution
nous sommes renvoyés à la Macif assistance de Madrid 4 jours avant la date de notre départ d'Espagne
La on nous explique qu'il faut attendre le bilan du garagiste à des km et km de notre location concernant notre voiture et qu'on nous rappellera
Évidemment personne n a appelé
Nous avons appelés plusieurs fois par jours pour avoir des nouvelles mais rien
La veille de notre départ on nous annonces que la voiture est foutu on décide de la mettre à la casse
Macif assistance nous propose une voiture de location afin de rentrer en France qu'il faut aller chercher à des km et km de notre lieu de location journée gâché
Par la suite nous apprenons que cette voiture doit être déposé à la frontière espagnol car elle ne doit pas sortir du territoire et qu'un taxi nous sera envoyé pour rentrer à Lyon
Jour de départ comme prévu nous déposons la voiture à la frontière et faisons appel à Macif assistance pour le taxi
Après avoir attendu 1h en plein cagnard avec un bébé de 11 mois nous rappelons la Macif pour avoir des nouvelles du taxi
Ces derniers n'avaient toujours pas contacter de taxi pour nous rapatriers
Après avoir attendu 3h environ un taxi arrive Nous chargeons la voiture direction Lyon
Arrivé vers Perpignan le taxi sort de l'autoroute et roule sur les nationales avant de s'arrêter à Nîmes et de nous dire que nous sommes arrivés Surpris on lui dit que non que nous sommes de Lyon et non de Nîmes 
Le chauffeur nous montre sur son portable l'adresse donné par la Macif assistance et nous dit que non c'est bien Nîmes et que si il aurait vue Lyon il n'aurait jamais accepté la course
Nous essayons de joindre la Macif assistance de Madrid qui nous envoie clairement sur les roses en nous expliquant que Nîmes est notre adresse et que si nous voulons aller à Lyon il s'agit d'un nouveau voyage enfin bref impossible de se faire entendre et comprendre
Nous sommes sur un bord de route il est environ 21h
Au final Macif assistance nous annonce qu'ils ne peuvent plus rien faire pour nous
qu'on doit se débrouiller seul et pas poliment 
Le taxis nous dépose et rentre en Espagne
À nos frais nous avons du trouver un hôtel de quoi se restaurer et de quoi rentrer à Lyon le lendemain
Tout cela est inadmissible manque de gestion incompétence assistants virulents enfin bref il n'y a pas de mot pour d'écrire une assistance qui vous laisse au bord de la route à des kilomètres de votre domicile un bébé au bras. </t>
  </si>
  <si>
    <t>mathieu-77936</t>
  </si>
  <si>
    <t>J'ai souscrit une assurance auto par téléphone et quand j'ai reçu l'échéancier par courrier ils avaient rajouté 18 euros de plus par mois par rapport au contrat initial effectué par téléphone et pour eux c'était normal c'est la garantie dommage qui est à part sauf que par téléphone j'avais précisé que je voulais pas cette garantie. Donc j'ai utilisé mon droit de rétractation</t>
  </si>
  <si>
    <t>loulou-77906</t>
  </si>
  <si>
    <t>On paye une cotisation et le service n'est pas à la hauteur. 8 à 12 mois pour dédommager un sinistre.
La macif a baissé en qualité de ces garanties .
FUYEZ  MACIF!!</t>
  </si>
  <si>
    <t>ay2019-77241</t>
  </si>
  <si>
    <t>Seule la logique financiere compte et sont pret a mentir pour ne pas rembourser. ( cas de vol de ma voiture ). Très étonnant de la part d une société qui prétends être une mutuelle.... aucun sens humain.</t>
  </si>
  <si>
    <t>wulfy-76930</t>
  </si>
  <si>
    <t>10 ans chez eux, quasi pas de sinistres (donc je ne pense pas etre un "mauvais client" pour eux.
Par contre dès que le dossier a le moindre problème le service client n'est pas au service de l'assuré.
- ils disent faire le nécessaire et ne font rien 
- ils ne savent pas entendre l'exaspération du client qu'ils dénigrent rapidement avant de l'ignorer.
Exemple:
- je fais intervenir un serrurier qui fai du mauvais travail, il passe 4 fois sans solution en se trompant sur le matériel et la Macif ne réagit pas. Je fais le nécessaire pour moi même aller chercher un autre artisan, la macif dit envoyer un expert pour vérifier le reste à faire: celui ci ne vient jamais.
Enfin, quand je fais part au service qualité que je suis mécontent des 3 mois d'attentes et 4j pris sur mes vacances pour recevoir les divers artisans, mon interlocuteur me dit "et vous voulez qu'on fasse quoi? Vous etes pas le seul monsieur à avoir des problèmes" 
- plus récemment, je demande à faire réparer ma voiture dans un garage non agréé. L'expert fait 2 devis avec des montants différents. La macif dit devoir le contacter pour comprendre : Ils ne m'ont jamais expliqué quoi que se soit. J'ai eu 3 appels qui découvraient à chaque fois le problème et m'ont dit "faire le nécessaire"... Au final j'ai harcelé l'expert pour avoir l'explication.
Sans compter la messagerie de la Macif qui répond à un mail de ma part de 15lignes en une phrase sans bonjour ni merci "L'expert nous informe que vous n'avez pas fait réparé votre véhicule. De ce fait, le rapport reste inchangé."
Honteux alors que ca fait 10ans chez eux ...
Donc si les prix vous intéressent pourquoi pas, sinon laissez tomber vous serez un numéro vite catégorisé en "client chiant" si vous demandez du service et ça se sentira dans les échanges...
L.</t>
  </si>
  <si>
    <t>15 juin 2019 suite à une expérience en juin 2019</t>
  </si>
  <si>
    <t>sanouche-76813</t>
  </si>
  <si>
    <t>Bonjour j'ai le même problème que d'autres membres ici...Je résilie mon contrat souscrit le 1 Juin 2018 un an après... oN m'annonce que mon bonus reste à 1!! prquoi parce que la date d'écheance est tous les Avrils alors à 2 mois j'aurais pu bénéficier du 0,95!! Vous pensez que la conseillère en agence m'a prévenu? NON. Je perds un an. Donc je résilie, la pilule ayant du mal à passer. Par recommandé. Quelques jours après on m'annonce que ma Garantie Accident de la Vie n'est pas résiliée et que je dois 157,69 euros et que c'est reparti pour un an!?! A quel moment vous arretez de prendre les gens pour des pigeons, le bouche à oreille est redoutable et vous faites vraiment de moi une GRANDE Décue!</t>
  </si>
  <si>
    <t>alvedan-76606</t>
  </si>
  <si>
    <t xml:space="preserve">
Simple avis d'information pour l'instant. Je cherchais à m'assurer en ligne pour ne pas avoir affaire à une personne physique, j'ai trouvé une accroche avec la Macif intitulée ''Souscrire en ligne'', j'ai rempli le formulaire pour mon véhicule secondaire que j'utilise uniquement sur de courts trajets sans risques, et je m'apprêtais à payer en ligne lorsque le formulaire s'est conclu par : ''Un conseiller vous contactera pour rendez-vous.'' Je trouve ça stupide et trompeur, cela aurait dû être mentionné dès le départ et s'intituler ''préenregistrement en ligne en vue de rendez-vous''. 
En effet, on m'a téléphoné mais juste la veille de mon échéance. J'allais souscrire ailleurs, ils ont eu chaud.L'opérateur au téléphone, très correct, a pris les renseignements manquants et m'a demandé un acompte par carte bleue, chose dont j'ai horreur par téléphone et qu'il faut éviter pour des raisons évidentes, mais je me suis quand même risqué à verser cet acompte. Bon. Confirmation reçue par mail, rien à dire sinon qu'ils auraient pu se passer de ça. Je me suis alors rendu au rendez-vous, là on m'annonce qu'il y a 10 euros de droits d'entrée. Cela non plus, ça n'apparaissait nulle part, et l'opérateur ne me l'avait pas dit quand j'ai versé l'acompte. 
Ce sont des détails, mais lorsque les choses ne sont pas claires dès le départ, ça veut bien dire qu'il ne faudra pas trop se faire d'illusion sur le traitement d'un éventuel sinistre.
</t>
  </si>
  <si>
    <t>09 mai 2019 suite à une expérience en mai 2019</t>
  </si>
  <si>
    <t>marie-75762</t>
  </si>
  <si>
    <t>Assurance qui travaille avec un cabinet d'experts qui refusent systématiquement la prise en charge de la totalité des réparations à effectuer sur les véhicules après sinistres.</t>
  </si>
  <si>
    <t>06 mai 2019 suite à une expérience en mai 2019</t>
  </si>
  <si>
    <t>mahon-75657</t>
  </si>
  <si>
    <t>Je ne jugerai que la partie centre d'appels pour réaliser un devis auto. En effet, j'ai appelé pour avoir un tarif auto, un conseiller m'a dit que je retrouverai ce devis dans mon espace personnel et qu'il,me rappelerai pour faire un  point. Voyant qu'il ne me rappelle pas, je rappelle et personne ne retrouve mon devis, ni trace de ma demande du matin.
On me refait un devis et surprise, le prix a augmenté de 215e, je crois a une blague mais non! la conseillère s'en fiche et me parle désagréablement.
Ayant fait un devis par internet également, je me retrouve au final avec 3 prix différents! 
Je lui dit de laisser tomber et je vais trouver une autre assurance.
 Déplorable service clientèle
A fuir...</t>
  </si>
  <si>
    <t>jeanalin-75338</t>
  </si>
  <si>
    <t>A fuir!!! Service client et gestionnaires de dossier incompétents On est la que pour payer les échéanciers et quand un sinistre survient cette assurance trouve le moyen de trainer votre dossier ou voir refuser l'indemnisation prévu selon les termes du contrat mon avocat est actuellement en cours de saisir le tribunal de grande instance car seul moyen d' obtenir mon indemnisation Ça fait 5ans que je suis client à la avec plus de 5 contrats aucune considération par cette assurance de mauvaise foi qui ne pense qu'a leur intérêt et vous laisse en difficulté.</t>
  </si>
  <si>
    <t>14 avril 2019 suite à une expérience en avril 2019</t>
  </si>
  <si>
    <t>ahmed94-75068</t>
  </si>
  <si>
    <t>le service client de la Macif est tout simplement horrible car j'ai attendu 47 min et je n'ai eu aucune réponse et heureusement que j'ai raccroché sinon la facture téléphonique serait énorme.C'est vraiment un manque de respect envers ses client qui a une grande ancienneté.</t>
  </si>
  <si>
    <t>22 mars 2019 suite à une expérience en mars 2019</t>
  </si>
  <si>
    <t>viny63-72404</t>
  </si>
  <si>
    <t>La honte, assureur qui est efficace quand il ne se passe rien, n'aime pas les anciens, c'est ainsi que mon père de 84 ans vient de se faire virer, 2 accidents certes responsable (pas de chance) en 25 ans. N'ont pas été à l'écoute d'un doute sur le 2ème incident, on pensait qu'il s'était fait rouler par la partie adverse, ils s'en foutent royalement.
Difficile de retrouver ailleurs merci la MACIF. Nous avons retrouvé ailleurs mais à quel prix !</t>
  </si>
  <si>
    <t>15 mars 2019 suite à une expérience en mars 2019</t>
  </si>
  <si>
    <t>16pluie-72190</t>
  </si>
  <si>
    <t>QUELLE DROLE D'ASSURANCE.REFUS DE RENOUVELER le contrat parce que 3 sinistres déclarés en 4 ans, dont un bris de glace (bien sur nous sommes responsables ... des cailloux sur la route et les deux autres sans accident juste des réparations) ils savent bien encaisser la franchise et les mensualités mais vous n'avez aucun droit surtout après 35 ans d'assuré chez eux.</t>
  </si>
  <si>
    <t>alexandre-72056</t>
  </si>
  <si>
    <t>Tarifs extrêmement cher (j'ai gagné 180 euros avec les mêmes garanties en passant chez Direct Assurance). La fidélité n'est absolument pas récompensée et si vous pensiez faire des économies en faisant un regroupement de vos assurances ni penser plus. Vous attendrez systématiquement entre 5 et 15 minutes pour avoir un conseiller qui la plus part du temps est d'une incompétence monstrueuse, est désagréable et hautain.</t>
  </si>
  <si>
    <t>04 mars 2019 suite à une expérience en mars 2019</t>
  </si>
  <si>
    <t>emma-71861</t>
  </si>
  <si>
    <t>Prise d otage</t>
  </si>
  <si>
    <t>09 février 2019 suite à une expérience en février 2019</t>
  </si>
  <si>
    <t>yakkar-71116</t>
  </si>
  <si>
    <t xml:space="preserve">A la Macif depuis plus de 19 ans et dieu merci aucun accident mais voici mon avis 
J ai eu également un léger accrochage avec un autre vehicule. J’ai declarer le sinistre par le site de la Macif. Je suis très mécontent du services rendu par la Macif. En particulier là partie expertise : impossible de les’ joindre par téléphone pendant les heures de travail. Comme c’est la première fois que cela m’arrive j’ai été directement au cabinet d’expertise pendant mes heures de travail. J’ai eu beaucoup de difficultés à trouvés et L’expert est  excrément froid. il réalise une estimation quelque jours plus tard et  des frais annoncés par téléphone à deux reprise aux alentour de 400 euros qui correspond au montant de la franchise que je dois payer. Je signale mon problème à la Macif afin qu’il prenne en charge là totalités des frais. En la je viens de recevoir le rapport de l’expert qui passe à 250 euros mais est incomplet puisqu’il manque un feu et le bouclier arrière gauche habimes
je ne comprend plus rien puis je suis assurer tout risque et j’espères prendra en charges les frais.
J’ai fais une réclamation cet après midi sur le site 
Si aucune réponse d’ici lundi je change d’assurance car je nhose même pas imagines les conséquences’ si les dégâts était plus important 
</t>
  </si>
  <si>
    <t>jessica91750-70933</t>
  </si>
  <si>
    <t>Je vous partage mon expérience, on m'a volé ma voiture, aucun suivi des services de la MACIF! J'ai été obligé de les appeler plusieurs fois pour avoir les infos relatives a mon dossier, aucun professionnalisme.
On me mène en bateau depuis le 31/12, malgré une indemnisation de mon véhicule suite au vol, ces derniers continent de me prélever! normal sans aucun soucis pour eux et lorsque je fait savoir que ce prélèvement n'est plus justifié ces derniers me demande un mail, chose faite. 
A ce jour la MACIF reconnait me devoir mes 2 mensualités mais me remboursera cette somme dans 2 mois!!!!!!!! Prenant comme prétexte un délais de prévenance.
Donc la MACIF vous prélève a tort en toute détente et pour couronner le tout on vous demande d'attendre 2 mois afin que vos "trop versés fassent des petits sur leurs comptes" .
FUYEZ!!!!!</t>
  </si>
  <si>
    <t>31 janvier 2019 suite à une expérience en janvier 2019</t>
  </si>
  <si>
    <t>mamie-70796</t>
  </si>
  <si>
    <t>J ai tout chez vous ! Vous venez de virez mon fils car 2 accident en 2 ans dont un pare choc jeune conducteur comme cous vous l avez été ! C est trop facial de garder que ceux Qu on du bonus donc je vais certainement partir de chez vous aussi  pourtant tout est chez vous...</t>
  </si>
  <si>
    <t>09 janvier 2019 suite à une expérience en janvier 2019</t>
  </si>
  <si>
    <t>charly-70032</t>
  </si>
  <si>
    <t>choc arriere meme sens de ciculation n'ayant pas de formulaire de declaration et le responsable non plus;,je dois payer une franchise bienqu'assuré tout risque et que j'ai fait le necessaire sur internet inadmissible!changement assurance prévu</t>
  </si>
  <si>
    <t>vitesse614-69963</t>
  </si>
  <si>
    <t>Globalement tres satisfait de leurs services</t>
  </si>
  <si>
    <t>30 novembre 2018 suite à une expérience en novembre 2018</t>
  </si>
  <si>
    <t>frank-69037</t>
  </si>
  <si>
    <t>Bonjour, j'ai eu un accident le 15/08/18,une voiture ma percuté mon véhicule en grillant un feu rouge, il voulait pas signer , la police ne voulait pas de déplacer en disant de voir avec assurance, il y avait un témoins qui a envoyé son rapport à l'assurance. macif me dit irrecevable car le.nom ne correspond pas pourtant le courrier il a reçu chez lui le numéro de téléphone est le bon.
Voiture se trouve toujours chez le dépanneur,macif quand je contacte il me disent d'attendre que gestionnaire me rappel, qui me rappel jamais .quand je me déplace en agence ils me  disent la même chose. Je me sent impuissant a ma situation ne sachant pas quoi faire. aucune aides de leurs parts nous somme le 30.11.2018 macif ma jamais rappelé, pourtant chaque semaine je les rappel..... je sais pas si je dois rapporter affaire vers julien Courbet qui pourras faire quelques choses.</t>
  </si>
  <si>
    <t>fred-68991</t>
  </si>
  <si>
    <t xml:space="preserve">non seulement le temps d'attente au tel est très long mais en plus la personne est très très mal aimable!! 
numéro de client saisi 2 fois sur le clavier et mon interlocutrice me le redemande!! au bout de 15 min d'attente!! </t>
  </si>
  <si>
    <t>26 novembre 2018 suite à une expérience en novembre 2018</t>
  </si>
  <si>
    <t>sebastien91090-68931</t>
  </si>
  <si>
    <t>bonjour madame monsieur je suis chez vous depuis 10 ans aucun accident j ai un contrat habitation et 2 contrats de voiture en effet le 19/11/18 mon garçon a eu un accident un refus de priorité sur une route a double sens de la partie adverse le constat la personne a cocher la casse 13 et 15 se qui signifie qu il et bien en tort a 100  de notre coter nous avons cocher aucune casse on nous répond a l agence ou j ai déposer le constat que je vais être a 50/50 a cause du croquis mal fais on a meme essayer de proposer un compte en banque a mon garçons a l agence de moissy cramayel je suis vraiment écœurer mon fils a éviter un choque frontal la partie adverse et bien en tort a 100% on me parle de dessin de plus on et le 26/11/18  jai appeler plusieurs fois votre plateformes je tombe sur des gens vraiment désagréable j ai qu une hâte d avoir le résultat pour changer d assurance</t>
  </si>
  <si>
    <t>jose-67218</t>
  </si>
  <si>
    <t xml:space="preserve">Fouillez la MACIF parce que ils feront tout pour ne pas vous  indemnises en cas de sinistre
J ai  moi meme ete cambriole  a  deux heures du matin alors que l on  dormait ils sont montes par les balcons  ils on pris tout ce qui etait de valeur et en plus  la clef de notre voiture
Les cambrioleurs on fait une course poursuite Sur MARSEILLE avec accident à l'arriere de la voiture 
Cout de la réparation 3600 euros que la MACIF ne veut rien savoir.
Ils ne veulent rien savoir et mon même arrete l'assurance le jour du vol du vehicule.
Même les autres assureurs sont étonnés de leurs réactions et je Suis assure depuis quarante ans chez eux
Je mettrais un commentaire toutes les semaines et Sur tous les FORUM </t>
  </si>
  <si>
    <t>gilbert-67039</t>
  </si>
  <si>
    <t>J' ai presque toutes mes assurances chez Macif et Heureusement pour moi je ne peux la juger sur ses remboursements et prestations car il y a bien des années que je n' ai eu affaire avec cette assurance .
En moyenne , les tarifs pratiqués pour ma voiture et ma moto sont relativement corrects par rapport à certaines autres assurances qui ,bien que proposant des tarifs plus alléchants,ne remplissent pas les mêmes conditions .
Le seul inconvénient pour moi  rencontré , est pour l' assurance de mon voilier ! Là , "ils" ne sont pas du tout compétitifs !!! Dommage pour une assurance qui sponsorise des voiliers de course détenteurs de records autour du monde .</t>
  </si>
  <si>
    <t>18 septembre 2018 suite à une expérience en septembre 2018</t>
  </si>
  <si>
    <t>patrick-66936</t>
  </si>
  <si>
    <t>Client depuis 40 ans, changement de région du nord au sud et en plus en arrivant dans le sud changement de voiture. je peux vous dire que la fidélité ne paie plus. je paie plus cher pour une Peugeot 208 que pour une Peugeot 2008</t>
  </si>
  <si>
    <t>hoggar-66908</t>
  </si>
  <si>
    <t>Pas de commentaire particulier tres bonne assurance à l'écoute de ses clients très disponible client depuis de nombreuses années je suis très satisfait de  leur condition tarifaire et de la rapidité è gérer les sinistres</t>
  </si>
  <si>
    <t>tsacc-66893</t>
  </si>
  <si>
    <t>A éviter quand il y a un problème personnes est capable de répondre j'attand un remboursement .en agence pas de réponse au téléphone 30 jour pour être rembourser je rappelle après 30 jours on me dit que c'est 60 jours ils connaissent pas vraiment leurs travaille puisque tout est écrit sur ordinateur du n'importe quoi et je parle même pas de la banque avec qui ils sont associés</t>
  </si>
  <si>
    <t>daniel-66647</t>
  </si>
  <si>
    <t>impossible d'avoir une information fiable, les conseillers
sont incompetent, et on vous resilié votre assurance
, sans motif reelle. a bannir macif à fuir.</t>
  </si>
  <si>
    <t>any380-66607</t>
  </si>
  <si>
    <t>Je suis assuré chez la Macif depuis longtemps. J'ai voulu assuré un nouveau véhicule mais elle veut pas l'assuré car j'ai un malus de 25 %, par contre elle acceptait bien d'assurer mon ancien véhicule. je ne comprends donc rien à leur façon de procéder.</t>
  </si>
  <si>
    <t>luc-66231</t>
  </si>
  <si>
    <t>Ma déclaration n'est ni erronée, ni frauduleuse. Tout s'est passé comme je l'ai dit. Les experts font des erreurs, le système ne fonctionne pas, et vous le savez.
Je n'ai pas le temps ni l'argent pour faire venir un autre expert. Je payerai donc les réparations de ma poche.
Au déplaisir de se faire traiter de menteur une fois prochaine...</t>
  </si>
  <si>
    <t>sylvainc-66202</t>
  </si>
  <si>
    <t>Client depuis une quinzaine d'années à la Macif, j'ai 5 contrats chez eux ( voitures, moto, assurance scolaires, domicile,...)
Jusque là tout se passait bien et je trouvais le service client réactif.
Visiblement depuis quelques mois les choses ont bien changé, lorsque j'appelle pour autre chose que pour souscrire une option je tombe sur des interlocuteurs malaimable ou qui envoient sur les roses.
La Macif il y a un gros problème chez vous et il va falloir se ressaisir
Fin juillet, le volant moteur 
Et embrayage casse sur notre voiture principale et ce sur le lieu de vacance de mon épouse. La Macif est appelée et notre voiture est remorqué au garage Ford agréé le plus près.
Après m'être fait soulagé par le garage de 1900e pour la réparation, la Macif met à la disposition de mon épouse un taxi pour aller au garage.
Manque de chance, il y a un problème sur les réparations effectuées, j'appelle la Macif en leur rappelant que ce garage est agréé par leur soin et que je souhaite donc du soutien de leur part pour trouver une solution amiable avec le garagiste
Première  réaction de mon interlocuteur : bien sûr nous allons vous soutenir et faire pression sur la garage. 
Ledit interlocuteur me mets en attente pour consulter sa hiérarchie et là...nous ne pouvons rien faire car ce n'est pas nous qui avons agréé le garage c'est inter mutuelle assistance donc il faut voir avec eux...(Ah bon? Mais c'est pourtant chez vous que je suis client non??) Inter mutuelle assistance me renvoie évidemment vers la Macif...
Après avoir expliqué à mon interlocuteur que je trouvais que la Macif n'allait pas au bout des choses pour défendre l'intérêt de ses sociétaires, ce dernier me répond que ce n'est pas forcément mieux ailleurs...belle politique qualité!
Au final, je dois me rendre à l'évidence, la Macif n'est pas mieux que les autres (contrairement à ce que je croyais depuis 15ans), vous payez votre cotisation mais au 1er sinistre venu il n'y a plus personne.</t>
  </si>
  <si>
    <t>zaza-65262</t>
  </si>
  <si>
    <t xml:space="preserve">Assurance qui à un service client médiocre,à la suite d'un sinistre j'ai reçu 272 euros pour la réparation de mon véhicule ainsi que le remplacement.
Seul bémol le rétroviseur coute 350 euros. </t>
  </si>
  <si>
    <t>21 juin 2018 suite à une expérience en juin 2018</t>
  </si>
  <si>
    <t>cam-64974</t>
  </si>
  <si>
    <t xml:space="preserve">Decu !
Apres un 1 et demi de contrat avec eux on a notre voiture qui est tombé en panne ( voiture morte ), ils ne veulent pas résilier le contrat tant qu on a pas une autre voiture . on a donc acheter une autre Voiture ( bmw) et ils ne veulent pas nous assurer car ils disent que notre dossier comporte un accident alors que c etait un "accident a l arret" la voiture n a pas meme pas eu de choc.
La bmw doit etre trop chère pour etre prise en charge par la macif ... </t>
  </si>
  <si>
    <t>ginhub-64770</t>
  </si>
  <si>
    <t xml:space="preserve">
Assuré à la Macif depuis plus de 30 ans pour tous mes contrats, plus placement livret vie. Je constate depuis quelques temps le changement de comportement de la MACIF envers ses sociétaires. J’avais un C4 Picasso depuis 2012 assuré à la Macif,  aujourd’hui je change de véhicule, T-ROC  on me refuse une assurance tout risque pour celui-ci. Mon fils à eu un accident responsable début 2012 avec notre voiture qui était à l’époque une Volkswagen. Mon fils n’habite plus chez nous et travaille à l’étranger.  Surpris je me suis rendu à mon agence Macif de Challans, on m’explique que devenant  propriétaire d’une voiture Volkswagen parait-il haut de gamme ? on me refuse l’assurance à cause de cet accident de 2012 que mon fils a eu.   Je suis paraît-il un conducteur à risque ?? Ce n’est pas moi qui conduisait. </t>
  </si>
  <si>
    <t>abed-64306</t>
  </si>
  <si>
    <t>dommage qu il ne soit pas possible d enlever  toutes les etoiles parce que les garanties macif ZERO.on vous appate avec une assurance "tout risque" on ne vous fait signer qu un contrat mentionant le conducteur le vehicule votre bonus et les garantie avec les differentes franchise...je n ai jamais recu d autre contrat.jusqu au jour ou mon vehicule un porsche cayenne a ete vandalise (rayure sur toute la voiture) j ai donc depose plainte declare le sinistre et emmene ma voiture chez l expert et la cimmence la mesaventure.ma voiture est equipe d un covering qui est considere comme un accessoire.tiens donc on ne m a pas parler d accessoires lors de l etablissement de mon contrat d assurance.et pour cause je telephone le lendemain au directeur de la macif de niederbronn les bains qui me dis que les accessoires donc le covrring qui recouvre toute ma voiture est assure a hauteur de 600 euros.je lui demande donc si je vous devoir refaire ma voiture avec 600euros.il me repond non monsieur 600 euros moins 500 euros de franchise.je vous laisse faire le calcul.JE VOUS DECONSEILLE CETTE ASSURANCE qui disent ce qu ils veulent bien dire au moment de la souscription..</t>
  </si>
  <si>
    <t>29 mai 2018 suite à une expérience en mai 2018</t>
  </si>
  <si>
    <t>josephine-64271</t>
  </si>
  <si>
    <t>C'est inacceptable et très décevant, les soi-disant conseillers de la Macif sont des vendeurs d'assurances, ils ne sont pas compétents ou simplement ignorants, aucune information précise donnée au téléphone lors de mon accord, résultat, quand mon véhicule a été volé, je n'avais pas droit à la prise en charge de location d'un véhicule pendant un mois (je n'avais pas coché cette option, en effet, c'est une option, aller comprendre) Si cette information n'est pas demandée par le client, tans pis pour lui, la Macif fait des économies ! Autre information, votre voiture est volée, vous payer une franchise de 300 € et c'est tout à fait normal ? En prime, une estimation basse de l'expert pour un remboursement minimum. C'est tout simplement lamentable.</t>
  </si>
  <si>
    <t>jonnathan-64032</t>
  </si>
  <si>
    <t>Merci la macif !!</t>
  </si>
  <si>
    <t>tony-63366</t>
  </si>
  <si>
    <t>assuré depuis 40 ans pas de problemes car pas d,accident aujourdhui sa fera 3 fois que je leurs emmene un papier comme quoi j ai vendu mon vehicule il y a 7 mois et ils le perdent a chaque fois l,an prochain je cherche un autre assureur</t>
  </si>
  <si>
    <t>15 avril 2018 suite à une expérience en avril 2018</t>
  </si>
  <si>
    <t>pastemma-63181</t>
  </si>
  <si>
    <t>prelevement abusif de la mutuelle apivia en cours de contrat et pas de remboursement a la hauteur
banque socram qui prend des prelevements sans autorisation
accueil macif non conciliante
deroute financiere totale</t>
  </si>
  <si>
    <t>valerie12-63130</t>
  </si>
  <si>
    <t>La MACIF est à l'origine d'un problème qu'elle ne peut plus résoudre. Elle a augmenté mon assurance de 70 euros en se permettant de modifier, sans mon accord, le montant de ma franchise. Malgré plusieurs messages, appels et déplacement en agence, je fais face à un mutisme complet.</t>
  </si>
  <si>
    <t>alsa-62964</t>
  </si>
  <si>
    <t>Assuré depuis plus de 20 ans à la macif,jamais de sinistre responsable,50 pour cent de bonus moi et mon épouse.J'ai eu un  petit accrochage dans lequel je ne suis pas responsable,je suis assuré tout risque.Un expert est passé mais celui çi à tellement rabotté le prix de la reparation que le garage agrée à jeté l'éponge.Je ne peux pas faire réparer mon véhicule.L'expert me reproche la ou j'ai eu le choc,un dégât antérieur.La macif ne pourrait donc pas prendre en compte la totalité des travaux estimé par le garage à 824€ et l'expert 209€.Le responsable de l'agence me propose 250€ à rajouter à celui de l'expert,le reste à ma charge.Mon véhicule n'a pas eu d'antecedent d'accident.Il y a 10 ans j'ai eu la même histoire similaire chez eux,et ils m'ont raconté le même discours.Je ne suis pas responsable,on m'accuse d'un antécédent d'accident et je ne peux pas faire réparer mon véhicule.Je ne debouurserais pas un centime,j'estime que je ne suis pas responsable.Je n'ai plus confiance.Je vais certainement  résilier tous  mes contrats.</t>
  </si>
  <si>
    <t>indi-62583</t>
  </si>
  <si>
    <t>Bonjour à tous,
Je viens de lire de nombreux commentaires sur la Macif; je remarque que de très nombreux commentaires sont négatifs. Pour faire la part des choses, je me fends de mon avis; assuré depuis de nombreuses années chez cet assureur, ayant eu quelques sinistres responsables et non responsables, la Macif a toujours été à la hauteur de la situation. Il est vrai qu'il appartient à chaque assuré de défendre ses droits s'il juge être victime de "négligence" ou de parti pris par son assureur. Ce qui a été mon cas; j'ai toujours trouvé des personnes à mon écoute et qui parfois ont éclairé ma lanterne sur des aspects que je ne maitrisais pas. Il est peu-être bon de rappeler ici que l'on ne s'assure pas pour gagner de l'argent mais surtout pour limiter la casse en cas ce sinistre! D'ailleurs, nous sommes nous même notre premier assureur! Je conclus mon commentaire ici: en ce qui me concerne, je suis satisfait de mon assureur, la Macif et n'envisage pas d'en changer pour grignoter quelques euros ou même dizaines d'euros! Bien à vous.
Indi</t>
  </si>
  <si>
    <t>bonnepoire-62366</t>
  </si>
  <si>
    <t>Après un sinistre incendie, dossier oublié demande d'expert en urgence, le conseiller ne me rappelle que 3 semaines plus tard.Il est censé me conseiller par rapport a ma plainte incomplète.il me dit juste que c'est illégal, ils reçoivent les clés de voiture pour transmettre a l'expert a plus de 200 km, ils les gardent a leur siège, un mois après retour a la case départ .(formule excellence)</t>
  </si>
  <si>
    <t>man4186-62056</t>
  </si>
  <si>
    <t>Fuyez!!!
Cliente depuis 10 ans pour assurance maison, je prends mon credit voiture chez eux et je passe mes 2 assurances auto en juillet. Pour crédit auto pas de soucis, pour les 2 voitures un calvaire!!
Demande de pièces une 10aines de fois alors que deja envoyé, contrat reçu avec mauvais nom sur les papiers ou mieux avec ilmatriculation qui ne correspond pas!
Cela finit pas se régler pour la voiture de mon mari. Pour la mienne une autra histoirz on me redemande sans arret des pieces manquantes déjà envoyées plusieurs fois! allitée et fatiguée je fini par recevoir mon contrat je ne fait pas attention je signe et renvoi, et puis on me redemande encore et encore des pièces!! Du coup les prélèvements bancaires ne se font que pour la voiture et assurane habitation. Mi décembre un accident dont je suis responsable et là on m’annonce que je siis au tiers , voiture de 2011, 100000km qui cot encore plus de 6000€! Une honte, tout s’est fait par telephone a cause de mon allitement et aucunes conversations d’enregistrées!
Cela me sera reprochée: mais si ça ne marche pas par téléphone Mme il fallait se déplacer, évidemment je suis en arrêt depuis ma 5eme semaine de grossesse avec interdiction de bouger, mais oui je peux me déplacer à 20min en voiture!
Je me déplace à Vendome tres mal reçu par la responsable, avec 1/2h de retard sans escuses ni bonjour, encore la personne que j’ai eu au téléphone qui n’a apparemment pas passer le message pour ce rdv. La responsable m’a limite insultée de menteuse, l’expert passe et annonce 2600€ de réparations!
La Macif refuse de prendre en charge ne serais-ce que la moitié, j’ecrit une lettre de recours auprès du président de la commission de recours le 4/01! J’attends toujours la reponse!!
J’ai appelé la semaine dernière comme par hasard mon dossier devais passé dans la semaine... à ce jour aucunes nouvelles!
Sincérement allez payer 3€ par mois plus cher ailleurs pour être certains d’avoir des gens professionnels et compétents!!</t>
  </si>
  <si>
    <t>tony62-61677</t>
  </si>
  <si>
    <t>Bonjour, client depuis plus de 20 ans a la macif, 30 ans de permis, 50% de bonus, et 3 vehicules assurés chez eux. j ai demandé un devis en ligne pour un vehicule (130cv) offert a mon fils, REFUSE car moins de 25 ans avec du 1,33 de malus , mais deja assuré chez eux... OK, je demande un devis en agence pour mettre le vehicule a mon nom alors. REFUS catégorique du responsable de LENS, impossible d' assurer le vehicule, et sans motif ???  Réponse: je dois chercher ailleurs ! Tres bien , mais si je cherche pour 1 véhicule, je chercherai pour les 3 ... Bravo la relation client, lamentable nous restons des pions !</t>
  </si>
  <si>
    <t>sylvainc-61639</t>
  </si>
  <si>
    <t>Je suis assuré à la macif en assurance auto depuis 1999 un sinistre non responsable ils ont été réactif j'ai l'assurance habitation et crédit chez eux depuis peu de temps je pense changé de protection juridique prochainement et allez aussi chez eux</t>
  </si>
  <si>
    <t>21 février 2018 suite à une expérience en février 2018</t>
  </si>
  <si>
    <t>vero-61631</t>
  </si>
  <si>
    <t>On me rappelle parce que j'ai sollicité un relevé d'information par internet pour me faire de belles promesses.. me dire que l'on va me baisser le montant de la franchise et des mensualités puisque je n'ai jamais eu d'accident et que "je paie trop cher"....mais lorsque je reçois mon relevé de banque il en est tout autrement... elles ont augmenté. Sur place je demande des explications... "on ne comprend pas mais en tout cas.... pas de mensualité diminuée ni de franchise diminuée !!! Désolé ils ne peuvent rien faire et ce qu'ils m'ont avancé par téléphone est.... une erreur d'une "collègue"</t>
  </si>
  <si>
    <t>patrice-61437</t>
  </si>
  <si>
    <t>ne font même pas leur travail ne serait-ce que d'envoyer les cartes vertes et opère un dictate au telephone pour finir pas vous faire poireauter jusqu'a ce que vous raccrochiez...lamentable...50% de bonus pour moi 100%malhonnète pour eux</t>
  </si>
  <si>
    <t>bridge-61276</t>
  </si>
  <si>
    <t xml:space="preserve">Victime de home jaking cette assurance par voix se son expert indemnise mon vehicule sur la valeur d un modele  plus ancien n ayant pas la meme motorisation et les memes options.
</t>
  </si>
  <si>
    <t>boki-60815</t>
  </si>
  <si>
    <t>Je me suis rendu à la Macif le 15 janvier 2018 concernant une remise en place d'une mensualisation la personne qui m'a accueillie à fait du troc avec moi elle m'a dit que j'étais obligé d'ouvrir une épargne si je voulais reprendre la mensualisation car on m'avait résilié au préalable ne pouvant pas me prélever au mois de juillet effectivement il y a eu un problème de virement avec l'intérim où je travaillais ceci dit on m'a obligé de payer la totalité de mon assurance que j'ai exécuté et donc je voulais reprendre un prélèvement mensuel j'ai été outré par le fait que je dois obligatoirement prendre une épargne chez eux sinon la mensualisation va être refusée et je devrais payer toute l'année d'un coup je sais pas si c'est pratique sont bien chrétienne</t>
  </si>
  <si>
    <t>stiletto135-60752</t>
  </si>
  <si>
    <t>Au lieu de me faire un ajout de dossier suite à une nouvelle voiture la macif a permuter les contrats en mettant les sinistre de mon premier véhicule sur le nouveau qui fait 15 cv!
Quel est le nouvel assureur qui va vouloir m’assurer un cabriolet de sport de 15cv avec 3 sinistrés responsables,sans m’assassiner!
Et pourtant avec deux LRAR au siège de Niort vers le directeur,on me répond que tout est normal!?
Cela porte un nom:c’est de LA DAUBE CARACTÉRISÉE!!!</t>
  </si>
  <si>
    <t>henri-60740</t>
  </si>
  <si>
    <t xml:space="preserve">La MACIF ne tient pas ses engagements !!!! 
Le prix négocié au téléphone de l'assurance de mon nouveau véhicule n'a pas été tenu, j'ai eu 3 interlocuteurs différents et aucun ne trouve trace des engagements pris ? ...ils changent leur informatique, donc les dossiers se perdent, comme les engagements !
Après 31 ans de fidélité, je vais voir ailleurs !
un conseil : demandez des confirmations écrites pour chaque mot prononcé, sinon l'informatique les égard !  </t>
  </si>
  <si>
    <t>bastien-60715</t>
  </si>
  <si>
    <t>Client mécontent.
Depuis 25 ans chez vous aucun geste commerciale suite à quelque problème.
En avril 2018 nous partirons à la mma.
Nous souhaiterons avoir nos relever d’information.
Cordialement</t>
  </si>
  <si>
    <t>laurrrrrrrrrra-59796</t>
  </si>
  <si>
    <t>Tant qu'il n'y a pas d'accident....Il y a du monde.
Suite à un sinistre non responsable, il n'y a eu aucun suivit du dossier. J'ai du les relancer à chaque étapes. Surtout au moment de l indemnisation !
Seul l'expert indépendant était bien ! 
Suite à ce sinistre non responsable impliquant la destruction du véhicule (économiquement irréparable) c'est devenu la croix et la bannière pour enregistrer un nouveau véhicule ! 
Et attention, si lors d'un devis vous avec eu le malheur de vous tromper de code postal. C'est mort, vous devez vous déplacer en agence pour rectifier si vous voulez assurer le dit véhicule ! 
Bref passez votre chemin, seul la vitrine est alléchante.</t>
  </si>
  <si>
    <t>16 décembre 2017 suite à une expérience en décembre 2017</t>
  </si>
  <si>
    <t>ln-59722</t>
  </si>
  <si>
    <t>J’ai eu un sinistre non responsable le 22/10/2017, sur l’ensemble de réparation à faire sur la voiture avec l’accord de l’expert, ils m’ont estimé les réparations à 447 euros alors que j’en ai pour 800 euros de réparations, rien pour les pièces il y a pour 460euros. Leurs réponses c’est à moi de prendre en charge la difference !!!!!</t>
  </si>
  <si>
    <t>popo-58856</t>
  </si>
  <si>
    <t>tres bon assureur.disponibilite en bureau et sur internet.prise en charge et paiement direct au garage en cas de sinistre.franchise b glace supprimée si reparations pare brise et non remplacement.</t>
  </si>
  <si>
    <t>chris-58589</t>
  </si>
  <si>
    <t>Les remboursements des sinistres sont trop long 
j'ai eu un accident le mois aout 2017 et depuis j'attend toujours le remboursement de ma voiture !!!!!!</t>
  </si>
  <si>
    <t>robin-47793</t>
  </si>
  <si>
    <t>Garantie conducteur quasi nul... le prix est peut être intéressant mais avec des garanties pareils c'est normal.</t>
  </si>
  <si>
    <t>valrie-58186</t>
  </si>
  <si>
    <t>Conseil archi nul,  primes et franchises très élevées par rapport à d'autres assureurs. Pas de défense en cas de sinistre. C'est le constat accablant d'un sociétaire de plus de 15 ans après un accident.</t>
  </si>
  <si>
    <t>serge-58131</t>
  </si>
  <si>
    <t>plus satisfait du tout un nouveau souscripteur paie moin chere que moi je allez voir dans d'autres assurances car beaucoup moin chere ailleurs</t>
  </si>
  <si>
    <t>nadiaaa-58025</t>
  </si>
  <si>
    <t>Catastrophique !
Sinistre du 25 août et à ce jour je n'ai toujours pas récupére mon véhicule.
J'ai heurté und bouche d'égout qui a détruit la façade avant de mon véhicule. Jai appelle ils ont refusé de prendre ma demande en Compte. Soit disant je ne suis assurée qu'aux tiers.pourtant dotée de témoignage et photos, la responsabilité de l'état etait indéniable. D'ailleurs la partie adverse a reconnu sa responsabilité Mais la Macif ne fait absolument pas son travail. Je ne Compte pas en rester en la et envisage de porter plainte contre eux. Jai décide de réclamer une indemnité de perte de jouissance de véhicule comme la loi et la jurisprudence en vigueur le prévoit. Bien sûr ils ont essayé de membobiner Mais étant avocate pas de chance pour eux. Je Compte donc entamer une action en contentieux car le dialogue ne fonctionne absolument pas avec eux. Ils sont incompétents au possible et manque de peofessionnalisme sidérant.
Je dois appeller 50 fois par jour pour leur dire quoi faire tant ils sont incapables.heureusement que je suis juriste de formation et connaît mes droits. Sinon mon sinistre aux oubliettes tout pour ma poche au regard de leurs perpétuels mensonges. Heureusement que j'ai insisté et invoquer du droit positif. Mon dossier n'avance pas et ils refusent d'agir. Réclamation non effectuée par mail ni par recommandé. Vraiment incompétents à souhait. Je ne resterai certainement pas! J'en peux plus d'appeller 50 fois par jour pour qui plus est s'entendre raconter des sornettes</t>
  </si>
  <si>
    <t>chris6901-57712</t>
  </si>
  <si>
    <t>A éviter à tout prix délai de remboursement incroyable offre de reprise de véhicule ridicule qui oblige à ce battre pour avoir une somme correcte alors qu'on ne en rien responsable assuré tout risque les prélèvements qui continue alors que le véhicule et déclare épaves et d'après vous ce normal d'assuré une epave en tout risque aucun geste commercial du moment que ce légal le reste on s'en fout vraiment déçu</t>
  </si>
  <si>
    <t>18 septembre 2017 suite à une expérience en septembre 2017</t>
  </si>
  <si>
    <t>gabby-57434</t>
  </si>
  <si>
    <t xml:space="preserve">Bonsoir
Assuré macif depuis plus de dix ans,je n avais jamais eu besoin d eux jusqu a aujourdhui..
J ai acqueri un vehicule dont le pare brise etait fissuré,le controle technique etait a refaire.Je fais remplacé mon pare brise puis je fais une declaration de sinistre a la macif.
J ai eu la desagreable surprise que le remplacement ne serait pas pris en charge!!!Avec pour motif que je n aurais pas du acheter la voiture et que c etait a l assurance de l ancien proprietaire de faire le necessaire.
Je suis donc allé voir cette assurance qui m a bien sur repondu qu ils ne pouvaient rien faire...
Je ne nie pas etre en tort,j ai été honnette en precisant dans la declaration de sinistre que le pare brise etait fissuré avant l achat du vehicule.
Bref,la facture s eleve a pres de 700 euros et me met tres mal financierement...J ai ecris en recommander pour qu ils fassent un geste car j ai quand meme deux vehicules plus ma propriete chez eux mais ils ne veulent rien savoir!!!Je ne les recommanderais a personne
</t>
  </si>
  <si>
    <t>17 septembre 2017 suite à une expérience en septembre 2017</t>
  </si>
  <si>
    <t>rouxflette-57413</t>
  </si>
  <si>
    <t>A éviter absolument, trop cher avec des garantie pas top top et une franchise qui crève les plafonds (340 euros et 60 euros bris de glace). on vous fait croire que vous payez un droit d'entrer alors que c'est juste un acompte pour les trois premier mois, la surprise quand on vous envoi un courrier pour vous informer que passer de 83 euros à 91 euros par mois ...</t>
  </si>
  <si>
    <t>rayfol-57262</t>
  </si>
  <si>
    <t xml:space="preserve">272672 un numéro de sociétaire qui pèse 53 années de cotisations voitures, maison, appartements ...sans sinistres significatifs mais qui ne me vaut pas pour autant la considération de la MACIF. 
Malchance, ces 5 dernières années, j'ai essuyé un tir groupé de 4 incidents de parking dont un que j'ai contesté: (petit malin qui se fait réparer à bon compte son bouclier préalablement accidenté avec la complicité d'un témoin de complaisance) et un récolté alors que la voiture était conduite par un tiers. 
Résultat, au moment réassurer ma nouvelle voiture, refus de la MACIF malgré un coefficient bonus de 0.64. Aucune discussion ou explication possible. 
Conclusion: après un an de dépannage à prix fort, trouver un assureur à qui confier les 5 contrats toujours en souffrance à la MACIF.
  </t>
  </si>
  <si>
    <t>pat-57238</t>
  </si>
  <si>
    <t xml:space="preserve">j'attends toujours d'etre rembourse suite a un recours depuis janvier;je ne comprends pas la position de mon assurance vis a vis de l'assurance adverse qui fait trainer le dossier en longueur </t>
  </si>
  <si>
    <t>01 septembre 2017 suite à une expérience en septembre 2017</t>
  </si>
  <si>
    <t>spiritcar-57013</t>
  </si>
  <si>
    <t>Je suis client depuis des années chez la Macif, j'ai plusieurs contrats auto , l'assurance de la maison, et les assurances scolaires de mes 4 enfants. 
Aujourd'hui j'ai appelé 4 fois pour faire un transfert d'assurance d'un de mes véhicules qui est en panne vers un nouveau véhicule que je viens d'acheter. La 1ère conseillère me dit " attendez je regarde votre dossier ", croyant qu'elle m'avait mis en attente j'entends " je ne comprend pas ce qu'il fait avec cette connasse " s'étant aperçu de sa bourde elle me raccroche au nez! Alors que j'avais déjà attendu au moins 7 minutes pour l'avoir, je reprends le téléphone et je tombe sur un conseiller qui me dit " je ne peux pas gérer votre dossier il faut appeler votre ancienne agence pour transférer le dossier " surpris car nous avions déjà fait cette demande il y a plusieurs mois suite à notre changement de département ?! Je m'exécute et j'appelle mon ancienne agence qui me dit " si vous voulez changer par nous les assurances de votre véhicule il va y avoir des frais comptables, pour éviter cela si vous voulez je transfère votre dossier à votre nouvelle agence et je transfère votre appel ?" , surpris des frais que cela peut entraîner j'accepte une nouvelle fois, après encore une attente sur le serveur vocal je tombe sur un conseiller qui me dit "vous avez composé le mauvais numéro vous êtes au service sinistre " , gardant toujours mon calme mais la moutarde commençant à me monter au nez je lui explique que c'est l'autre conseillère qui m'a transféré la, et il me transfert à nouveau et la je tombe sur une autre conseillère qui me dit " je ne peux rien faire, votre dossier n'est pas transféré ! Ne quittez pas je vais me renseigner " et la devinez quoi elle m'a raccroché au nez!!! Alors franchement la j'en ai marre et je vais prendre mes contrats autos, maisons et scolaires et je vais aller voir la concurrence !!</t>
  </si>
  <si>
    <t>audber-56865</t>
  </si>
  <si>
    <t>Je viens d'assurer mon véhicule chez eux car toute ma famille y est, j'ai attendu mes 2 ans de conduites pour bénéficiez des 10% promis sauf qu'apparemment les 2 ans ne sont pas validé, je sais pourtant bien quand est ce que j'ai décroché mon permis, ils arrivent même pas a expliqué pourquoi je ne bénéficierai que de 5% et non de 10%. Deuxième problème j'ai 2O ans j'ai passé mes études sur Angers j'ai donc du assuré mon logement là bas, mes études finis je retourne chez mes parents qui ont déjà un régime prévoyance familiale accident pour toute la famille, au moment de l'assurance de mon véhicule on m'a ajouté en plus ce même régime prévoyance familiale que mes parents disposent déjà alors que je suis seule et que je vie chez mes parents donc ce régime me protège déjà une fois et ce pack comprend conjoint enfant tout ça ... inutile de rappeler que j'ai que 20 ans donc pas de famille à charge. Leur réponse quand on leur demande pourquoi j'ai ce régime en plus ? C'est obligatoire et comme j'ai 20 ans on me l'aurait forcément proposé. Bref nous sommes très déçue de la MACIF chez qui nous sommes depuis très longtemps.</t>
  </si>
  <si>
    <t>21 août 2017 suite à une expérience en août 2017</t>
  </si>
  <si>
    <t>carilamo-56783</t>
  </si>
  <si>
    <t>Je suis assuré à la Macif depuis plusieurs dizaines d'années et lorsque je suis amené à comparer ses prestations avec celles proposées par les autres compagnies je n'ai absolument pas le désir de quitter la Macif!</t>
  </si>
  <si>
    <t>sam80-56345</t>
  </si>
  <si>
    <t>Bonjour,je suis assuré depuis 18 ans à la Macif et je n'ai jamais eu de sinistre jusqu'au vol de mon véhicule le 5 juillet.le voleur et la voiture ont été retrouvés ,l expert est passé 5000 euros de réparations.l assurance  ne réponds pas car pas d effraction... J'ai renvoyé un courrier et aucune réponse... C'est un prêté pour un rendu on va tous partir de la Macif dans la famille et mes amis proches... Cela ne représente que 8000 euros de cotisation annuelle c'est une goutte d eau pour la Macif mais faut leur faire comprendre... Bonne journée à tous</t>
  </si>
  <si>
    <t>25 juillet 2017 suite à une expérience en juillet 2017</t>
  </si>
  <si>
    <t>dess16100-56258</t>
  </si>
  <si>
    <t>Voiture vendue, et demande d'arrêt du prélèvement depuis 4 mois. Hors prélèvements toujours pas interrompu, silence radio face aux courriers. Je paye pour une voiture alors que je n'en ai plus. Demande de résiliation du contrat et là encore pas de réponse. Aujourd'hui je vais faire annuler l'autorisation de prélèvements avec un courrier bien garni. Si le nécessaire est pas fait se sera la plainte. Et être un bon payeur sans accident n'a pas l'air de les rendre plus efficace.</t>
  </si>
  <si>
    <t>ange-55893</t>
  </si>
  <si>
    <t>cliente depuis 19 ans j'ai toujours payé mes cotisations , mais malheureusement j'ai eu des difficultés financière à cause de maladie! l'assurance était prélevé sur le compte commun mais à trois reprise il y'a eu rejet de prélévement! la Macif m'envoie une lettre pour payé l'intégralité d'assurance 1800 euros .Je leur renvoie une lettre en précisant que je ne peux pas payé cette somme , mais qu'il préléve sur mon compte personne 100 euros tout les mois Suite à ce courrier je reçois un coup de téléphone pour prendre un rendez-vous avec un conseiller , nous nous rendons à la Macif Douai et là ont nous propose de payer la totalité aucune négociations ou de proposition du conseiller "juste nous pouvons rien faire pour vous" a trois reprise j'ai envoyer des courriers et vu des conseillers. Aucun résultats !!! Maintenant je me retrouve sans assurance alors que j'ai besoin de mon véhicule pour mon travail Auxiliaire parentale , à l'heure d'aujourd'hui j'ai plus d'assurance et je risque de perdre mon travail!!!</t>
  </si>
  <si>
    <t>coulpa-54969</t>
  </si>
  <si>
    <t>Très bonne assurance, pas la moins cher mais un services de qualité et en rapport avec ses prix</t>
  </si>
  <si>
    <t>24 mai 2017 suite à une expérience en mai 2017</t>
  </si>
  <si>
    <t>michel-54900</t>
  </si>
  <si>
    <t>Aucun service de la part de la macif ,  le personnel est désagréable , je viens de faire des devis et visiblement leur tarif est bien trop cher , je pense clôturer prochainement ,je  déconseille .</t>
  </si>
  <si>
    <t>pchmartin-54694</t>
  </si>
  <si>
    <t>Je suis assuré à la Macif pour mon véhicule depuis bientôt 40 ans. Je l'avais choisie à l'époque pour les prix jeunes conducteurs et la proximité de l'agence. Je n'ai jamais regretté ce choix. Les tarifs sont restés compétitifs, le service client téléphonique est disponible et compétent , le site Web est de mieux en mieux. Et les quelques fois où j'ai eu à solliciter l'assurance, la sollicitation de l'expert a été rapide, et je n'ai eu à payer que la franchise ( mon garage est agréé) .</t>
  </si>
  <si>
    <t>03 mai 2017 suite à une expérience en mai 2017</t>
  </si>
  <si>
    <t>doudou-54451</t>
  </si>
  <si>
    <t>Prés de 45 ans à la Macif (sans sinistre). J'ai demandé une reconnaissance de cette très longue fidélité. J'ai reçue une réponse,  j'en ai honte pour celui qu'il l'a écrite. C'est un véritable chef d’œuvre au niveau de la bêtise. Oui, courez très vite vers la porte, les Anciens de la Macif et profitez des mois d'abonnement offert par les autres Assureurs. A garanties égales, vous serez plus que gagnant!!!!</t>
  </si>
  <si>
    <t>20 avril 2017 suite à une expérience en avril 2017</t>
  </si>
  <si>
    <t>gilbert-54172</t>
  </si>
  <si>
    <t xml:space="preserve">j'étais client pendant 35 ans avec 50 % de bonus et lorsque l'on m'a arraché mon pare choc AR en stationnement l'expert a jugé que la déclaration était fausse ; il aurait donc fallu que je mandate un autre expert a mes frais et ensuite  une 3 ème expert aurait tranché ; bilan j'ai réparé moi même ayant besoin rapidement de ma voiture 
lorsque j'ai voulu assurer mon fils qui a fait la conduite accompagnée  1200 € pour un diesel 4 CV </t>
  </si>
  <si>
    <t>12 avril 2017 suite à une expérience en avril 2017</t>
  </si>
  <si>
    <t>michael-54029</t>
  </si>
  <si>
    <t>Bonjour,
J'ai plusieurs véhicules et la maison assurés à la Macif depuis plus de 20 an. 40 ans sans accident. 
En novembre 2016, premier sinistre non responsable ( j'ai été heurté à l'arrière par un autre véhicule) et là, les problèmes ont commencé. 
Tous les prétextes ont été utilisé pour ne pas me rembourser correctement mon préjudice.</t>
  </si>
  <si>
    <t>lo-53882</t>
  </si>
  <si>
    <t>sociétaire depuis plus de 30 ans, je me suis donc aperçu de "l'efficacité" de cette assurance dernièrement. 
Impossible de défendre sa cause, aucune recherche effectuée par la Macif notamment dans le cas d'un constat amiable non signé entre les parties, fait la sourde oreille et ne veut surtout pas tenter de comprendre...
Expertise laissant à désirer, aucune communication.....
Dommage ... pour elle....</t>
  </si>
  <si>
    <t>fred-53877</t>
  </si>
  <si>
    <t>Très déçu pour un vandalisme sur mon véhicule que la macif ne veu pas prendre en charge, voiture totalement rayé avec dépôt de plainte.  On nous signifie que ce n'est pas pris en charge à cause d autres dégâts enterieur  sur le véhicule qui n avais pas était réparé !!! La blague du siècle. . Des dégâts minimes qui aurait du être réparer avant d être vandaliser pour être pris en charge . Donc si le on déduit la logique de l assurance il faut assuré un véhicule nickel et comme neuf sinon au moindre soucis vous ne serez pas pris en charge ... Merci la MACIF</t>
  </si>
  <si>
    <t>bouchery06140-53782</t>
  </si>
  <si>
    <t>satisfait sans plus
manque de contact</t>
  </si>
  <si>
    <t>titi62-5628</t>
  </si>
  <si>
    <t>bon assureur. j'ai été chez eux 37 ans. devrait faire une réduction quand on prend 3 contrats . auto+ habitation + santé.</t>
  </si>
  <si>
    <t>sophiegcel-53656</t>
  </si>
  <si>
    <t>Nous avons été profondéement choqués d'avoir été "sortis" de l assurance Auto, au motif que nous avions eu 2 accidents (nous étions en tort, sans dommage corporel) en 2014 et 2016. C est à se demander à quoi sert une assurance. Ce procédé est indigne d une assurance comme la MACIF et nous sommes mécontents que nous n'ayons pas pu faire valoir notre position. UNE GRANDE DECEPTION. En conséquence, nous ne recommendons pas l'assurance Auto MACIF.</t>
  </si>
  <si>
    <t>societaire-53494</t>
  </si>
  <si>
    <t>J'ai actuellement 25 ans et je dois dire que le service MACIF que ce soit en agence et par téléphone est irréprochable. Même les plateformes téléphonique sont proches de nous. Les prix pour des jeunes conducteurs sont exemplaires et c'est très rapide, toute les explications sont claires. On se sent en confiance dès la première visite. Reste à voir en cas de pépin mais un ami à moi à été indemnisé avec une majoration de 40 % il a pu partir du un véhicule similaire. Conseil la Macif !!</t>
  </si>
  <si>
    <t>georges-53182</t>
  </si>
  <si>
    <t>Suite à un sinistre avec constat amiable et où je n'étais pas en tord, remboursement Zéro et ne répond pas aux courriers. A quoi cela sert-il d'être assuré ?? Il vaut mieux négocier directement avec la partie adverse. A fuire</t>
  </si>
  <si>
    <t>27 février 2017 suite à une expérience en février 2017</t>
  </si>
  <si>
    <t>bouchet-52819</t>
  </si>
  <si>
    <t>Sociétaire 5300147. Cela fait 25 ans que je suis assuré à la MACIF et je m'en félicite chaque fois que j'ai un problème. Je n'ai jamais réussi à trouver moins cher pour une qualité du service équivalente</t>
  </si>
  <si>
    <t>popof-52712</t>
  </si>
  <si>
    <t>Je suis client (soit disant sociétaire) à la MACIF depuis 1988, avec le maximum de bonus et ils s'amusent à grignoter un mois d'assurance, mes certificats avaient les dates suivantes 01/04/97 AU 30/04/98 aujourd'hui 15/02/17 au 31/03/18.  MACIF à fuir</t>
  </si>
  <si>
    <t>tom-52697</t>
  </si>
  <si>
    <t>beaucoup beaucoup trop cher aucuns avantage de groupe ma mère paye encore cher après 15 ans sans accidents
1042€ pour un tiers étendue pour un étudiant c'est démesuré</t>
  </si>
  <si>
    <t>patinerie-52668</t>
  </si>
  <si>
    <t>j ai trouver moins cher pour mes  contrats auto.etant clients chez vous depuis de nombreuses années,et sans trop d accidents.je suis aussi assuré habitation et un compte bancaire.</t>
  </si>
  <si>
    <t>17 février 2017 suite à une expérience en février 2017</t>
  </si>
  <si>
    <t>anonyme-52500</t>
  </si>
  <si>
    <t>Assurance trop cher, ne veulent pas donner le relevé d'information malgré les recommandés, fuyez cette assurance, ca n'est que de problèmes avec eux!!! Sauf pour payer là ils sont contents... Adieu la macif</t>
  </si>
  <si>
    <t>07 février 2017 suite à une expérience en février 2017</t>
  </si>
  <si>
    <t>lolo12121-52172</t>
  </si>
  <si>
    <t>si vous voulez vous faire avoir au niveau des prix, courez-y!
je payais 93€ par mois en étant au tiers (sans être jeune permis) et l'assurance pour laquelle j'ai changé me propose 55€par mois en tout risque!!! il y a comme un problème non? En plus de ça, grosse difficulté à partir de chez eux, il manquait tout le temps quelque chose à la demande de résiliation alors que cette demande a été faite par mon assureur actuel! tout pour retarder la résiliation...</t>
  </si>
  <si>
    <t>herman-52088</t>
  </si>
  <si>
    <t>Nous sommes très bien aider après notre accident.</t>
  </si>
  <si>
    <t>29 janvier 2017 suite à une expérience en janvier 2017</t>
  </si>
  <si>
    <t>sergio-51817</t>
  </si>
  <si>
    <t>voir les moins..</t>
  </si>
  <si>
    <t>moimeme-51557</t>
  </si>
  <si>
    <t>Aucun</t>
  </si>
  <si>
    <t>chantal-51449</t>
  </si>
  <si>
    <t xml:space="preserve">Honte à l assurance la Macif 
 C est l histoire de mon frere retraité avec de petits moyens a acheté une voiture il y a 6 mois
 Lundi 9 janvier en rentrant chez lui a perdu son trousseau de clé 
 Il a cherché partout mais comme la nuit etait tombé il ne l a pas retrouvé. Il se leve trés tot et va pour revoir sur le parking mais sa voiture avait disparue
 Tres facile avec les cles actuelles de trouver quel est la voiture de la clé
 Il se rend a la olice et raconte son histoire de bonne foi en disant qu il avait perdu ses cles
 Il est assuré tout risque et va directement a l assurance pour signaler son vol de voiture avec son proces verbal
 2 jours apres la police l appelle lui signalant qu ils ont retrouvé sa voiture a Cannes mais elle a été incendié donc plus possible de reparation
 Hier le 17 janvier l assurance lui envoie un courrier en lui disant que la macif ne remboursera pas ce vol , puisque la voiture a été ouverte avec la clé
 Le lendemain il recoit de retour un courrier lui signalant qu il est radié de l assurance
 Sa voiture est gagé pour 5 ans pour le credit et doit rembourser la banque 
 Comment les assurances peuvent agir ainsi sans aucun egard et sans respecter leur engagement
 </t>
  </si>
  <si>
    <t>zizou3084-51330</t>
  </si>
  <si>
    <t>bonne assurance, bon rapport qualité/prix, bon service client, bonnes garanties, je n'ai rien à ajouter de plus</t>
  </si>
  <si>
    <t>grisou58-50987</t>
  </si>
  <si>
    <t>Assures depuis 17 ans sans aucun sinistre avec 50 % de bonus depuis 35 ans ...
Nous traversons une periode tres difficile financierement apres avoir perdu notre societe
Nous sommes en dossier de surrendettement et avons tout  perdu !
Vous nous avez radies le 3o.12.16..
Et nous avons du trouver  des assurances pour nos voitures et logement. . 
Qd on se retrouve de l autre cote de la barriere....il n y a plus de consideration et d empathie... on se sent rejetes !
C est triste et ca fait mal !</t>
  </si>
  <si>
    <t>03 janvier 2017 suite à une expérience en janvier 2017</t>
  </si>
  <si>
    <t>ulyss67-50895</t>
  </si>
  <si>
    <t>J'étais toujours client Macif mais depuis ces dernières années c'est une assurance catastrophique Conseillers incapable Démarché par téléphone pour me reconquérir en temps que client  (7 véhicules à assurer ) Les conseillers vous font des devis qui ne tiennent pas la route vous font croire à des gestes commercial qu'ils ne peuvent pas tenir Font passer des conseillers pour des responsables qui n'est pas le cas J'ai demandé qu'ils ne me contact plus jamais</t>
  </si>
  <si>
    <t>cador75-49700</t>
  </si>
  <si>
    <t xml:space="preserve">40 ans d'assurance Macif , et de façon discrète sans prévenance aucune ma franchise est passée de 350 à 500 € !! alors que je n'ai eu aucun évènement depuis plus de 5 ans et bénéficiant du plus gros bonus. Après question posée, il m' a été répondu que certes l'augmentation était élevée mais c'était pour baisser les cotisations.. et que comme je n'avais pas d'accident, cela n'avait aucune incidence...la cotisation de septembre n'a bien sûr pas baissé ! mais comme par hasard, je reçois une lettre en novembre m'informant "généreusement" de la réduction du montant de ma franchise auto revenant ainsi à 350 € !! de qui se moque t on !! </t>
  </si>
  <si>
    <t>rodolphe-49467</t>
  </si>
  <si>
    <t>je possede une ds5 de 136ch  je paye pour un 150ch
vous avez baissé ma cotisation d assurance par contre vous avez doublé la franchise de  350e je suis passé a700e voila pourquoi apres 40ans chez vous je cherche ailleurs quel interet d'etre assuré tout risque si au moindre petit accroc je dois payer moi meme avant je possédais une laguna coupé monaco en changeant j'ai cru payer moins cher et bien non c'est le contraire</t>
  </si>
  <si>
    <t>karine-49379</t>
  </si>
  <si>
    <t>Une assurance au top j ai aussi mon assurance voiture chez eux rien à  redire quand on va a l agence on est toujours bien 7accueilli et renseigné. Je suis chez eux depuis 20 ans et je ne changerais pas ! Je la recommande sans soucis</t>
  </si>
  <si>
    <t>pasmouton-49307</t>
  </si>
  <si>
    <t>Assurance à fuir 30 ans de fidélité 1 sinistre = contre expertise , évaluation VADRE à minima , aucun dialogue , des délais de réponse à rallonge,  vous fait prendre en charge des frais de gardiennage non avenus , Bien pour les personnes qui aiment les procès, les pertes de temps suite à l'incompétence et de m'en foutisme de pseudo expert automobile à la solde d'assureur.</t>
  </si>
  <si>
    <t>allianztesla3-139444</t>
  </si>
  <si>
    <t xml:space="preserve">Client depuis deux ans, sans sinistre depuis la souscription, la prime d’assurance augmente chaque année de 10%. 
Le Service clients de l’agence est à l’écoute et réactif dans les échanges mais sans pouvoir. </t>
  </si>
  <si>
    <t>Allianz</t>
  </si>
  <si>
    <t>patrice--139129</t>
  </si>
  <si>
    <t xml:space="preserve">Nouveau slogan : ALLIANZ avec vous tant que vous n'avez pas besoin de nous. 
Accident avec un tiers qui a pris la fuite. Résultat : payement de la franchise + malus. Vive l'assurance qui sert à rien !!! ?? </t>
  </si>
  <si>
    <t>29 octobre 2021 suite à une expérience en février 2021</t>
  </si>
  <si>
    <t>pat--138577</t>
  </si>
  <si>
    <t>suite a des dégradation chez moi l entreprise qui est intrevenue ma donner les cordonnés de leur assurance allianz et depuis février mon assurance perso gmf n a aucune réponse de leur part</t>
  </si>
  <si>
    <t>13 octobre 2021 suite à une expérience en septembre 2021</t>
  </si>
  <si>
    <t>mgas-137295</t>
  </si>
  <si>
    <t>Suite à un regroupement d'assurance je suis passée de all secur à allianz : tous mes contrats on basculé chez eux , donc nouveau numéro de contrat, nouveau compte etc....
 ca fait des semaines que j'attends mon attestation d'assurance, je roule sans mon papier vert depuis fin aout, toujours pas reçu
Ils devaient également mettre ma fille en conductrice accompagnée sur mon véhicule, j'attends toujours (elle l'était pourtant sur mon ancienne assurance, heureusement que j'ai verifié !! apparemment il ne reprennent pas les données)
j'ai appelé plusieurs (+ de 45 min d'attente et ca raccroche) et quand j'ai enfin quelqu'un le job n'est pas fait
j'ai envoyé plusieurs mails : pas de réponse
j'ai meme sollicité un rdv téléphonique : on ne m'a jamais appelée
NUL NUL NUL j'ai pas d'autres mots 
pour prendre le pognon y'a pas de problème mais le service client nullissime</t>
  </si>
  <si>
    <t>gogote--129345</t>
  </si>
  <si>
    <t>A FUIR j’ai souscrit une assurance auto en avril. J’ai envoyé 4 fois tout les documents demandés. Allianz m’a résilier un mois après pour manque de justificatifs. Incroyable Allianz continue les prélèvements et en 5 mois je n’ai jamais reçu d attestation d assurance. Conseillés injoignables.Attente téléphonique interminable. Au final j’ai dû prendre une assurance dans une autre compagnie.</t>
  </si>
  <si>
    <t>dorine-jsk-125031</t>
  </si>
  <si>
    <t>Je trouve que cet assureur très compétent. J'ai deux contrats en cours chez eux : habitation et auto. Je n'ai jamais eu de problème. Je recommande vivement !</t>
  </si>
  <si>
    <t>ydecharentenay-124803</t>
  </si>
  <si>
    <t>Bonjour, 
Assuré pendant 2 ans au tiers chez Allianz, j'ai eu 2 sinistres non responsables où mon véhicule était stationné sur un parking public et a été enfoncé par un tiers. Dans le premier sinistre, où une aile était enfoncée, Allianz a contacté le tiers qui a refusé d'assumer sa responsabilité alors que j'avais deux témoins de l'accident. Allianz ne s'est pas donné la peine de contacter les deux témoins et a laissé tomber le recours contre le tiers. Dans le 2eme cas, où mon véhicule a été complétement détruit, et la police a constaté l'accident et le délit de fuite du tiers, impossible de joindre au téléphone la chargée du dossier pendants 15 jours qui ne me répondait que par email sans répondre à mes questions, et refusait l'envoi d'un expert. Après de multiples emails j'ai obtenu une expertise et mon statut de non responsable en passant par une nouvelle conseillère mais j'ai passé au moins 15 heures de travail sur 3 semaines sur cette affaire !!</t>
  </si>
  <si>
    <t>mjou-124410</t>
  </si>
  <si>
    <t>Service  médiocre.  Relation client  deplorable  ce qui compte pour eux c'est le prélèvement de fin de mois.  J'ai  cherché à les contacter  en vain.  J'ai envoyé les documents de résiliation comme demandé et le prélèvement ne s'arrête pas  c'est  écœurant.  Fuiyez cette assurance vite</t>
  </si>
  <si>
    <t>ecr-124105</t>
  </si>
  <si>
    <t>Je remercie plus particulièrement le conseiller allianz de lagny sur Marne pour sa réactivité et son professionnalisme . Répondant à ma demande sans faire partie de son secteur . Il a répondu à l attente de tout client 
Tres bonne recrue au sein de votre agence 
Merci a cette personne
Ecr mme ducrot</t>
  </si>
  <si>
    <t>kd38-123939</t>
  </si>
  <si>
    <t>A FUIR ABSULEMENT : Pire assureur de France
5 mois que je n'ai pas reçu l'attestation verte, je me suis pris une amende de 35 euros pour non présentation de ce papier vert, par contre de ce qui est les prélèvements, ils ne se gênent pas
Service client injoignable comme par hasard
Avis aux clients: ne souscrivait jamais chez eux, payé plus cher mais chez un assureur sérieux, vous économiserez de l'espérance de vie 
Avis à Allianz : améliorer votre service client au lieu de sponsorisé des stades et des clubs de foot et arrêter de montrer une belle image sur les réseaux sociaux</t>
  </si>
  <si>
    <t>alfred-123882</t>
  </si>
  <si>
    <t>Assureur de mèche avec l'expert pour prendre le moins en charge, vous faire poireauter (jusqu'à 1h30 au standard, 1 mois sans voiture) et vous faire miroiter un service réclamation qui n'a aucun rôle.</t>
  </si>
  <si>
    <t>pascale-123346</t>
  </si>
  <si>
    <t>A FUIR 
DEPUIS QU IL ONT REPRIS LES CONTRAT ALL SECUR 
INFERNALES  !!!
ON NE RECOIT AUCUN DOCUMENT
PAS D ECHEANCIER PAS DE CARTE VERTE
AUCUN CONTACT POSSIBLE
JUSTE DES PRELEVEMENTS !!</t>
  </si>
  <si>
    <t>jr-122421</t>
  </si>
  <si>
    <t xml:space="preserve">a fuir!!!!!!! j'ai du attendre 2 mois pour avoir la carte verte d assurance pour ma voiture  avec un papier provisoire d assurance qui ce terminer au bout de 1 mois je ne savait même pas si j était assurer service client injoignable conseiller aussi, on se demande si c est vraiment une assurance Allianz  et le comble de tout c est que je payer tous les mois 41 euro
et la d  un seul coup on me prélève 171 euro sans aucune raison et toujours pareil aucun service client qui répond ni conseiller ou j ai du envoyer 15 mail bravo Allianz !!!!! </t>
  </si>
  <si>
    <t>g-dubos-121980</t>
  </si>
  <si>
    <t>Le niveau d'incompétence est à son maximum. Petite histoire. J'ai reçu une lettre recommandée de résiliation de mon contrat auto pour sinistralité trop importante. Apres vérification du relevé d'information est faux, un sinistre a été saisie deux fois. La correction est faite mais il faut attendre que l'information remonte dans les systèmes... donc j'attends mais je ne suis plus assuré par Allianz et les autres assureurs ne veulent pas m'assurer ou à des prix ... Alors le plus simple c'est de ne pas aller chez Allianz, site internet du moyen âge, à priori système d'information aussi pourri, délai d'attente au téléphone invraisemblable, j'ai passé au mon 4 heures en deux jours à écouter les messages d'attente. Je vous passe les autres problèmes administratifs. J'ai changé de banque, malheur m'a pris. Nous avons échangé une dizaine de courrier. Après enquête, une partie des services ont été délocalisés en Bulgarie, vous savez le problème des économies, la difficulté c'est que la plupart d'entre eux ne parle pas ni le français ni l'anglais…. et chez Allianz on parle prés peu le bulgare.    J'ai des contrats personnels et professionnels je traite et en direct et avec un agent, et bien c'est pareil tout se passe bien de la signature des contrats à la réception de votre premier paiement, après c'est la débandade. Premier assureur européen et le quatrième au monde, je vous conseille d'aller chez les autres plutôt en tout cas pas chez le premier…</t>
  </si>
  <si>
    <t>aftbst-121518</t>
  </si>
  <si>
    <t xml:space="preserve">l'espace client ne fonctionne pas (gelé suite à la fusion mais ça dure depuis 6 mois) 
Plus d'une heure d'attente au téléphone
il existe des adresses mail de contact, mais au téléphone on vous dit qu'il faut utiliser "h904741@allianz.fr" (allez deviner ça) 
le service client est agressif et vous donne des leçon pour au final vous renvoyer une attestation périmée. 
Bref Allianz c 'est que le nom, le reste est à fuir. 
</t>
  </si>
  <si>
    <t>particulierencolere-117965</t>
  </si>
  <si>
    <t xml:space="preserve">A FUIR !!!! J'ai souhaité assurer mon véhicule dans les règles, j'établis un devis au téléphone en expliquant que c'est mon frère qui va payer les cotisations mais que c'est bien moi qui suit la propriétaire du véhicule et qui l'assure en mon nom. 
Après avoir payé pas moins de 121 euros de cotisation pour 1 mois seulement (cotisation élevée mais "censée me permettre d'être assurée pour 3 mois d'avance" m'avait-on dit), j'ai donc envoyé tous les papier pou finaliser le devis, j'avais 1 mois pour cela sinon il y avait "rupture du contrat". 
N'ayant toujours pas de nouvelle, un peu avant le mois écoulé, j'appelle l'assurance pour être certaine que le dossier a bien été validé. C'est alors que la personne au bout du fil s'aperçoit seulement que ce n'est pas mon nom et prénom qui apparait sur le RIB mais celui d'une autre personne, à savoir mon frère qui à le même nom que moi (je tiens à signaler au passage...). 
J'explique pour la 2ème fois que c'est mon frère qui va payer l'assurance de ma voiture pour moi et là le monsieur m'annonce que c'est impossible car c'est obligatoire que la personne qui assure son véhicule soit le titulaire également du RIB ("où bien le conjoint à la rigueur"). Ce qui ne m'a jamais été indiqué auparavant lors de l'élaboration du devis par téléphone, où alors quand j'ai envoyé tous les justificatifs papiers et que l'assurance qui vérifie les données  n'a même pas pris la peine de décrocher son téléphone pour m'informer que mon frère ne pouvait pas être le payeur. 
Comme le mois est écoulé, je viens de perdre 121 euros pour seulement 1 mois d'assurance ! 
Lorsque j'ai appelé pour me plaindre de cette négligence et de la désinformation dont ils ont fait preuve, je n'ai eu qu'un "je ne peux rien faire pour vous c'est trop tard". 
Ce manque total de professionnalisme, d'incompétence et de négligence devraient être dénoncé et condamnable. 
NB: Après avoir contacté d'autres assurances, constat accablant... c'est bien une des seules assurances qui n'acceptent pas le RIB d'une tiers personne quand vous ne pouvez le faire vous même pour quelques raisons que ce soit (financière ou autre...) et qui ne regardent que vous, et surtout que les assurances ne devraient même pas avoir à en connaitre les raisons, du moment que quelqu'un paie leur fichue assurance ! </t>
  </si>
  <si>
    <t>J’étais chez AllSecur depuis des années. Les problèmes ont commencé lors de la fusion/réorganisation avec Allianz.
Dysfonctionnements en chaîne, impossibilités de joindre le service clients et erreur d’aiguillage dans tous les sens. Ils finissent par me proooser une migration du contrat d’AllSecur Vers Allianz à des conditions avantageuses que j’accepte. Mal m’en a pris… Il y a une erreur dans le contrat que je n’arrive pas à faire rectifier et j’erre depuis des mois de services en services sans solution. Des heures d’attente au téléphone, des agents résignés qui ne savent pas comment résoudre la situation, un espace en ligne où il manque les documents contractuels, des mails depuis l’espace sans jamais de réponse, etc.
Passez votre chemin, c’est un cauchemar. Et je dois attendre encore quelques mois pour résilier.
Plus jamais Allianz.</t>
  </si>
  <si>
    <t>celine13-113914</t>
  </si>
  <si>
    <t xml:space="preserve">Catastrophique 2 mois que jattend la modification de mon relevé d'information suite a une erreur de leur part 
Impossible de les avoir au téléphone 
J'ai résilier il m'ont prélève sans raison je bataille pour les joindre au téléphone 
A BANIR attention c'est une Catastrophique cette assurance 
Ya que le service adhésion qui repond en 2s foutage de geule </t>
  </si>
  <si>
    <t>ceze30-113562</t>
  </si>
  <si>
    <t xml:space="preserve">- Compagnie trop chère par rapport à la concurrence et même nouveau contrats ALLIANZ. J'en était conscient, mais jusqu'à il y a deux trois an, mon Agent était d'excellente qualité (LANGLET à 51100 REIMS).
- A chaque changement de véhicule création d'un nouveau contrat ... Serait-ce pour contourner la loi HAMON  ??? (aujourd'hui c'est mon cas) ... Il me semblait que le contrat était attaché à un souscripteur pour un véhicule dédié qui pouvait changer (cas des possesseurs de véhicules qui ne les conduisent pas eux-mêmes).
- Je suis client fidèle à mon Agent depuis UN DEMI-SIECLE avec à peu près 50 VEHICULES EN TOUS RISQUES.
- Compagnie trop lente au niveau administratif, sauf pour dire non ou faire rentrer l'argent:
j'aI un SANDERO STEEPWAY acquis en 09/2020 ...  IMPOSSIBLE D'OBTENIR LE CONTRAT DEFINITIF, suite à leur erreur de date de permis me concernant ... seule la compagnie peut
rectifier  ... Pourtant deux dates différentes pour un même permis, celà devrait les alerter, sur la CLIO et la SANDERO (heureusement j'ai un mail de l'Agent me confirmant que je suis assuré.
Merci de transmettre
 </t>
  </si>
  <si>
    <t>saufyen-113042</t>
  </si>
  <si>
    <t xml:space="preserve">Assurance non fiable à éviter!!! 
Aucune gestion des sinistres, ayant eut un sinistre ( vol de véhicule) le 03/10/2019 aujourd’hui nous sommes le 06/05/2021, 1 an et demi passé et je ne suis toujours pas indemnisé.
Cela fait plus d’un mois que mon dossier est complet, (entre les pbs de l’expert qui perds les clefs du véhicule  et les demandes de documents  impossibles à obtenir) tout cela pour retarder l’échéance. 
On attend toujours une l’indemnisation par une société fantômes dans le paiement et bien présente lorsqu’il faut encaisser les primes d’assurance....
N’espérer pas que cet assureur soit présent en cas de malheur!!  Éviter le!! </t>
  </si>
  <si>
    <t>michel-111935</t>
  </si>
  <si>
    <t>Bonjour, Allianz uniquement bon pour payer, pour rembourser une autre affaire....
A Fuir je vous déconseille cette assurance....
Je vais enlever tout mes contacts.</t>
  </si>
  <si>
    <t>lolodeuch-111284</t>
  </si>
  <si>
    <t>service sinistre ALLIANZ injoignable. ne répondez que très rarement au mail. besoin de faire de très nombreux rappel. aucune identité des personnes qui répondent ..en deux mots NUL.</t>
  </si>
  <si>
    <t>simbab-111235</t>
  </si>
  <si>
    <t>Une catastrophe,fuyez fuyez....3 jours pour essayer de les joindre .des attentes interminables avec une musique infernal pour finir 35mn après par raccrocher et  recommencer pour un autre calvaire.ce matin 2h30 au téléphone 7 interlocuteurs différents ballade d'un personne et d'un numéro à un autre.tjrs pas ds solution...on doit me rappeler. Je résilié mon contrat au plus vite encore va t il falloir que je puisse obtenir mes informations de leur part pour les quitter..fuyez fuyez.....</t>
  </si>
  <si>
    <t>christian-109877</t>
  </si>
  <si>
    <t xml:space="preserve">service client a la dérive et ne renseigne en rien.Service incompétent ne répondant pas aux questions.
Apres de multiples questions a propos des protections juridiques ,je n´ai aucune réponse et ai pourtant déclaré 3 litiges sur la meme affaire me concernant avec tout les details apportés.Le premier litige date du 10 Fevrier et aucune REPONSE!!
</t>
  </si>
  <si>
    <t>tebopro-66397</t>
  </si>
  <si>
    <t>Mon assurance auto à connu des difficultes de prélèvements. C'était lié à une fusion. Je les ai alerté en remplissant des papiers pour leur rendre service. Pour me remercier, ils m'ont radié avec effet rétroactif. Des seigneurs dans les deux sens de son orthographe. Très étonné de la manière dont ils traitent les honnêtes gens. Que font ils aux autres ?</t>
  </si>
  <si>
    <t>gino4619-105817</t>
  </si>
  <si>
    <t xml:space="preserve">Zero étoile n’existe pas ? Bien dommage 
E-Allianz a fuir ! Aucun contact par téléphone 
Tout les documents ont étaient envoyé sur 2 boîtes mail différentes .. aucune réponse.. à part un retour comme quoi la boîte mail est pleine 
Je me retrouve avec un contrat résilié par cette assurance , donc aujourd’hui sans assurance 
Prélèvement litigieux 
Une honte de voir ça ! Ne pas souscrire ! </t>
  </si>
  <si>
    <t>bertrand60-104087</t>
  </si>
  <si>
    <t>j'ai voulut changé pour le prix et je peut dire les banque doives rester des banques et pas des assureur et j'ai donc glissé et que des problèmes a ce jour je n’arrive plus a assurer ma voiture donc je regrette vraiment les trois autres voiture reste chez vous....... la quatrième et voué a dormir au garage pour mon erreur de vouloir changer</t>
  </si>
  <si>
    <t>lelinuxienfou-104245</t>
  </si>
  <si>
    <t>N'ayant pas eu besoin de leurs services, je ne peut me prononcer que pour leur tarif qui devient prohibitif si l'on reste chez eux. Encore une assurance qui prend le client pour crésus.</t>
  </si>
  <si>
    <t>cyrorh-104239</t>
  </si>
  <si>
    <t>bonjour,
très mauvais assureur, 10ans pour les avoirs au téléphone, délais de réponse par mail inexistant,  a fuir au plus vite ! ne vous engager pas ! toujours pas de réponse a mon LRAR après 2mois</t>
  </si>
  <si>
    <t>jpb3166-104001</t>
  </si>
  <si>
    <t>Assurance non reconduite à cause du tarif trop élevé par rapport à une autre offre ,pour des garanties identiques et même meilleures pour certaines.
tarif rediscuté avec Allianz avant décision.</t>
  </si>
  <si>
    <t>lili999-103548</t>
  </si>
  <si>
    <t>A fuir on a l'impression d'être au service SFR, des incompétents, après un sinistre en novembre nous n'avons toujours pas reçu d'indemnisation...les conseillers au téléphone vous racontent n'importe quoi le suivi de dossier est inexistant nous n'avons reçu aucun écrit pour nous informer du montant de l'indemnisation... le paiement a été soit disant valider le 17 decembre et à ce jour ...toujours rien ... je pensais qu'en payant plus cher nous aurions un service client digne ... zero la tête à toto... ils sont lamentables et depuis le covid pire ...des incompétents pareils ... minables... Ils ne méritent pas d'avoir des clients ....je vais prendre une assurance en ligne au moins je saurai à quoi m'attendre ....pas de service mais moins cher</t>
  </si>
  <si>
    <t>ricnoy37-103156</t>
  </si>
  <si>
    <t>Comme tout assureur, Allianz pratique les tarifs dont ils ont envie et ne se base pas sur de vraies statistiques, leurs tarifs sont donc prohibitifs mais dans le même ordre d’idée des autres. De même, s’il vous est arrivé plusieurs sinistres non responsables et démontrés comme tels, vous êtes de toutes façons responsables car ses sinistres vous sont redevables car il n’y a plus de véritable responsabilité entre assureurs, ils s’arrangent entre eux. Du coup, même si vous n’êtes pas responsables, vous l’êtes quand même et lorsque vous demandez une révision de votre contrat car pas de sinistres responsables depuis plus de dix ans, on vous ressort les vieux dossiers non responsables qui font qu’ils ne peuvent rien faire pour vous ou du moins, ne veulent rien faire pour vous.</t>
  </si>
  <si>
    <t>noogle-103109</t>
  </si>
  <si>
    <t>Une assurance à éviter absolument . Ils ne remboursent pas . Une honte totale  , une assurance bidon .à éviter absolument !! Pourquoi la sncf cautionne cette entreprise ?</t>
  </si>
  <si>
    <t>claude-103065</t>
  </si>
  <si>
    <t xml:space="preserve">10 jours pour recevoir un relevé de situation.
8 h pour réunir a joindre le service client à raison de une heure par jour.
150 euros d'augmentation pour une portière qui vient heurter l'aile arrière du véhicule à gare à côté de moi.
Je ne souhaite pas être contacté par cet assureur, je vais le quitter au plus vite.
Plus jamais
</t>
  </si>
  <si>
    <t>idf92-102994</t>
  </si>
  <si>
    <t xml:space="preserve">J’ai eu un accident non responsable avec un des véhicules de la société assurer par Allianz en tous risque, le sinistre a eu lieu le 16 août 2020, l’expert a rendu son rapport d’expertise le 01/09/2020, véhicule réparer en garage le 16/09/2020 avec facture acquittée d’un montant de 2980€, facture envoyer au service indemnisation le 16/09/2020, nous somme le 21 janvier 2021 et je n’ai toujours pas eu de remboursement, j’ai appelé le service indemnisation au moins 20 fois, dernière appel hier, et comme d’habitude toujours la même répons le gestionnaire qui s’occupe de votre dossier n’est pas disponible... je laisse un message pour qu’il vous rappel en urgence...
La moindre des choses serai qu’on me rappel. 
Plus jamais je ne reprendrai une assurance chez Allianz, je vous conseil d’en faire autan... </t>
  </si>
  <si>
    <t>jacmic-102801</t>
  </si>
  <si>
    <t>ALLIANZ est une très bonne compagnie d'assurances. J'ai rencontré mon Agent d'assurances pour une mise au point de mes contrats santé, multirisque habitation, voiture, suite à l'augmentation de ma complémentaire. J'ai été très bien renseigné avec des modifications à tous mes contrats avec des garanties plus étendues et des tarifs très compétitifs. De plus je suis reparti avec un nouveau contrat me garantissant les "accidents de la vie".
En avril 2020, j'ai eu un petit accrochage avec ma voiture, tout s'est très bien passé malgré "la codiv". Gardons le contact humain avec nos assureurs !!!</t>
  </si>
  <si>
    <t>quentinlvstr-102675</t>
  </si>
  <si>
    <t>Minable, tout simplement.
Après souscription, ne vous attendez a rien de leur part, pas meme la reception de votre carte verte (j'attend la mienne depuis fin septembre 2020, nous sommes en mi-janvier 2021)
les commerciaux sont très gentil pour vous faire souscrire a une assurance, mais une fois signé, une question sur votre contrat ? n'attendez aucune réponse, j'ai du envoyer une 20aine de mails et on ne m'a jamais répondu, JAMAIS.</t>
  </si>
  <si>
    <t>fratmo-102266</t>
  </si>
  <si>
    <t xml:space="preserve">Je ne recommande pas du  tout cette assurance. Il faut s'armer de patience pour les avoir au téléphone pour un renseignement sur notre contrat auto (25mn d'attente). Je fini par enfin avoir quelqu'un qui, n'ayant pas la réponse à ma question, me met en attente. Après une nouvelle attente de 15mn, j'ai finalement décidé de raccrocher. Inadmissible !!!
Pas de réponse au mail non plus. 
Peut-être que le service client d'Allianz me rappellera après ce post, mais rien de sûr !
</t>
  </si>
  <si>
    <t>ibra80-101842</t>
  </si>
  <si>
    <t>Cette compagnie c'est une vraie catastrophe. Conseillers pas compétents, pas polis, pas accueillants. Au niveau du service client c'est zéro! Les conseillers sont désagréables et te raccrochent au nez. J'ai envoyé une lettre de recommandé avec accusé de reception, pour une résiliation, j'ai jamais reçu de retour de leur part. J'ai appelé et ils ne savent rien du tout, ils m'ont donné un mail. J'ai donc envoyé un mail avec tout les documents, le mail ne marche même pas, un mail de refus automatique m'a été adressé. J'ai donc rappelé, et ils m'ont raccrochez au nez. C'est du jamais vu, tant au niveau des services qu'au niveau de la relation avec le client. Je déconseille fortement cette assurance!</t>
  </si>
  <si>
    <t>cha-101488</t>
  </si>
  <si>
    <t xml:space="preserve">Cette assurance est une grosse blague ! 
Ne réponds jamais ! Impossible d’avoir un conseiller. Attente interminable. Je décide donc de me rendre en agence. On me dit qu’on ne peut pas m’aider (je voulais revoir le coût de mon assurance auto) car j’ai souscrit l’assurance sur internet et non en agence?! A rien y comprendre ! J’insiste. Me demande si je suis frontalière ?! Quel rapport ? Lorsque je dis non, me dit qu’il ne peut pas accéder à mon dossier. (Il en a surtout rien à foutre!)
Je reçois au mois de novembre un document me certifiant n’avoir pas payer mon assurance. J’apprends par la suite que c’est un bug  national de leur part. Sans explication, il retire donc 50 balles à deux reprises. 
Fin c’est une blague. Un sketch. 
Heureusement je n’ai pas eu de soucis durant mon contrat ! Injoignable ! </t>
  </si>
  <si>
    <t>manucat-101155</t>
  </si>
  <si>
    <t>Je déconseille fortement. Depuis 6 mois, j'essaie de récupérer des  échéances prélevées après ma résiliation. Les courriels que j'adresse au service client restent sans réponse et les appels téléphoniques (en moyenne 30 mns à chaque fois) n' aboutissent pas. Beaucoup d'énergie pour rien. Un conseil : il vaut mieux parfois payer un peu plus cher et avoir une qualité de service.</t>
  </si>
  <si>
    <t>sben-100572</t>
  </si>
  <si>
    <t>Service complètement débordé. Des augmentations de tarifs sans lien avec le marché. Très mauvais payeurs en cas de sinistre. Cette entreprise ne pense pas aux clients. Il n’y en a que pour l’actionnaire !</t>
  </si>
  <si>
    <t>leacamara-100561</t>
  </si>
  <si>
    <t>Tres bon assureur, très aimable et surtout très arrangeant. Malheureusement suite à des impayés mon contrat à dû etre résilié. En esperant bientôt revenir chez allianz.</t>
  </si>
  <si>
    <t>fred-100344</t>
  </si>
  <si>
    <t>Assurance moitie prix de la mienne  mais depuis que j ai signé mon contrat et qu il m on preleve la première échéance plus moyen de les avoirs au téléphone  ne réponde pas au mail que je leurs envoyé je ne sais plus comment faire 
Aidez moi</t>
  </si>
  <si>
    <t>d-gin-100144</t>
  </si>
  <si>
    <t>pour les prelevement pas de soucis LOL .sur le site eallianz  fusion avec calypso assurance tout se complique au telephone on vous annonce 5mn d'attente le plus rapide que j'ai eux est "30mn .pas d'acces a votre espace perso suite a la fusion (leur réponse) 3 appel et j'ai tjr pas ma carte verte total plus de 2 h au telephone .déclaration de bris de glace fait le 2/11 déclaré et confirmé par un email de sinistre calypso.fr  . le 16/11 je vais au nouvelle par telephone (tjr pas d'accés a l'espace perso grrrr) pour voir l'avancement du dossier et la on m'annonce que mon sinistre n'est pas enregistré NUL...NUL NUL</t>
  </si>
  <si>
    <t>mercedes2a-99979</t>
  </si>
  <si>
    <t xml:space="preserve">Bonjour tout le monde,
Mon cas est très simple, j'ai souscrit à une assurance auto début septembre chez Allianz (Mercedes a200).
Bon, toute la procédure de souscription aucun soucis, par contre une fois terminé on me réclame des documents que j'envoie immédiatement.
Le contrat est bien affiché sur mon espace tout les documents son ok, parfait.
Par contre je recevais toujours des mails de relance pour m'indiquer qu'il manquait toujours un document, bon je vérifie, tout me semble ok. J'appel donc un conseiller de chez Allianz, qui me confirme que tout est ok pas de soucis, le bot qui me spam je ne dois pas en tenir compte, ok. 
Sauf que la actuellement, j'ai payé un trimestre soit 280€, et a l'heure d'aujourd'hui le problème n'est toujours pas réglé est j'ai reçu un email m'indiquant la fin de mon contrat début novembre ?? 
Comment est ce possible un temps de traitement d'information aussi long!
Je me retrouve donc sans assurance auto et impossible d'avoir des informations sur mon contrat car c'est un contrat souscrit par téléphone (contrat commençant par AF).
Honteux, je déconseille cette assurance, service client 0 pointé messieurs !!
</t>
  </si>
  <si>
    <t>09 novembre 2020 suite à une expérience en novembre 2020</t>
  </si>
  <si>
    <t>daniel--99907</t>
  </si>
  <si>
    <t>J’ai eu un accident au mois d Août, voiture à la casse, pas fautif, j’étais assuré tous risques, ils me doivent toujours 10.000€ pour que je puisse m’acheter une voiture,on est au mois de novembre, je  me retrouve à pied en ce moment, j’appelle tous les jours le service sinistrés pour savoir où nous sommes pour le virement, ils disent toujours qui est en cours, ils trouvent des choses comme ma nationalité, je suis portugais, donc voilà pourquoi ça prend du temps pour faire le virement alors que j’ai un contrat français , et j’habite en France avec une banque française, ils sont juste horribles et de mauvaise foi, j’ai reçu un texto en disant que le virement a été fait il y a 1 mois, mais apparemment c’était accidentelle, pire qu Allianz je pense pas que ça existe à fuir !!!!</t>
  </si>
  <si>
    <t>grimaash-99429</t>
  </si>
  <si>
    <t xml:space="preserve">Je suis extrêmement deçu car la conseillère que j'ai eu au téléphone m'a caché la tacite reconduction du contrat !                                      
</t>
  </si>
  <si>
    <t>serge-99154</t>
  </si>
  <si>
    <t xml:space="preserve">Tarifs de plus en plus chers.
Acceuil téléphonique est bon.
Maintenant quand on compare aux autres assurances, on se rends compte que beaucoup d'options différent entre elles. 
Mais bon, un peu chère. </t>
  </si>
  <si>
    <t>claire-98926</t>
  </si>
  <si>
    <t>Un accident survenu le 25/01/2020 et la problématique n'est toujours pas résolu le 19/10/2020. A fuir tout comme Assur People qui est dans l'incapacité de traiter le dossier comme il faut. Incompétences à tous les niveaux. Personne ne rappelle jamais. Impossible d'avoir un cadre au téléphone. Une catastrophe.</t>
  </si>
  <si>
    <t>fd-98846</t>
  </si>
  <si>
    <t>Je n'ai pas eu de sinistres depuis que je suis chez allianz je ne peut donc pas juger de leur efficacité par contre je trouve les prix élevés par rapport à la concurrence. Les conseillers de clientèle sont très disponibles sympathiques et efficaces. J'envisage cependant de changer s'ils ne revoient pas leurs tarifs.</t>
  </si>
  <si>
    <t>yarek-98785</t>
  </si>
  <si>
    <t>30 minutes d'attente à chaque appel.
Société très compétitive tant que la seule relation que vous avez avec elle est de payer la cotisation. 
Petite anecdote: j'essaye de supprimer un sinistre et un malus qui.. n'a jamais eu depuis 2 semaines. L'assurance admet s'être trompé, mais... ne corrige pas son erreur. Des coups de fil en pagaille, des messages et ces attentes insupportables au téléphone. 
JE DECONSEILLE FORTEMENT</t>
  </si>
  <si>
    <t>judel34-98769</t>
  </si>
  <si>
    <t>Prix exorbitant pour jeune conducteur comme moi et faire déclasser ma pauvre petite voiture accidentée seulement pour 2 coups aux pares-choc (mais qui roule encore impeccablement) alors que je suis en total droit sur l'accident, je trouve cela tellement honteux. Les gens qui n'ont pas de grands moyens pour s'acheter une voiture neuve, une seule solution : TRACEZ VOTRE CHEMIN !!!!!!!!!!!</t>
  </si>
  <si>
    <t>lowlow-98667</t>
  </si>
  <si>
    <t>Tarif non attractifs.
Résiliation très compliquée cela fait 7mois que l autre assurance renvoie les papier résiliation mais Allianz fait la sourde oreille.. 
Je déconseille fortement.</t>
  </si>
  <si>
    <t>les-pigeons837-98624</t>
  </si>
  <si>
    <t>Mon ex - agent d’assurance m’a fait savoir suite à mon mécontentement   qu’ils avaient beaucoup de clients et qu’il donnait la préférence aux professionnels d’ailleurs le prix de notre assurance voiture était exagéré et ne tenait pas compte de notre bonus (0,50), J’en conclu qu’Allianz se moque des particuliers et nous  faisait payer le prix fort c’est j’ai pourquoi j’ai mis 1 étoile mais par obligation .Cette compagnie ne pense qu’à faire du business . En Allemagne c’est la même méthode .</t>
  </si>
  <si>
    <t>ameame-98549</t>
  </si>
  <si>
    <t xml:space="preserve">Attention, pour prendre argent chaque moi, augmenter les cotisations sans vous prévenir ce sont les premiers mais par contre, prendre en charge des réparations suite a des dégâts ça .... ils ne savent pas faire !!
Cela fait 5 mois qu'ils m'envoient des gens de chez eux pour constater et constater et puis au bout de 5 mois, alors qu'ils connaissent très bien l'histoire du sinistre, un soit disant expert m'appelle pour me dire qu'il classe le dossier sans suite car au final c'est l'assurance du bailleur de payer ...... 5 mois pour savoir que c'est a l'assurance du bailleur de payer ? 
Non juste qu'il faut changer tout le parquet il faut PAYER oui mince alors IL FAUT SORTIR un peu d'argent pour un assuré ....
Il y a 3 ans, la même, une petite fuite d'eau dans ma cuisine a abimé quelques lattes du parquet, ,alors cette fois ci, comme chez dans ma cuisine, la plomberie c'est donc à ma charge, tranquille quoi ...... c'est pas à eux c'est à moi de payer parce que c'est dans ma cuisine ......
Voila Allianz c'est ça ..... 0/20 </t>
  </si>
  <si>
    <t>lomar--98241</t>
  </si>
  <si>
    <t>J'ai été assuré par e. Allianz, une filiale du  groupe Allianz, et j'ai rencontré des problèmes financiers. Impossible de les contacter par téléphone, inadmissible. J'ai été résilié sans pouvoir trouver une solution amiable. Je déconseille fortement...</t>
  </si>
  <si>
    <t>19 septembre 2020 suite à une expérience en septembre 2020</t>
  </si>
  <si>
    <t>nath-97609</t>
  </si>
  <si>
    <t xml:space="preserve">Je trouve le rapport qualité prix c’est très satisfaisant. Agence réactive et professionnel que je  recommande fortement a tout mon entourage. 
Cordialement. </t>
  </si>
  <si>
    <t>marie030369-97540</t>
  </si>
  <si>
    <t>A eviter a tout prix!!!depuis 1 an j attends d etre indemnisé mais allianz dit qie la resplnsabilote est de la police far in fiyard m a percute ai fei aors qui fuiyait la poloce.sauf qie allianz ne fait rien m invente uq ils relancent mais sont incapable de me donner les lettres de relances pire aicun correspondant à la prefecture de police..donc ils relancent qui??!!et ca dure depuis 1 an!! Minable!! Pour une pub ou ils disent qu ils vousxaccompagnet. Faux!!!</t>
  </si>
  <si>
    <t>waldo67-97435</t>
  </si>
  <si>
    <t>UN an que j attend un remboursement  pour vol de materiels, vraiment lamentable en plus ils m on fait comprendre que j étais le voleur. J ai 3 véhicules 4 mutuelles une garantie décennal et qq autres contrat chez eux aujourd’hui hui je regrette ils maltraitent leurs clients. j  ai toujours honoré mes mensualités et la c est pas réciproque</t>
  </si>
  <si>
    <t>11 septembre 2020 suite à une expérience en septembre 2020</t>
  </si>
  <si>
    <t>francky13-97297</t>
  </si>
  <si>
    <t>Bonjour, allianz mon dieux quel horreur sa fais 6 ans que je suis chez eux j'ai juste vendu ma voiture et assurer une autre voiture enfin c'est se que je pensé sauf qu'au final j'ai appris que mon ancien véhicule que j'ai vendu il y a un mois est toujours assuré et que mon nouveau véhicule n'es toujours pas assurée sa fait un mois que je roule sans assurance et que la personne de Allianz que j'avais eu au téléphone me dit oui c bon vous êtes assuré alors qu une autre viens de me dire que pas du tout bref...oui j' aurais pu m'en rendre compte plus tôt sauf que pour les avoirs aux téléphone il faut paussé une journée de vacances mais merci a eux d'avoir était incompétent car je n'ose même pas imaginé en cas d'accident comment sa se serait passé pour mon cas bref Allianz c'est des incompétent, impossibilité de les avoirs au téléphone et merci et au revoir</t>
  </si>
  <si>
    <t>mae-97147</t>
  </si>
  <si>
    <t xml:space="preserve">Les assureurs ALLIANZ sont des vrais partenaire avec notre entreprise "KANOPII IMMOBILIER" . Ils sont 100% fiable et fier de leurs métiers. Avec de très bons résultats. 
</t>
  </si>
  <si>
    <t>dede-27-96887</t>
  </si>
  <si>
    <t>Vous payer pendant 30 ans sans avoir de soucis et 2 incident en 6 mois . 1 phare cassé et 6 mois après 1 pare brise on augmente mon assurance de 10€ par mois et quand je les ai appelé il m’on dit que c’est normal. J’avais plus qu’une assurance chez eux. Normal j’ été obligé de vendre ma maison qui était assuré chez eux car je me suis retrouvé DDF et donc pour eux c’e Normal que je paye 120€ de plus par ans os mon assurance était déjà de 800 € environ part an</t>
  </si>
  <si>
    <t>krayem-96070</t>
  </si>
  <si>
    <t>je ne suis pas satisfait du tout.
beaucoup des problèmes avec mon assureur actuel 
pourtant je suis assuré depuis longtemps.
j'aime bien trouver un autre assureur</t>
  </si>
  <si>
    <t>nolch-66966</t>
  </si>
  <si>
    <t xml:space="preserve">Très déçu.
Il y a 1 an, j'ai pas eu de chance le même mois, j'ai eu un accrochage en me garant donc responsable et une personne qui m'a grillé la priorité donc non responsable et ils me resilie. Parce que soit disant j'ai eu trop d'accident 
Heureusement que des assurances plus humaines existe. Et avec des prix aussi competitif. 
</t>
  </si>
  <si>
    <t>may-95807</t>
  </si>
  <si>
    <t>Je suis assurée chez assureo depuis un ans,après deux accrochages avec mon véhicule non responsable ils  décident de mettre fin à mon contrat auto??? accidents non responsable, zéro responsabilité, c'est à dire que je ne pouvais rien faire pour empêcher cela,je reçois une lettre recommandée de résiliation,donc désormais moi je suis fiché AGIRA,J'ai également un contrat habitation avec eux,après un dégât des eaux,même le mobilier abîmé n'est pas indemnisé car le rapport de l'expert mentionne que le sinistre est dû à un mauvais entretien de ma part,sauf que lorsque on prend une assurance on devrait être indemnisés de la perte de nos biens quelques soit la raison je pense que le mobilier endommagé devrait être prise en charge, moi je ne recommande pas Assureo,une mauvaise expérience pour ma part,le seul point positif de cette compagnie est l'accueil des conseillers clientèle le personnel est toujours très agréable et à l écoute, je souhaite tout de même souligner ce point.</t>
  </si>
  <si>
    <t>pascal-94974</t>
  </si>
  <si>
    <t>dommage que l on est obligé de laisser une étoile 
quand on appel on ne retrouve meme pas mon dossier et de plus on se fait rire au nez 
heureusement que vous faite ca par correspondance car devant votre client en face votre attitude serai différente du moins devant moi on verrai qui rira ce jour la</t>
  </si>
  <si>
    <t>djamesdu40-92838</t>
  </si>
  <si>
    <t>Depuis plus d'un an chez eAllianz. j'ai gagné 5% de bonus et mon assurance a augmenter, donc en un an l'assurance a augmentée de plus de 5%. Inadmissible. Service Client déplorable ! appelé 3 fois et se faire raccroché au bout de 20 min d'attente... je ne recommande pas eAllianz ! FUYEZ !</t>
  </si>
  <si>
    <t>mimi-92639</t>
  </si>
  <si>
    <t>J ai souscrit une assurance voiture avec eallianz qu'elle erreur que j ai pas fait !j ai payer jusqu'au mois de septembre ils ont reçus Ts les documents!!et il m envoie des attestations que pour 4jours et 6 fois les mêmes en 1 semaine!leur site est inaccessible!!Donc je ne conseil absolument pas mais alors pas du tout!! N:65040404 et en plus il me menace de garder mon argent alors qu ils ont tout ce qui leurs faut</t>
  </si>
  <si>
    <t>phil74-90305</t>
  </si>
  <si>
    <t>Le service client est au abonné absent. Personne ne réponds.</t>
  </si>
  <si>
    <t>evancs60-90223</t>
  </si>
  <si>
    <t xml:space="preserve">A fuir très sincèrement.
J ai payé 3 mois d assurance  et envoyé aussitôt les pièces justificatives par courrier et par mail au service client qui ne répond jamais. Résultat j ai reçu un courrier menaçant de ne plus être assuré car ils n avaient rien reçu. Ensuite après deux mois et des heures à attendre au téléphone on me dit que je suis bel et bien assuré.
Au final reçu une deuxième lettre me menaçant de nouveau de ne plus être assuré. J ai donc appelé hier un conseiller et au bout de 52 minutes d attente on me dit alors qu on me rappellera aujourd'hui. Et bizarrement pas d appel ce jour. 
Du coup je ne sais pas si je suis assuré ou non. 
ALORS CHER ALLIANZ SI UN PROBLÈME SURVIENT AVEC MON VÉHICULE (ACCIDENT) 
IL FAUDRA RÉPONDRE DE VOTRE INCOMPÉTENCE DEVANT LA JUSTICE CAR J AI GARDÉ TOUT L HISTORIQUE
À bon entendeur. 
</t>
  </si>
  <si>
    <t>isabeller03-88998</t>
  </si>
  <si>
    <t>Je profite d'avoir créé un compte sur ce site pour apporter ma contribution à l'assurance Allianz, voilà pas loin de 20 ans que je suis assurée chez eux pour tous nos risques, et pour rien au monde, je ne changerais d'assurance ! Réactifs, sympathiques, compréhensifs, rapides dans leurs interventions, les mots me manquent pour dire combien je suis contente d'être assurés chez eux !
des assureurs que je conseille vivement !</t>
  </si>
  <si>
    <t>zeuzeu12-88381</t>
  </si>
  <si>
    <t>J'ai eut un sinistre depuis 3 mois impossible de me rembourser pourtant le nécessaire à été fait, l'expert a donné son avis, le tier est identifié, depuis plusieurs mois pas de véhicule</t>
  </si>
  <si>
    <t>12 mars 2020 suite à une expérience en mars 2020</t>
  </si>
  <si>
    <t>theking-88259</t>
  </si>
  <si>
    <t>Ça fait 1 semaine que je suis inscrit ,  Je n'ai toujours pas reçu mon contrat d'auto , Au bout de 5 appels au moins 3 heure passer au téléphone toujours riens, C'est inadmissible ,service client est vraiment nul nul mais nul ne savent même pas envoyé un document, !!! Je déconseille fortement !!! Si vous aimez votre votre temps !!!</t>
  </si>
  <si>
    <t>08 mars 2020 suite à une expérience en mars 2020</t>
  </si>
  <si>
    <t>sebbane-88104</t>
  </si>
  <si>
    <t>C'est une très bonnes assurance  , j'ai jamais eu de problèmes avec eux.. je suis très satisfait.  Tous mes contrat sont chez eux et vraiment aucun souci.
Ils sont vraiment au top ALLIANZ  ,.. Mr sebbane Abdelaziz</t>
  </si>
  <si>
    <t>jo831304-87801</t>
  </si>
  <si>
    <t>On ressent un manque de volonté évidente de communication entre les agences " sur le terrain" et le e-allianz dont en compatie le client !</t>
  </si>
  <si>
    <t>harrycover-87008</t>
  </si>
  <si>
    <t>Lamentable de chez lamentable. Site Internet incompréhensible, je n'ai pas réussi à assurer mopn Audi TT. Du coup j'ai appellé un conseiller et je suis resté en carafe 10 minutes sans réponse. C'est d'une stupidité commerciale sans limites: Le client vient, et on le refusse. Un conseil: F.U.Y.E.Z!</t>
  </si>
  <si>
    <t>badboy59-87000</t>
  </si>
  <si>
    <t>Une assurance qui attend qui vous arrive un pépin fuyez car très déçu de cette assurance courtois mais des qu ils vous arrive un pépin il demande pas mieux augmenté votre cotisation même ci ce n est pas votre faute fuyez.fuyez</t>
  </si>
  <si>
    <t>kalia-86294</t>
  </si>
  <si>
    <t>Si tout va bien, tout va bien mais priez pour ne pas avoir de problèmes</t>
  </si>
  <si>
    <t>18 décembre 2019 suite à une expérience en décembre 2019</t>
  </si>
  <si>
    <t>kwanik-82051</t>
  </si>
  <si>
    <t>J'attend l'avancement sur un sinistre depuis 6 mois, c'est un honte de traiter les gens comme ça. Impossible à joindre, malgré mes mails, je fais appel au médiateur des assurances. J'ai déjà résilié en attendant</t>
  </si>
  <si>
    <t>marydu40-80768</t>
  </si>
  <si>
    <t>Je paie trop cher d'assurance Auto pour le peu de garanties que j'ai</t>
  </si>
  <si>
    <t>passeio-79580</t>
  </si>
  <si>
    <t xml:space="preserve">Concerne la Délégation Régionale de Saint-Denis à La Réunion (974) : Lorsque vous leur téléphonez pour dénoncer un litige avec l'une de leur agence (qui applique 2 tarifs différents pour une même formule et qui ne sait pas vous expliquer pourquoi (service à la tête du client), vous êtes accueilli par une standardiste aux réponses imposées "je comprends" "je comprends" et qui répète votre nom à chaque fois qu'elle ouvre la bouche, qui transfère votre appel vers le service demandé (Service Production) qui n'est jamais joignable, et que votre appel revient au standard où l'on vous propose de laisser un message afin d'être rappelé mais que personne ne le fera, et vous rappelez le lendemain puis le surlendemain, et c'est reparti pour le même cirque!... </t>
  </si>
  <si>
    <t>29 septembre 2019 suite à une expérience en septembre 2019</t>
  </si>
  <si>
    <t>nad-79576</t>
  </si>
  <si>
    <t>Avis plutot mitigé</t>
  </si>
  <si>
    <t>26 septembre 2019 suite à une expérience en septembre 2019</t>
  </si>
  <si>
    <t>jc-79489</t>
  </si>
  <si>
    <t>Assurance qui m'a rajouter un surcout du à un accrochage donc je ne suis même pas sur d'être  réellement en tort. Plus de 20 euros par mois pour un impact de la taille d'une pièce de deux euros</t>
  </si>
  <si>
    <t>jahcyr-78578</t>
  </si>
  <si>
    <t>possesseur d'une chevrolet corvette de 1991, celle-ci a brulée, Allianz a refuser de m'indemniser sans justificatif d'origine des fonds ayant servis a l'achat du véhicule, il y a 27 ans... j'ai du faire appel a mon avocat pour obtenir satisfaction</t>
  </si>
  <si>
    <t>09 août 2019 suite à une expérience en août 2019</t>
  </si>
  <si>
    <t>titi70-78329</t>
  </si>
  <si>
    <t>Une assurance à évité mensonge sur mensonge je vous l'a déconseille aucun remboursement en cas d accident</t>
  </si>
  <si>
    <t>chriscoup-78077</t>
  </si>
  <si>
    <t>Il ne faut pas avoir de sinistres même non responsable avec dommage corporelles car au niveau local pas de réponse c'est une boite à lettre, et au siège pas d'information au téléphone encore moins par courriel.</t>
  </si>
  <si>
    <t>27 juin 2019 suite à une expérience en juin 2019</t>
  </si>
  <si>
    <t>alaintaluyers-77158</t>
  </si>
  <si>
    <t>seul le tarif est attrayant, pour le reste vous repasserez. Vous attendez 1/2 heure au téléphone qu'on veuille bien vous répondre.Ensuite je me suis retrouvé avec un problème qui aurait pu avoir de graves conséquences; J'avais un véhicule assuré chez eux, puis j'ai donné ce véhicule à mon fils, lorsque mon fils a changé de véhicule il a mis le nouveau à son nom et là c'est le début des ennuis. Je reçois une lettre recommandée me signifiant que puisqu'il y avait un changement de propriétaire sur la carte grise mon contrat se terminerait dans 8 jours. Dificile de se retourner en si peut de temps. Je faisait une demande à la Préfecture pour faire rajouter mon nom comme co-titulaire mais les formalités peuvent durer 1 mois, je fourni à ALLIANZ les documents de ma demande auprès de la Préfecture mais la compagnie ne me répond pas. 8 jours plus tard je reçois un autre recommandé m'informant que la date mentionnée dans le premier recommandé signifiait bien la résiliation de mon contrat. J'appelle ALLIANZ en leur disant que si les termes ''résiliation pour aggravation de risques'' étaient maintenus j'aurai des difficultés à m'assurer rapidement, ALLIANZ n'a rien voulu savoir. Fort heureusement AXA a en portefeuille 12 autres de mes contrats et j'ai pu y rajouter celui-ci sans trop de problème, mais je me mets dans la situation d'une personne qui n'aurait pas ces moyens, comment fait-elle pour trouver un assureur avec ce motif. J'ajoute qu'en 2 ans je n'ai eu aucun sinistre, ni retrait ou annulation de permis. J'ai appelé ALLIANZ pour leur dire que jamais plus je ne prendrai un contrat chez eux et je n'en reprendrai jamais plus.</t>
  </si>
  <si>
    <t>jrdl91-75760</t>
  </si>
  <si>
    <t>Venu pour un tarif interessant pour une Talisman Initiale, avec 50% de bonus et aucun sinistre pendant la période d'assurance. Changement de véhicule (autre Renault Talisman) avec nouvelle motorisation Euro6Dtemp "inconnue" de eALLIANZ qui m'assure que cela sera réglé dans le mois de pré-assurance", et me previent le 29 avril que mon contrat ouvert le 5 était rejeté...</t>
  </si>
  <si>
    <t>10 avril 2019 suite à une expérience en avril 2019</t>
  </si>
  <si>
    <t>miguel-74928</t>
  </si>
  <si>
    <t>Et oui pas meilleur que les autres pas moyens d'avoir la carte verte relance par mail aucune réponses et le top du top impossible de les joindres au téléphone il vous raccroche  à chaque fois après 15min. Quand vous envoyez les Pieces jointes ils prennent même pas le temps de les ouvrir 
De très mauvaise fois et service nul</t>
  </si>
  <si>
    <t>skull1700-72377</t>
  </si>
  <si>
    <t>Très déçu,beaucoup de BLABLA...</t>
  </si>
  <si>
    <t>maxou78-71726</t>
  </si>
  <si>
    <t>Litige cabinet Expertise CREATIV agree par ALLIANZ</t>
  </si>
  <si>
    <t>21 février 2019 suite à une expérience en février 2019</t>
  </si>
  <si>
    <t>did-71518</t>
  </si>
  <si>
    <t>A éviter absolument !!! très mal conseillé,  prix exorbitant !!! Allianz est pas à l'écoute de ses clients nous avons été client fidèle pendant au moins plus de 15 années et après avoir eu un accident on sais rendu compte de la réalité de cette assurance. Honteux !!! changé vite !!!</t>
  </si>
  <si>
    <t>brunm-70822</t>
  </si>
  <si>
    <t>Assureur qui résilie mon contrat pour un sinistre sans tiers identifié + un bris de glace dans la même année malgré mon bonus de 36%. Je recommande de fuir cette assurance.</t>
  </si>
  <si>
    <t>guit-62608</t>
  </si>
  <si>
    <t>Suite accident non en tort, j'ai envoyé le constat amiable à l'adresse inscrite sur la carte verte, et cela fait un mois !!! On me dit qu'il ne fallait pas l'envoyer à Paris ! C'est inadmissible !! Je déconseille fortement cette société</t>
  </si>
  <si>
    <t>alain-70545</t>
  </si>
  <si>
    <t>Le nouveau système de conduite connectée est NUL. 
Ne tient compte que des accélérations même très faible. Je prends pour aller travailler une route sinueuse. Avec l'ancienne version je voyais clairement mon mode de conduite influencer la note et les virages nombreux ce faisaient clairement ressentir. Je prend toujours la même route et quelque soit la position de mon téléphone c'est toujours l'accélération qui est mal notée avec une note suppérieurs 90 en virage. De plus la pénalité liée au nombre de km est très pénalisante (d'une réduction de 18 pour cent l'an dernier je suis passé à 4 cette année). Très franchement je pense sérieusement à aller chez la concurrence qui offre 10% en plus du bonus max.
Le système est contraignant : Il faut penser à le mettre en marche, l'arrêter. Si vous être arrêté plus de 5mn il se coupe tout seul. Une vraie marche arrière par rapport à l'ancienne version. L'autre devait sans doute permettre de trop belle remise.
A propos quand je parle d'accélération, je ne parle pas de mettre le pieds au planché, bien loin de cela. même sans accélérer il trouve que c'est trop. Par ailleurs, un freinage d'urgence ne ne perturbe pas plus que cela. Je ne pense pas des tests sérieux aient été fait sue cette nouvelle application.</t>
  </si>
  <si>
    <t>koryn42-70179</t>
  </si>
  <si>
    <t>Le prix est compétitif en tous risques pour un véhicule FORD neuf,faites très attention aux garanties en particulier aux franchises!!! elles sont très importantes chez ALLIANZ , j'ai racheté un véhicule Renault et ALLIANZ a refusé de me l'assurer !</t>
  </si>
  <si>
    <t>raben-69620</t>
  </si>
  <si>
    <t>Assurée depuis 5 Ans en tout RISQUES et jamais eu de sinistre , je rigole quand je vois la PUB , on S 'OCCUPE DE TOUT DE A à Z  !!!  Que du blabla :Si a une panne sur autoroute j'ai du payer 30 euros pour faire redéplacement pour la transfert a un garagiste (20 kms) pour me permettre de la faire réparer .</t>
  </si>
  <si>
    <t>19 décembre 2018 suite à une expérience en décembre 2018</t>
  </si>
  <si>
    <t>boubou21-69530</t>
  </si>
  <si>
    <t>Le 17 décembre j'ai demandé une remise sur le montant de ma prime d'assurance auto, restée sans réponse à ce jour car la concurrence propose des tarifs d'environ 60 euros annuel plus bas. Que peut me proposer Allianz ????</t>
  </si>
  <si>
    <t>03 décembre 2018 suite à une expérience en décembre 2018</t>
  </si>
  <si>
    <t>anibal-69101</t>
  </si>
  <si>
    <t>Suite à un accident avec une bête sauvage et ayant eu la même chose il y a quelque années avec une autre assurance moins cher donc soit disant moins  bonne je me rend compte que c'est la pire des assurance surtout au niveau rapidité la rétro et pour les expert encore pire le rendez vous repousser de presque une semaine il fond au plus vite il mon dit je dois louer une voiture pas grave et payé donc zéro zéro et encore zéro juste bon à vendre des fraises sur le marché</t>
  </si>
  <si>
    <t>12 novembre 2018 suite à une expérience en novembre 2018</t>
  </si>
  <si>
    <t>dak-68538</t>
  </si>
  <si>
    <t xml:space="preserve">C'est après un sinistre que j'ai vu leur incompétence.accident non responsable et la personne du service client qui a trop insister pour dire que j'ai 600 euro de franchise et malus alors que j'avais plus besoin de conseil.      
De plus tout ce que vous dite est retenue contre vous et marquer dans le dossier sans votre avis .
Bref tout pour ne pas vous indemniser.  </t>
  </si>
  <si>
    <t>hela-67508</t>
  </si>
  <si>
    <t>Incompétents, je déclare un vol de voiture qui est mon outils de travail, et on me fait balader à droite à gauche à chaque fois que j’appelle on m’informe qu’il y a un problème informatique. J’ai l’impression qu’on me prends pour un pigeon clairement. Je suis vraiment déçu, je suis du coup sans travail puisqu’on ne retrouve pas ma voiture et on me dit à chaque fois qu’il manque un document ou qu’ils ne l’ont pas reçu et lors que ceux là ont bien été envoyé j’en ai la preuve sur ma boîte mail. Bref assurance a fuir, je ne recommande pas très déçu</t>
  </si>
  <si>
    <t>angel25230-67085</t>
  </si>
  <si>
    <t>assurance a fuir absolument, suite sinistre non responsable avec délit de fuite, le conseiller m'a dit qu'il fallait mieux que je fasse les reparations par moi même au lieu d'utiliser la franchise et qu'on annulerait donc le sinistre, a mon rappel, on me dit que ce n'est pas possible, que le conseiller s'est trompe, de ce fait réparations pour ma pomme, incompétences du service, nous ne sommes bon qu'a payer.</t>
  </si>
  <si>
    <t>dadouetangel-67081</t>
  </si>
  <si>
    <t>Un total mécontentement, un personnel incompétent, un sinistre non responsable le 02 aout, mauvaise information, qualité de service déplorable, je ne recommande pas du tout cette assurance</t>
  </si>
  <si>
    <t>lisette34-43985</t>
  </si>
  <si>
    <t xml:space="preserve">Je suis assuré tous risques, chez Allianz
Fin juillet 2018 j'ai trouvé mon véhicule abîmé sur un parking Portière arrière gauche emboutie 
J'ai fait une déclaration de sinistre Je me suis déplacé 2 fois au garage photo puis expert soit 60km Je reçois ce jour une LRAR de l'expert me contestant ma déclaration Pauvre voiture assurée tous risques avec franchise 399 euros  
Refus de me rembourser  Pourquoi être assuré tous risques  si on n'est pas remboursé quand on a un sinistre Et en plus je vais avoir un malus
Réparation a mes frais
La Triple peine chez Allianz
Il me demande de faire agir ma protection juridique Allianz
 Et oui chez Allianz 
Vu ma date de naissance Je suis un vieux retraité et ils essaient de me faire tourner en bourrique 
Honteux et Déplorable 
</t>
  </si>
  <si>
    <t>weiwenyu-66609</t>
  </si>
  <si>
    <t xml:space="preserve">Plus jamais Allianz, plus jamais, je vais partir de chez eux, ma famille et mes amies avec.
Ma femme a un accident, arrêté au feu rouge, on nous rentre dedans par l'arrière, parechoc fissuré, le monsieur ne veux pas faire de constat et s'enfuit.
Au bout de 1 mois, réponse de Allianz : 50% responsabilité car on a fait chacun une déclaration de notre coté. Surtout que le monsieur a indiqué dans sa version : 
- rue en pente (absolument pas, mais bon les experts incompétents d'Allianz ne vérifient rien, on pourrait n'importe quoi ils s'en foutent)
- on était en train de reculé? WTF? Qui recule au feu rouge ? et qui recule assez vite pour cogner et casser le parechoc au feu rouge? Mais apparemment l'expert Allianz oui, car il lui donne raison....
Résultat au téléphone avec Allianz : Monsieur, vous savez à partir du moment ou la déclaration de constat se fait de manière séparé, 99% des cas c'est 50% responsable. Qu'importe ce qui est déclaré et qui est responsable, BRAVO, BRAVO.
Vous savez quoi faire maintenant le jour ou vous avez un accident responsable, ne faite pas de constat, fuyez et indiqué n'importe quoi, dans tous les cas la personne en face sera responsable a 50%.
Purée l'incompétent et le manque de logique m'exaspère ....
</t>
  </si>
  <si>
    <t>hola-66605</t>
  </si>
  <si>
    <t>A FUIR Un assureur hors de prix, un service assistance inexistant, on se fait insulter par le service assistance, mais où vont-ils chercher ces personnes incapables de répondre. On vous raccroche au nez, on vous traite de menteur etc</t>
  </si>
  <si>
    <t>paulrodrig1971-63708</t>
  </si>
  <si>
    <t>J ai acheté un véhicule semi autonome que j ai fait assuré chez Allianz. Le cauchemar a vite démarré. Ils n  assurent qu  après minuit comme les vampires, pour prouver que c  était un véhicule semi autonome je leur ai envoyé la brochure en surlignant l  existence du dispositif en jaune, le bon de commande et la facture. Il a fallu 2 mois pour régler le problème. Suite à un changement de compte bancaire, la banque qui récupère les comptes a omis de renouveler l  autorisation. Le 17 08 un courrier part. Je règle dès réception à savoir le 21 08. Entre-temps le 20 08 un recommandé avec une mise en demeure part avec obligation de régler 6 mois d  avance. Plus mauvais que cela est difficile. Fuyez !</t>
  </si>
  <si>
    <t>20 juillet 2018 suite à une expérience en juillet 2018</t>
  </si>
  <si>
    <t>hassan-65636</t>
  </si>
  <si>
    <t>j'ai vécu la même chose que la plupart d'entre vous, après un sinistre on me dit que j'ai eu un accident avant alors que la vehicule était nickel, jai meme envoyé les photos avant l'accident. plus de reponse depuis.Je vous conseille à tous de ne pas prendre cet assurance. de plus ils veulent faire des inquiète dans notre vie privé alors que ce n'est meme pas justifié... Je ne sais pas si c'est la compétence ou la procédure qui est mal faite....</t>
  </si>
  <si>
    <t>bseve-65553</t>
  </si>
  <si>
    <t>Ne prenez surtout pas d'assurance auto chez eallianz, ils sont injoignables dès lors que le contrat est souscrit, les demandes même effectuées à plusieurs reprises et plusieurs dizaines de minutes passées au telephone ainsi que les mails ne sont pas pris en compte sauf si cela va dans leur intérêt , ils raccrochent également au nez des clients après 20 ou 30 mn d'attente. Vous ne pourrez pas joindre non plus directement tel ou tel service tout est mélangé et vous devrez passer systématiquement par le standard qui vous redirigera avec plus ou moins de bonheur vers celui que vous souhaitez s'ils ne raccrochent pas au nez comme je le précisais plus haut. Vous n'aurez évidemment jamais une personne attitrée à votre dossier, il vous faudra tout ré-expliquer à chaque coupure de ligne ou de raccrochage indépendant de votre volonté. Cette assurance vous fera péter les plombs et vous serez prêts à payer pour rien sauf pour éviter les poursuites judiciaires non justifiées alors que les courriers ne vous seront jamais parvenus, les recommandés non plus, mais vous aurez autre chose à faire de votre vie que de payer un avocat pour prouver votre bonne foi face à eux. Bienvenue dans l'enfer de ces chers assureurs qui font ce qu'ils veulent en étant couverts par des lois qui légitimisent leur outrepassement du respect des con- citoyens obligés de rétribuer leur incompétence et leur cupidité. Inadmissible.</t>
  </si>
  <si>
    <t>welcomeonboard-65420</t>
  </si>
  <si>
    <t>trés cher. quand vous déclarez un sinistre, ils vont dire que c'est plusieurs sinistre alors qu'il y en a qu'un seul. le but vous faire payer plus de prime d'assurance... Si par malheur vous avez un sinistre, faire réparer votre voiture devient un délire complet, et en bout de course cela prend plusieurs mois et des dizaines d'appels téléphoniques. Un service à fuir !</t>
  </si>
  <si>
    <t>cloclodi-64452</t>
  </si>
  <si>
    <t>Très mauvaise assurance , et personnel incompétent , ils vous disent nous allons vous rappeler , sans jamais donner suite ! 3 mois d'attente pour se faire règler d'un sinistre auto !</t>
  </si>
  <si>
    <t>philippe-63758</t>
  </si>
  <si>
    <t>après 3  résiliation infructueuse de leur part vis à vis de mon ex assureur, j'ai demandé à ce que la résiliation soit faite correctement , ils m'ont refait un contrat mais la résiliation n'a pas été faite et quant je les appelle, on me propose un nouveau contrat ... on ne s'excuse pas de ces erreurs , on ne fait pas de geste commercial et on vous raccroche au nez quant on s’énerve...... ce n'est pas sérieux</t>
  </si>
  <si>
    <t>aurelilou-63755</t>
  </si>
  <si>
    <t>Assurée depuis plus de 20 ans chez Allianz pour nos véhicules, notre maison et depuis moins longtemps notre entreprise, je ne peux que recommander cette assurance ! Avec une modération toutefois, j'ai un agent extraordinaire, et je pense que c'est bien là la clé d'un bon assureur : une agence, des personnes qui vous connaissent et qui sont disponibles pour trouver avec vous des solutions !</t>
  </si>
  <si>
    <t>02 mai 2018 suite à une expérience en mai 2018</t>
  </si>
  <si>
    <t>jfbchg2018-63728</t>
  </si>
  <si>
    <t>Lors d'un récent sinistre responsable (le 1er en 20 ans, malheureusement dans la première année avec Allianz, l'assureur a refusé de rembourser une partie des travaux prétextant que certaines partie concernait des accessoires non couverts ! Le pire a été d'avoir au téléphone une personne du service gestion des sinistres me disant que effectivement je devais être indemnisé complètement, personne qu'il m'a été impossible de joindre ensuite, veto étant visiblement mis sur le dossier où aucune discussion n'a été possible ! C'est donc un très mauvais service et un jeu désagréable sur les garanties. Seul le courtier a fait un petit geste. Enfin, sans aucune info préalable, la prime a été augmentée de 11% pour l'année suivante. Je suis en recherche d'un autre assureur, même si le tarif reste intéressant. Je ne recommanderais pas Allianz suite à cette expérience.</t>
  </si>
  <si>
    <t>10 mars 2018 suite à une expérience en mars 2018</t>
  </si>
  <si>
    <t>rangerover777-49041</t>
  </si>
  <si>
    <t>Avec Allianz, vous saurez si vous êtes assuré le jour où vous aurez un accident.
Je pensais être assuré tout risque, mais, ils refusent de prendre en compte mon accident. Après 6 mois à me balader au téléphone, je suis obligé de payer les réparations moi même. Le comble : dans le relevé d'informations, il ont mentionné mon accident, donc ca me coutera plus cher quand je vais changer d'assurance le mois prochain... Une assurance à éviter à tout prix, si vous désirez vivre tranquille !</t>
  </si>
  <si>
    <t>28 février 2018 suite à une expérience en février 2018</t>
  </si>
  <si>
    <t>allianznopppp-61826</t>
  </si>
  <si>
    <t>Conseillère vraiment incompétente. 
Pour avoir un simple document il faut attendre 15 jours par contre pour faire un nouveau contrat en 5min c'est régler. Résultat j'ai arrêter mes 2 assurances auto, mon assurance habitation et mon assurance vie. Et j'ai trouver bien mieux ailleurs.</t>
  </si>
  <si>
    <t>23 février 2018 suite à une expérience en février 2018</t>
  </si>
  <si>
    <t>benedito42-61692</t>
  </si>
  <si>
    <t>Une véritable catastrophe, à fuir...</t>
  </si>
  <si>
    <t>agacedecetassureur-61224</t>
  </si>
  <si>
    <t>Cette Cie ( e allianz) devrait être radiée de la capacité à exercr. Je n'ai jamais vu ça en 40 ans d'assurance. .Une incapacité à tous les étages.  prélèvements arbitraires, communication absente , mails sans réponses, courriers recommandés sans fondement.. c'est hallucinant.. Quand à mon dossier sinistre, ça finira au tribunal.</t>
  </si>
  <si>
    <t>02 février 2018 suite à une expérience en février 2018</t>
  </si>
  <si>
    <t>hiii-61067</t>
  </si>
  <si>
    <t>top nul, service clientèle lamentable. Agence qui traite mal ses clienst et j en passe. Directeur de l agence ne répond pas.Sa secrétaire raccroche au nez. J m 'en veux d'avoir choisi cette marque. Service réclamation ne fait rien mais RIEN DIT TT.
Il m ont pris mes sous sans jamais me rembourser j attends  depuis 1 mois et demi. Je vais perdre ma santé avec ces gens. Ils ne veulent pas rembourser le client et ils font ceux qui n ont pas compris. c''est LAMENTABLE.</t>
  </si>
  <si>
    <t>crumpet-60697</t>
  </si>
  <si>
    <t>Ils ont perdu certains de mes documents envoyés ensemble en décembre dernier. J'ai également payé un an pour la totalité de ma voiture. Le seul document qu'ils n'ont pas perdu était mon carte de grise
J'ai renvoyé mon permis de conduire également le mandat original deux fois.
Ils m'ont ensuite envoyé 2 cartes vertes séparées, etc.
Puis demandé le mandat pour une troisième fois. Je ne sais toujours pas ce qui se passe 22/1/2018</t>
  </si>
  <si>
    <t>21 décembre 2017 suite à une expérience en décembre 2017</t>
  </si>
  <si>
    <t>assurauto59-59879</t>
  </si>
  <si>
    <t>Plus de deux ans et demi d'assurance chez Allianz.
Des garanties qui sautent sans raison, (franchise à 0 sur le bris de glace Allianz qui a disparu après une réparation), suivi des sinistres non responsable avec tiers identifié déplorable, impossibilité d'avoir de contacter les gestionnaires après des heures d'attentes.
A éviter à tout prix</t>
  </si>
  <si>
    <t>14 décembre 2017 suite à une expérience en décembre 2017</t>
  </si>
  <si>
    <t>gots-59684</t>
  </si>
  <si>
    <t xml:space="preserve">Service client/commercial niveau 0
Quand il s'agit de faire un devis, les commerciaux vous rappellent dans la seconde qui suit pour vous faire des propositions dignes d'un rêve, une fois l'argent pris, commence la galère.
</t>
  </si>
  <si>
    <t>01 novembre 2017 suite à une expérience en novembre 2017</t>
  </si>
  <si>
    <t>philippe-58530</t>
  </si>
  <si>
    <t>Accident le 9 septembre. Véhicule transporté chez un garagiste agrée Allianz. Refus par Allianz de prendre en charge le rapatriement de la voiture vers le concessionnaire de la marque (50 km). Résultat le 1 novembre, le véhicule n'est toujours pas réparé car le garagiste n'a pas les pièces ou son seul carrossier est en congés. Tout cela dans l'indifférence totale de l'agent Allianz de Brest. Finalement des tarifs haut de gamme pour un service low cost.</t>
  </si>
  <si>
    <t>01 octobre 2017 suite à une expérience en octobre 2017</t>
  </si>
  <si>
    <t>bagatelle-57736</t>
  </si>
  <si>
    <t>Assureur à l'écoute. Deux, trois bricoles en 18 ans. Tout se règle au niveau de l'agence.Jamais de souci.</t>
  </si>
  <si>
    <t>jule-57344</t>
  </si>
  <si>
    <t>Rapport qualité/prix moyen!!!!!!!!!!!!!!!!!!!!!!!!!!!!!!!!!!!!!!!!!!!!!!!!!!!!!!!!!!!!!!!!!!!!!!!!!!!!!!!!!!!!!!!!!!!!!!!!!!!!!!!!!!!!!!!!!!!!!!!!!!!!!!!!!!!!</t>
  </si>
  <si>
    <t>chinaglia-56987</t>
  </si>
  <si>
    <t>Relation client nulle !! 
J'ai déclaré des incidents dus à des événements climatiques, ma responsabilité est porté à 100%, résultat résiliation de mon contrat auto, fichage à l'Agira, cause sinistralité, résultat je ne peux plus m'assurer car je suis considéré comme conducteur dangereux alors que je n'ai jamais eu d'accident sur la route, ni de condamnation judiciaire routière, rien de plus de trente ans que je suis assuré, mon capite de points est au maxi.</t>
  </si>
  <si>
    <t>jeanne-56840</t>
  </si>
  <si>
    <t>j'ai changé de voiture au mois de mai et changé d'assurance (moins chère), je dois dire que je suis déçue de chez Allianz, car la protection juridique n'est pas inclus dans le contrat auto (contrat à part) et de ce fait suis obligé d'attendre son échéance pour résilier. De plus ils ont continué à prélevè les 2 mois suivant la résiliation et j'ai été obligé d'attendre que l'assureur veuille bien me rembourser (trop de travail) en plus en dehors du délai légal selon la loi hamon (30 jours).</t>
  </si>
  <si>
    <t>19 juillet 2017 suite à une expérience en juillet 2017</t>
  </si>
  <si>
    <t>chr-56106</t>
  </si>
  <si>
    <t xml:space="preserve">Le niveau zéro du service client! 
A l'occasion d'un changement de véhicule, il y à 6 mois, j'ai changé d'assureur, et ne voulant pas aller dans une compagnie low-cost je suis passé chez Allianz.
Il y a 1 mois un chauffard a envoyé ma femme et mon fils a l'hôpital (heureusement sans graves séquelles) et notre voiture à la casse. Depuis tout traîne, expert missionné au bout de 3 semaines, suite à nos relances, on nous promet des mails pour nous tenir informé, que nous ne recevons jamais. Nous allons être obligé de louer une voiture à nos frais pour ne pas annuler nos vacances, ce qui était évitable si l'assureur avait fait sont travail en temps et en heure.
Je peu comprendre qu'une société gagne de l'argent, c'est normal, mais quand c'est au détriment du service rendu c'est inadmissible. 
</t>
  </si>
  <si>
    <t>bof-56055</t>
  </si>
  <si>
    <t>attire les clients avec prix bas au départ</t>
  </si>
  <si>
    <t>30 juin 2017 suite à une expérience en juin 2017</t>
  </si>
  <si>
    <t>incnnuaubataillon-55732</t>
  </si>
  <si>
    <t>J'ai souscrit une assurance Allianz plutôt que des assureurs low cost pour la marque et la supposée qualité du service client. Je me suis fait emboutir à l'arrêt par un camion il y a un mois, au milieu des embouteillages parisiens. Allianz prend à chaque fois trois jours pour me répondre, n'a lu à chaque fois que la moitié du constat, et ne me donne jamais de solution pour faire réparer ma voiture alors qu'assuré tous risques. Ils me désignent responsable alors qu'embouti à l'arrière et j'attends toujours de savoir quand et où faire réparer ma voiture. Celle ci pourrait être dangereuse pour moi et la circulation. Ils ne l'ont même pas demandé.</t>
  </si>
  <si>
    <t>pat13-55206</t>
  </si>
  <si>
    <t>ma conseillère a été excellente! rapide et efficace, en un appel, elle a su trouver une solution, le contrat on l a eu très rapidement!, en a peine quelque heures, tout avait été réglé!!, ça nous réconcilie avec les assureurs!</t>
  </si>
  <si>
    <t>18 mai 2017 suite à une expérience en mai 2017</t>
  </si>
  <si>
    <t>julien-54767</t>
  </si>
  <si>
    <t>Très déçu,  Service client incompétent,  je ne recommande absolument pas.</t>
  </si>
  <si>
    <t>tonton21-53939</t>
  </si>
  <si>
    <t>avec Allianz, c'est la chasse aux pigeons toute l'année! 
prix prohibitifs, conseillers hautains au possible, parcours du combattant en cas de sinistres et remboursements minorés. Pas de doute que l'entreprise se porte bien et dépense des millions à la télé</t>
  </si>
  <si>
    <t>hb-53586</t>
  </si>
  <si>
    <t>Prix élevé  par rapport à la concurrence expérience faite via internet comparateur assurance.même  prestation.</t>
  </si>
  <si>
    <t>annabelle-walk-53406</t>
  </si>
  <si>
    <t>Sans sinistre tout va bien . Mais quand on a un sinistre c'est pas la même chose . Mon relevé d'information indique un vandalisme/ stationnement alors qu'il s'agit d'un sinistre accident matériel non responsable . Qd je demande au service client de modifier mon relevé , on me dit non et que c'est la même chose ...</t>
  </si>
  <si>
    <t>06 mars 2017 suite à une expérience en mars 2017</t>
  </si>
  <si>
    <t>fred-53024</t>
  </si>
  <si>
    <t>Nous avons vendu notre véhicule depuis novembre 2016 et ils continuent a retirer j ai envoyer en recommande et ils me disent qu il  manque un document un avenant pourtant ils ont le document de papier de vente</t>
  </si>
  <si>
    <t>heba-52876</t>
  </si>
  <si>
    <t>Bonjour, je trouve que la service sinistre est vraimenet pourie. Je suis assuree tous risques sans franchise, j;ai eu un accident il y a une semaine, mon fils etait legerment blesse, la police etait la, ils ont fait un constat d'accident.
Le lendemain on l'a envoye par mail mais personne nous a contacte. Vendredi je les ai contacte pour demander quand l'expert viendra parce que la voiture est casse et chez le garage, ils ont demande un contat aimiable parceque ce la de la police n'est souffisant pour ouvrir un sinistre!!!
on a fait un constat aimiable et on a envoye par mail et par courier vendredi dernier.Aujourdh'hui ils m'ont repondu -apres mon apel- que l'expert viendra Lundi 6/03 !!!!!! deux semaines apres l'accident, et on est pas responsable de l'accident !!!!maintenant je dois attendre l'expert et sans voiture!!!! c'est  la honte</t>
  </si>
  <si>
    <t>Incompétent. A éviter</t>
  </si>
  <si>
    <t>moi83-52077</t>
  </si>
  <si>
    <t>(eAllianz) Après avoir envoyé par mail les justificatifs, puis reçu un accusé de réception, je reçois 2 jours apres un mail et un sms "dernière relance, vous n'avez pas envoyé vos justificatifs" (ces derniers sont également partis par la poste)
J'appelle donc le support et après avoir patienté pendant 15 min avec le musique en boucle, on me raccroche au nez sans même me parler (j'entends la manipulation du téléphone),J'ADORE...</t>
  </si>
  <si>
    <t>27 janvier 2017 suite à une expérience en janvier 2017</t>
  </si>
  <si>
    <t>doumdoum-51740</t>
  </si>
  <si>
    <t>je suis entrain de faire faire des devis par plusieurs assurances et vous êtes pour l'instant l'une des plus chères</t>
  </si>
  <si>
    <t>helene-51442</t>
  </si>
  <si>
    <t>Cher mais service impeccable et agent très sympathique et à l'écoute, garanties et tranquilité assurées, compétences parfaites, très satisfaite de mon agence Carry à dreux, j'en suis très contente</t>
  </si>
  <si>
    <t>valerie-51106</t>
  </si>
  <si>
    <t>attention le service sinistre et vraiment une honte on vous traite de menteur. je les contacte pour déclarer un sinistre auto donc je leur explique l'accident que j'ai eu avec une commune et la personne me dit ça ne sert à rien de faire une déclaration de sinistre de toute façon vous allez être en tord alors que même ma commune a reconnu qu'elle était en tord .donc finalement je leur envoie le constat et là quelques jours après eallianz disent que nous sommes des menteurs et que nous avions fait un faut constat elle m'a demandé des preuves que j'ai donné photo des dégâts sur la voiture du coup j'ai aussi contacte ma commune qui m'a faite une lettre écrite par le maire en disant que ce bien de leurs fautes mais même avec ça il ne fond rien vraiment une honte eallianz déjà 1 mois</t>
  </si>
  <si>
    <t>maria-balaguer-50287</t>
  </si>
  <si>
    <t>20 mn pour obtenir un service client, pour s'entendre dire on vous rappellera la semaine prochaine. Lundi pas de réponse, mardi pas d'appel, mercredi je les recontacte, encore 10 mn d'attente. Ah çà quand il s'agit d'alpaguer un client pour lui vendre un contrat on vous répond immédiatement. Pas satisfaite de cet assureur. J'en change !!!</t>
  </si>
  <si>
    <t>olivier66-24988</t>
  </si>
  <si>
    <t>j'ai jamais eu de soucis de paiement de ma vie avec un assureur. J'ai été radié car ils ont pas pu prélevé sur mon RIB (je n'ai eu aucune explication). J'ai essayé de les contacter mais cela est impossible. J'ai attendu 45 minutes et quand quelqu'un décroche, la personne raccroche. Ensuite j'ai pu avoir une personne et cette personne doit me contacter. La personne ne rappel jamais. Bref on se fait radié hélico presto sans explications, il y a personne au bout du fil. J'ose pas imaginer les problèmes en cas de sinistre !!! Bref je regrette mon ex assurance avec une agence et une personne qui répond au bout du fil. C'est inadmissible je vais etre fiché à l'Agira maintenant juste pour un RIB. Bref le service est inexistant.. en tout cas j'écrirais tout les jours pour exprimer mon mécontentement au moins ils auront une bonne publicité.
Avant de vous assurer appeler l'assurance faire étoile puis 2. Service gestion, vous allez avoir personne au bout du fil. essayé bien avant de téléphoner</t>
  </si>
  <si>
    <t>lemex-49635</t>
  </si>
  <si>
    <t>la plus mauvaise assurance que j'ai jamais rencontrée.</t>
  </si>
  <si>
    <t>alicia--136582</t>
  </si>
  <si>
    <t>Depuis quand on prélève 2 mois à l’avance alors qu’on a payé la cotisation pour les deux mois suivant de septembre et octobre on paye celui de novembre en même temps en nous disant juste c’est comme ça ? N’importe quoi ici</t>
  </si>
  <si>
    <t>Active Assurances</t>
  </si>
  <si>
    <t>svetlana--135055</t>
  </si>
  <si>
    <t xml:space="preserve">Service minable, dossier de résiliation non géré depuis novembre dernier, en espace de 10 min un conseiller dit avoir reçu les docs et après le 2ème dit n’avoir rien reçu comme documents, depuis près d’un ans je paye l’assurance pour une voiture que je n’ai plus! Gestion minable, conseillers incompétents qui ne connaissent pas comment traiter un dossier et ou chercher les informations, incohérence dans les propos 
A fuite cette assurance est et cette incompétence </t>
  </si>
  <si>
    <t>fresnes-129724</t>
  </si>
  <si>
    <t>Excellente compagnie d'assurance, y a rien a reprocher . je vous conseille vivement d'essayer et vous allez voir qu'ils offrent le meilleur rapport qualité prix</t>
  </si>
  <si>
    <t>cherou-126798</t>
  </si>
  <si>
    <t xml:space="preserve">Bonjour,
Aprés une 1ère année de souscription:  +21% d'augmentation sur mon contrat sans accident ni changement de contrat et en plus au lieu de vous prélever à la date d'échéance du contrat vous êtes prélevés un mois avant.
A fuir, prix peut être attractifs la 1ère année et encore... mais attention à la 2ème année; augmentation en flèche et échéance sur 11 mois et non 12. </t>
  </si>
  <si>
    <t>lili-115393</t>
  </si>
  <si>
    <t>Bonjour
Extrêmement déçu du traitement de mon dossier.
Personne ne cherche a comprendre ou a trouver une solution a mon problème .
Aucune possibilité de dialogue.
C'est un dialogue de sourd les téléopératrices lisent bêtement leurs notes sans jamais écouter nous sommes en lignes avec des personnes qui ne pensent même pas par elle même, quand elle ne vous raccroche pas au nez. Expédition de plusieurs mails qui sont annulés sans être lus.
enfin bref je ne vais pas faire de pub pour cette assurance et je vais résilier mon deuxième contrats</t>
  </si>
  <si>
    <t>camille34-114442</t>
  </si>
  <si>
    <t>Assuré chez eux depuis 1 an, 2 mois avant la fin de mon contrat on m’annonce que si je ne résilie pas je vais passer de 89€ à 152€ pour une assurance voiture ! Quasiment le double !!! Je résilie donc dès le lendemain en précisant que je souhaite arrêter, et qu’ayant donné déjà 2 mois d’avance à la souscription je ne serais pas prélevé ces 2 derniers mois. On confirme ma résiliation, m’envoie une lettre d’informations pour mon prochain assureur. Et aujourdhui je reçois un courrier recommandé de leurs part me réclamant 1800€ de prime due plus 11€ de frais de rejet de la banque!!! Je suis choquée de voir à quels point ce sont des ES CRO !! Je n’avais jamais lu les commentaires jusqu’à aujourd’hui et si je l’avais fais cela m’aurait évité tout ça !!! A fuir !! Je suis dévastée.</t>
  </si>
  <si>
    <t>nana-114018</t>
  </si>
  <si>
    <t>Toujours rien reçu de la part de active assurance assurance que du bla bla l’es roi du mensonges que des menteurs et ils ont le culo de dire qu’ils ont fait le nécessaire a fuir surtout fuyez cette assurance qui prend que l’argent point barre</t>
  </si>
  <si>
    <t>mz66-113945</t>
  </si>
  <si>
    <t>Si je pouvais mettre zéro étoile je le ferai assurance déplorable il mon prélèvement une année entière pour 3 mois d'impayés en plus de ça mon résilier sans même me prévenir du coup je me retrouve avec une voiture épave et aucun remboursement du trop payé a fuire !!!!</t>
  </si>
  <si>
    <t>tof151-113057</t>
  </si>
  <si>
    <t>Bon tarif, mais conseil inexistant. J'ai acheté une voiture pour ma fille alors qu'elle n'avait pas encore son permis. J'ai donc assuré le véhicule à mon nom. Aujourd'hui, surprise, maintenant qu'elle a son permis, pas moyen de l'assurer. Ion ne peut pas changer le conducteur principal en cours d'année. J'avais pourtant posé la question au moment de souscrire. 
Le service commercial est nul, parle très mal le français et est désagréable.  COURTIER A EVITER</t>
  </si>
  <si>
    <t>stef27110-112495</t>
  </si>
  <si>
    <t>première année 78 euro et pour la deuxième année 111 euro sans avoir d'accident . Dans les autres  assurances je crois que le prix diminue après une année  sans accident responsable et non le contraire.</t>
  </si>
  <si>
    <t>saly4-112166</t>
  </si>
  <si>
    <t>Mon fils a eu un accident non responsable le 16 décembre 2020,  expertise réalisée seulement que le 6 janvier 2021, paiement réceptionné avec menace de porté plainte par recommandé vers la mi mars et aujourd'hui on continue de se battre car cette société nous a résilié l'assurance au 5 mars sachant que la cession a eu lieu le 8 janvier.  Assurance à fuir</t>
  </si>
  <si>
    <t>nanou--110723</t>
  </si>
  <si>
    <t>ATTENTION  ! Je suis resté assurer un ans chez eux tous aller très bien jusqu’au jour où bam j’ai un accident en raison je précise le 21 décembre soit près de 4 mois en arrière ma voiture et a ce jour encore complètement fracassé le sinistre n’a toujours pas etai pris en compte j’ai décider de changer d’assureurs il m’on refuser la resiliation 4 fois !!! Pour des motifs futile oubli de mentionner la plaque d’immatriculation !!! Oublie d’un renseignement même ma nouvelle assurance la Matmut m’a dit qu’elle n’a jamais vu sa qu’à partir du moment où y’a mon numéro client ils ont tous les renseignements sa a etai une bataille de me défaire deux vraiment un calvaire à ce jour mon sinistre toujours pas pris en compte avec des enfants en bas âge je me retrouve clou au sol je n’ose pas utiliser ma voiture qui roule toujours mais avec la carrosserie exploser j’ai contacté une médiation qui m’a assurer que si je n’avais aucune nouvelle d’eux d’ici le 21 avril ils s’en occuperez j’attend avec impatience mais bon avec cet assurance je m’attend à tout mon avocat m’a dit qu’ils avais un délais de 3 mois pour prendre en charge le sinistre délais largement dépasser donc j’attend la réponse de la médiation si sa ne sert à rien il ne me restera plus qu’à les attaquer en justice avec toute l’es preuve que je possède ( dont un mail de leur part m’expliquant que mon sinistre aller bien être pris en charge il y’a 2 mois en arrière ) ! Fuyez fuyez si seulement javai lu tous ces avis avant de souscrire je m’en mord les doigts</t>
  </si>
  <si>
    <t>thomson-109629</t>
  </si>
  <si>
    <t>Assurance a fuir ils vous font payer une cotisation de 3mois + des frais de dossier et trouvent tous les prétexte possible et inimaginable pour ne pas vous assurer ou pour augmenter vos cotisation. Pour finir ils ne vous remboursent jamais la cotisation en question. 
De plus le service client utilise des procédé pas très claire pour coupe tout conversation (le coup du tunnel “veuillez rappeler votre voix est hachurer” A fuir !</t>
  </si>
  <si>
    <t>fernanjo-108743</t>
  </si>
  <si>
    <t>Déçu, très chère, fausses promesses de reduction tarifaire après un an sans sinistre +500€  par la fée?????clochette au tier en plus. Sachant que j'ai souscris au contrat, suite à ma douloureuse séparation avec la fée ????? crochette de LCL pacifica qui m'a inventée un malus de 1.56 sachant que j'avais souscris avec eux à 0.98 de bonus. La seule etoile revient à la qualité du service assistance téléphonique.</t>
  </si>
  <si>
    <t>roland-107333</t>
  </si>
  <si>
    <t>Assurance certes vraiment pas chère. Mais pour résilier c'est la croix et la bannière. Je m'explique, j'ai vendu mon véhicule en octobre 2020 suite à ça j'envoie un courrier de résiliation en  recommandé avec accusé de réception qu'ils ont bien réceptionné, puisque j'ai reçu l'accusé signé et tamponné de leur part. J'attends quelques jours, aucune réponse de leur part. Puis je constate le mois suivant que je suis encore prélevé. Donc j'envoie un mail pour voir où en est la situation, ils me disent qu'ils vont faire le nécessaire. J'attends encore... Et je suis toujours prélevé ! Je décide d'appeler et de gueuler, la dame au bout du fil me répond que pour résilier il faut envoyer les documents par mail, je lui réponds que la lettre recommandée AR n'a donc à leurs yeux aucune valeur juridique ? Elle réitère et maintient qu'il faut envoyer les documents par mail. Ce que je fais dans la foulée et je reçois comme réponse que la demande a bien été prise en compte et va être transmise au service concerné qui va s'en occuper. Toujours rien à ce jour, les prélèvements sont toujours effectués, pas de réponse de leur part, pas de remboursement.
Compagnie d'assurances pas sérieuse, à fuir. Ne jamais souscrire chez eux ils n'en veulent qu'à votre argent. Je n'ai heureusement jamais eu de sinitre durant la (courte) période chez eux</t>
  </si>
  <si>
    <t>titi-107120</t>
  </si>
  <si>
    <t>Comment dire ... simplement une mascarade déguisé en assurance, fuyez vite, voilà une semaine que je leur demande les factures de mes payements, j'ai écris à leur service consommateurs que je n'étais pas d'accord du coefficient bonus 1 qui mon donner aléatoirement, alors que je leur ai fourni un relevé d'informations avec un coefficient 0,85, toujours pas de réponses, j'arrête tout payements et m'assure ailleurs, la maison d'accès aux droits a confirmer qu'il y avait pleins d'incohérences</t>
  </si>
  <si>
    <t>corinne-974-101987</t>
  </si>
  <si>
    <t>Ne fait pas de transfert d'assurance quand on change de véhicule. Une chose qui m'énerve ils saccade les mots on dirait des robots et même si vous avez plusieurs commerciaux ils vous font systématiquement un rappel de vos coordonnées qui sont à jour et qui vous font perdre votre temps....</t>
  </si>
  <si>
    <t>blabo-106928</t>
  </si>
  <si>
    <t>FUYEZ ABSOLUMENT !!!!!!
Active assurances vous fait de l’œil avec des prix bas mais le jour où vous avez un accident (non-responsable en plus dans mon cas) alors il n'y a plus personne et il faut faire tout le travail à leur place. Ils remettent toujours la faute sur Swisslife, disent que tout est bon et quand vous rappelez quelque jours plus tard, on vous dit qu'il manque encore une pièce. Swisslife c'est encore pire quand vous les avez au téléphone!
Bref, si vous voulez passer des heures et des heures au téléphone, faire leur travail et ne jamais voir la couleur de votre argent, souscrivez!</t>
  </si>
  <si>
    <t>miles-106529</t>
  </si>
  <si>
    <t xml:space="preserve">Je n’arrive pas à obtenir un relevé d’information, pour l’un de mes contrats assurance auto, demandé le 17 février sur leur site. Je vais me résoudre à en faire ma demande en courrier recommandé avec AR. Il me réclame aussi le règlement de ma quittance annuelle à venir avec une pénalité de retard de 11€, 50 jours en avance sur l’échéance...
</t>
  </si>
  <si>
    <t>chris-105212</t>
  </si>
  <si>
    <t>JAMAIS!!! NE VENEZ SURTOUT PAS ICI !!! PASSEZ VOTRE CHEMIN !!!  ! Il faut envoyer des dizaines de messages au  service client pour enfin savoir ce qu'il veut. Après avoir envoyé x fois tous les relevés d'informations demandés, il y a toujours un problème. Comme exemple demande un relevé de - de 2 mois pour un contrat résilié il y a 3 ans...!!!  Je n'imagine même pas les ennuis à venir, avec ce service client, en cas de simple accrochage... Je ne croyais pas les commentaires ci-dessus, mais c'est en fait bien pire. Le top: assuré provisoirement pendant un mois il précise qu'il garderons les frais de dossier. Je pense que c'est leur unique but ... On ne va pas en rester là bien évidemment, et il faudra rembourser ! Dommage que l'on ne puisse pas mettre de note négative. Vous êtes averti maintenant !</t>
  </si>
  <si>
    <t>hana-102550</t>
  </si>
  <si>
    <t>Ils ne font pas de transfère d assurance quand on change de voiture ...est ce légal ..?? Du coup 4ans de cotisations pour trois voitures différentes et mon malus est toujours au même taux c est a dire jeune conducteur. De plus une augmentation de 5 euro mensuel sans raison. Je  fais un devis ça me coûte moins cher que ce que paie .. ?? Je ne comprends pas.</t>
  </si>
  <si>
    <t>ottaviano-101973</t>
  </si>
  <si>
    <t>frais de dossier 60 euros + 2 mois d'echéance a verser lors de la souscription par exemple le 01 janvier 2020 et ils vous prelévent le 5 janvier 2020 une echeance encore soit disant que c'est a la fin du contrat que l'on benéficie du mois payé a l'avance...a bon entendeur</t>
  </si>
  <si>
    <t>gregory-45153</t>
  </si>
  <si>
    <t>Après avoir souscrit et payé 2 mensualités d avance qui en fait ne sont pas en avance car je paie la mensualité normale des le mois suivant, cette assurance me demande de payer 50 euros de plus et de suite et 30 euros de plus par mois car le relevé d'information n est pas exact... ils me disent que mon coefficient est de 0,67 alors que sur mon relevé c est bien inscrit 0,50. Après appel au Madagascar la seule réponse c est que c est la procédure.... par rapport à la date de permis... impossible de leur faire entendre raison. Petit tour sur le site du gouvernement qui stipule bien que le coefficient bonus de l assurance actuelle s applique sur la prochaine puis capture d ecran et envoi.... j attends une réponse mais je me fais pas d illusion. 
Donc à fuir forcement.
Je ne laisserai pas ça comme ça. J ai jamais vu ca pourtant sur le net on.en voit des trucs limite.
A FUIR !!!!</t>
  </si>
  <si>
    <t>jmen-101093</t>
  </si>
  <si>
    <t>Attention  ce n est pas une assurance il s agit d un courtier    disponibilité zéro      j ai pris une assurance tout risque mais en cas de sinistre il n y a pas de véhicule de remplacement  on doit se débrouillé par nous même   un conseil passer votre chemin.</t>
  </si>
  <si>
    <t>dd-100472</t>
  </si>
  <si>
    <t>Manque de tact et de savoir-faire 
Personnelle manque de profitionalisme 
Mal formé 
Nullll quoi !!
Une assurance a évité car ils font n'importe quoi il faut juste payer contre un service nul</t>
  </si>
  <si>
    <t>gft-99452</t>
  </si>
  <si>
    <t>Très déçu de set assurance je voulais basculer une voiture à la place d’une autre que je n’ai plus et ce n’es même pas possible, il faut résilier le contrat réouvrir un contrat  repayer 2 mois d’avance .. vraiment déçu</t>
  </si>
  <si>
    <t>fran6dfr-98578</t>
  </si>
  <si>
    <t>Lors de la souscription tout est ok il me manquait juste ,la carte grise définitive et le relevé d'informations ,en début de semaine,et aujourd'hui je leurs envois les 2 documents demandés, pour en finir et recevoir ma carte verte,puis à chaque fois que je me reconnecte je vois que ses deux documents redevient invalide ou non reçu ,je leurs adresse 4 fois les deux documents puis ce soir je reçois un mail , comme quoi il manque le relevé d'informations,et que la carte grise ne m'appartient pas alors que si comme c'est un crédit bail il y a 2 nom dessus 
Donc le nom de la maison de crédit et le mien en conducteur principal et j'avais pourtant signaler au départ que c'était un leasing,puis ont mon mis mon devis en suspend contre le paiement d'une indemnité de 60Euro
Bref j'ai pas arrêté de leurs fournir les documents ils les valide puis les invalide ensuite je comprends plus !!!!! à fuir</t>
  </si>
  <si>
    <t>04 octobre 2020 suite à une expérience en octobre 2020</t>
  </si>
  <si>
    <t>auto-98328</t>
  </si>
  <si>
    <t>Le prix est très bien, meilleur parmi tant d'autres. Mais aussi disponible pour la communication. Pour l'heure je ne suis qu'au début, période provisoire et j'en suis sûr que tout ira bien</t>
  </si>
  <si>
    <t>marce-97569</t>
  </si>
  <si>
    <t>Cette assurance ressort comme une des moin chère se qui est un mensonge car a chaque appel il vous sort des taxe supplémentaire lors qu il vous doive de l argent  on a affaire en plus à des plateformes donc jamais la même personne donc jamais même discours j'suis très très très très déçu je la recommande à personne car ses une assurance de mal honnête je fait mais 1 ans et je change d assurance a évité surtout</t>
  </si>
  <si>
    <t>arie-97039</t>
  </si>
  <si>
    <t>Je veux partager avec vous la 6 chose importante que nous vous faisons réussir dans la vie que j'ai appelée (BFFDST), quand lord Edmundo m'a dit ce mot important changer ma vie et ma mentalité, il m'a dit que si je veux réussir, je dois Croyez, foi, concentration, détermination, sacrifice et confiance, cela me fera réaliser tout ce que je veux dans la vie, puis il dit aussi que le pouvoir de créer de la richesse vous est donné lorsque vous comprenez le pouvoir de la nature et le principe de la vie , Je rejoins la société des illuminati du seigneur Edmundo qui m'inscrivent dans les illuminati et on m'a donné beaucoup d'argent, et puis ils m'apprennent comment devenir plus riche alors que j'étais, les illuminati n'est pas ce que je pense mais le rassemblement d'un grand homme pour lui faire profiter des avantages de la vie et de la nature, maintenant je suis l'homme le plus prospère de mon pays, Lord Edmundo a fait de moi ce que je suis dans la vie aujourd'hui, les gens ont maintenant l'opportunité de rejoindre les illuminati et devenez le seigneur whatsapp réussi Edmundo +2348159768201 pour vous faire un mem ber des illuminati, vous pouvez également lui envoyer un courriel à grandmasteredmundoilluminati@gmail.com pour devenir le bienfaiteur de la vie et de la nature de nombreux grands hommes sont membres de la société aujourd'hui et c'est pourquoi ils réalisent tous leurs rêves. image
Monsieur Arié</t>
  </si>
  <si>
    <t>fwirbel-97037</t>
  </si>
  <si>
    <t xml:space="preserve">Ils ne répondent pas aux e-mail. 
Acceuil téléphonique déplorable, on se fait presque engueler
En cas de vol de voiture, même en tout risque, il n'y a aucun prêt de véhicule comme c'est le cas dans toutes les assurances tout risques, c'est marqué comme optionnel dans les conditions générales mais l'option n'est pas proposée ...
</t>
  </si>
  <si>
    <t>jean-96666</t>
  </si>
  <si>
    <t>Depuis février 2019 j'ai déclarer un sinistre jusqu'à présent nous sommes en  août 2020 rien n'a été fait. A me pas souscrit chez eux assurances pas sérieuse</t>
  </si>
  <si>
    <t>dininassur-96539</t>
  </si>
  <si>
    <t>Plus d’un mois depuis le sinistre, je ne sais où chercher le dédommagement. Active assurance me renvoie à son service sinistre qui ne répond pas toujours au téléphone et si j’arrive à le contacter, on me promet une réponse dans la semaine. Finalement, on me dit de prendre mon mal à patience car service n’est pas capable de me dire quoi que ce soit. Active assurance ne peut faire quelque chose pour accompagner le client et j’ai l’impression que l’on me fait balader          . Toutes les démarches sont faites et rien pour le dédommagement. 
Je me demande comment une agence d’assurance se dégage de toute responsabilité et choisit la facilité d’envoyer le client en difficulté vers un de ses services qui ne peut répondre aux attentes. 
Que peut donc être le recours possible pour le dédommagement ?</t>
  </si>
  <si>
    <t>romain-96535</t>
  </si>
  <si>
    <t>Bonjour
Cette compagnie d'assurance n'a pour avantage que son prix. Ils détiennent également une forme de génie, faire fuir le client avant la fin de la contractualisation, ou comment rendre l'adhésion en ligne plus compliqué que dans un réseau traditionnel. 
Après le quatrième envoi de mon relevé d'info qui ne leur convient pas j'ai abandonné pour aller signer ailleurs. 
La complexité pour adhérer laisse présager de ce que cela peut être en cas de sinistre</t>
  </si>
  <si>
    <t>calamos-96366</t>
  </si>
  <si>
    <t xml:space="preserve">Assuré jusqu'à mi-août je reçois une relance en Juin précisant que mon prélèvement du 5 juillet a été rejeté, aucun prélèvement n'était prévu (échéance annuelle)une lettre recommandée en Juillet avec mise en demeure. Selon le code des assurances le prime est payable dans les 10 jours suivant l'échéance. Fin Juillet je fais parvenir un chèque. Réponse les chèques ne sont pas acceptés paiement par CB uniquement. On doit m'envoyer un lien, jamais reçu. Depuis tous les conseillers sont occupés.
Fort heureusement je n'ai pas eu de sinistre, je ne peux que supposer les problèmes si tel avait été le cas. Je suis venu par les Furets: je ne sais pas comment ils peuvent recommander Active Assurances .    A FUIRE
</t>
  </si>
  <si>
    <t>crevette-96111</t>
  </si>
  <si>
    <t>Je cherchais des devis pour assurer un véhicule pour mon fils (2 ans de permis) je suis chez direct assurance et cherchais moins cher. Merci les furets.com d'avoir trouvé un tarif presque 3 fois moins cher. Malheureusement j'ai lu les commentaires des assurés et il est clair que ça ne donne pas envi de changer pour votre compagnie...</t>
  </si>
  <si>
    <t>05 août 2020 suite à une expérience en août 2020</t>
  </si>
  <si>
    <t>sahra-95954</t>
  </si>
  <si>
    <t>C’est vraiment une assurance pourrie ne prenez jamais chez eux! J’ai eu un accident je suis rembourse 0 euro. Vraiment une assurance en carton!! Ils savent même pas remplir vos coordonnées correctement!</t>
  </si>
  <si>
    <t>henriduportrosand-95946</t>
  </si>
  <si>
    <t>J’ai souscrit à cette assurance le 31 juillet à ce jour je reçois pleins de relance pour les documents demander mais je ne peut me connecter à mon espace client</t>
  </si>
  <si>
    <t>fat-95866</t>
  </si>
  <si>
    <t>Je suis vraiment ravie d'avoir eu une conseillère comme Julie. Elle a été d'une grande aide, elle m'a donner tous les informations nécessaires et plus encore. C'est une personne adorable gentille et agréable</t>
  </si>
  <si>
    <t>stjean-92934</t>
  </si>
  <si>
    <t>Assuré chez eux depuis un an, je découvre avec surprise que des frais nouveaux s'ajoutent alors que ma date anniversaire n'est pas encore arrivée</t>
  </si>
  <si>
    <t>bibideal-91574</t>
  </si>
  <si>
    <t>Assuré chez eux depuis plusieurs années, rien à signalé vu que vraiment jamais eu besoin d'eux.
A ce jour j'ai déménagé de département et les conditions de stationnement changent.
A mon sens il s'agit d'une modification de contrat mais ils ne l'entendent pas comme ça. Pour eux nouveau devis, nouveau contrat (juste changement de domicile). Devis intéressant, j'appelle.
On m'informe que la personne responsable de mon dossier me rappelle dans les 5 min.
48h plus tard... rien
Je rappelle, numéro de devis etc... on me raconte n'importe quoi. Erreur dans l'adresse et dans les conditions de stationnement. On me prend pour stupide malgré que j'ai le devis devant moi et que tout est correctement indiqué dessus.
« Non mr ce n'est pas ce qui est indiqué sur le devis »... euh.... je l'ai devant moi.
On demande un chef de plateau et ça raccroche.
Je recommence et là paf pas de faute dans le devis mais frais de dossier et 3 mois à payer d'avance.
Je re re explique qu'il s'agit d'une modification... paf ça coupe.
On me rappelle (ouf l'appel que j'attend depuis 3 jours) et là pas moyen de se faire entendre. Vous essayez d'expliquer qu'il s'agit d'une modification et non d'un nouveau contrat, comme les autres appels j'ai droit à un robot. L'opératrice continue purement et simplement ses explications sans la moindre écoute. Ne s'arrête même pas quand vous essayez de placer un mot même avec insistance. Refus de passer la main à un responsable.
Numéro du devis 5025687 (cela vous évitera la réponse robotisée que vous faites à tous les autres commentaires)</t>
  </si>
  <si>
    <t>06 juin 2020 suite à une expérience en juin 2020</t>
  </si>
  <si>
    <t>gwada-90271</t>
  </si>
  <si>
    <t>Cela fait 1 semaine que je sui assurer cher eux et vue les commentaires je ne suis pas rassurer .jattend ma carte verte et je nes toujours pas ue de confirmation de reception pour les pieces demander jespere ne pas avoir a me plaindre .</t>
  </si>
  <si>
    <t>christine-89975</t>
  </si>
  <si>
    <t>bonjour à tous en cette période sanitaire difficile je tiens à exprimer mon mécontentement en tant que personnel hospitalier car c'est bien beau de nous soutenir moralement mais quand il s'agir de le faire financièrement il ne faut pas compter sur active assurance : au mois de mars mon mari est rentré du ski avec sa cousine , s'étant blessé à la cheville c'est sa cousine qui a conduit au retour et ils ont eu un accrochage avec une autre voiture. Du coup 750 euros de franchise prêt de volant alors que mon mari était dans l'incapacité de conduire . Malgré quantité de mails expliquant la situation active assurance ne veut rien savoir   j'ai donc résilié le contrat mais reste bien contrariée par cette situation...d'autant plus que je sais bien que les assurances peuvent faire des dérogations par rapport aux franchises dans des cas exceptionnels ...</t>
  </si>
  <si>
    <t>22 mai 2020 suite à une expérience en mai 2020</t>
  </si>
  <si>
    <t>routier47-89826</t>
  </si>
  <si>
    <t>Bonjour à toutes la communauté 
Aidez moi a monter un dossier contre notre assureur préféré vous l'avez reconnu Active assurance
Envoyez moi des preuves, des documents sans immatriculation, des courriers de mise en demeure alors que vous n'êtes plus assuré chez eux
Donnez moi des informations sur le fait qu'on arrête pas d'envoyer les documents demandés que l'on reçois la carte verte quand eux le décident alors que vous avez payer la cotisation
Comme beaucoup ici ils m'ont renouvelé un contrat d'assurance résilié mise en demeure par Imtrum, remboursé au bout de 4 mois et puis recommance leur trafic en mai 2020 par une demande de prélèvement que j'ai refusé 
Et le contrat qui aurait dû être annulé est toujours en cours celui qui est remboursé 
La répression des fraudes va recevoir le dossier que j'ai préparé,  si vous êtes dans la même situation contacté moi via le site ou sur ma boîte mail alain.brosseron1965@gmail.com 
Merci à tous</t>
  </si>
  <si>
    <t>valcab-89756</t>
  </si>
  <si>
    <t xml:space="preserve">trés mécontente, souscrit un devis avec aucune info érronée (accident etc...)  puis validé,j'ai payé, envoyé tous les docs même ceux qui ont été demandés en plus en 7 jours sur 30 impartis, et 9 jours aprés la souscription , on me résilie le contrat sous prétexte de ne pas avoir envoyé les docs ds les temps impartis qui sont donc de 30 jours ; ce qui est complétement faux preuves à l'appui. Le hic est que ce cabinet en profite pour retenir les frais de dossier et ne rembourse la somme que 30 jours plus tard donc coincé pour souscrire une autre assurance ... lorsque vous appelez vous avez à faire à une plateforme qui à part vous répondre d'accord, est dans l'incapacité de solutionner quoique ce soit....ces gens ne sont pas honnêtes, à fuir absolument !!!leur mauvaise foi se vérifie même au travers les étoiles où la première est déjà préalablement validée, ce n'est donc pas une étoile mais bien 0 que j'accorderais à cette société ! </t>
  </si>
  <si>
    <t>vladislav-89435</t>
  </si>
  <si>
    <t>Prix compétitifs mais site internet très rudimentaire tout comme le service client et le fonctionnement général.</t>
  </si>
  <si>
    <t>armin-89228</t>
  </si>
  <si>
    <t>Bjr j'ai été percuté derrière sur une route dans la même ligne j'ai envoyé tout ce qu'il faut ils m'ont mis en tort à 100 % responsable c'est ouf et quand je les appelle pour demander une explication là il bug totalement ils me disent on vous appellera plus tard mais rien derrière je suis angoissée de cette assurance j'ai demandé le relevé d'information c'est marqué accident corporel c'est comme si j'ai renverser ou toucher quelqu'un là j'ai rien compris même si le mec qui m'a percuté derrière a été blessé après c'est sa faute il est maître de son volant, le plus fort mange le plus faible parce que je suis tiers payant</t>
  </si>
  <si>
    <t>23 avril 2020 suite à une expérience en avril 2020</t>
  </si>
  <si>
    <t>shaolin-89074</t>
  </si>
  <si>
    <t>Au secours fuyez cette assurance.
L'année dernière j'ai payé un an de cotisation d'un coup en une fois.Cette année avant la date d'échéance de l'assurance je les contacte pour stipuler que je souhaite changer de formule et opter pour le prélèvement mensuel.Ils m'ont dit qu'ils tenaient compte de mon appel.Puis aucunes nouvelles jusqu'à ce que la date d'échéance soit dépassée.Puis ils m'ont envoyé un courriel stipulant qu'ils m'enverrai une lettre recommandée de mise en demeure pour non paiement.
Je les appel et demande ce qui se passe.
Nous n'avons pas pu prélever votre compte.Je demande combien ils ont voulu retirer et là , ça n'a pas loupé, ils ont voulu prendre un an de cotisation d'un coup, ils n'ont pas tenu compte de mes courriels et appels précédents.Heureusement que ma banque à pris l'initiative de refuser le retrait.
Que penser de cette assurance?????
Je crois bien que la majorité des commentaire de ce site ,nous le disent.
Adieux Active assurances.
Merci de m'avoir lu et prenez soins de vous .
Marc</t>
  </si>
  <si>
    <t>djo1990-87678</t>
  </si>
  <si>
    <t>Attention ! Que des pièges ! Elle se nourrit des frais de souscription et de résiliation, j'ai souscrit y a une semaine j'ai envoyé tout les documents nécessaires, ils me confirme la finalisation du contrat et l'envoie de la carte verte par contre y a une augmentation de prix pour cause de relève d'information, je l'ai envoyé même de la deuxième voiture , il ont essayé de plusieurs manières de me faire signer une autre devis, j'ai demandé la résiliation par lettre recommandée, je vois que je suis pas le seul à vivre ce cauchemar espérons que les autorités compétentes réagi</t>
  </si>
  <si>
    <t>damienjennifer2015-87231</t>
  </si>
  <si>
    <t xml:space="preserve">Communication catastrophique. 
Bonjour.
J'ai souscrit un contrat auto chez vous en Décembre, payé content par Cb (client 428730) et n'ayant pas de nouvelles de ma carte verte, je vous ai contacté fin janvier pour savoir où en était mon dossier. Et la j'apprends que mon assurance avait été résilié car il manquait un document Je renvoi donc ce document et là, quelle surprise d'apprendre que c'est trop tard, qu'il faut que je souscrive un nouveau contrat (ce que j'ai fait) et plus cher. Je demande alors le remboursement du premier contrat payé content et on me répond qu'il y a près de 80 euros de frais de resiliation qu'on ne me remboursera pas. La blague. J'ai proposé de payer uniquement la différence de prix entre les 2 contrats (environ 50 euros ) et on m'a répondu que ce n'était pas possible. Après de nombreux appels, très difficile car les personnes au téléphone ne parle pas bien français, je souhaite donc le remboursement de ces 80 euros sinon je saisi la médiation d'assurance. Merci de faire le nécessaire. </t>
  </si>
  <si>
    <t>10 février 2020 suite à une expérience en février 2020</t>
  </si>
  <si>
    <t>jo-86951</t>
  </si>
  <si>
    <t>Je fais un devis sur leur site pour une Mustang et je finalise ce dernier à 514.90 euro en tous risques.
Super content de ce tarif j'appelle un conseiller clientèle (que j'ai eu du mal à avoir et qui parle mal le français) pour finaliser le devis. il reprend tous les critères du devis et m'annonce un tarif annuel de 1164 euro!
De qui se moque t-on?????
Je rejoins tous les autres avis négatifs...assurance à fuir!!!!</t>
  </si>
  <si>
    <t>06 février 2020 suite à une expérience en février 2020</t>
  </si>
  <si>
    <t>sherod-86822</t>
  </si>
  <si>
    <t>Je vous explique ma péripétie par ou commencer j'ai contracté une assurance annuelle pour le véhicule de ma femme auprès d'active assurance le 17 décembre 2019 sur la foi d'un devis pour un véhicule en leasing la transaction d'un montant de 1220€ a été effectué je le précisè-je suis malade est très souvent hospitalisé suite à la réception de l'assurance provisoire un délai de 1 mois et accorder pour expédier les documents du véhicule j'ai malheureusement été hospitalisée je n'ai fourni les documents demander que le 15/01/2020 j'ai été contacter par active assurance a la date du 16/01/2020 par courriel ci-joint le message :
 "Afin de nous permettre d'établir votre contrat définitif?; nous vous remercions de bien vouloir nous faire parvenir par mail, fax ou par courrier le nouveau devis n° signé et le règlement de : 162,90 € suite aux modifications apportées sur votre devis n°". 
Je rappelle active assurance et l'opératrice m'explique qu'a l'émission du contrat une erreur a été commise je demande laquelle et elle m'explique que ma femme n'est pas propriétaire du véhicule je réponds oui évidemment c'est un véhicule en leasing ce que j'ai mentionné a l'émission du devis.elle me dit que l'erreur provient de là Je rétorque que la question posée par sa collaboratrice lors de l'émission du devis et le nom de ma femme apparaît sur la carte grise je lui réponds oui vu que son nom est mentionné et elle me fait savoir que la question n'était pas de savoir si le nom de ma femme apparaît sur la carte grise mais de savoir qui est le propriétaire du véhicule avec beaucoup de compréhension j'acquiesce 
et explique à l'opératrice que je ne peux malheureusement pas régler cette somme dans l'immédiat et que je reviendrais vers eux en fin de mois à dans les alentour du 29/01/2020 pour effectuer le paiement suite à cette modification indépendante de ma volonté alors que la précision que le véhicule est un prêt en leasing avais bien été mentionné et que l'erreur si erreur il y a et dut à l'opératrice et non d'une mauvaise fois de ma part et à la date du 29/01/2019 à 01h01
 je reçois un courriel d'active assurance pour une résiliation de la garanti provisoire. Je ne prends connaissance du mail que lors de mon appel à active assurance pour effectuer le paiement le 04/02/2020. 
Ci-joint le mail du 29/01/2020 je précise bien à 01h01:
Contrat n° 429548
Mme Vous n'avez toujours pas fourni la totalité des éléments indispensables à l'établissement de votre police définitive. Nous sommes donc au regret de mettre un terme immédiat à la garantie. À ce titre, nous vous adressons votre contrat temporaire.
Bien cordialement.
J'explique à l'opératrice au téléphone que tout cela me met dans une situation délicate que le problème n'est pas administratifs mais monétaire et je lui demande de faire le nécessaire pour que je puisse finaliser le paiement et régler les 162,90 demandés elle me fait patienter et revient vers moi en me disant que l'information était remontée pour une modification de l'interface informatique et que je vais recevoir un appel de l'un de ses collaborateurs sous 24 heures n'ayant pas de nouvelle de leurs part je rappelle 48 heures plus tard et à mon grand regret on m'annonce qu'aucune solution n'est possible que mon contrat est résilié et on me propose un nouveau devis d'un montant de 1318€ où il me rembourse une partie de l'argent versé soit 947€ sous 15 jours après avoir soustrait le mois de la garantie provisoire les frais de dossier et de gestion soit une perte sèche de 247€ donc soit je règle 1318€ immédiatement et il réactive mon dossier et il me rembourse la différence sous 15 jours une fois le règlement de 1318€ effectué ou il me rembourse 947€ et je subie une perte de 247€ quel CHANTAGE de leur part je suis abasourdie. Je me retrouve actuellement dans l'impossibilité de régler la Somme de 1318€ donc je suis dans l'impasse car le montant rembourse de 947€ ne me permet pas dans l'immédiat de pouvoir contracter une autre assurance avec des garanties équivalentes et même si je le voulais le délai de remboursement de 15 jours me met dans l'impasse. Malgré toute la compréhension des opératrices ont se heurte à un mur  je suis vraiment déçu de cette compagnie qui pratique de bons tarifs mais qui doit améliorer son relationnel et s'adapter au cas par cas moi qui pensais que c'était le but de toutes les assurances me voilà bien déçu. Voilà ma petite aventure avec active assurance au final je me retrouve démunie d'assurance et sans solution pour en contracter une autre faute de moyens. Merci active assurance.</t>
  </si>
  <si>
    <t>lorisd-85900</t>
  </si>
  <si>
    <t>La pire assurance que je connais. Plus d'un mois après un sinistre je n'ai toujours pas eu de remboursement.</t>
  </si>
  <si>
    <t>29 décembre 2019 suite à une expérience en décembre 2019</t>
  </si>
  <si>
    <t>jojo-85333</t>
  </si>
  <si>
    <t>Bonjour  super assurance.
 Conseiller à l'écoute pour moi pas eu de problème il mont même dit de les rappeler sur un numéro qui n'est pas surtaxé. Prix super attractif étant jeunne conducteur et voulant assurer ma bmw 118d jais vite déchanter en voyant que  la concurrence il ne voulais pas m'assurer  ou pour 350 euros par moi. La il mont assuré pour 130 euros en tout risques. Et jais recue ma carte vert en moins de 2 semain max merci  a sonia ma conseillère</t>
  </si>
  <si>
    <t>billi69-80329</t>
  </si>
  <si>
    <t>Ne pas tomber dans cette piégé . Prix est bas , mais si jamais vou-avez des probleme , ce vous coutras cher . Aucune soutien de part d ' assureur d 'Active Assurance . Et en plus sont mentir . Je veux accident par faut de tiers , assumée par personnes , et PV prise en compte , par Gendarmerie Nationale , mais assureur mais pendent un annee mentir , que n 'aucune PV ne pas été fait . Apres 11 mois , Karl !!! Pas possible  arréter assurance car CAS me envoyer chez  assureur , et assureur m "envoyer chie .Conclusion : Active Assurance , et groupe Altyma pige a évite .</t>
  </si>
  <si>
    <t>fannyc51-81652</t>
  </si>
  <si>
    <t xml:space="preserve">Cela fait trois ans que je suis chez eux
Je m'achète une nouvelle voiture je demande pour changer le véhicule  Ils m ont répondu qu il ne le faisait pas et qu il fallait souscrire à une nouvelle assurance
J'ai pris cela au pied de la lettre  je change d'assureur C'est anormal Dans toutes les assurances on a le droit de changer son véhicule sans surcout
Lamentable 
</t>
  </si>
  <si>
    <t>bibi-81605</t>
  </si>
  <si>
    <t>Je vous conseil fortement de ne pas vs assurer chez eux mon mari c fait voler son vehicule puis la police la retrouver 2 jour plus tard abandonner sur autoroute quand g declarer le vol on m'a tt de suite resilier mon contrat mon mari ayant perdu son papier vert il ne pouvait pas sortir la voiture de la casse l'assurance quand j'ai apeler n'a pa voulu me donner de papier vert il fallait ke je refasse un nouveau contrat payer le frais ki vont avec et tt sa o final pour refuser de m'assurer bref du coup g du detruire le vehicule qui avait 20 ans et le comble du comble ce que quelque mois plus tard cette meme assurance m'envoi un courier comme quoi je n'ai pas payer les facture des mois apres kil m'ait resilier j'ai du faire opposition a ma banque pour pas kil me vol parce ke oui ce n'ai rien d'autre que du vol fuiyer cette assurance mieux vaut payer plus et etre trankil</t>
  </si>
  <si>
    <t>amat-81066</t>
  </si>
  <si>
    <t>mérite des étoiles négatives pour fausses informations mensonges, non résiliation de l'assurance précédente malgré l'assurance du conseiller qui s'est engagé à 'occuper de tout", ce qui n'a pas été fait.
Résultat un procédure de justice à entamer pour vol non remboursement de prélèvements indus,alors que mon assurance précédente n'était pas résiliée (6 mois de double prélèvement non remboursés à ce jour), bref on va commencer à puiser dans le loiurd budget des recommandés et appels au conciliateur de justice...pour le moment
une honte !</t>
  </si>
  <si>
    <t>chrisparis-80889</t>
  </si>
  <si>
    <t>Inadmissible fuyez cette assurance. il ne répondent pas ou après un délais de 15 jours et augmentent les prix je les quittes ce moi ci.
Fuyez, à éviter</t>
  </si>
  <si>
    <t>lutcho-79094</t>
  </si>
  <si>
    <t>Assurance horrible en tout points sauf le tarif la première année, impossible d'avoir un interlocuteur fixe, un mois d'attente pour voir un expert, des gens qui vont déjeuner mais qui oublie d'appeler la dépanneuse, un bordel monstre pour l'attestation etc</t>
  </si>
  <si>
    <t>10 août 2019 suite à une expérience en août 2019</t>
  </si>
  <si>
    <t>activeassurances75-78339</t>
  </si>
  <si>
    <t>Impossible mettre zéro étoile sinon je le ferais volontiers.
Plainte en cours et procédure judiciaire pour abus, pratiques illégales et autres faits plus grave.</t>
  </si>
  <si>
    <t>fab45-77718</t>
  </si>
  <si>
    <t>incroyable 
lettre de mise en demeure pour non payement 
meme pas ils ont presenté un prelevement a ma banque et 11 euro de frais de rejet, 
ils me demande en plus une attestation de ma banque qui n'etablie pas ce genre de document pour ce cas, donc ils ne reconnaissent pas qu'il y a un beug informatique chez eux et te font payer et tu perd 11euro t'es tout content
et bien si je suis obliger de payer c'est la resiliation obligatoire de plus en 3 ans chez eux ils m'ont fait le coup deja une fois mais la ils se sont excuser une erreure informatique 
j'attend toujour que l'ont me rappel, un interlocuteur m'avait promis de rappeler dans les 5minutes car il y avait un probleme informatique et ca fait plus de
24H</t>
  </si>
  <si>
    <t>patrice69190-76878</t>
  </si>
  <si>
    <t>bonjour  je n ai rencontré aucun problème au niveau de la souscription . Carte verte reçue par courrier au bout de quelques jours ça serai plus pratique de pouvoir la télécharger  mais c est un détail</t>
  </si>
  <si>
    <t>fany-76787</t>
  </si>
  <si>
    <t>Après lecture concernant cette assurance, j'ai pris peur d'une éventuelle entourloupe. Hors, tout a étais respecter.
J'ai reçu ma carte verte dans les délais.</t>
  </si>
  <si>
    <t>02 juin 2019 suite à une expérience en juin 2019</t>
  </si>
  <si>
    <t>pdi-76407</t>
  </si>
  <si>
    <t>Incompétent ! Ils ont mélangé l'adresse étudiante et l'adresse du domicile familiale. Et bien il faut payer des frais téléphoniques pour qu'ils finissent par comprendre au bout d'un mois! Inadmissible fuyez cette assurance.</t>
  </si>
  <si>
    <t>patnes-76148</t>
  </si>
  <si>
    <t>Fuyez, à éviter 1 an d'assurance payé en décembre 2018, pièces essentielles fournis dans les temps, ensuite ils m'ont demandé un relevé d'information que j'ai fourni et qui confirmé mes déclarations, début mai je n'ai toujours pas de carte verte, je les appelle , surtaxé bien sur, pour en savoir plus, je suis résilié pour fourniture d'une pièce après délais 1 mois alors que j'en ai payé 12 mois...Ils sont prêt à réactiver mon contrat si je paye à nouveau...j'en peux plus de rire</t>
  </si>
  <si>
    <t>22 mai 2019 suite à une expérience en mai 2019</t>
  </si>
  <si>
    <t>fernadan-76143</t>
  </si>
  <si>
    <t xml:space="preserve">
Il s'agit d'une affaire bien rôdée...
Une fois payé . résiliation d'office sans en être au courant. j'ai roulé 9 mois sans être conscient d'être sans assurance...
C'est ni plus ni moins  !!!
Assistance téléphonique déplorable et aucune possibilité de s'expliquer avec un responsable.
A signaler ..</t>
  </si>
  <si>
    <t>vivi94-75793</t>
  </si>
  <si>
    <t>Je pourrais mettre 0 étoiles je le ferais.franchement ayant un sinistre non responsable y a rien qui bouge. Ca répond pas au mail ça vous envoie balader et niveau renseignement cest a laisser tomber. Jattend que la prise en charge de mon sinistre soi fini et ensuite je pars</t>
  </si>
  <si>
    <t>ninetta17-75771</t>
  </si>
  <si>
    <t>Assurance a surtout éviter !!!!! Ne répondent jamais au mail sauf quand c'est à nous de leur donner de l'argent, aucun suivi client !!! Assurance minable... j'ai eu un accident ils m'ont certifié qu'un expert allait passer hors il n'est jamais passé et depuis je n'arrive plus a les joindre</t>
  </si>
  <si>
    <t>05 mai 2019 suite à une expérience en mai 2019</t>
  </si>
  <si>
    <t>bakoko-75628</t>
  </si>
  <si>
    <t>la première fois de ma vie d'assuré que je découvre une assurance sans assistance aucune.
je tombe en panne il y a 15 jours à 160 km de chez moi ,je contacte active assurances et à ma grande surprise j'apprends que je n'ai pas droit à une assistance pour faire remorquer ma voiture</t>
  </si>
  <si>
    <t>02 mai 2019 suite à une expérience en mai 2019</t>
  </si>
  <si>
    <t>pepa46-75551</t>
  </si>
  <si>
    <t>Honteux. Service deplorable ca fait 2 mois que j'attends ma vignette. Numero d'appel a .80ct la mn et super cher. Je vais changer. Cette assurance est une honte.</t>
  </si>
  <si>
    <t>lau-75371</t>
  </si>
  <si>
    <t>ancien client réf :355792
le recouvrement amiable que vous avez ouvert chez intrum pour la somme de 199,80 est toujours ouvert je viens de les appeler a l'instant et il m'ont dit que vous n'avez fait aucune action pour le fermer cela fait dix jours que cela dure alors que je ne vous doit absolument rien car c'est vous qui avez ouvert un nouveau contrat ref 355792 sans mon accord ni signature alors que ma vrai ref client est 244222 est que j'ai résilié depuis le 12/02/2019 veuillez assumer vos erreurs et annuler cette créance de 199,80.</t>
  </si>
  <si>
    <t>maud-75158</t>
  </si>
  <si>
    <t>Service client inexistant la carte verte n'est pas envoyée dans les temps (renouvellement le 7 mars 2019) toujours pas de carte verte ni sur le site ...donc pas de vignette à jour sur ma voiture .... ni reçue par la poste pourtant envoyée depuis le 16 mars comme dit dans le seul mail de réponse malgré mes dizaines de mails . De plus la carte verte n est pas conforme comme signalée lors d'un contrôle routier pas de nom de la compagnie d'assurance qui n.est d ailleurs pas active assurances qui est seulement un courtier et toujours aucune réponse à mes nombreux mails concernant cet autre problème . De plus les joindre au téléphone veut dire appel sur un numéro surtaxé une honte . Ayant en cours un sinistre non responsable je ne peux pas partir mais je compte m.enfuir très rapidement dès que possible . Sachez aussi que vous ne pourrez pas contacter le médiateur des assurances car ils ne sont pas référencés.</t>
  </si>
  <si>
    <t>sogrim-75066</t>
  </si>
  <si>
    <t>J avoue avoir été agréablement surprise il y a un an pour m assurer chez eux. Sauf que maintenant, je constate que le renouvellement de la carte verte n est pas fait, malgré la signature électronique et les essais de mails pour leur demander des comptes. J ai en revanche bien été débitée en temps et en heure! Très compliqué pour les joindre. J espère que ce n' est qu un mauvais moment a passer et qu ils vont se rattraper !</t>
  </si>
  <si>
    <t>tof77-74804</t>
  </si>
  <si>
    <t>Assuré chez Active Assurance de 2018 à 2019.
Je résilie mon assurance auto selon la loi chatel.
Active assurance confirme la résiliation et m'envoie un relevé d'information. Néanmoins il mette en place une autre assurance auto en parallèle avec un autre numéro de client que je n'ai jamais souhaité ni  signé
Pourtant,  aujourd'hui  INTRUM recouvrement a l'amiable me réclame 523.31 euro pour une assurance que je n'ai pas pris.
J'ai toujours été honnête avec mes créanciers et être traité de cette façon c'est insultant.
qu'attendez vous de moi?</t>
  </si>
  <si>
    <t>30 mars 2019 suite à une expérience en mars 2019</t>
  </si>
  <si>
    <t>richi-74609</t>
  </si>
  <si>
    <t>Depuis 2 ans je bataille a faire changer mon adresse, IMPOSSIBLE, ça ne se met pas à jour dans l'espace client, depuis 2 ANS, je ne reçois pas la vignette verte, il faut les appeler et redonner l'adresse car mon adresse ne s'enregistre pas chez eux, il y en a marre d'eux, A FUIRE.</t>
  </si>
  <si>
    <t>maxime-74577</t>
  </si>
  <si>
    <t xml:space="preserve">C'est une honte a fuir ! J'ai Les plates forme sont délocalisées, les interlocuteurs ne comprennent rien et impossible de parler à quelqu'un de supérieur, on vous répète la même chose en boucle ... 
effectué un achat chez Peugeot et j'ai donc envoyé le papier de reprise signé et tamponné  par Peugeot. On me répond qu'il n'est pas valable ... c'est pourtant le même que les concessions Peugeot distribu tout les jours à travers toute la France. Mais non chez active assurance on vous dit qu'il n'est pas valable ! 
A oui et la cerise sur le gâteau je me balade avec une assurance provisoire pour une Peugeot de 43 ch fiscaux ! Bien entendu l'assurance refuse de modifier ça. </t>
  </si>
  <si>
    <t>supermike-72376</t>
  </si>
  <si>
    <t>La pire des assurances que je n'ai jamais eu. Tout est payant si on veut les avoir par téléphone, impossible de payer par carte bancaire pour le paiement d'une nouvelle année d'assurance (sinon faut téléphoner)! J'ai donc résilier mon assurance mais l'assurance ne m'a toujours pas redonné le trop perçu qu'elle a reçu. J'ai écrit plusieurs mails on m'a demandé mon rib mais j'ai jamais reçu. Depuis je les relances mais personne ne répond plus.... Cette histoire finira donc devant la justice</t>
  </si>
  <si>
    <t>06 mars 2019 suite à une expérience en mars 2019</t>
  </si>
  <si>
    <t>mbt-71925</t>
  </si>
  <si>
    <t xml:space="preserve">Bonjour, 
Ce message s'adresse à ceux qui sont en charges de la direction:
Je tenais à vous faire savoir que je suis extrêmement déçu du service que vous proposez ! Et vous devriez avoir honte ! Tout d'abord, vous avez décidez de changer de société et ainsi vous avez augmenté vos tarifs pour 2019 ce qui fait que je n'ai absolument pas bénéficié du bonus auquel j'ai droit comme chaque année étant donné que je n'ai déclaré aucun sinistre de part ma faute. C'est une véritable honte ! La personne que j'ai eu par téléphone m'a dit que vous aviez préféré me laissé au même tarif plutôt que de m'augmenter mais quelle aumône, vous dégoulinez de générosité !!! Vos clients n'ont rien à voir dans le fait que vous changez de société, on s'en balance je dirais même ! Nous n'avons pas à subir cette augmentation découlant du changement de société. Puis,vous avez un numéro taxable ce qui fait que quand on a un problème et bien on perd encore de l'argent pour pouvoir vous joindre et régler le problème, de plus vos employés sur la plate-forme récapitule tout le dossier à chaque fois ce qui entraîne une perte de temps supplémentaire ! J'ai été victime d'un sinistre avec dépôt de plainte auprès des services de police sur une personne vivant en France mais de nationalité Polonaise, avec un véhicule polonais. Je n'ai toujours pas été dédommagé par vous ! J'ai été faire expertisé mon véhicule et je n'ai toujours rien reçu ! Je serai contraint de résilier mon contrat d'assurance avec vous car la situation dure depuis bien trop longtemps, la concurrence semble mieux répondre aux attentes des clients. J'expliquerai ceci à une société de consommateur également car c'est inadmissible de facturé autant pour une voiture de 13 ans et d'être privé de bonus en raison d'un changement de société ! Ce changement est votre problème pas celui de vos client je vous le rappel !!! </t>
  </si>
  <si>
    <t>24 février 2019 suite à une expérience en février 2019</t>
  </si>
  <si>
    <t>sguil-71305</t>
  </si>
  <si>
    <t>Courtier d'assurance peu scrupuleux dont la seule volonté est de se faire du fric sur le dos de ses clients. A fuir..
Service client déplorable bien-sur surtaxé et totalement incompétent qui répondent à vos questions à côté. Une catastrophe.  Ne vous laissez pas berner par des tarifs alléchants qui cachent un courtier peu scrupuleux. 
A fuir</t>
  </si>
  <si>
    <t>jeff-71066</t>
  </si>
  <si>
    <t>Attention  Aprés avoir fait plusieurs démarches par mail auprès d' Active Assurances pour obtenir le remboursement de mon premier versement n'ayant pas eu de contact pour donner suite depuis 2 mois j'ai consulter les conditions générales de ce courtier afin de trouver un soi disant numéro ORIAS qui, lorsque vous l'inscrivez sur le site de La Médiation de l'assurance dont ils dépendent pour tous litiges, ils s'avére que ce numéro est faux 
 inscrite à l’ORIAS sous le N 10 058 420. Soumise à l’autorité de l’ACPR Autorité de Contrôle Prudentiel et de Résolution 
Pourrait on avoir les conseils d'une association de défense de consommateurs à propos de ce courtier</t>
  </si>
  <si>
    <t>06 février 2019 suite à une expérience en février 2019</t>
  </si>
  <si>
    <t>cescan-71030</t>
  </si>
  <si>
    <t>Horrible amateur se sont dés vendeurs de tapis résiliation abusive mais à la base se sont tromper il mont résilier pour 2 sinistre à la même date et pour le même sinistre après réflexion de leur part se sont aperçu quil se sont tromper mais mon quand même résilier mon contrat sans même me prévenir ni mail ni recommander ni même courrier ayant un bonus de 054 je me retrouve avec du malus sans même avoir u un sinistre responsable résiliation abusive j ai etsis résilier pour un bris de glace non responsable c la parti adverse qui ont payer mon pare brise donc éviter cette assurance juste pour le manquent de sérieux quand je leur demande des explications il me disent que c comme ça et me raccroche au nez à 80 centimes par minute je vous dit dur de garde son sang froid au passage j ai rouler pendant 2 mois sans assurance sans même être averti cela vous montrent le sérieux de cette compagnie pour tous resseignement c 80 centimes le minute</t>
  </si>
  <si>
    <t>guidou-70948</t>
  </si>
  <si>
    <t>Les informations de mon contrat dans mon espace client ne correspondes pas au dernier devis que j'ai reçu donc tant que les bonnes informations ne seront pas sur le contrat je ne signerais rien Pour info j'en suis au 7eme appel aujourdhui</t>
  </si>
  <si>
    <t>02 février 2019 suite à une expérience en février 2019</t>
  </si>
  <si>
    <t>vianney131-70885</t>
  </si>
  <si>
    <t>Dommage que nous somme obligé de mettre une étoile
cette assurance est loin de la mérité.
Il font payer 10euros supplémentaires pour une semaine de retard de paiement. 
Mais lorsqu'il doivent nous remboursé, 10 semaine après la résiliation je n'ai toujours rien malgré les nombreux appels et mail! 
Réponse par mail quasiment inexistante, lorsqu'il y en a elles sont inutiles, et au Téléphone ? Des gens incompétent qui ne savent pas quoi faire et nous laisse sans réponse
N'ayez surtout pas un accident avec cette assurance car je n'imagine pas comment vous pourriez réparer votre voiture sans sortir vos sous vous meme</t>
  </si>
  <si>
    <t>alaindu13-70820</t>
  </si>
  <si>
    <t>j'ai souscrit un contrat chez direct assurance sur le net et régler la somme de 145.00 euros suite a une erreur de ma part et vue le nouveau tarif trop élevé et restant toujours sur les 14 jours pour se rétracter ,j'ai demandé le remboursement des frais et il m'ont rembourser la somme de 16.50 euros qui représentent les frais de dossier et les 12 jours au prorata donc 128.50 pour 12 jours c'est une honte de faire payer au client .</t>
  </si>
  <si>
    <t>manal-70807</t>
  </si>
  <si>
    <t>Déplorable niveau service client pour une erreur d'adresse sur mon attestation il mettent 20 ans !!! Toujours rien !! On paye et on se moque de nous !! Inadmissible!!!!</t>
  </si>
  <si>
    <t>eric-70536</t>
  </si>
  <si>
    <t>incroyable 2 moi après j'ais toujours pas ma carte verte , je les appel oui oui elle arrive , mais non , tu leurs écrits oui oui  , a ce demandé si il ce fou pas de toi , je sait pas si je suis assurée , a déconseillée</t>
  </si>
  <si>
    <t>14 janvier 2019 suite à une expérience en janvier 2019</t>
  </si>
  <si>
    <t>aladin-70193</t>
  </si>
  <si>
    <t>J'ai fait une demande d'assurance tout risque chez Active Assurances le 27/12/2018 un jour après que j'ai acheté une voiture, j'ai envoyé tous les documents demandés dans le devis mais surprise, on me demande un contrôle technique de moins d'un mois !!!
Je les ai expliqué que je ne suis pas prêt à refaire un nouveau contrôle technique surtout que le dernier a été fait en mois de Novembre (moins de 2 mois).
Alors pour officialiser les choses, j'ai envoyé un recommandé avec AR qui comporte tous les documents demandés il y a une semaine, et je crois qu'ils n'ont jamais aller chercher le courrier !!!
Je crois que si les choses n'avancent pas dans les prochains jours, je vais demandé un remboursement des 130 euros que j'ai payé et je vais m'orienter vers un autre assureur</t>
  </si>
  <si>
    <t>dargoth-61662</t>
  </si>
  <si>
    <t>L'assurance qui ose tout. j'envoie le 27/12 la lettre recommandée pour resilier l'assurance à la date anniversaire du 06/02 soit plus d'un mois avant. Bilan coup de fil pour dire que c'est hors procédure et qu'ils refusent la résiliation, et que je dois appeler le numéro surtaxé pour avoir des explications. Juste pour me faire payer plus</t>
  </si>
  <si>
    <t>18 décembre 2018 suite à une expérience en décembre 2018</t>
  </si>
  <si>
    <t>corentin-69502</t>
  </si>
  <si>
    <t>Souscrit en ligne 07.12.2018. Je me suis heurté à un mur d'incompréhension où la phrase 'oui, voila' est une réponse en soi et justifie une augmentation de 60 eur du devis initialement signé. Ayant souscrit en ligne (à distance) ET étant toujours sous les 14 jours de rétraction et leur police ne s'appliquant pas avant le 12.01.2018, je viens d'envoyer un recommandé avec AR pour rétraction selon l'article L121-20-12 du Code de la consommation.
'Le consommateur dispose d'un délai de 14 jours calendaires révolus pour exercer son droit de rétraction, sans avoir à justifier de motif ni à supporter des pénalités.'
Pour information, la dernière personne au téléphone a indiqué que la rétraction n'est pas possible que je fais une renonciation et que cela me coutera 80 eur.
Affaire à suivre, mais j'imagine que je devrais saisir les institutions publiques sur les clauses abusives et le non respect des loi vis-à-vis des consommateurs pour me faire rembourser intégralement mon paiement (sans pénalité).
Assurance Auto clairement à éviter !</t>
  </si>
  <si>
    <t>mambloop-69226</t>
  </si>
  <si>
    <t>impossible à joindre au téléphone
"tous nos conseillers sont actuellement en ligne, nous ne pouvons donner suite à votre appel"
il est pourtant indiqué sur le site "nos conseillers sont joignable du lundi au vendredi de 9h00 à 20h00"
sachant que j'ai essayé au moins 10 fois, sur un numéro ultra surtaxé, j'ai hâte de recevoir ma facture de téléphone.
j'ai donc voulu tenter l'accès via le site, il ne reconnaît pas mon numéro de client
quelqu'un peut m'expliquer comment régler mon échéance, sachant que je n'ai pas de carnet de chèque ?
ils vont donc résilier mon contrat, avec paiement de la totalité de la prime due, sous prétexte que je n'aurai pas réagi à temps.
un vrai cauchemar !</t>
  </si>
  <si>
    <t>ruidi972-68341</t>
  </si>
  <si>
    <t>Franchement à éviter, ils sont ni franc, ni sérieux, ni tout ce que devrai être un assureur, aucun devoir d'information et de transparence, avec un service clientèle qui répond au mail 10 ans plus tard sinon il faut appeler le numéro surtaxé à 80ct la minute ou la chargé de clientèle ne te laisse même pas parler alors que c'est ton initiative d'appeler et que c'est toi qui paye.
A fuir véritablement sauf urgence mais assurez vous d'avoir tout les documents dans ce que vous déclarez sinon les frais derrière font très mal.</t>
  </si>
  <si>
    <t>27 novembre 2018 suite à une expérience en novembre 2018</t>
  </si>
  <si>
    <t>youcef69brm-68951</t>
  </si>
  <si>
    <t>A peine assurer quil me réclame des document manquante alors que jais déjà tout renvoyer jeux sent les problèmes venir de loins et jai lus plusieurs commantaire négative sur ce sujet et pense que je vais me retrouver dans la même situation resilier pour non document au  bout d'un mois</t>
  </si>
  <si>
    <t>02 novembre 2018 suite à une expérience en novembre 2018</t>
  </si>
  <si>
    <t>anthony-lemaitre-68287</t>
  </si>
  <si>
    <t>nouveau véhicule le 16/08 j'ai voulu transférer l'assurance sur le nouveau véhicule on me dit impossible faut faire un nouveau contrat et resillé l'autre par LR AR ok et on me dit que j'ai 60e remboursé sur la souscription d'un 2eme véhicules. résultat toujours pas resilier, donc toujours prélevé alors que mon ancien véhicule est vendu depuis le 23/08.... très déçu car j'avais conseiller beaucoup de gens a souscrire chez eux et qui m'ont suivi. . .</t>
  </si>
  <si>
    <t>dav-34-67698</t>
  </si>
  <si>
    <t xml:space="preserve">bonjour a tous 
je n ai aucune part d action chez eux ni quoique ce soit je suis un simple client a la vue de tous ces commentaires négatifs moi personnellement je n ai aucun souci avec eux je suis plutôt satisfait prix réactivité tout ce passe bien 
il faut aussi dire quand ça fonctionne bien j ai quand même du mal a croire qu il n'y a que des insatisfaits </t>
  </si>
  <si>
    <t>06 octobre 2018 suite à une expérience en octobre 2018</t>
  </si>
  <si>
    <t>lynsay-67411</t>
  </si>
  <si>
    <t>ils m'ont carrément volé mon argent.
Sous prétexte de fausse déclaration alors que j'avais souscris par téléphone avec un de leur conseiller et expliqué ma situation! Des que j'ai du temps direction le tribunal avec une demande de dédommagement en plus du remboursement!</t>
  </si>
  <si>
    <t>02 octobre 2018 suite à une expérience en octobre 2018</t>
  </si>
  <si>
    <t>moh-67257</t>
  </si>
  <si>
    <t>je n'arrive pas à recevoir un code par email pour pouvoir me connecter à mon compte donc je n'est toujour pas d'assurance et eux il on m'on argent je suis vraiment énervé contre eux à chaque fois que je les appelle il m'envois balader je vais porter plainte ç 'est inadmissibles</t>
  </si>
  <si>
    <t>mani-67138</t>
  </si>
  <si>
    <t>Souscris hier chez active assurance. Impossible de me connecter après 23 tentatives sur mon espace client pour télécharger mon attestation provisoire. Ils m'envoient des codes qui ne servent à rien et qd je les appelle ils me répondent qu'ils doivent faire remonter l'information et d'envoyer un mai ce que j'ai fait. Aucune réponse de ce fameux service je les rappelle et la on me dit que l'attestation sera envoyée ds l'heure. Après 3 heures toujours rien.</t>
  </si>
  <si>
    <t>biscotte-66894</t>
  </si>
  <si>
    <t xml:space="preserve">
J'ai souscrit chez eux depuis 1 an, sauf que j'ai voulu résilié pour aller chez un autre. Allianz leur a envoyé une demande de résiliation le 27 juillet avec accusé de réception reçu le même jours à 12h38. Sauf que c'est le 13 septembre que j'ai appris par mail que la demande de résiliation envoyé par mon nouvel assureur, avait été refusé ,au par avant je n'avait reçu ni appel, ni courrier, ni mail de leur part et maintenant, il m'ont mis en demeure et me demande de payé près de 600€. 
Cette assurance est à côté de la plaque , ils sont en tard mais ne sont pas capable de le reconnaître et d'assumer. J'ai fait opposition de tout les prélèvements qui ont voulu faire chez moi. 
Ne la recommandez à  personne </t>
  </si>
  <si>
    <t>09 septembre 2018 suite à une expérience en septembre 2018</t>
  </si>
  <si>
    <t>lerif25-66722</t>
  </si>
  <si>
    <t>très joignables par mail au début mais injoignable en cas de problème avec un numéro surtaxé...</t>
  </si>
  <si>
    <t>03 septembre 2018 suite à une expérience en septembre 2018</t>
  </si>
  <si>
    <t>colin-66571</t>
  </si>
  <si>
    <t xml:space="preserve">Bonjour, ben moi je suis assuré chez eux, assurance inconnue au bataillon pour moi et découverte via "les furets ou lelynx je ne sais plus" et je n'ai eu aucun soucis.
Je suis en bonus et ce sont eux qui m'ont proposé le tarif le plus intéressant pour ma voiture assurée au tiers simple avec l'assistance 0 km.
Bref, j'ai envoyé toutes les pièces demandées et j'ai reçu ma carte ver à temps.
Personne ne m'a forcé la main et j'ai payé exactement la somme qui a été convenue au moment de signer le contrat.
Maintenant en cas de sinistre non responsable je ne peux pas garantir que j'aurai le même service que si j'étais chez un GRAND assureur ( plus cher) mais je m'en fiche! j'assure une voiture qui ne vaut plus rien!
Bref, une assurance low cost qui fournie un service low cost mais qui le fait bien quand on lit le contrat avant de le signer!!!!
avis aux raleurs, vous avez le service que vous payez!!!! et si vous vous êtes fait avoir, c'est bien fait pour vous! fallait les conditions générales, pas faire de fausse déclaration.... comme la plupart des avis négatifs qu'on retrouve ici...
Pourquoi tout va bien pour moi et pas pour les autres?? faut se remettre en question avant de diffamer comme ça!
je change de voiture tous les 6 mois environs et à chaque fois je vais sur les comparateurs d'assurance pour trouver le moins cher possible! Je m'assure quasi tout le temps chez des assureurs exotiques et je n'ai jamais eu aucun problème.. ( ni d'accident non plus )
Bref, Je recommande cet assureur low cost réservée apparemment aux gens intelligents!
</t>
  </si>
  <si>
    <t>jean344-56727</t>
  </si>
  <si>
    <t xml:space="preserve">a fuire de toute urgence! 
je n'est que des litige avec eux! refus de prendre en compte le courrier, refus de prendre en compte la demande de résiliation, triple la prime d'assurance sur le moi d'après, réclamé une prime d'assurance avec 2 mois avance sinon il résilie, aucune réponse pas au mail, numéro surtaxé,  bref y allez pas a fuir!!! </t>
  </si>
  <si>
    <t>24 juillet 2018 suite à une expérience en juillet 2018</t>
  </si>
  <si>
    <t>lucaslefevre-65733</t>
  </si>
  <si>
    <t>J'ai du mal à comprendre le nombre de commentaires négatifs, quand vous souscrivez à ce genre d'assurance c'est que vous avez fait une bêtise et que les autres assureurs ne veulent plus de vous.
À partir de ce moment-là, il faudrait revoir votre seuil de tolérance en ce qui concerne le service, les gens veulent tout et tout de suite et depuis peu gratuitement.
Nous ne sommes pas dans un monde de bisounours.
Pour ma part, je suis allé chez eux pour une durée d'un an le temps d'amortir mon accident et je n'ai rien à dire, tout s'est très bien passé.
Merci Active Assurances de m'avoir accueilli.</t>
  </si>
  <si>
    <t>zman-65446</t>
  </si>
  <si>
    <t>A fuir expressément contrat souscrit le 20mai on est le 12juillet toujours pas reçu la carte verte il manque toujours un document et la ils me refont un nouveau devis car ça fait plus d un mois que le contrat a été passe ça part sur un remboursement de l'ancien et payement du nouveau sans assurance que tout sera acté du coup je résilié et part ailleurs</t>
  </si>
  <si>
    <t>alex1-65308</t>
  </si>
  <si>
    <t>Bon accueil au siège pour le paiement de la cotisation annuelle.
Chez eux l'espace client fonctionne, chez moi je n'ai jamais pu accéder à la console de paiement en ligne.</t>
  </si>
  <si>
    <t>serge-65184</t>
  </si>
  <si>
    <t>Attention  ils vous encaisse le cheque avant meme de vous envoyer la carte verte et ne vous donne plus de nouvelles quand vous les contactez en numéro surtaxé ils pretendent ne pas avoir recus toutes  les pieces nécessaires mais dans ce cas n'est ce pas a eux de recontacter le client en temps utile?</t>
  </si>
  <si>
    <t>pifouille29-65048</t>
  </si>
  <si>
    <t>C'est pas cher mais le service est lamentable. Je viens de résilier mon assurance et je n'obtient pas le remboursement de ma cotisation non due. Mieux vaut  ne pas avoir d'accident avec ce type d'assureur. Si vous souscrivez un contrat , attendez vous à avoir des problèmes.</t>
  </si>
  <si>
    <t>christophe-64917</t>
  </si>
  <si>
    <t>ils appâtent avec des prix qu'ils ne tiennent pas sous de faux prétextes(entre 2015 et 2016 mon épouse était 2nd volant, alors qu'elle était bien la conductrice du véhicule, puisque moi je travaillait dans une concession automobile, et donc VD assuré par la boite)...à fuir ce sont des machines qui répondent avec des textes formatés. 
Une fois l'année payée, ils décident d'un commun accord de vous prélever 80 de frais de résiliation et refusent de vous envoyer une carte verte au prorata temporis du paiement effectué.
Ils s'engagent à vous rappeler, depuis un mois que la demande d'assurance est faite, et j'en suis à mon 5éme appel!!!</t>
  </si>
  <si>
    <t>13 juin 2018 suite à une expérience en juin 2018</t>
  </si>
  <si>
    <t>axel1978-64766</t>
  </si>
  <si>
    <t>La pire assurance que je n ai jamais eue, j attends un remboursement de puis le 24 janvier. j ai renvoye deux recommande, plus mails. ils ne recoivent jamais rien selon eux. vous avez un probleme pendant la nuit demmerde vous. vous voulez un renseignement 1 euro la minute. pour vous dire qu il n ont rien recu</t>
  </si>
  <si>
    <t>jac83-38137</t>
  </si>
  <si>
    <t>300632 meilleur prix à la souscription (138,1). 1 mois après le prix est + que doublé (327,5). Raison invoquée : frais de dossier. Pas de réponse aux mails.</t>
  </si>
  <si>
    <t>pigeon-64334</t>
  </si>
  <si>
    <t xml:space="preserve">Lors de la souscription vous demandent de payer 6 mois d'avance , à ma connaissance le seul assureur à le faire , étant assuré depuis de nombreuses années .Ils m'ont réclamé plusieurs fois des documents que je leur avais faire parvenir par email et qu'ils avaient pourtant reçus !  
Assurance à fuir !!!!!!
</t>
  </si>
  <si>
    <t>celii-64297</t>
  </si>
  <si>
    <t xml:space="preserve">Bonjour, Souscrire le 10/05/2018 presque 10 fois que j'ai envoyer tous les document demander par active assurance , je toujours pas reçu carte vert ?
 1. le devis d'assurance signé
2. la copie recto - verso du permis de conduire du conducteur principal.
3. le relevé d'Identité Bancaire sur lequel seront domiciliés les prélèvements si vous optez pour ce mode de règlement.
4. la photocopie de la carte grise définitive du véhicule à assurer.
5. le(s) relevé(s) d'information portant sur les 36 derniers mois et datant de moins de 2 mois.
ce document d'assurance obligatoire est un original délivré sur simple demande auprès de l'assureur précédent. </t>
  </si>
  <si>
    <t>24 mai 2018 suite à une expérience en mai 2018</t>
  </si>
  <si>
    <t>alias75-64171</t>
  </si>
  <si>
    <t>encore un site d'incompétents, très réactifs pour encaisser à l'avance votre prime d'assurance et qui ensuite ne répond à aucun de vos mails pour vous obliger à les rappeler sur un n° surtaxé. Bref à éviter absolument !</t>
  </si>
  <si>
    <t>fred-63918</t>
  </si>
  <si>
    <t>une honte cette assurance , beaucoup de mal a obtenir un contrat chez eux ,me demandant toute sorte de document attestation sur l honneur des releves d informations trois ans en arrière, service client incompetent je resilie des que possible fuyez cette assurance</t>
  </si>
  <si>
    <t>lidia-46938</t>
  </si>
  <si>
    <t xml:space="preserve">Bonjour, 
Je ne sais quoi dire , je ne comprend pas que le jour où on se retrouve avec un problème en l'occurence un vol de voiture , on nous demande une panoplie de paperasse et on vous envoie des experts vers l'assurance , comme i ce n'était pas déjà assez compliqué de se retrouver sans voiture du jour au lendemain. Si on s'assure pour le vol et que le jour où cela nous arrive on ne se fait pas rembourser . a quoi bon ??? 
Dossier toujours en cours depuis 5 mois , vraiment déçue si pas de solution proposée. </t>
  </si>
  <si>
    <t>amine1982-63423</t>
  </si>
  <si>
    <t>Contrat n297533 J'ai envoyèv une lettre recommandée pour annuler mon contrat d'assurance fait le 11/04/2018  quant es vous allez me rembourser ?????</t>
  </si>
  <si>
    <t>14 avril 2018 suite à une expérience en avril 2018</t>
  </si>
  <si>
    <t>kikikiki-63271</t>
  </si>
  <si>
    <t xml:space="preserve">Ne surtout pas souscrire
Niveau prix ils semblent intéressant mais ils rajoutent des frais qui font vite grimper la note
Service client complètement nul, ne comprenne pas se que l'on demande, limite s'ils savent parler français
Complètement insatisfait, mon contrat était de 963€, ils m'ont prélevé pour 1268€, en plus je pays mensuellement, on m'a spécifié que les deux dernier moi sont gratuit parce qu'il faut les payer lors de l'ouverture du contrat, surprise, je suis à mon 11ème moi et ils m'ont prélevé... 
  </t>
  </si>
  <si>
    <t>17 mars 2018 suite à une expérience en mars 2018</t>
  </si>
  <si>
    <t>boulanger-62437</t>
  </si>
  <si>
    <t>ils ne doivent pas lire les mail il ne les recoivent jamais appel surfacture  0.80 cmt la minute alors qu on cotise personels incompetents assurance a fuir sur les 5 contrat auto que j ai ces les pires</t>
  </si>
  <si>
    <t>frdounet-62362</t>
  </si>
  <si>
    <t>assurance à fuir, service client inexistant, mauvaise fois , aucun interlocuteur en cas de questions ou de problème. demande de rétractation demandé dans les temps, pas de prise en compte de demande rétractation malgré recommandé avec AR. Attention le prix ne fait pas tout .</t>
  </si>
  <si>
    <t>13 mars 2018 suite à une expérience en mars 2018</t>
  </si>
  <si>
    <t>vanessa1234-62297</t>
  </si>
  <si>
    <t>ne pas aller chez eux !!! je fait apel a eux pour un.vehicule mais suite a une non vente je résilié 2 jours après il refuse ma lettre veulent que je paye 830 euro ! parce que il on crée une carte verte le 29 décembre alors je n'est jamais reçu ! c'est n'importe quoi de faire sa au gens ! alors que j'ai envoyer 2 mettre AR de resiliztion dont une avec la signature du propriétaire pour dire que le vehicule n'a pas été vendu  ! c'est irrespectueux jattend vraiment vos nouvelle !</t>
  </si>
  <si>
    <t>laurent-53563</t>
  </si>
  <si>
    <t>client:244222
bonjour j'ai bien reçu l'avis d'échéance annuel a la fin du mois de janvier par contre je n'ai toujours pas reçu ma nouvelle carte verte</t>
  </si>
  <si>
    <t>kira83-61714</t>
  </si>
  <si>
    <t>Prix attractif mais une fois signé c'est la cata...J'ai choisi de payé la moitié de mon contrat puis prélevement automatique... tout prelevé 1 semaine après et j'attends toujours ma verte car mon relevé d'information n'est pas validé alors que j'en ai envoyé 2 différents!!!</t>
  </si>
  <si>
    <t>jcb83400-61577</t>
  </si>
  <si>
    <t>Très mécontent !... Surtout ne pas souscrire chez eux !...
Si j'avais lu les autres commentaires avant je ne serai pas lancé avec cette compagnie.
Plusieurs demandes de documents malgré que je les ai envoyés. Une incompréhension totale des interlocutrices du service clients et surtout un "raccroché au nez" ???
Le seul début de la relation laisse imaginer les cas ou je devrai déclarer un sinistre....
J'ai demandé la résiliation et le remboursement.
Depuis silence radio de leur part.... Trés bizarre</t>
  </si>
  <si>
    <t>r4phab-61350</t>
  </si>
  <si>
    <t>A éviter absolument ! Le service client inexistant est un désastre et extrêmement cher , le site ne marche jamais, n'envoi pas les cartes vertes à temps ! Ne reponds pas aux mails pour changer un simple RIB sur l'espace client, bref, fuyez !</t>
  </si>
  <si>
    <t>teo10-61223</t>
  </si>
  <si>
    <t xml:space="preserve">Bonjours, 
Expliquer moi pourquoi on me retire 227 euros ,60 sur mon compte alors que je n’ait pas signer le contrat 
Je vous est envoyer 3 mails en trois jour aucune réponses
Vous rendez vous compte de la sommes qui a été retiré sans prévenir 
Vous me mettez en difficulté financière clairement 
En attente du remboursement </t>
  </si>
  <si>
    <t>fred-61177</t>
  </si>
  <si>
    <t>AIMABLE ET SUPER GENTIL EXPLIQUE BIEN AU TELEPHONE</t>
  </si>
  <si>
    <t>04 février 2018 suite à une expérience en février 2018</t>
  </si>
  <si>
    <t>jb-61112</t>
  </si>
  <si>
    <t>bonjour,
REF 277838 ,je vous es fait parvenir ma resiliation le19.12/2017 que vous avez accepte et j attends toujours le remboursement du surplus ,je vous adresse un e-mail il a15 jours toujours de reponse , alors que vous avez tout les elements pour me rembourser le RIB vous l avez car vous avez prelever LE 5 DECEMBRE 2017en attends une reponse de vos services .cordialement .</t>
  </si>
  <si>
    <t>28 janvier 2018 suite à une expérience en janvier 2018</t>
  </si>
  <si>
    <t>snake-60904</t>
  </si>
  <si>
    <t>Le salut est dans la fuite!
Dossiers 280996 et 201947</t>
  </si>
  <si>
    <t>dodo-60556</t>
  </si>
  <si>
    <t>Cela fait un mois que j'envoie des justificatif sur mon contrat 278185 mais rien y fait je n'ai toujours pas de carte verte et mon ancienne assurance n'est toujours pas résilié.Je me retrouve donc avec deux assurances.Par contre le paiement lui a été encaisser tout de suite.</t>
  </si>
  <si>
    <t>pouski-60240</t>
  </si>
  <si>
    <t>Et voilà qu'après un retard de prélèvement en août 2017, je me retrouve aujourd'hui avec presque 200 euros en moins en janvier, alors que le prélèvement devait être en mars 2018 !!!!!! Une catastrophe après noël avec mon petit salaire..... Merci vraiment ! Comment je termine le mois avec une enfant à nourrir avec 400 euros le 6 janvier ???? Ok j'ai aussi un salaire pourri (680 euros) donc merci de respecter le prélèvement semestriel, ça me permet de prévoir.... !!! Et jamais aucune réponse aux emails !!</t>
  </si>
  <si>
    <t>18 décembre 2017 suite à une expérience en décembre 2017</t>
  </si>
  <si>
    <t>did2b-59770</t>
  </si>
  <si>
    <t>proposé par Les furets.com j'ai contracter une assurance ils m'ont prélevé la cotisation de l'année et m'ont resilié au bout de 30 jours pretextant que mon véhicule est encore assuré dans ancienne assurance. aujourd'hui je n'ai ni assurance depuis le 23 novembre, ni remboursement. j'ai un doute sur l'authenticité de l'entité</t>
  </si>
  <si>
    <t>07 décembre 2017 suite à une expérience en décembre 2017</t>
  </si>
  <si>
    <t>actionreaction-59454</t>
  </si>
  <si>
    <t xml:space="preserve">INADMISSIBLE
Pour n'avoir pas transmis dans les 30 jours les pièces réclamées je me retrouve sans assurance : contrat résilié !
Compte tenu des 90000 cartes grises bloquées en préfectures au niveau national à cause des dysfonctionnements liés à la dématérialisation des démarches n'importe quelle assurance se serait montrer compréhensive ... mais pas ACTIVE ASSURANCE qui passe son temps à réclamer toujours davantage de documents improbables sans raison !!!
Attestation sur l'honneur de non assurance d'un véhicule pour un véhicule n'ayant jamais eu d'interruption d'assurance !?!?!!
Attestation sur l'honneur de prêt de véhicule entre conjoint stipulant que ce dernier en sera le conducteur UNIQUE !?!?!!!!???
Ces 2 documents nous étant demandés, pour la 1ere fois et sans explication, par mail le 28/11 soit 8 jours avant la date limite !!!
Sans parler du relevé d'information non validé alors que conforme à la demande !???
Cela fait plus de 30 ans que nous sommes assurés avec mon conjoint (bonus au max, auto, moto, fourgon) jamais eu le moindre souci.
J'ai le sentiment d'être pris en otage par cette compagnie qui ne répond pas à ma demande de prolongation d'assurance provisoire par mail et résilie mon contrat sans prévenir. 
J'ai donc été obligé de tél au N° surtaxé (bonjour la note à venir) pour apprendre après plusieurs appels et de longues minutes d'attente que non il n'était pas possible de prolonger la période provisoire et que mon contrat serait résilié à minuit !!!
N'ayant pas d'autre véhicule dispo je ne peux me rendre demain sur mon lieu de travail !!!
Et heureusement que je m'en soucie car imaginez les conséquences en cas d'accident !!
Je suis vraiment désappointé et en colère !
Je me retrouve avec un véhicule n'étant plus assuré alors que j'ai payé la cotisation pour une année sans savoir quand je pourrai réassurer et réutiliser ma voiture !
J'attends des réponses à mes questions mais j'ai bien peur que le cauchemar ne fasse que commencer !  
Finalité ce qui se présente au départ comme une bonne affaire se transforme en une assurance qui coûte très cher (frais non remboursables) et en plus nous met dans une galère sans nom (impossibilité d'utiliser son véhicule)
MERCI ACTIVE </t>
  </si>
  <si>
    <t>chrost-59234</t>
  </si>
  <si>
    <t>ben voila du vecu et du 100% réel
ils repondent et il manque tj un papier
ils rappelent jamais malgre le service proposé
leurs acces direct a notre compte se bloque et ne nous permet pas de visualiser ou apporter les documents necessaire</t>
  </si>
  <si>
    <t>saaminion-59228</t>
  </si>
  <si>
    <t>Après avoir lu la plupart des commentaires HYPER NÉGATIF sur cette assurance je me dois d'intervenir en leur faveur.
Tout d'abord je suis d'accord sur plusieurs choses, notamment le service client pas très clair parfois, j'ai dû renvoyer 3x chaque attestation sur l'honneur à chaque fois pour seulement un mot mal placé ou manquant, bon étant novice dans la paperasse administrative je me suis dit que c'était moi le boulet et que je devais recommencer.
J'ai même cru comme bcp qu'ils voulait me faire perdre mes 255e de cotisations dans le but de repayer MAIS NON !
Après m'être donc acharner dirons nous, jusqu'à la date limite j'ai pu recevoir ma carte verte ! 
Le tout est d'avoir de la patience, surtout lorsque l'on souscrit en ligne et que tout est fait à distance il y aura forcément qlqs petits tracas et alors? Depuis quand tout est parfait? 
Me voilà l'heureux possesseur d'une assurance pour une année de tranquillité et à bas prix.
Je suis jeune conducteur, depuis moins de 2 mois, je paye 97.50e pour la formule tiers et croyez moi c'est la moins cher de toute et cela vaut bien du temps et de l'énergie de perdu.
Donc les mauvaises langues au lieu de fuir, que dis-je D'ABANDONNER à la moindre petite chose persévéré un peu et vous verrez que vous vivrez mieux ;)</t>
  </si>
  <si>
    <t>mimbe-59083</t>
  </si>
  <si>
    <t xml:space="preserve">bonjour , moi j'ai payé 83 euros pour une PROPOSITION D'ASSURANCE AUTOMOBILE , ou DEVIS .JE SUIS DANS LES DELAIS LEGEAUX DE RETRACTATION ET SURTOUT ILS N'ONt AUCUN DOCUMENTS ?PAPIERS ? DEVIS DE SiGNES .Questions:comment peut on etre assuré sans jamais avoir fourni mon accord ??n° de Contrat quel contrat ,60 euros de résiliation,mais résiliation de Quoi ?JE DEMANDE le rembourssement  intégral de cette somme sans frais  de dossier ni de résiliation  car DOSSIER INEXISTANT
</t>
  </si>
  <si>
    <t>will-59068</t>
  </si>
  <si>
    <t xml:space="preserve">jamais reçu de carte verte manque toujours des documents inadmissible a ne pas recommander je saisis l autorité de controle prudentiel et de résolution car si on n est plus assuré on ne peut plus travailler
Pour les paiements il n y a pas de soucis mais quand il faut nous délivrer une carte verte il n y a plus personne
Nous avons régler 6 mois d avance et toujours rien et en plus nous avons 2 contrats auto </t>
  </si>
  <si>
    <t>17 novembre 2017 suite à une expérience en novembre 2017</t>
  </si>
  <si>
    <t>emilie-58917</t>
  </si>
  <si>
    <t>HORRIBLE A FUIR !!!!
Plateforme téléphonique ils ne comprennent pas ce que l'on dit ne répondent pas aux questions !! 
carte verte jamais reçue résilier pour mon deuxième véhicule car après devis et réception des papiers et des 2 mois de cotisations demander ile me redemande 50E et quand je demande un mail avec le détail et l'explication de la somme demandé ils me résilie sur ce véhicule SANS m'en informer c'est moi qui en appelant pour savoir où en est ma carte verte j’apprends cette résiliation !! ils me redemandent 2 mois de coti a payer si je veut reprendre mon assurance chez eux !!!!Je ne peut même plus accédé à mon espace perso je n'en resterait certainement pas là je n'ai jamais reçue mon contrat n'y ma carte verte je saisie donc  l'Autorité de Contrôle Prudentiel et de Résolution aux bonnes fins de recouvrir mes bons droits.</t>
  </si>
  <si>
    <t>78730-58745</t>
  </si>
  <si>
    <t>Communication impossible, call center incompétent, ne 'peuvent' pas rappeller, surcout injustifié par rapport au devis initial, pas de prise en compte des documents transmis par mail, impossibilité d'obtenir une réponse à une question sur le surcoût par rapport au devis ni par mail ni par telephone, appels surtaxés à 0,80/min (donc 48€ de l'heure !). Donc, Presque de mois après accord du devis, je ne suis pas sûr que mon fils jeune conducteur soit vraiment assuré ! Contrat 274163</t>
  </si>
  <si>
    <t>dams54-58358</t>
  </si>
  <si>
    <t>Bonjour, actuellement en cours de constitution de dossier pour un smart fortwo coupé PURE , j'ai donné tous les documents pour le contrat 272126, on me réclame un autre règlement car pour eux le typmin n'est pas le bon, ça serait pour une smart PULSE cab. J'ai beau leur dire que ce n'est pas une cabriolet mais bien une coupé ils n'en démordent pas et me demande de repayer. Après avoir chercher de mon coté le typmin est bien celui d'un coupé. Ils me disent qu'ils vont recontacter dans les plus brefs délais mais je suis toujours dans l'attente déplus j'ai dépensé 17 euros dans leur appel surtaxé</t>
  </si>
  <si>
    <t>12 octobre 2017 suite à une expérience en octobre 2017</t>
  </si>
  <si>
    <t>jordy-58022</t>
  </si>
  <si>
    <t>Fuyez ! Ils m'ont fait payer d'avance, m'ont fourni une attestation provisoire d'un mois : période pendant laquelle je devais fournir les pièces demandées avant l'échéance d'un mois. Je leur envoie par courrier prioritaire et dans les temps tous ce qu'ils m'ont demandé. 2 semaines plus tard ils me disent n'avoir toujours pas reçu mon dossie alors même que la période d'un mois arrive à son terme. Je les contacte par mail et ils me répondent que n'ayant pas reçu mon dossier on ne peut pas me faire de contrat définitif, mais aussi qu'il fallait que je recommence à zéro en repayant une souscription  (sauf frais de dossier). Persuadée qu'ils avaient bien reçu mon dossier quoi que disant le contraire, j'ai donc décidé de passer à autre chose. 15 jours plus tard je constate qu'ils ont effectué un prélèvement sur mon compte en se servant du rib qui se trouvait dans mon courrier qu'ils prétendaient ne pas avoir reçu. Ils ne m'ont jamais donné de carte verte et l'attestation du départ était provisoire d'un mois. Depuis je n'ai ni signer de contrat définitif, ni obtenu de leur part d'attestation d'assurance, aucun signe que je suis vraiment assurée mais pourtant ils se permettent de se servir sur mon compte en banque. J'ai du faire opposition car nous savons très bien que je ne suis pas assurée.</t>
  </si>
  <si>
    <t>11 octobre 2017 suite à une expérience en octobre 2017</t>
  </si>
  <si>
    <t>cath-57967</t>
  </si>
  <si>
    <t>Attention danger, vous payez d'avance, vous roulez sans carte verte, on vous demande des documents et redemandes même ceux déjà fourni, au bout d'un mois le tarif change et augmente bien sûr car sois-disant vous n'avez pas fourni les documents</t>
  </si>
  <si>
    <t>alfetta-57164</t>
  </si>
  <si>
    <t>Juste insupportable on prend l'argent d'abord et on discute ensuite. Ils sont incapables de prendre un contrat en charge à l'avance de la date d'anniversaire, on se retrouve donc obligés de payer la prime de l'ancien assureur ET la nouvelle prime chez active assurance. Et si on se rétracte, il faut attendre 30 jours pour se faire rembourser et encore ils vont garder les frais de dossier on dirait !</t>
  </si>
  <si>
    <t>strudy-57043</t>
  </si>
  <si>
    <t>3 ans que je suis cliente chez eux. Cela fait 3 jour que j'essaie de les joindre pour déclarer un sinistre, rien a faire. Les numéros surtaxés non-attribués ou qui ne sonne pas, juste cela coupe l'appel. Donc j'appelle chez generali puisque sur ma carte verte il est indiqué que mon contrat est chez eux. Le conseillé m'annonce que mon numero de contrat contiens 6chiffres en trop et qu'il ne peut pas accéder au dossier souscrit par active assurance. Donc je n'ai toujours pas de solution pour mon sinistre et ma voiture est non-roulante. Je ne suis pas responsable de l'accident mais je sais pas comment bénéficier des réparations que l'assurance de l'autre conducteur doit me rembourser.</t>
  </si>
  <si>
    <t>29 août 2017 suite à une expérience en août 2017</t>
  </si>
  <si>
    <t>defiprobtp-56948</t>
  </si>
  <si>
    <t>Compagnie très à l écoute de ses clients, temps d 'attente assez réduit (tel).je conseille fortement à toute personne et j' en parlerai dans ma famille,mes amis et collègues de travail.</t>
  </si>
  <si>
    <t>aucun-56743</t>
  </si>
  <si>
    <t>Si j avais pue mettre 0 je l aurais fait sans regrets !!!!!! Fuireeeeee</t>
  </si>
  <si>
    <t>17 août 2017 suite à une expérience en août 2017</t>
  </si>
  <si>
    <t>AUCUN sérieux! il m'on demander a de multiple fois des document envoyer 10 fois minimum et a ce jour plus aucun nouvelle de leur pars la  dernière ca ma couter 7 euro d'appels pour me dir on vous rappelle hors 6 jour plus tard toujours pas de nouvelle ni réponse! sans compter les mail rester sans réponse non plus. sans compter la demande d'attestation et de nouvelle puis encors de nouvelle etc.. ca n'en finie pas je n'est jamais vue cela! j'ai payer 2 mois + les frais de dossier pour au final rien !</t>
  </si>
  <si>
    <t>eligriv06-56330</t>
  </si>
  <si>
    <t>Assurance à éviter totalement. Ils vous font passer pour des menteurs, vous dises faire de fausses déclarations en respectant bien ce qui est noté sur les relevés d'informations. Service d'appel payant, demande de papier excessifs. Enfin bref une grosse galère, je les déconseilles à tout le monde et bien sur je ferait suivre ce message à tout mon entourage pour que personne ne se fasse avoir !!!!</t>
  </si>
  <si>
    <t>21 juillet 2017 suite à une expérience en juillet 2017</t>
  </si>
  <si>
    <t>oby-56166</t>
  </si>
  <si>
    <t>J'ai eu affaire à un conseiller compétent à l'écoute et qui m'a laissé le temps de la réflexion. Les tarifs sont compétitifs pour des garanties qui me conviennent.Je recommande quand même vivement cette assurance.J'AI ECONNOMISE PRATIQUEMENT 50% PAR RAPPORT A MON ANCIEN ASSUREUR</t>
  </si>
  <si>
    <t>mathilda80-55959</t>
  </si>
  <si>
    <t>J ai le même problème résiliation assureur quand je les ai appelé pour ma carte verte qui arrivé pas je suis tomber sur le --- bien sûr je n est pas reçu de courrier en recommandé avec accusé de réception et quand on leur demande la raison il réponde qu il on pas à ce justifier je leur et demander la copie du courrier et du recommandé mais impossible maintenant je n arrive pas à m'assurer je sais plus quoi faire bien sûr pas de d efforts de payement et pas de sinistre</t>
  </si>
  <si>
    <t>Bonjour, moi je n'aurai mettre même pas une étoile. J'ai souscrit un contrat auto il y a deux jours . ce matin j'ai envoyé tous les documents demandés par mail. A ma grande surprise, on me demande d'autres documents au retour comme par exemple relevé d'information de ma voiture que je viens tout juste d'acheter, prendre des photos de la voiture...j'ai ensuite appelé en composant le numéro facturé à 0.8euros/min pour avoir une explication mais en vain... Vraiment je commence à avoir réellement des doutes sur l'honnêteté de cette compagnie...j'attends jusqu'à la fin de la journée si les documents envoyés ne sont pas validés sur l'espace client j'enverrai une lettre avec AR pour se rétracter tant que je suis dans les temps (14jours).
faites attention à vous, ne vous faites pas avoir comme nous !</t>
  </si>
  <si>
    <t>trix-55384</t>
  </si>
  <si>
    <t>De gros problèmes avec Active assurance. Première étape pour souscrire et payer un an d'avance facile mais ensuite résiliation temporaire car ils disent ne pas avoir tous les documents alors que j'ai tout renvoyé et ai même les photocopies des documents sous les yeux ! Passé plus de 40 minutes en 7 appels surtaxé - 48€ en sup sur ma facture téléphone- à chaque fois ils font remonter et promettent de rappeler mais rien silence le plus total. Nous sommes le 15 juin et tout les documents ont ete envoyés le 19 avril puis re envoyés et encore re envoyés mais voiture toujours pas assurée ! depuis le 29 mai ils me promettent d'éditer un nouveau devis et on attends toujours ;</t>
  </si>
  <si>
    <t>diagga-55323</t>
  </si>
  <si>
    <t>Il faut qu'on se regroupe pour porter plainte. Ils m'ont prélevé 2mois. Ensuite ils ont ont prétendu que les documents envoyés sont illisibles. Ils ont annulé le contrat et gardé l'argent !  C'est tellement choquant !</t>
  </si>
  <si>
    <t>decu-55298</t>
  </si>
  <si>
    <t>je ne recommande pas, resilier a echeance et refus de changement de changement de motif par lassureur alors que aucun sinistre ni non paiement! pas de possibilité de joindre un responsable! donc pas possiblité "d'arrangement"!</t>
  </si>
  <si>
    <t>lilia-54600</t>
  </si>
  <si>
    <t>ne la prenez surtout pas, pas capable de vous passez quelqu'un de compétent, il vous dise juste que le problème à été remonté, et vous racroche dessus
par contre il n'hesite pas a vous demander de l'argent</t>
  </si>
  <si>
    <t>04 mai 2017 suite à une expérience en mai 2017</t>
  </si>
  <si>
    <t>keyscha-54479</t>
  </si>
  <si>
    <t>fuez vite sa fait 3 mois que j'ai resiliée mon contrat ils continuent a prelever ;quand j'ai essayer d'apeller ce foutu num la communication etait mauvaise on enttendais plus 
rien ,,quand je consulte mon espace client je vois ts les documents envoyés ne sont tjours pas traités cest une hont</t>
  </si>
  <si>
    <t>rico-54173</t>
  </si>
  <si>
    <t>Impossible de joindre un responsable, personne n'est attitré à votre compte, ils vous baladent en vous demandant de rappeler sur leur N° payant (0,80€ la mn). J'ai l'impression qu'ils ont un centre d'appel à Madagascar, mais ceux ci ne sont pas au courant de votre situation et il faut répéter sans arrêt les mêmes choses sur des N° payant.</t>
  </si>
  <si>
    <t>stef65-53886</t>
  </si>
  <si>
    <t>A la recherche d'une assurance suite à une interruption de 23 mois, je suis passé par un comparateur qui m'a proposé cette assurance ! Que dire : 1er : mon bonus de 48 % devait être repris vu que j'étais a 23 mois sans assurance et le conseiller me l avait confirmé au tel, mais après avoir renvoyé l intégralité des documents, et ayant dépassé les 24 mois je me retrouve a perdre l intégralité de mon bonus !!!!! soit... je fais avec, là avec un an sans sinistre je me retrouve a payer a ces ... 120 euros de plus que l'an passé !! allez comprendre, de plus lorsque je fais une simulation comme nouveau client, le tarif proposé est 150 euros moins cher ! !!!  FUYEZ comme moi dès le début du mois ( 12 mois d ancienneté ! )</t>
  </si>
  <si>
    <t>moug-53767</t>
  </si>
  <si>
    <t>client 161748, bonjour depuis deux ans je suis assuré chez eux, le 15 mars j aurais du recevoir ma carte verte de renouvellement mais je ne peux signer un devis en ligne datant du 15 janvier car il ne souvre pas, j appelle a plusieure reprise, on me dit qu il y a aucun soucis, qu il s agit d un bugg informatique et que l on m envoit ma carte verte. ca fait plus de deux mois que je les appelle envois des mails, rien ne progreese, bien sure il continue a me prélever. je roule donc sans carte verte alors que je paie tous les moi, je me prend une amende pour defaut d assurance, je ne sais plus quoi faire.</t>
  </si>
  <si>
    <t>05 mars 2017 suite à une expérience en mars 2017</t>
  </si>
  <si>
    <t>clovis-53004</t>
  </si>
  <si>
    <t xml:space="preserve">Je ne vais pas aller à l'encontre de la communauté. Active assurance est bien un courtier d'assurances employant des procédés frauduleux en tout genre afin de vous faire payer même si vous vous rétracter. Tout a été envoyé après validation de devis ainsi que le paiement. Là, bien entendu, vu leur réactivité, le délai est passé et ils réclament des papiers supplémentaires et disent que le tarif va être réévalué à la hausse. Bien entendu, n'étant pas d'accord pour payer plus et leur demandant de me restituer ce que nous avons payé, leur réponse est négative. Ils retiennent plus des 3/4 de la somme pour résiliation de contrat (qu'ils ont eux mêmes résilié) et autres frais de dossier. Ce sont effectivement des gens avec une pratiques bien rodées pour "plumer" les pigeons qui osent aller chez eux au vu de leurs tarifs attractifs. A éviter comme la peste. </t>
  </si>
  <si>
    <t>02 mars 2017 suite à une expérience en mars 2017</t>
  </si>
  <si>
    <t>fafa-52924</t>
  </si>
  <si>
    <t xml:space="preserve">Bonjour mon  Numero de contrat 241597  j'ai envoyé des mails pour mon contrat et je n’ai pas de nouvelle parce que j'ai besoin que vous redonder à mes questions sur mon contrat au plus vite Merci je joins une preuve de la poste que mon dossier a était bien Distribué le 20/02/2017  a cette adresse 71 rue de billancourt
92100 Boulogne Billancourt et que vous me dit le contraire pour que je paye plus Sans réponse de votre part j'exige que vous me rembourser mes cotisations de 181,80 euro merci </t>
  </si>
  <si>
    <t>ep13-52567</t>
  </si>
  <si>
    <t xml:space="preserve">Je suis très mécontente des prestations d'active assurances.
1- je n'ai jamais pu obtenir la carte verte du véhicule 
2 apres beaucoup de patience, j'ai fini par résilier mon contrat dans les délais et selon la loi Hamon
3 active me poursuit en justice pour non paiement de la prime annuelle ( postérieure à la date de résiliation)
</t>
  </si>
  <si>
    <t>olivier-50917</t>
  </si>
  <si>
    <t>quelques modérations au sujet de ce produit, injoignable par tel, aucune réponse de mail envoyé, prélèvement sans information. Aucune considération de la part de cette compagnie, nous ne sommes qu'un portefeuille financier sans aucune distinction de leur part sur les conséquences financières et matérielles que ceci peut engendré sur ce manquement relationnel. Ref client 157041. Souhaitons que ce forum puisse améliorer votre service.</t>
  </si>
  <si>
    <t>anelise-49370</t>
  </si>
  <si>
    <t>Très déçue!! a éviter fortement!! Après avoir payé 1 an de cotisation et envoyer les documents demandés, ils me réclament en plus des photos du véhicule et résilient mon contrat le 30e jour pour manque de documents! il leur a fallu plus de 15 jours pour traiter les photos et rependre le dossier, inadmissible! 15 jours où je n'ai pas étée assurée malgrés les appels quotidiens surtaxés, on a l'impression de parler à un mur, le dossier traine, impossibilité de joindre un responsable, ils ne prennent pas les appels.. du jamais vu! Après 15 jours d'attente je suis obligée d'aller m'assurer ailleurs et je dois en prime payer des frais de résiliation. Scandaleux.</t>
  </si>
  <si>
    <t>serge-137937</t>
  </si>
  <si>
    <t xml:space="preserve">Chez AMV depuis plusieurs années, pour différents véhicules, scooter, moto. 
Très satisfait des démarches en ligne, très simples.
Le rapport qualité prix est très correct.
Franchement je recommande vivement. </t>
  </si>
  <si>
    <t>AMV</t>
  </si>
  <si>
    <t>moto</t>
  </si>
  <si>
    <t>motard59-137571</t>
  </si>
  <si>
    <t>Bon rapport qualité-prix, réponses rapides, prise en compte des demandes spécifiques.
De plus la franchise est divisée par 2 au bout de quelques années.
Un excellent assureur !</t>
  </si>
  <si>
    <t>nox33160-137471</t>
  </si>
  <si>
    <t xml:space="preserve">AMV est une très bonne assurance pour les 2 roues et le service clientèle au top. 
Toutefois en matière de tarif certains concurrents sont les mieux placés </t>
  </si>
  <si>
    <t>14 octobre 2021 suite à une expérience en juillet 2021</t>
  </si>
  <si>
    <t>y'apas-137428</t>
  </si>
  <si>
    <t>Assureur sérieux, qui prend bien en compte les besoins de ses clients. Leur site est fluide, les réponses claires.
Un assureur à recommander.
Les tarifs sont compétitifs.</t>
  </si>
  <si>
    <t>loup92-137423</t>
  </si>
  <si>
    <t>une assurance motard à l'esprit motard.... je suis client depuis plus de 45 ans
je viens de mettre mon contrat entre parenthèse suite à un projet immobilier mais je compte bien me réinscrire au plus tôt</t>
  </si>
  <si>
    <t>philippe-s-135359</t>
  </si>
  <si>
    <t>Je tiens a remercier les personnes qui m'a informé sur vos conditions d'assurance. très professionnelles. nous avons trouvé la formule idéale concernant mes besoins.</t>
  </si>
  <si>
    <t>alexandre-j-135286</t>
  </si>
  <si>
    <t>Je suis satisfait du service.
Les prix me conviennent.
Simple et pratique.
La carte verte arrive dans un délai de 30 jours. C'est un peu long.
Cordialement</t>
  </si>
  <si>
    <t>david-m-135234</t>
  </si>
  <si>
    <t xml:space="preserve">satisfait par l'accueil téléphonique, il m 'a été d'une bonne aide sinon j'avançais  3 mois
les tarifs sont toujours intéressants 
bonne journée 
mr malandain david </t>
  </si>
  <si>
    <t>philippe-a-135199</t>
  </si>
  <si>
    <t>Satisfait de la rapidité du site et de la souscription
Tarifs un peu hauts mais je reste fidèle car tres bon service 
Ai pu tester efficacité de l'assistance suite immobilisation de mon scooter</t>
  </si>
  <si>
    <t>frantz--k-135144</t>
  </si>
  <si>
    <t>Je suis très satisfait de AMV car les prix sont très compétitif !!! et aussi vous êtes une assurance très sérieuse où ont peux compter sur vous en cas de soucis merci</t>
  </si>
  <si>
    <t>akim-l-135090</t>
  </si>
  <si>
    <t xml:space="preserve">Je suis satisfait du service fourni par AMV, des prix et de la rapidité de la souscription de mon contrat d'assurance.
Merci à vous AMV.
Cordialement. </t>
  </si>
  <si>
    <t>christophe-v-134951</t>
  </si>
  <si>
    <t>Tout est réalisable en ligne ce qui facilite la souscription.
Les tarifs sont convenables, moins cher que mon assureur historique malgré le bonus 50 depuis plus de 3 ans.</t>
  </si>
  <si>
    <t>fabrice-r-134869</t>
  </si>
  <si>
    <t xml:space="preserve">pratique, 
sauf que l'on à du mal a s'y retrouver ( devis )
&amp; que c'est toujours moins cher pour un nouveau client ( offre ) que pour un cllient fidèle comme moi ( 10 vehicules ! ) c'est frustrant ....  </t>
  </si>
  <si>
    <t>philippe-n-134808</t>
  </si>
  <si>
    <t xml:space="preserve">Contacts téléphoniques sérieux et à l’écoute. Très satisfait du tarif également.
La souscription du contrat par internet est aisée et rapide. C’est une première opération qui pourra déboucher sur d’autres. </t>
  </si>
  <si>
    <t>hiro-t-134794</t>
  </si>
  <si>
    <t>Je suis très déçu du tarif que vous me proposez sur cette nouvelle moto alors que pour un devis sur un Yamaha FJR 1300 c’est le même tarif !
Pour info le GSXF est un petit moteur 650 qui n’a pas de puissance…
Maintenant, si je me suis quand même assuré chez vous c’est parce que j’étais déjà client et que j’ai été satisfait de vos services mais sincèrement je trouve cela dommage que vous soyez aussi cher pour cette moto</t>
  </si>
  <si>
    <t>agnes-e-134733</t>
  </si>
  <si>
    <t>Je suis satisfaite du service très efficace et très rapide. IL permet de s'assurer très rapidement. Avec le paiement sécurisé et le code il n'y a pas de problème</t>
  </si>
  <si>
    <t>fr-86994</t>
  </si>
  <si>
    <t>RAS tout est vraiment simple et les tarifs sont très compétitifs.
RAS tout est vraiment simple et les tarifs sont très compétitifs.
RAS tout est vraiment simple et les tarifs sont très compétitifs.</t>
  </si>
  <si>
    <t>anthony-m-134470</t>
  </si>
  <si>
    <t>Je voulais diminuer mon contrat, bon, il n y a pas d assurance parking pour l hiver mais j ai pris l option la plus basse, le prix est correct
j ai fais les modification très facilement sur le site</t>
  </si>
  <si>
    <t>nicolas-b-134382</t>
  </si>
  <si>
    <t>Je suis satisfait du service, des prix et du service téléphonique pour tous les renseignements donnés.
Meilleure assurance pour les motards. je la recommande pour tous les motards.</t>
  </si>
  <si>
    <t>sylviane-b-134365</t>
  </si>
  <si>
    <t xml:space="preserve">Efficace, vous connaissez votre metier vos prix sont convenable.
Cordialement.
par contre je ne supporte pas votre obligation de tant de carractères.
</t>
  </si>
  <si>
    <t>mamadou-lamarana-d-134239</t>
  </si>
  <si>
    <t>Je suis satisfait de service de cette prix , pour l'assurance c'est rapide en ligne je beaucoup aime,par contre il faut améliorer certains choses : le délai de paiement</t>
  </si>
  <si>
    <t>giovally-p-134211</t>
  </si>
  <si>
    <t>Je suis très satisfait du service. Accueil téléphonique très sympathique. La conseillère explique très bien et est très patiente. Elle respecte les choses afin que l'on puisse bien comprendre les options proposées.</t>
  </si>
  <si>
    <t>lionel-m-134177</t>
  </si>
  <si>
    <t>Fiche récap non remplie automatiquement, j'ai dû la retaper.
Prix élevé pour moi car je fais moins de 3000 km/an en balade.
Souscription en ligne OK pour le reste
Cdlt
LM</t>
  </si>
  <si>
    <t>nassim-m-134149</t>
  </si>
  <si>
    <t>Le service est excellent très simple et pratique pour la souscription. Les tarifs et les garanties sont plus que compétitifs je recommande fortement AMV.</t>
  </si>
  <si>
    <t>alioune-t-134066</t>
  </si>
  <si>
    <t>Simple et pratique… des bons prix .. rapide .. facile d’accès.. disponible dans toue la France.. votre assuré est conseillé par beaucoup de motards ainsi que plusieurs concessionnaire de moto</t>
  </si>
  <si>
    <t>bruno-m-134041</t>
  </si>
  <si>
    <t>Assuré depuis plusieurs année chez AMV pour mes motos, je n'ai eu aucun problèmes même lors de sinistre, compétence, efficacité sont au rendez vous, c'est très bien.</t>
  </si>
  <si>
    <t>gerard-p-133885</t>
  </si>
  <si>
    <t>Souscription facile, sur le conseil du revendeur BMW. Tarif intéressant. Conditions générales claires et adaptées.
Le service correspond à mes attentes</t>
  </si>
  <si>
    <t>cedric-a-133745</t>
  </si>
  <si>
    <t>Parfait , tres bon tarif , service tres facile en ligne , je suis tres satisfait de l assurance amv depuis plus de 20 ans. Je recommande a des amis merci</t>
  </si>
  <si>
    <t>redouane--l-133653</t>
  </si>
  <si>
    <t>Je suis satisfait de la facilité d’accès  a l’assurance ! Les prix sont attractifs et correct. Je recommande AMV et vous remercie.
Bonne journée a vous</t>
  </si>
  <si>
    <t>vincent-p-133277</t>
  </si>
  <si>
    <t>Je suis client depuis des années sans aucun soucis car je roule très très peu , en espérant avoir un geste commercial en tant que client fidèle.
un futur client d'ici peu mon fils passe son permis moto!</t>
  </si>
  <si>
    <t>jean-c-132969</t>
  </si>
  <si>
    <t>je suis très satisfait des services et des conseillers au téléphone 
pour les prix je considère que ne pouvant conduire les 3 motos en même temps il devrait y avoir au choix :
un tarif flotte 
un tarif au km ou par tranche inf 2500/ an ou  inf 5000 /an ou inf 10000/an ...</t>
  </si>
  <si>
    <t>dominique-b-132962</t>
  </si>
  <si>
    <t>Satisfait du service , tarif correct , simple pour les familiers de l'application pas facile de se connecter par l'intermédiaire du lien reçu . Dans l'ensemble assez satisfaisant  .</t>
  </si>
  <si>
    <t>ludovic-d-132951</t>
  </si>
  <si>
    <t>Tres bien tarif correct et souscription très facile en ligne.
Je recommande vivement .
A voir en cas de sinistre si je suis toujours satisfait nous verrons bien</t>
  </si>
  <si>
    <t>dominique-r-132905</t>
  </si>
  <si>
    <t xml:space="preserve">Tarif très correct, bon contact avec et bonnes explications de la part de l'assureur au téléphone.
Simplicité pour souscrire le contrat d'assurance en ligne. </t>
  </si>
  <si>
    <t>gilles-g-132827</t>
  </si>
  <si>
    <t>Ca fait des années qu'on me recommande AMV pour assurer ma moto, et il ne m'a fallu que quelques minutes pour établir mon devis et me rendre compte de l'économie réalisée. Ce n'est que le début, mais ma relation avec AMV démarre plutôt très bien !</t>
  </si>
  <si>
    <t>eric-g-132822</t>
  </si>
  <si>
    <t>Tarif compétitif
Simplicité de souscription sur le site internet
Votre fidélité est récompensée (Diminution de la franchise 75% après 3 ans, rabais si ajout d'autres véhicules)
Et un accueil téléphonique au top avec des interlocutrices à l'écoute, compétentes et sympathiques !</t>
  </si>
  <si>
    <t>philippe-d-132798</t>
  </si>
  <si>
    <t>Je suis entièrement satisfait de l'accueil téléphonique à la mise en place d'un changement de contrat, rapide et très professionnel, je recommande AMV</t>
  </si>
  <si>
    <t>eric--m-132592</t>
  </si>
  <si>
    <t>Très satisfait de la compétence de mes interlocuteurs. 
Précis, soucieux,  et surtout sérieux !!
Ce qui se fait rare, particulièrement en distanciel !</t>
  </si>
  <si>
    <t>naoual--a-132431</t>
  </si>
  <si>
    <t xml:space="preserve">je suis très satisfaite du service, 3 motos enregistrés chez vous, 
on navigue facilement pour un devis ou souscrire un contrat, on trouve les éléments rapidement, un visuelle rapide de tous les contrats
</t>
  </si>
  <si>
    <t>julien-g-132382</t>
  </si>
  <si>
    <t xml:space="preserve">assurance pas cher mais les options reste quand même limitée. comparé aux assureurs classique AMV reste quand même bien positionnée sauf pour certaines options qu'il vaux mieux faire souscrire par vos assurances "accidents et familles"  </t>
  </si>
  <si>
    <t>louis-ugo-g-132288</t>
  </si>
  <si>
    <t>Le changement de contrat est simple , en plus il y aune assistance téléphonique compétente et sympathique
Ce la donne envie de continuer les sentiers avec AMV</t>
  </si>
  <si>
    <t>jerome-c-132280</t>
  </si>
  <si>
    <t>je suis tres satisfait du service prestations au top je recommande a tous je suis tres content de m etre assure chez amv et le recommanderai a tout mes amis</t>
  </si>
  <si>
    <t>maryline-p-132240</t>
  </si>
  <si>
    <t>je suis satisfaite du service et de la facilité de souscription.
Le personnel que j'ai eu au téléphone est très accueillant et efficace.
Je conseille AMV</t>
  </si>
  <si>
    <t>atif-k-132147</t>
  </si>
  <si>
    <t>ASSER SATISFAIT NDE LA RAPIDITER EN revanche decu car on sait qu une fois avoir payer qu il faut fournir un releve d information
J ESPERE que tout cela changera 
merci</t>
  </si>
  <si>
    <t>julie-d-132099</t>
  </si>
  <si>
    <t xml:space="preserve">assurance satisfaisante, répond au questions et est agréable au téléphone, aucun problème pour le moment a voir au moment d'un sinistre s'il vous n'êtes pas comme les autres assureur !
</t>
  </si>
  <si>
    <t>quentin-d-132010</t>
  </si>
  <si>
    <t>Les prix me semble correct je suis satisfait, seule remarque c’est qu’il n’y a pas possibilité de prendre une option au niveau de la Franchise pour la diminuer par exemple.</t>
  </si>
  <si>
    <t>christian-j-132004</t>
  </si>
  <si>
    <t>Je me suis déjà assuré chez vous pour un Sky team. Ayant été très satisfait de la manière de vous contacter (très simplement) et le prix, c'est pour cette raison que je reviens vers vous pour assurer mon scouter.</t>
  </si>
  <si>
    <t>philippe-d-131891</t>
  </si>
  <si>
    <t>Bonjour Je trouve les tarifs un peu cher vu la petite cylindrée du scooter ,vous devriez faire des tarifs au nombre de kilomètres à l'année ça devrait faire baisser l'assurance .Cordialement</t>
  </si>
  <si>
    <t>bruno-v-131849</t>
  </si>
  <si>
    <t>TRES BIEN et toujour satisfait merci beaucoup pour votre acceuil et vot tarif depuis quinze ans chez vous je nest jamais ete decu et toujours les meilleur tarif</t>
  </si>
  <si>
    <t>bruno-d-131840</t>
  </si>
  <si>
    <t>Je suis satisfait du service. 
Tarifs bien placés. 
Je recommande autour de moi et j'ai déjà fait des émules. 
Je regrette qu'il n'existe pas une formule garage.</t>
  </si>
  <si>
    <t>philippe-s-131738</t>
  </si>
  <si>
    <t>Merci amv tout était très clair.je vais vous recommander auprès de mes amis ainsi qu'a ma famille amv assurance..vos tarifs sont vraiment correcte.Merci</t>
  </si>
  <si>
    <t>sherif-y-131726</t>
  </si>
  <si>
    <t>Interface de souscription plutôt simple et efficace. Première assurance moto pour ma part, je suis satisfait pour le moment. A voir par la suite, je suis confiant.</t>
  </si>
  <si>
    <t>jerem--131711</t>
  </si>
  <si>
    <t xml:space="preserve">Bonjour
Une assurance reste une assurance quand  tous va bien mais quand on ce fait voler une moto qui a été retrouvé mais dégradé !! C est une tout autre histoire !! Vérifiez votre contrat et graver votre bécane car sans cela vous n aurai rien ou très peu de considération de leur part ou plutôt un gros chèque de 900 euros de franchise équivalent au prix de la moto qui m à été volé !! AMV n y aller pas !! Maintenant une personne averti en vaut 2!!ciao </t>
  </si>
  <si>
    <t>chris-c-131504</t>
  </si>
  <si>
    <t>Rapide, sérieux, net, concis, facile et fiable! Le site est bien conçu, simple et pratique d'utilisation. Tous les facteurs sont bien mis en évidence afin de pouvoir s'assurer sereinement. Je recommande AMV!</t>
  </si>
  <si>
    <t>davy-p-131456</t>
  </si>
  <si>
    <t xml:space="preserve">Devis et souscription en ligne simple et rapide.
Conseillère téléphonique charmante et agréable, explications tarifaires très claire.
Tarifs très intéressants. </t>
  </si>
  <si>
    <t>ludovic-j-131376</t>
  </si>
  <si>
    <t>je suis satisfait du service
la Pratique de la saisie en ligne satisfait les démarches d'adhésion
les tarifs sont intéressants 
La souscription est simplifiée</t>
  </si>
  <si>
    <t>ludovic-d-131247</t>
  </si>
  <si>
    <t>très simple de s'assurer avec AMV. Les tarifs sont compétitifs. Je recommande cette assurance. Pour info, depuis que je suis motard, j'ai toujours fait confiance à votre assurance.;-)</t>
  </si>
  <si>
    <t>frederique-b-131243</t>
  </si>
  <si>
    <t xml:space="preserve">PRIX INTERRESSANTS POUR UN SCOOTER 
SIMPLE D'UTILISATION ET PRATIQUE ET ASSURER RAPIDEMENT
MERCI DE TOUT SIMPLIFIER  
CORDIALEMENT 
BONNE JOURNEE A TOUS
</t>
  </si>
  <si>
    <t>jean-pierre-f-130994</t>
  </si>
  <si>
    <t>tout est bien fait, d'une manière intelligente et avec des correspondants qui ne sont pas des lecteurs de brochure.
Pas les moins chers, mais il n'y a pas que le prix heureusement!!!!!</t>
  </si>
  <si>
    <t>theophile-d-130934</t>
  </si>
  <si>
    <t>Merci pour la souscription et votre efficacité. Pour l'instant cela me convient. J'attend une confirmation de l'ensemble de mes documents. Vos options sont assez convaincantes ! 
Cordialement</t>
  </si>
  <si>
    <t>manuel-b-130913</t>
  </si>
  <si>
    <t>Très satisfait de toute l'équipe les prix sont très correct et sa ligne face à la concurrence je vous remercie pour votre écoute .a bientôt merci beaucoup</t>
  </si>
  <si>
    <t>samuel-j-130876</t>
  </si>
  <si>
    <t>je suis satisfait des tarifs ainsi de la fiabilité du site. je recommande fortement AMV pour leur sérieux. prix très abordable et cela a répondu a toute mes attentes.</t>
  </si>
  <si>
    <t>romain-c-130857</t>
  </si>
  <si>
    <t xml:space="preserve">Je suis entièrement satisfait du tarif et de la rapidité de souscription.
Je recommande amv 
Je revient vers vous pour mon assurance auto
Cordialement 
</t>
  </si>
  <si>
    <t>amaury-g-130843</t>
  </si>
  <si>
    <t>j'ai trouvé que le service etait très bon ainsi que le niveau
rapport qualité prix  et un tres bon suivi des informations 
au téléphone les conseillers ont été bons</t>
  </si>
  <si>
    <t>laurent-f-130764</t>
  </si>
  <si>
    <t xml:space="preserve">je suis très satisfait du service aussi bien par téléphone sue sur le site. Très réactif.
Prix convenable
Et j'espère n'avoir jamais besoin de vos services en cas de sinistre </t>
  </si>
  <si>
    <t>alexandre-h-130641</t>
  </si>
  <si>
    <t xml:space="preserve">J'avais une première assurance chez vous qui s'est très bien passé ce pourquoi j'ai refait une assurance chez vous en espérant que ça se passe bien
Alex
</t>
  </si>
  <si>
    <t>nicolas-j-130562</t>
  </si>
  <si>
    <t>Très satisfait pour l'inscription avec beaucoup de renseignements mais j'y suis arrivé donc vous aussi. 
Faut prendre le temps de bien lire et répondre au plus juste.
Bonne continuation et au plaisir de se croiser.</t>
  </si>
  <si>
    <t>philippe-f-130504</t>
  </si>
  <si>
    <t>Après de très nombreuses années chez AMV je n'ai eu à déclarer aucun sinistre donc pour l'instant tout va bien madame la marquise... Mais par contre je viens d'assurer ma 4ème moto et j'aurai bien aimé un petit geste commercial, ça m'aurait fait plaisir...</t>
  </si>
  <si>
    <t>michel-s-130454</t>
  </si>
  <si>
    <t>Satisfait de la souscription de mon contrat assurance moto.
Je suis d'un âge relativement avancé mais... jeune permis A2.
J'ai trouvé le contrat qui me sied bien.
Je recommande AMV moto.</t>
  </si>
  <si>
    <t>daniel-m-130267</t>
  </si>
  <si>
    <t>Le service semble correct (mais il ne s'agit que d'un premier contact). les tarifs sont élevés... Mais c'est la moto... On verra à l'usage, en espérant que ce ne sot pas nécessaire.</t>
  </si>
  <si>
    <t>christophe-r-130116</t>
  </si>
  <si>
    <t xml:space="preserve">Efficace et propre dans les questions, en attendant de recevoir le contrat de votre part cordialement 
Merci à l’équipe téléphonique et informatique
RECOURA Christophe </t>
  </si>
  <si>
    <t>bruno-b-130090</t>
  </si>
  <si>
    <t>Entièrement satisfait du service de AMV.
Les tarifs correspondent à mes attentes.
Je suis très satisfait depuis mon adhésion chez AMV.
L'application et parfaite et rapide.</t>
  </si>
  <si>
    <t>gilles-g-129946</t>
  </si>
  <si>
    <t>Je suis satisfait des renseignements donnés, rapide. Le devis est conforme à l'annonce faite et ils sont agréables au premier contact. Donne confiance</t>
  </si>
  <si>
    <t>jean-pierre-l-129933</t>
  </si>
  <si>
    <t>Bonjour,
je viens d'assurer un 2 eme véhicule chez vous mais je ne suis pas sûr d'avoir été facturé avec une remise de 10% comme annoncé !
pouvez vous me le confirmer svp ?
Cordialement
JP lafon</t>
  </si>
  <si>
    <t>jean-claude-d-129854</t>
  </si>
  <si>
    <t>simple et rapide et pour les tarifs je n'ai, pour l'instant, pas regardé ailleurs car je n'ai pas eu besoin de vos services depuis belle lurette.... pourvu que ça dure!</t>
  </si>
  <si>
    <t>sidi-mohammed-s-129852</t>
  </si>
  <si>
    <t>Je suis satisfait mais les tarifs restent assez cher, pour une formule tout risque  je paie un montant 370 euros/an et on a même pas l'assistance 0km en cas de panne ou accident</t>
  </si>
  <si>
    <t>catherine-r-129812</t>
  </si>
  <si>
    <t>Les tarifs ainsi que les options proposés son très intéressant.
La formule internet est pratique, simple et rapide.
Très satisfait de la proposition.
Véhicule assuré. Le top</t>
  </si>
  <si>
    <t>marc-s-129615</t>
  </si>
  <si>
    <t>Je suis très satisfait de votre site internet. Ce dernier est clair et précis.
Vos tarifs sont compétitifs.
L'envoie des documents demandés est également simple à réaliser.</t>
  </si>
  <si>
    <t>jean-christophe-r-129614</t>
  </si>
  <si>
    <t>Rapidité , simplicité, et efficacité. De bons tarifs à priori. Quelques buggs pour retourner dans le questionnaire en ligne. Juste la carte grise au nom du parent (et pas de l’enfant).</t>
  </si>
  <si>
    <t>julien-p-129518</t>
  </si>
  <si>
    <t xml:space="preserve">Service téléphonique très bien 
Tarif pour ma part élevé. Cela fait 12 ans d'affilié  que je suis assuré chez vous et malgré mes 50 % je trouve le tarif de ma nouvelle moto un peu trop élevé. </t>
  </si>
  <si>
    <t>stephane-c-129480</t>
  </si>
  <si>
    <t>je suis satifait du service le prix me convienne au vu de la formule choisis ,je recommanderais vivement a mes proches si on me demande ou je suis assurer Cordialement</t>
  </si>
  <si>
    <t>david-c-129347</t>
  </si>
  <si>
    <t>Tres bon service et rapidité 3eme moto assurée par les service amv et j’ai toujours étais it satisfait. Et si l’on fait une erreur il vous rapelle pour la modifier</t>
  </si>
  <si>
    <t>rahmani-r-129332</t>
  </si>
  <si>
    <t>très  facile le top je ne savais  pas  que  c'était  aussi  simple  de s'assurer chez  AMV en plus  les tarifs  sont  très  attractif surtout  quand  j'ai  pris  les renseignements  par téléphone tre rapide en plus  l'interlocuteur était  très  sympa merci  ENCORE  AMV</t>
  </si>
  <si>
    <t>sylvain-b-129269</t>
  </si>
  <si>
    <t>RAS, système assez clair pour la souscription. C'est moins cher que la plupart des offres que j'ai comparé. Il y a apparemment 10% dès que l'on assure un 2ème véhicule, bon à savoir</t>
  </si>
  <si>
    <t>charles-z-129268</t>
  </si>
  <si>
    <t>La souscription a été très rapide et intuitive. Les prix proposés par AMV sont plus compétitifs que ceux proposés chez mes assureurs actuels, je recommande.</t>
  </si>
  <si>
    <t>alain-q-129058</t>
  </si>
  <si>
    <t>Assuré depuis de longues années chez AMV, la communication et la gestion informatique des comptes se sont simplifiés au fil du temps, le service est parfait et l'accueil téléphonique en cas de besoin est rapide et efficace.
je recommande chaudement.</t>
  </si>
  <si>
    <t>thierry-p-129028</t>
  </si>
  <si>
    <t>JE SUIS SATISFAIT DES SERVICES MAIS ACTUELLEMENT JE RECHERCHE A FAIRE DES ECONOMIES LES TEMPS SONT DIFFICILES
MERCI POUR VOTRE COMPETENCE CONTINUEZ 
MERCI</t>
  </si>
  <si>
    <t>julien-l-128996</t>
  </si>
  <si>
    <t>je suis satisfait du service, rapide efficace, simplicité de l enregistrement des données, option très intéressante, je le conseillerait a d autres autour de moi</t>
  </si>
  <si>
    <t>mcc784-128694</t>
  </si>
  <si>
    <t xml:space="preserve">Bonjour,
Si vous souhaitez résilier votre contrat auprès de AMV et que ils vous en empêche comme moi pour une raison quelconque :
Pas de panique j'ai la solution , j'ai bien fait taire la dame au téléphone qui me sortait toute les lois du monde sauf CELLE-LÀ. 
Tout simplement demandez : LA RESILIATION DU CONTRAT POUR SITUATION PERSONNEL.
Ensuite regardez dans quel case vous rentrez ??.
Pour ma part cela fait 3 ans que j'essaie de partir et à chaque fois ils me bloquent en me faisant des contrats de 1 an , sans me prévenir du renouvellement. Car les lettres ne sont pas envoyés,  et quand je demande un justificatif.  
Ils me disent clairement que NON ils ne sont pas obligé de me le montrer.
 Bref après 5 ans chez vous ,3 ans d'argent prélevé sur mon compte injustement, et 1 année avec des hauts tarifs. Et 1 année potable. Je vous félicite pas .
En tout cas j'ai enfin réussi à partir et vous pouvez être sur que je ferais tout pour pas que les gens que je connaissent s'assurent à AMV ??
</t>
  </si>
  <si>
    <t>jacques-b-128614</t>
  </si>
  <si>
    <t xml:space="preserve">JE SUIS SATISFAIT DU SERVICE                  
SIMPLE ET PRATIQUE                  
LES PRIX ME CONVIENNENT                   
3° MOTO ASSUREE CHEZ AMV </t>
  </si>
  <si>
    <t>mohamed-amine--s-128500</t>
  </si>
  <si>
    <t xml:space="preserve">Un site rapide et efficace et simple à utiliser
Un logiciel adapté aux téléphones et qui ne beug pas
Un bon enregistrement des données sur la base des données </t>
  </si>
  <si>
    <t>eric-r-128479</t>
  </si>
  <si>
    <t xml:space="preserve">SIMPLE ET PRATIQUE RAPPORT QUALITE/PRIX. Accueil sympathique et renseignements précis, au top par rapport aux autres devis de la concurrence.
A voir en cas de soucis.    </t>
  </si>
  <si>
    <t>follet-g-128463</t>
  </si>
  <si>
    <t>je suis satisfait de votre service .tres bon tarif .demande en ligne simple et efficace . personelle agreable au telephone .cordialement Mr Follet gregori</t>
  </si>
  <si>
    <t>henry-c-128353</t>
  </si>
  <si>
    <t>Très rapide à faire et à comprendre
 Prix très bien plus les garanties et options  en plus
Payes sécuriser  ou prélèvements  part mois 
Tout en ligne sécuriser  merci
 merci</t>
  </si>
  <si>
    <t>jean-luc-c-128334</t>
  </si>
  <si>
    <t>Je suis sastisfait du service, de la qualité des renseignements ainsi que des protections acquisent pour le tarif demandé. Je conseillerai à mes amis.</t>
  </si>
  <si>
    <t>slimane-b-128302</t>
  </si>
  <si>
    <t>Je suis satisfait du service dans sa globalité et du service client mais je pensait avoir une réduction pour le faite d'avoir 2 moto assuré chez AMV assurance</t>
  </si>
  <si>
    <t>jean-georges-s-128161</t>
  </si>
  <si>
    <t>prix très correct, content des services proposé je recommande l'assurance AMV un bon accueil par les hôtesses au téléphone et cite internet très facile d'utilisation</t>
  </si>
  <si>
    <t>jerry-b-127977</t>
  </si>
  <si>
    <t>Je suis plutôt content , faciliter de souscription, clair et bien informé ,avec des formules et options pour tous  ,avec en plus de cela un paiement sécurisé,au top</t>
  </si>
  <si>
    <t>frederic-p-127964</t>
  </si>
  <si>
    <t>Je suis assez satisfait des tarifs effectué chez AMV et simple pour souscrire un nouveau contrat. Je recommande cette assurance car j'ai trois moto dont une de collection</t>
  </si>
  <si>
    <t>theo-m-127953</t>
  </si>
  <si>
    <t>Bonne assurance,
Elle est rapide, et facile pour les motos ou les voitures, c'est assez fluide et facile de prise en main, je vous la conseille fortement.</t>
  </si>
  <si>
    <t>aadam-v-127932</t>
  </si>
  <si>
    <t>Simple et pratique! Je conseils à tout le monde, à une quart d'heure votre deux roue est assurée. Et tout se fait en ligne, mieux c'est avoir une ordi quand même.</t>
  </si>
  <si>
    <t>nathalie-b-127877</t>
  </si>
  <si>
    <t>Je suis très satisfaite du prix et la souscription a été très rapide je recommande vivement cette assurance.Assurance très bien souscription très facile faite en cinq depuis mon téléphone</t>
  </si>
  <si>
    <t>florian-r-127812</t>
  </si>
  <si>
    <t>rapide et efficace très satisfaisant, les prix ne sont pas trop élevé c'est plutot plaisant, rien de tel pour un enduriste. Site internet très bien fait.</t>
  </si>
  <si>
    <t>julien-b-127660</t>
  </si>
  <si>
    <t>service claire et rapide 
conseiller joignable et agréable 
beaucoup de choix et d'options d'assurances proposer 
tarifs correct comparer a d'autre 
je recommande !</t>
  </si>
  <si>
    <t>francois-b-127618</t>
  </si>
  <si>
    <t xml:space="preserve">Rapide efficace le site est intuitif et permet à chaque étape d être clair et de faire avancer son abonnement 
Je recommande cette démarche en ligne et son efficacité </t>
  </si>
  <si>
    <t>thierry-l-127610</t>
  </si>
  <si>
    <t>Je suis très satisfait de vos service
Le prix me convient, le site est clair est pratique aussi bien pour consulter son contrat et le modifier. Merci.</t>
  </si>
  <si>
    <t>sylvie-b-127518</t>
  </si>
  <si>
    <t>Rapide et efficace. La signature électronique permet de ne pas imprimer de papier et l'aide de l'hôtesse pour accéder à la mise en place du contrat était rapide et simple. Merci</t>
  </si>
  <si>
    <t>julie-a-127379</t>
  </si>
  <si>
    <t>Inscription simple et rapide.
Je suis satisfaite. 
Le prix est relativement abordable.
J'espère recevoir les documents restant le plus rapidement possible.</t>
  </si>
  <si>
    <t>alain-p-127377</t>
  </si>
  <si>
    <t>Service au top. A voir en cas de sinistre ( réactivité, rapidité de traitement etc...)
Pour l'heure et assuré depuis plus d'un an , tout est super.
Je conseille fortement.</t>
  </si>
  <si>
    <t>nicolas-l-127171</t>
  </si>
  <si>
    <t>Je suis très satisfait des tarifs et des garanties, j'ai 3 motos assurées ici!
 La réalisation du devis et la validation sont très simple à effectuer.</t>
  </si>
  <si>
    <t>kevin-g-127157</t>
  </si>
  <si>
    <t>Assuré depuis plus de 10 ans rien a dire tarif compétitif , réactif en cas de sinistre ou gestion de contrat. je recommande j'ai toute mes bécanes chez eux tarif multi contrat.</t>
  </si>
  <si>
    <t>clement-m-127026</t>
  </si>
  <si>
    <t>Les contrats sont clairs et les tarifs sont intéressants. De plus, la souscription sur internet est super simple...on peut y aller en toute sérénité...</t>
  </si>
  <si>
    <t>florian-d-127008</t>
  </si>
  <si>
    <t xml:space="preserve">Bonjour,
Après avoir eu un très bon accueil téléphonique et par la suite de très bon prix il a été très simple de souscrire à une offre via internet
Merci
</t>
  </si>
  <si>
    <t>marc-d-126899</t>
  </si>
  <si>
    <t xml:space="preserve">Bonjour,
L'interfaces du site est très pratique les les informations collectées se font très facilement.
Les tarifs me conviennent bien et la rapidité de la mise en place via l'Internet.
</t>
  </si>
  <si>
    <t>georges-g-126758</t>
  </si>
  <si>
    <t xml:space="preserve">Je suis entièrement satisfait de votre compagnie assurance pour le moment en espèrent ne jamais avoir à faire appel à vos prestations . 
Bien cordialement 
M Georges Grech </t>
  </si>
  <si>
    <t>mostafa--l-126724</t>
  </si>
  <si>
    <t>je suis très satisfait De vouloir faire mon assurance chez vous bien sue ainsi votre prix il est juste incroyable franchement Je vous conseille de passer chez AMV assurance y’a pas mieux</t>
  </si>
  <si>
    <t>guillaume-p-126617</t>
  </si>
  <si>
    <t>information claire et formulaire simple complet et rapide. L'obtention d'un devis est rapide avec tous les details necessaire pour une souscription rapide. Parfait</t>
  </si>
  <si>
    <t>eric-b-126610</t>
  </si>
  <si>
    <t>Cherchant à changer d'assurance moto, et après plusieurs bonnes critiques sur AMV, j'ai finalement souscris un contrat avec AMV. 
La démarche est simple sans être trop fastidieuse.
AMV se charge de la résiliation de mon contrat actuel.</t>
  </si>
  <si>
    <t>caroline-d-126572</t>
  </si>
  <si>
    <t xml:space="preserve">Je suis satisfaite du service
Les prix son très intéressants
Assureur recommandé par tous mes amis motards
Interface Internet simple et efficace
Service client disponible </t>
  </si>
  <si>
    <t>william-f-126571</t>
  </si>
  <si>
    <t>bonjour.
service réactif et inscription rapide via internet.
5 eme contrat chez AMV donc pas besoin de vous en dire plus.
2 voitures et 3 motos donc très tarifaire sur le marché avec services compétents.
cordialement</t>
  </si>
  <si>
    <t>jean-pierre-j-126514</t>
  </si>
  <si>
    <t>Je suis un peu satisfait au sujet du prix , normalement j'ai réglé 43,20 et maintenant 51,20 euros , je suis un client fidèle , je souhaite le prix à 43,20 euros merci de votre compréhension</t>
  </si>
  <si>
    <t>pascal-r-126432</t>
  </si>
  <si>
    <t xml:space="preserve">Bon tarif pour une moto 125 avec la possibilité de rajouter des conducteurs.
Souscription en ligne facile et rapide. L'assurance prend effet dès la souscription en ligne. Paiement CB sécurisé. </t>
  </si>
  <si>
    <t>edouard-d-126334</t>
  </si>
  <si>
    <t>Je suis satisfait du service, la fluidité de la finalisation par le site internet a été très agréable. Les éléments du contrat et les options ont été clairement affichés.</t>
  </si>
  <si>
    <t>m-gouverneur-126170</t>
  </si>
  <si>
    <t xml:space="preserve">Satisfait de la facilité pour obtenir une assurance moto 
Les prix sont raisonnables 
J’espère obtenir la carte verte aussitôt que possible 
J’espère également recevoir le contrat d’assurance rapidement </t>
  </si>
  <si>
    <t>olivier-b-126119</t>
  </si>
  <si>
    <t>Les prix me conviennent
Accès simple et pratique
Rapidité de l'établissement du contrat d'assurance.
Réactivité lors de la demande de renseignements..</t>
  </si>
  <si>
    <t>dominique-c-125989</t>
  </si>
  <si>
    <t>accueil téléphonique très rapide et conseillés symphatiques,memes garanties que mon ancienne assurance prime divisée par deux.
inscription en ligne très pratique.</t>
  </si>
  <si>
    <t>alain-e-125983</t>
  </si>
  <si>
    <t>Bon nickel j'étais déjà assuré AMV il y a longtemps et j'étais super content voilà pourquoi je leur fait confiance merci AMV.je recommande à tout mes amis</t>
  </si>
  <si>
    <t>karim-r-125803</t>
  </si>
  <si>
    <t>Je suis très satisfait de votre assurance merci. Cette assurance et pour moi l’une des meilleures en plus de en un click c’est assurer je là conseil fortement.</t>
  </si>
  <si>
    <t>marie-d-125626</t>
  </si>
  <si>
    <t>Je suis satisfaite de ce que propose AMV assurance, de leur disponibilité et de leur écoute lorsqu’on a besoin d’informations supplémentaires ou d’aide.</t>
  </si>
  <si>
    <t>sylvie-m-125458</t>
  </si>
  <si>
    <t>je suis satisfaite d'AMV. Je regrette simplement que le contact téléphonique soit payant. Merci de bien vouloir faire le nécessaire. bonne route à tous avec AMV</t>
  </si>
  <si>
    <t>erwan-l-125397</t>
  </si>
  <si>
    <t xml:space="preserve">Je suis vraiment satisfait du service de souscription d'assurance en ligne il est très clair et simple et les prix sont plutôt attractifs 
Amv ne m'a pas déçu lors de mon précédent contrat 
</t>
  </si>
  <si>
    <t>gwenaelle-j-125377</t>
  </si>
  <si>
    <t>Je suis satisfaite du service et du site qui est pratique de souscrire aussi facilement pour s assurer simplement et aussi efficace et rapide.Le prix est très convenable</t>
  </si>
  <si>
    <t>bilal-e-125364</t>
  </si>
  <si>
    <t xml:space="preserve">trop chère pour un client qui et déjà chez vous depuis longtemps sinistre
faite un effort et de me  rappeler pour et diminuer les mensualité vous pouvez le faire  merci </t>
  </si>
  <si>
    <t>elian-r-125300</t>
  </si>
  <si>
    <t>je suis satisfais du service du prix 
de la rapidité du service 
content d'avoir souscris dans votre cabinet d'assurance 
et voila je suis content merci</t>
  </si>
  <si>
    <t>malory-m-125293</t>
  </si>
  <si>
    <t xml:space="preserve">Rapide pour la souscription. 
Tarifs au top. 
Une réponse au téléphone ultra rapide. 
Attendons de voir en cas de problèmes en espérant qu'il n'y en ai pas. 
</t>
  </si>
  <si>
    <t>dams-corat-125259</t>
  </si>
  <si>
    <t>Je suis satisfait du service. toujours Rapide et efficace
Fidèle à AMV depuis ma première moto (15 ans).
Je recommande fortement cette assurance!!!!!!</t>
  </si>
  <si>
    <t>cyril-r-125251</t>
  </si>
  <si>
    <t>je suis content des tarif du mode de fonctionnement.Merci pour les conseils.J attend de recevoir les papiers la carte verte plus tout les papiers .Je pense que oui.</t>
  </si>
  <si>
    <t>gabriel-f-125221</t>
  </si>
  <si>
    <t>Je suis très satisfait du service 
Simple et rapide 
je recommanderai votre assurance à mes amis pour votre service en ligne très rapide et sécurisant.</t>
  </si>
  <si>
    <t>marc-k-125194</t>
  </si>
  <si>
    <t>Je suis très satisfait de la rapidité de souscription sur le site en ligne ainsi que du tarif très attractif. J'espère qu'en cas de sinistre l'assurance sera aussi bonne.</t>
  </si>
  <si>
    <t>leslie-f-125170</t>
  </si>
  <si>
    <t>Je suis satisfaite de votre service et même rapport prix .
Rapidité en ligne et traitement de dossier rapide.
Je recommande fortement votre site pour vous assurer.</t>
  </si>
  <si>
    <t>maxime-h-125156</t>
  </si>
  <si>
    <t>Je suis satisfait. Assurance moins chère que les autres assurances non spécialisées. Je vais pouvoir rouler sereinement. Cheveux aux vents pour de grandes virées.</t>
  </si>
  <si>
    <t>julien-g-124820</t>
  </si>
  <si>
    <t>Assurance en ligne très bien expliquer très facile à remplir et rapide je recommande cette assurances site très bien expliqué je le recommande cordialement merci</t>
  </si>
  <si>
    <t>michael-p-124750</t>
  </si>
  <si>
    <t>Souscription rapide mais un tarif un peu élevé. J'espérais avoir une réduction plus forte avec ce troisième contrat. J'attend peut-être un petit geste??</t>
  </si>
  <si>
    <t>oussama-m-124619</t>
  </si>
  <si>
    <t>Simple et rapide à souscrire, prix raisonnables et abordables même pour petit budget avec un choix d’option! Je recommande cette assurance pour les scooters et moto !</t>
  </si>
  <si>
    <t>jean-jacques-d-124479</t>
  </si>
  <si>
    <t>c'est parfait mais votre logiciel ne tient pas compte de personne qui ont eu leur permis A à 16 ans, sinon c'est pratique rapide et très clair.
vive amv</t>
  </si>
  <si>
    <t>gilles-f-124467</t>
  </si>
  <si>
    <t>simple rapide pour souscrire , que demander de plus. plus assure en moto depuis environ 25 ans, pas de chichi et de blabla. nickel merci pour cette facilité</t>
  </si>
  <si>
    <t>melanie-l-124293</t>
  </si>
  <si>
    <t>LE PERSONNEL DU SUPPORT INFORMATIQUE N EST PAS DUTOUT DANS L ACCOMPAGNEMENT ET IL FAUT SE DEBROUILLER SEUL C EST DOMMAGE
L OFFRE EST TRES INTERESSANTE</t>
  </si>
  <si>
    <t>joseph-g-124242</t>
  </si>
  <si>
    <t>top! interlocutrice remarquable par sa clarté, sa patience et sa ténacité.
Très belle expérience client.
Je recommande fortement ce service et sa performance.</t>
  </si>
  <si>
    <t>jc-124059</t>
  </si>
  <si>
    <t>Cet assureur m  a résilié au motif que je n avais pas fourni tout les papiers demandé !!!
Alors qu il les avait pour la même moto assuré juste une année avant...pendant le confinement!!!
Par contre aucun avis de résiliation....donc je continuais à rouler tranquillement..
Après avoir fait un mail pour demande  d explications ,je reçois un courrier postal 10 jours après pour me dire que je n aurais pas de suite favorable à ma demande...
Car BIEN SUR ILS ONT ENCAISSÉ MON ARGENT ...</t>
  </si>
  <si>
    <t>lizetmarie-123930</t>
  </si>
  <si>
    <t>Vente forcée je ne suis pas arrivé à annuler mon assurance parce qu il faut avoir vendu le véhicule et malgré avoir répondu à leur première lettre de relance que je désirais ne plus être assuré ils viennent de m envoyer un courrier recommandé me réclamant la somme de 5 mois d asdurance !!!</t>
  </si>
  <si>
    <t>damien-s-123894</t>
  </si>
  <si>
    <t xml:space="preserve">Je suis tout à fait satisfait des prestations AMV. 
Les prix sont corrects et j’apprécie les services en ligne ou par téléphone. Le site internet est parfait et très rapide. 
</t>
  </si>
  <si>
    <t>kevin-m-123495</t>
  </si>
  <si>
    <t>Satisfait de la facilité pour assurer un autre véhicule. Je recommande AMV à mon entourage pour leur accessibilité et prix défiant toute concurrence.</t>
  </si>
  <si>
    <t>caroline-t-123485</t>
  </si>
  <si>
    <t>SATISFAITE DE VOS SERVICES TRES REACTIF LES  PRIX  SONT ATRACTIF NOUS VOUS REMERCIONS POUR VOTRE RAPIDITE DANS L'ATTENTE DE VOTRE REPONSE  MERCI POUR TOUS</t>
  </si>
  <si>
    <t>mstec78-123324</t>
  </si>
  <si>
    <t>Tarifs très correcte , en 43 ans de conduite moto sans interruption, j'ai eu 4 assureurs et le mieux placé, au niveau facilité de contrat, tarifS et communication c'est AMV. Mon souhait serait d'avoir un tarifs qui puisse baisser un peu par rapport au fait de 0 sinistres. Quelques euro de plus, c'est PEU mais même tarifs ou moins, c'est MIEUX.</t>
  </si>
  <si>
    <t>alain-s-123271</t>
  </si>
  <si>
    <t>L'accueil, les services, la réactivité, les temps d'attente, la simplicité des démarches, tout est parfait.....
je recommanderais AMV sans hésitation.</t>
  </si>
  <si>
    <t>bru--123232</t>
  </si>
  <si>
    <t>La réactivité, la fiabilité ainsi que la réputation d’AMV sont des atouts sécurisants pour ma vie de motard, je suis ravi d’avoir accordé ma confiance à AMV …</t>
  </si>
  <si>
    <t>girondin38-123206</t>
  </si>
  <si>
    <t>Parfait, disponibilité, réponse aux questions par courriel ou téléphone, personnes aimables. Franchement, je n'ai rien à redire, tarifs compétitifs. Que du plus.</t>
  </si>
  <si>
    <t>djean-123182</t>
  </si>
  <si>
    <t>le prix est tout à fait competitif et une reponse telephonique est toujours rapide 
et aimable j ai deja recommandé souvent AMV à des amis motards 
bonne journée</t>
  </si>
  <si>
    <t>rleriche-123180</t>
  </si>
  <si>
    <t xml:space="preserve">Bon suivi
Très bon tarifs adaptés à l’utilisation d’une moto ancienne. Jamais testée sur panne ou accident. Contacts au téléphone pertinent. 
Je conseille cette assurance </t>
  </si>
  <si>
    <t>fanfan-123164</t>
  </si>
  <si>
    <t>POUR LE MOMENT TOUT SE PASSE BIEN. RIEN A REDIRE.
JE RECOMMANDE AMV QUI EST UN ASSUREUR SERIEUX
QUE JE TIENS A REMERCIER CAR IL A FAIT UN GESTE
COMMERCIAL POUR L'ASSURANCE 2020 SUITE AU COVID 19</t>
  </si>
  <si>
    <t>olivier--m-123122</t>
  </si>
  <si>
    <t>Je suis satisfait du tarif et la qualité du service d'AMV et leur professionnalisme je recommande cette assurance pour mes collègues motards et autre personne</t>
  </si>
  <si>
    <t>carole-v-122918</t>
  </si>
  <si>
    <t>Satisfaite de tout pour le moment, contact téléphonique parfait, tarif intéressant. Navigation sur le site et envoi des documents pratique. Rien de plus à dire.</t>
  </si>
  <si>
    <t>jean--luc-v-122896</t>
  </si>
  <si>
    <t>Très rapide me convient parfaitement tarif  signature électronique et assuré dans l'heure très satisfait site très bien fait je n'attend plus que ma carte verte</t>
  </si>
  <si>
    <t>restor-brit-30-122878</t>
  </si>
  <si>
    <t>Client AMV depuis 2011 sans probleme tant en motos qu'en vehicules collection.
Bonne réactivité de la part de cette compagnie d'assurance lors de demande de tarification par téléphone ou mails.</t>
  </si>
  <si>
    <t>jf-122587</t>
  </si>
  <si>
    <t xml:space="preserve">Assez satisfait si on prend en compte le prix / est que j'ai pas eu besoin de faire appel à eux..
Sinon contrainte / franchise vol assez strict 
Garantie corporel surement à revoir... </t>
  </si>
  <si>
    <t>jonathan-b-122586</t>
  </si>
  <si>
    <t>Satisfait des services et prix abordable au top jamais eu de problème avec cette assurance facile d utilisation sérieux service impeccable rapide et efficace</t>
  </si>
  <si>
    <t>carlroc-122496</t>
  </si>
  <si>
    <t>Je n'ai jamais été déçu de Amv.Pour m'a part,c'est la référence moto.
Dans mon Clubs BMW,90 pour cent étaient assez chez Amazon.Je les vois tous les ans au Salon de la Moto a Paris.</t>
  </si>
  <si>
    <t>moimoi37-122483</t>
  </si>
  <si>
    <t>très bien , je recommande , assurance tranquille , pas de problème assurance engagée , je suis satisfait donc j'y reste , prix attractif , garanties élevées , donc très bien</t>
  </si>
  <si>
    <t>cyril-122478</t>
  </si>
  <si>
    <t>Super gestion mais j’ai trouvé moins cher ailleurs, dommage qu’ils ne prennent pas plus en compte l’expérience du pilote ou la gestion de flotte j’ai d’autres véhicules et au final j’ai dû séparer mes assurances</t>
  </si>
  <si>
    <t>liam-117787</t>
  </si>
  <si>
    <t>Mon scooter défoncé en février, par un chauffard qui n’a pas voulu faire de constat, tous les torts de son côté, ne répond pas à l’assurance, j’ai tout fait ds les règles, résultat : juin, pas de preuve pour amv ( le silence de la partie adverse en est une pourtant !), pas de remboursement alors que l’expert l’avait évalué à 800€, totalement dégouté, je ne reviendrai pas.</t>
  </si>
  <si>
    <t>dauphin56-51085</t>
  </si>
  <si>
    <t>Mon 1er Avis étant effacé, j' invite tous les futurs motards et surtout ceux qui sont assurés CHEZ AMV à Fuir cet organisme et partir chez de Vrais ASSUREUR le meilleur tant pour MOI  AMDM assurance Mutuelle des Motards qui contrairement à AMV ne vous dit pas après un accident Corporel que vous êtes assurés depuis ONZE ANNÉES chez eux mais que vous n'avez pas pris l'Option CONDUCTEUR, Donc c'est tous pour TOI par conte chez AMDM l'option conducteur est INCLUSE dans l'assurance Tous Risques tous comme a la GMF Salutations Mr POVEDA Alexandre</t>
  </si>
  <si>
    <t>adrien31600-115036</t>
  </si>
  <si>
    <t xml:space="preserve">Je souhaite résilier l'assurance selon le décret L112-9 du codes des assurances pour le délai de rétractation de 15j mes demandes ne sont refuser sans écrit. En AR
Il vont donc m'envoyer des huissier à la  maison vue que je ne paye pas et qu'il refuse de me résilier (réponse oral) 
Alors que je ne demande qu'à respecter la loie </t>
  </si>
  <si>
    <t>y4001-113508</t>
  </si>
  <si>
    <t xml:space="preserve">Bonjour, suite à un sinistre non responsable, percuté par une automobiliste qui a grillé le stop et constaté par rapport de police, je ne peux que déplorer un service d'indemnisation très lent et non professionnelle. ma moto est toujours immobilisée depuis 2 mois et pendant ce temps l'assurance court toujours...j'ai demandé un geste commercial à ce sujet. je vais voir
Je vois des avis sur AMV très positif sur la partie commerciale et c'est ok, au niveau commerciale et offre, très bien.
En plus ils ont changé aussi leur organisation au niveau des gestionnaire de dossiers d'indemnisation, vous ne pouvez joindre que par chance votre gestionnaire, la personne est très sympa et avenante mais n'est jamais responsable...
Mon conseil depuis peu..est à fuir, ou alors n'ayez jamais de sinistres
</t>
  </si>
  <si>
    <t>grimmerf-112662</t>
  </si>
  <si>
    <t xml:space="preserve">J'ai eu un sinistre non responsable (aucun doute possible, la partie adverse a grillé un stop).
J'ai perdu ma moto suite à ce sinistre (les réparations étaient trop coûteuses par rapport à sa valeur).
Nous sommes aujourd'hui le 04/05 et amv me ballade à chaque appel de part en disant q'ils n'ont toujours pas de réponse de l'assurance adverse.
Serai-je un jour indemnisé ? J'ai un gros doute !
Fuyez cette assurance qui est d'ailleurs beaucoup plus chère que d'autres mais sans aucune garantie... </t>
  </si>
  <si>
    <t>jean-luc--111932</t>
  </si>
  <si>
    <t>Efficace rapide récompense la fidélité très apprécié dans l’univers de la moto assurance ancienne et réputée pour son rapport qualité prix très accessible par téléphone et e mail bravo</t>
  </si>
  <si>
    <t>jll-111829</t>
  </si>
  <si>
    <t>Je suis très satisfait depuis quelques années du service avec amv ils répondent à mes attentes et sur les dossiers traités et faciliter de contacts téléphoniques avec les agents merci</t>
  </si>
  <si>
    <t>foolek-111616</t>
  </si>
  <si>
    <t>Pour le moment je suis satisfait d'amv pour l'assurance de ma 125. La seul fois où je les ai sollicité pour une panne en 5 an ils ont été très réactifs et m'ont envoyé un dépanneur bien avant le délai annoncé de 45 minutes d'attente, en 15 minutes ils étaient sur place. Merci amv.</t>
  </si>
  <si>
    <t>georges--111345</t>
  </si>
  <si>
    <t xml:space="preserve">C’est une assureur qui est à l’écoute et qui réponds toujours dans de bref délais
Les mails de communication sont très intéressants et pertinents 
Colle hivernage, conduite en hiver etc
Très bonnes garantie et prix intéressant </t>
  </si>
  <si>
    <t>triumph-111328</t>
  </si>
  <si>
    <t xml:space="preserve">L 'amelioration tel pourrait être un plus 
Comme mes véhicules sont stockés sur mon lieu de vacances il serait souhaitable de recevoir les cartes verts sur mon lieu d'habitation principal </t>
  </si>
  <si>
    <t>sidi-111323</t>
  </si>
  <si>
    <t xml:space="preserve">Assurance qui répond parfaitement aux exigences de ses clients.
Les réponses sont très claires, rapide par téléphone ou par mail et la simplicité du site internet est très bien.
Merci 
</t>
  </si>
  <si>
    <t>franck--111314</t>
  </si>
  <si>
    <t>Tarifs compétant très facile pour faire un contrat sur internet et accueil téléphonique très bien. Rien à dire de mauvais, je recommande amv sans aucun problème.</t>
  </si>
  <si>
    <t>deadlysprite--111292</t>
  </si>
  <si>
    <t>Assurance à la disposition des ses assurés et avec des tarifs similaires voir un peu en dessous de ses concurrents à garanties égales.
Toutefois, je déplore le fait que l'assistance 0km ne soit pas incluse dans l'offre tous risque. 
Je recommande AMV</t>
  </si>
  <si>
    <t>john82-111100</t>
  </si>
  <si>
    <t>Assurance compétitive et conseillers à l'écoute et disponibles. Cependant pas d'avis négatif car aucun accident à déplorer. Je recommande cette assurance pour deux-roues.</t>
  </si>
  <si>
    <t>rays95r-111095</t>
  </si>
  <si>
    <t>Assurance a éviter et a fuir surtout ne vous lancez pas avec eux. Le jour où ya un sinistre 99.99% qu'il indemnise rien du tout et vont tout faire pour vous la mettre a l'envers. J'ai cédez un scooter qui rouler juste la fourche tordu pour 100e alors qu'il avait une valeur de 700e. C'est direct assurance version 2 roues. Bien seulement si vous voulez payer pas trop chère</t>
  </si>
  <si>
    <t>pascalspeedtriple91-110870</t>
  </si>
  <si>
    <t>possibilité d assurer des motos de façon ponctuel ( par exemple, lors de la période hivernale ,alors que la moto reste au garage, et bien lorsque le weekend est clément, il faudrait mettre en place un système de clic pour une assurance ponctuelle à la carte,   de plus je viens d'effectuer un stage perfectionnement sécurité chez MOTO ECOLE CERVEIRA-C2RM, il se trouve que l'attestation délivrée permet une remise sur assurance auprès de la mutuelle des motards, quand est il pour AMV? puis je prétendre à quelque chose, avez vous envisagé ce cas de figure?</t>
  </si>
  <si>
    <t>phil-110775</t>
  </si>
  <si>
    <t>Très satisfait pour la rapidité à souscrire le contrat et aussi rapide et simple pour la résiliation, les garanties sont très acceptables et bien placées au niveau des prix</t>
  </si>
  <si>
    <t>janjanc--110756</t>
  </si>
  <si>
    <t>Bon rapport qualité prix sur le marché mais je pense que cela reste cher en fonction de ma situation. Comme beaucoup de choses dans notre société de consommation le cumul des obligations dépassent le niveau des ressources donc il faut faire des choix !</t>
  </si>
  <si>
    <t>motard-110744</t>
  </si>
  <si>
    <t>J'estime que le rapport qualité de l'assurance, prix de la cotisation annuelle est très satisfaisant. Je suis assuré depuis plusieurs années, d'abord pour un scooter maintenant pour une moto et je suis très satisfait des prestations de AMV.</t>
  </si>
  <si>
    <t>alvarez-19099</t>
  </si>
  <si>
    <t>Motard depuis 53 ans  hélas j'ai du me séparer de ma Transalp , devenue trop haute et trop lourde . Je vais me mettre en quête d'une machine plus légère et plus basse . Trés satisfait de mon assureur   A M V   , que je pense retrouver bientôt  ..</t>
  </si>
  <si>
    <t>didier25-110680</t>
  </si>
  <si>
    <t>Assurance parfaitement adaptée à l'usage occasionnel que j'ai de ma moto 125 - Promenades et trajets occasionnels, véhicule peu concerné par le risque d'emprunt indélicat. Excellent rapport qualité prix.</t>
  </si>
  <si>
    <t>jag2762-110649</t>
  </si>
  <si>
    <t>Très bon assureur motos avec un excellent service client, à l'écoute.
Client de cet assureur depuis 10 ans je ne peux que m'en féliciter, je viens de vendre ma moto mais dès que j'en ai une autre je m'assure chez AMV.</t>
  </si>
  <si>
    <t>wyat-110573</t>
  </si>
  <si>
    <t>J'ai assuré une moto de collection puis un cyclo chez AMV légende, j'en ai été très satisfait en ce qui concerne la facilité pour souscrire et également pour résilier lorsque j'ai revendu mes vieilles machines. Je les recommande sincèrement.</t>
  </si>
  <si>
    <t>romu66-62645</t>
  </si>
  <si>
    <t>J'ai apprécié qu'AMV baisse ses tarifs d'une année sur l'autre (bonus constant de 50%),  là où beaucoup d'assureurs les augmentent sans vergogne.  Lors de la vente de la moto, la résiliation et le remboursement du trop versé à été très facile et rapide via leur site. J'ai changé d'assureur pour ma nouvelle moto uniquement pour les tarifs.
Je  n'ai pas eu de sinistre donc pas possible de donner un avis sur leur gestion.</t>
  </si>
  <si>
    <t>ana-104520</t>
  </si>
  <si>
    <t xml:space="preserve">A l'heure où certains se régalent des effets de la crise on peut dire que l'assurance AMV fais partie de ceux qui ne meurent jamais de faim. A l'antipode de toute humanité je vous déconseille fortement cette assurance !!!
Je vais me faire un plaisir de leur faire la publicité qu'ils méritent !!! </t>
  </si>
  <si>
    <t>yak-104150</t>
  </si>
  <si>
    <t>Je me suis fait voler ma moto et il ont refuser de me dédommager pour des futilité je suis parti chez d'autre assurance pour leur demander si c'était un motif valable il m'ont répondu qu'il ne voulais pas ce prononcer mais que chez eux pour ce motif il dédommager l'assurer.
Je vous déconseille vraiment cette assurance pour quelque € de plus je vous conseille une véritable assurance ou il ne faut pas envoyer 10000 mail pour une réponse</t>
  </si>
  <si>
    <t>ag-57-104107</t>
  </si>
  <si>
    <t xml:space="preserve">Motards confirme je viens de vivre une situation que je trouve anormale de la société d assurance AMV. Client chez eux depuis 1985 avec un contrat moto verte  renouvelée lors des renouvellements de véhicule  sans aucun sinistre depuis 35 ans  on vient de me résilier mon contrat pour manque de pièce administrative.  Je viens d acheter un véhicule neuf et le constructeur et ou importateur a tardé à envoyé un quitus   Ce dont j avais informé AMV  et malgré l ancienneté du contrat  et la fidélité du client on résilie sans personnaliser    Le respect du fidèle client motard est bafoué. 
Ce n est pas grave la MAAF  a pris le relais et pour moins cher mais n attendez pas  d AMV. Autre chose qu un service minimum  ce qui est dommage lorsqu’on se prétend l assurance des 2 roues  </t>
  </si>
  <si>
    <t>raphael1710-103938</t>
  </si>
  <si>
    <t>Je viens de recevoir votre mail comme quoi mon bonus de 0.85 ne serait pas prit en compte du fait que je suis second conducteur sur le contrat d'assurance de mon FRERE et pas de mon conjoint ou de mes parents. C'est inadmissible, qu'elle est la différence, je conduis depuis 2017 sans aucun sinistre et cela n'est pas prit en compte sous prétexte que l'assurance est au nom de mon frère et pas à celle de mes parents. Je me suis assuré 15 mois chez APRIL MOTO et mon bonus auto à était prit en compte, je ne comprend pas votre démarche.
Cordialement</t>
  </si>
  <si>
    <t>stefkzi-103162</t>
  </si>
  <si>
    <t>25 ans d'assurance, aucune chute ou accident. Assuré tout risque, 1600 euros pour un 1200xjr volé (ils m'ont fait en plus un cadeau de franchise)....puis après un retrait de permis, refus de me reprendre...</t>
  </si>
  <si>
    <t>varadero-103001</t>
  </si>
  <si>
    <t>Assurance spécialisée 2 roues qui connaît bien son job. Accueil et traitement des dossiers agreables. Des tarifs compétitifs et une plateforme client facile d'utilisation</t>
  </si>
  <si>
    <t>rangecool-102947</t>
  </si>
  <si>
    <t xml:space="preserve"> bonjour
rien a signaler pas eu de sinistre et la communication est très bonne; les échanges sont courtois et les réponses rapides je suis en train de restaurer un nouveau deux roues que je compte assurer chez eux</t>
  </si>
  <si>
    <t>jlb-102686</t>
  </si>
  <si>
    <t>Personnel toujours agréable, à l'écoute des besoins du client. Arrangeant au niveau des paiements. Les échanges de formalités se font très vite soit par courrier soit par mail. Voilà pourquoi je suis satisfait.</t>
  </si>
  <si>
    <t>dan0453-102682</t>
  </si>
  <si>
    <t>J'AURAIS SOUHAITER D'AVOIR LE PRIX AU KILOMÈTRE CE SERAIT PLUS INTÉRESSANT POUR MOI CAR J'AI UTILISÉ PAS TRÈS SOUVENT MA MOTO VOILÀ JE VOUS REMERCIE DE VOTRE ATTENTION</t>
  </si>
  <si>
    <t>cricri15--102612</t>
  </si>
  <si>
    <t>Très content de l,assurance,toujours à l’écoute,prix très convenables,ceci dit je n’ai pas eu d’accident,mais je fais totalement confiance à Amv,très content que l’on me l’ai recommandé</t>
  </si>
  <si>
    <t>alain-102578</t>
  </si>
  <si>
    <t>Le must de l'assurance deux roues, par la qualité des prestations, le montant des garanties, la rapidité des indemnisations, et la compétence des interlocuteurs.</t>
  </si>
  <si>
    <t>felix-102572</t>
  </si>
  <si>
    <t>Très bon service. Les demandes sont toujours traitées dans les délais, et je trouve toujours une réponse à mes questions. Je recommande cette assurance.</t>
  </si>
  <si>
    <t>zimpo-102566</t>
  </si>
  <si>
    <t>J'ai souscrit à une assurance tout risque sur ma moto (tracer 700) qu'on m'a volé au bout de 11 mois. Le remboursement se fait à neuf au bout de 6mois donc une perte assez considérable comparé à la côte argus. Le réelle problème c'est la franchise qui est d'en moyenne 10% sur la valeur de l'expertise. Si l'on prend en compte le prix de la moto, plus les accessoires (heureusement je n'avais pas investis dans un pot ouf), plus tous les frais lié à la mise en circulation du véhicule (carte grise etc) en tout risque au bout d'un an on reçoit l'équivalent de 70% de la valeur cash qu'on a dépensé pour le véhicule. L'assurance est chère (voir même très cher pour un jeune conducteur), cependant il faut avouer leur professionnalisme dans la gestion du dossier qui à été traité rapidement (1 mois) et joignable facilement.
Pour conclure, une assurance sera toujours gagnante et nous en tant que petit individu nous ne seront jamais satisfait à 100% mais l'assurance permet de limiter la casse. Cependant plus on paye et plus on est sécurisé.</t>
  </si>
  <si>
    <t>mimi-102553</t>
  </si>
  <si>
    <t>Rien à reprocher . Assurance spécialisée moto depuis le début . N'ayant pas d'accidents ou vol ou incendie à déplorer , il m'est assez difficile d'évaluer objectivement l'efficacité d'AMV</t>
  </si>
  <si>
    <t>jerome-83-102545</t>
  </si>
  <si>
    <t xml:space="preserve">Vraiment très bien rien a dire le service et de très bonnes qualités et les tarifs son correcte  voilà je vous les recommander vraiment rapport qualité prix impeccable merci
</t>
  </si>
  <si>
    <t>ghistof-102533</t>
  </si>
  <si>
    <t>Tarif très correct - écoute et questions rapidement en réponse - commerciaux sympathiques - site AMV très facile - le top des assurances moto je confirme</t>
  </si>
  <si>
    <t>lc-102532</t>
  </si>
  <si>
    <t>Suite au vol de la moto, le dossier a été pris en charge rapidement une fois le dossier complété,  plus qu a attendre l avis pour le montant du remboursement et cela s est fait de manière suivie. Tres satisfait malgré     Ce qui s est passé.</t>
  </si>
  <si>
    <t>hamoko-102527</t>
  </si>
  <si>
    <t>Déjà client dans ma jeunesse et toujours Un  bon accueil et un rapport qualité garanti prix imbattable. Contrat pourbun xr600 avec les garanties que je voulais pour 17€ par mois ( 28€ chez axa)</t>
  </si>
  <si>
    <t>cleasys-102526</t>
  </si>
  <si>
    <t>le seul moment ou j'ai eu  besoin de AMV, c'est quand le moteur de mon KTM a rendu l'âme sur la voie rapide, je les aient appeler et ce sont occupé de tout, je ne suis pas rester comme un c** au bord de la route.</t>
  </si>
  <si>
    <t>joe83s--102365</t>
  </si>
  <si>
    <t xml:space="preserve">Premier sinistre chez AMV assurance. Tord partagé A 50%  50% ils mon résilier mon contrat  a ma daté 
 anniversaire  super un assureurs qui veux pas d accident </t>
  </si>
  <si>
    <t>chris-63200</t>
  </si>
  <si>
    <t>Assurance pas chère mais qui ne sert à rien.... Un service client déplorable avec des interlocutrice qu on a envie de claquer et qui vous raccroche presque au nez... Une des pires assurances parmis les pires des assurances... Ne sert qu à avoir le papier vert.....et en cas de sinistre alors la ce n est même pas la peine fuyez cette soit disant assurance à moins de ne pas vouloir payer chère et d être en règle !!!!!!!!!!!!!!!!!!!!!!!!!</t>
  </si>
  <si>
    <t>pistolpete-101006</t>
  </si>
  <si>
    <t xml:space="preserve">Tant que vous payez et n´avez pas d`accident tout va bien...
J'ai été victime, non responsable, d'un accident il y a quatre mois. J'ai été légèrement blessé (heureusement).La moto quelques dégâts reparables selon expert.
Service client AMV horrible. Ils vous baladent et aucune solution est proposé. Je renouvelle les demandes , les réponses sont variés. 
Ils m'adressent un courrier pour me dire qu'ils "discutent" avec l'assurance adverse...
On doit m`appeler pour me raconter l`avancée du dossier..
Evidemment et regardant les avis sur les différents forum je me rends compte que je me suis fait avoir.
Je DECONSEILLE fortement cette compagnie. 
</t>
  </si>
  <si>
    <t>02 décembre 2020 suite à une expérience en décembre 2020</t>
  </si>
  <si>
    <t>mp-100887</t>
  </si>
  <si>
    <t xml:space="preserve">Bonsoir ,
Une relation clientèle médiocre avec des réponses souvent inadaptées , lettres types incohérentes par rapport au contexte , suivi client pour indemnisation de piètre qualité et très long etc...
L'expert se déplace et juge que la moto est économiquement réparable alors AMV veut frapper d'opposition la carte grise . Un sinistre du mois d'août vol de motos et à ce jour aucune indemnisation etc... 
 </t>
  </si>
  <si>
    <t>rom44-100487</t>
  </si>
  <si>
    <t xml:space="preserve">Tant que vous n'avez pas de problème tout est bien et service sympathique. 
Par contre la ou on déchante fortement, c'est lorsque vous avez un souci. Et ceci même si vous êtes plutôt un bon client pour eux (11 ans assurés chez eux, jamais eu aucun souci a déclaré). 
La je suis victime, je déclare cet incident et là la galère commence. Cela fait plus de 3 mois que cet événement a eu lieu et toujours aucun remboursement. Une vraie galère pour joindre qui que se soit, on voit renvoi dans tous les sens. 
Brefs, si vous êtes certains de n'avoir jamais aucun souci à déclarer je vous conseille fortement cette compagnie. Dans le cas contraire, je vous conseille de fuir très très rapidement. 
</t>
  </si>
  <si>
    <t>vendeur-66-99315</t>
  </si>
  <si>
    <t>Je recommande AMV a toutes personnes voulant assurée un véhicule moto voiture le personnel est très professionnel attentif et toujours disponible pour vous donner tout les renseignements nécessaires a la bonne marché de vos contrats , les prix sont attractif mais surtout bas par rapport au autres assurances qualité de service assuré félicitations a cette compagnie .</t>
  </si>
  <si>
    <t>27 octobre 2020 suite à une expérience en octobre 2020</t>
  </si>
  <si>
    <t>bali62-99302</t>
  </si>
  <si>
    <t>Panne de moto au travail 40 kms du domicile , moto pris en charge et retour au domicile en taxi , aucune avance d’argent , idem avec le contrat voiture</t>
  </si>
  <si>
    <t>dt-99277</t>
  </si>
  <si>
    <t xml:space="preserve">Très satisfait par la qualité du relationnel et le niveau de tarification qui est performant lorsque l'on possède plusieurs motos dont certaines de collection.
Une suggestion d'amélioration serait de pouvoir "caler" la date anniversaire de chaque contrat pour en simplifier la gestion et le paiement
</t>
  </si>
  <si>
    <t>shimik--99267</t>
  </si>
  <si>
    <t>Assuré tous risques depuis 2009 chez eux(gsr600-gsxf650-gsxr750) , j'ai eu un dommage non responsable en décembre 2019. Un mec m'as éclaté à l'arrière quand je me suis arrêté pour une priorité à droite, et en plus s'est enfuit. Pour une 650 de 2012 avec des kms mais dans un état très correct. Ils me remboursent 2000 bal pour la machine et 1000bal pour le préjudice corp . Je reçois des miettes par ci par là... Un virement, un chèque, un autre virement...  Vraiment dégouté je pense chercher ailleurs</t>
  </si>
  <si>
    <t>bouic-gerard-99180</t>
  </si>
  <si>
    <t>J'ai été victime, non responsable, d'un accident où un automobiliste a fait demi-tour devant moi alors que je circulais à moto. J'ai été assez grièvement blessé et j'ai eu 6 mois d'arrêt.
Concernant AMV ?   RIEN DE RIEN
Plus d'un an après, je n'ai toujours rien reçu, PAS UN CENTIME...
Par contre, quand je relance, ils m'adressent un courrier pour me dire qu'ils "discutent" avec l'assurance adverse...
Moi, je n'ai JAMAIS discuté pour payer mes cotisations.</t>
  </si>
  <si>
    <t>cnaudet--99176</t>
  </si>
  <si>
    <t>C'est une Assurance très sérieuse qui propose de nombreuses options avec de belles prestations. Elle couvre les jeunes conducteurs   sans exagérer sur les tarifs.</t>
  </si>
  <si>
    <t>chris-toph-99083</t>
  </si>
  <si>
    <t xml:space="preserve">Je n'avais pas été assuré moto depuis longtemps, et alors que la plupart des assurances m'imposait une surprime jeune conducteur, AMV a pris en compte mon ancienneté voiture.
</t>
  </si>
  <si>
    <t>ced--99074</t>
  </si>
  <si>
    <t>Toujours un interlocuteur au téléphone sans attendre des heures et qui parle français ( et fait travailler des français) . Le prix est top aussi , donc pour la moto c’est ici qu’il faut s’assurer</t>
  </si>
  <si>
    <t>kevinp-99069</t>
  </si>
  <si>
    <t>Très bonne assurance mais on ne devrait pas avoir de malus lorsque l'on tombe a cause d'une trace de gasoil et que l'on a les preuves de celle ci. Je comprends que l'assureur ne peut se retourner contre quelqu'un mais nous conducteur sommes juste victime de cette situation.</t>
  </si>
  <si>
    <t>christophe-98707</t>
  </si>
  <si>
    <t>Client depuis 4 ans, je déménage hors Ile de France et ma prime augmente de 50% (+200€). Incompréhensible !
Le service client me balade par téléphone et je finis dépasser les 30 jours pour dénoncer de façon écrite l'augmentation... puis je me fais raccrocher au nez par le service client quand je hausse le ton pour leur dire qu'ils m'ont baladé et que je vais changer d'assureur. 
Trop naif !
La concurrence n'aura pas de mal à m'offrir un meilleur service client... et d'après les devis que j'ai reçu, un meilleur tarif !
J'ai eu 1 sinistre (non responsable). Le délai de traitement pour la prise en charge de la moto + réparation (roue avant voilée) : 
- accident : 14/06/2018 
- devis du garage : 27/06/2018 
- réparations : 11/12/2018 
Soit 6 mois pour qu'AMV fasse avancer le dossier auprès des experts pour une roue avant voilée... en attendant l'assurance était facturée plein pot !</t>
  </si>
  <si>
    <t>flore68-97886</t>
  </si>
  <si>
    <t>J'ai eu sinistre en Août 2019. Même si je n'ai pas retrouvé le souvenir de ce qui s'est passé, AMV a été à l'écoute, professionel et rapide pour gérer cet incident de parcours. Un grand Merci à eux et aux collaborateurs AMV qui ont bien assuré.</t>
  </si>
  <si>
    <t>raoul33-97665</t>
  </si>
  <si>
    <t>Suite à un accident, dans lequel je ne suis pas en tord, parce que j'ai été percuté par un véhicule sortant de son stationnement, le 11/10/2019. Ma moto est toujours en attente d'un ordre de réparation chez le concessionnaire BMW à Lille. Par ailleurs, j'ai demandé une contre expertise par l'expert a jugé que mon démarreur qui ne fonctionnait plus après l'accident, ne devait pas être pris en charge dans la réparation ? L'interlocuteur de l'assurance me répète que j'aurai dû être assuré en tout risque alors que je n'étais absolument pas en tort !!! Enfin l'assureur me réclame le paiement de ma cotisation annuelle alors que la moto est toujours accidentée chez le concessionnaire. Cette assurance se moque de ses assurés, je vais devoir faire intervenir mon avocat. C'est une honte, j'attends depuis le 11 octobre 2019 et rien ne bouge !!....</t>
  </si>
  <si>
    <t>adilino81-97323</t>
  </si>
  <si>
    <t>On pense plus souvent à critiquer quand les choses ne vont pas qu'à exprimer sa satisfaction quand tout va bien. En ce qui me concerne, et après plus de 10 ans chez AMV 2 roues, je suis plus que satisfaite. Je me suis toujours sentie soutenue en tout point en cas de litige et même lorsque j'ai pu me tromper, ils sont toujours restés patients, compréhensifs, joignables et complètement professionnels. Ça devient rare aujourd'hui malheureusement donc il me semble important de le souligner</t>
  </si>
  <si>
    <t>02 septembre 2020 suite à une expérience en septembre 2020</t>
  </si>
  <si>
    <t>vince0627-96958</t>
  </si>
  <si>
    <t>Trés bonne assurance.Des prix logique et peu élevé.Garde toujours contact avec son assuré et méme pendant ce temps pouri du COVID.Je la conseil pour tout motard.</t>
  </si>
  <si>
    <t>laurentm-77010</t>
  </si>
  <si>
    <t>Mdr.
Suite avis négatif,  le service relation client me demande mes coordonnées afin de me rappeler...
Égale à eux même,  j'attends toujours,  comme pour mes indemnités suite à mon accident du 02 OCTOBRE 2016, SOIT, BIENTÔT 4 ANS...</t>
  </si>
  <si>
    <t>seb-95588</t>
  </si>
  <si>
    <t>Demande d'assurance en ligne en Mai, devis avec tarif attractif correspondant à ce que je cherchais.
Puis je reçois une demande de transmettre mes documents en ligne, ce qui est normal. 
Je soumet donc mes documents une première fois sur leur site sous l'onglet réservé à cela.
Puis, 2 semaines plus tard, je reçois à nouveau ce courrier demandant de soumettre les documents sous peine de nullité du contrat.
Je soumet donc mes documents une deuxième fois...
Ah, ça devrait être réglé!
Et bien non, 2 semaines après, je reçois un mail m'informant que mon assurance était annulé et que le contrat était nul parce que je n'ai pas soumis mes documents... qui se paie la tête de l'autre ?
C'est bien de pouvoir tout faire en ligne, ça permet aussi à l'assureur de réduire ces coûts... mais faut il que ça fonctionne.
J'essaie d'appeler AMV du coup... 4 fois... je suis resté tout seul avec un standard pendant 5 minutes avant qu'il décide de débouter mon appel en me disant de rappeler !
Réponse de l'assureur, votre prélèvement sera remboursé, merci de contacter un autre assureur... ?!
A croire que même eux n'ont pas envie de travailler alors que ma demande était juste qu'ils vérifient leur système informatique puisque mes documents ont été uploadé 2 fois...
Donc que dire: 
- On se paie ma tête ?
- Mauvais service client (injoignable et réponse par mail déplacée ne répondant pas aux demandes).
- A fuir totalement</t>
  </si>
  <si>
    <t>estelle92-94869</t>
  </si>
  <si>
    <t>Ils ont doublé le prix de mon assurance sans aucune raison une fois que j'ai payé la caution des 3 premiers mois d'assurance. J'ai perdu 155e Et ils restent injoignable que se soit par téléphone ou par mail.
Une honte</t>
  </si>
  <si>
    <t>jer-94276</t>
  </si>
  <si>
    <t xml:space="preserve">Service client inexistant toujours des fermetures exceptionnelles, ne recois pas les documents aucun retour sauf la semaine suivante pour vous qu'ils n'ont rien reçu. bref ca tourne en rond par contre ils vous prennent bien les 3 mois de cotisations.
Bientôt 1 mois que ca traîne ! </t>
  </si>
  <si>
    <t>serge195868210-93498</t>
  </si>
  <si>
    <t>Ayant envoyé un courrier pour annulé mon assurance de l'année vu mon déplacement pro a l'étranger bloqué par le COVID 19 courrier reçu mais personne pour s'en occuper vu mon absence , envois de Courrier en RC de suite menaces contentieux , avis de poursuites ect alors que aucunes réponses au courrier envoyé bravo a eux pire que ça difficile a trouver !!!</t>
  </si>
  <si>
    <t>ludo-89210</t>
  </si>
  <si>
    <t>j'ai vu plusieurs avis négatifs et j'avoue que cela me fais peur car on ma moto a été volé le week-end dernier.
J'ai envoyé mon dossier dés le lendemain et apparemment l'expert serait en cours de traitement de mon dossier: (chiffrage de la V.R.A.D.E). j'espère que ce sera traité convenablement et rapidement, et surtout que la proposition d'indemnisation sera cohérente et suffisante pour m'acheter le même véhicule, dans le même état ( en sachant que c'est un véhicule coté 12500€ mais que sur le marché de l'occasion il faut compter au minimum 14500€ pour meme modele, meme kilométrage et qu'il y en a moins de 15 à vendre en france...)
Presque 15 ans que je suis assurés chez eux et pour le moment aucun problème rencontré  (mais aucun sinistre déclaré jusqu'a celui-ci)... 
En espérant être encore satisfait suite à cela, sinon mon prochain véhicule et ceux de mon entourage proche ne sera pas assuré chez eux, et faisant parti d'une petite "bande de motard", il risque de perdre une ente 20 et 30 adhérents très rapidement.
Je suis pessimiste, mais je ne lis que des mauvais avis donc cela ne me rassure pas.</t>
  </si>
  <si>
    <t>11 mars 2020 suite à une expérience en mars 2020</t>
  </si>
  <si>
    <t>meca-86405</t>
  </si>
  <si>
    <t>Bientôt l'anniversaire de mon sinistre ! 1 an d'attente et aucun résultat ! On se demande pourquoi on paye ! Lors d'un sinistre, NE PAS FAIRE DE CONSTAT, arranger vous directement avec l'autre personne !! Ne faite jamais appel à AMV, payer vos mensualités et c'est tout !
De plus, devis pour assurance auto à 140€ par mois, en prenant en compte mon sinistre en moto à 50/50 responsable, le devis auto passe alors à 250€ par mois, ils marchent complètement sur la tête c'est n'importe quoi !</t>
  </si>
  <si>
    <t>antoinepetre-87859</t>
  </si>
  <si>
    <t>Je me suis fait vandalisé mon scooter et je me suis vu refusé quoi que ce soit par mon assureur alors que j'avais bien le procès verbal....
Pas de solution proposée!
Aucune intelligence !</t>
  </si>
  <si>
    <t>chris180-87639</t>
  </si>
  <si>
    <t>errance de leur service administratif, pertes chroniques des documents et règlements envoyés.
de nombreuses heures passées au téléphone ( payant) pour transférer mes contrats. 
retour mail ne précisant ni le véhicule concerné, ni l'objet de la demande de renseignement supplémentaire.</t>
  </si>
  <si>
    <t>marie3103-87206</t>
  </si>
  <si>
    <t>Très mécontente 
Je ne recommande pas cette assurance, à fuir !!!!!</t>
  </si>
  <si>
    <t>vic-86667</t>
  </si>
  <si>
    <t>Très mauvais</t>
  </si>
  <si>
    <t>25 janvier 2020 suite à une expérience en janvier 2020</t>
  </si>
  <si>
    <t>sab-86331</t>
  </si>
  <si>
    <t>Une assurance injoignable le week end ? j'hallucine ... vous tombez en panne en moto n'importe où (autoroute, pleine campagne), un samedi matin, il faudra attendre le lundi matin pour être dépanner ? Nous allons vite changer d'assureur ...</t>
  </si>
  <si>
    <t>bacterienne-85764</t>
  </si>
  <si>
    <t>Mon fils assuré depuis 2017 en conducteur secondaire sur une moto 125 pour commencer à cumuler du bonus aux dire du commercial. Contrat résilié en 2019 pour passer sur une moto 650 au nom de mon fils. Contrat résilié car il vient de passer son permis voiture et de ce fait n'utilise plus sa moto. Bonus 0.95! Aujourd'hui AMV me réponds qu'un mineur ne peut cumuler du bonus(cf contrat 125) et comme le contrat de la 650 a été résilié à l'échéance , on ne recalcule pas le bonus pour 1 min car ça ne fait pas un an exact d'assurance mais un an moins 1 min ...  Payer plus cher,pour un soit disant bonus que vous ne pouvez pas cumuler avant d'être majeur(on s'était bien garder de nous le dire) et une minute...AMV arrange la loi à son avantage en ce qui concerne les un an moins une minute d'assurance. Avis aux parents qui veulent bien faire et surtout se faire avoir.</t>
  </si>
  <si>
    <t>17 décembre 2019 suite à une expérience en décembre 2019</t>
  </si>
  <si>
    <t>henri84-82018</t>
  </si>
  <si>
    <t>Suite à un accident responsable j'ai été pris en charge et remboursé intégralement des dégâts sur ma moto malgré que je ne remplissais plus les une condition de mon contrat</t>
  </si>
  <si>
    <t>24 novembre 2019 suite à une expérience en novembre 2019</t>
  </si>
  <si>
    <t>niko-81297</t>
  </si>
  <si>
    <t>Excuse my English but this review can help other English speaking customers who are looking for moto insurance. AMV is not a bad choice. You can get your green card online fast and be on the road in a few hours. The problem that i have is that over a year ago, an Uber driver decided to stop infront of me, because he missed his left turn and back up with his car to my, stopped, motorcycle. He broke my front mud guard and we did the friendly accident report. Now, being a full risk customer of AMV and paying almost 100 euros per month for moto insurance, i declared the sinister. My motorcycle was left in the atelier for 2 months, i could not drive it, it was not repaired because they said they cannot find the part so eventually, i decided to take my moto back from the atelier so i can use it again to go to work. I purchased the mudguard for 34 euros online, install it myself et voila. What did AMV do? First, they declared the sinister as 100%  my fault (i was stopped and a car reversed on me, how can this be 100% my fault is crazy) and they increased my malus to 1.06. What is even worst is that 1 and a half years later, today, i purchased a second moto. When i tried to insure it with AMV they are telling me i am considered high risk and they will not insure it. Unbelievable. At 42 years of age, i have been driving for 20 years with 0 history of accidents besides that and that is what i get. I am afraid i will take my car and 2 motorcycle insurance business elsewhere if they do not do something about it. Another insurer will be happy to take the 250 euros per month from me. 
Besides the negative, they are a big insurance company, partnered with a lot of atelier, they do respond fast and they did take care of a sinister that had happened to my car. Unfortunately i still cannot talk to someone that speaks English in that insurance company. Not a real problem for the French but this info may seem help full for foreigners living in France. Excuse my English and thank you.</t>
  </si>
  <si>
    <t>mdz-26451</t>
  </si>
  <si>
    <t>Assurance rapide et efficace dans tous les cas</t>
  </si>
  <si>
    <t>superfredo68-80909</t>
  </si>
  <si>
    <t>Suite a un litige avec mon courtier en assurance de chez AMV je vais surement dans les prochain jour saisir le Médiateur des assurance pour pratique abusive d'envoi de recommander. En effet le service comptabilité ma renvoyer mon chèque que j'avais oublier de signé. entre temps ce courtier en assurance AMV m'envoi un recommander AR de mise en demeure et me somme de payer les AR. il y a un problème de communication entre leur différent service? je refuse de payer les AR et irai en justice si nécessaire. de même que je résilie mon contrat chez AMV. Pratique douteuse et aucun contact envers les clients SAUF quand il faut payer sous le couvert harcèlement et menace. Voila mon ressenti a ce jour je déconseille cette Assurance. Contrat V56604</t>
  </si>
  <si>
    <t>danini-30569</t>
  </si>
  <si>
    <t>J'ai été radié de mon assurance moto AMV sans aucune justification suite à un cambriolage maison (dont l'assurance faisait partie du même groupe). Aucun remboursement n'a été pris en charge suite au cambriolage + radiation directe de toutes mes assurances. Très mauvaise communication, aucune médiation possible. C'est honteux !</t>
  </si>
  <si>
    <t>19 octobre 2019 suite à une expérience en octobre 2019</t>
  </si>
  <si>
    <t>michel89-80234</t>
  </si>
  <si>
    <t>AMV une assurance responsable serieuse de bonne qualitée pour le monde des motards chevronner comme debutant</t>
  </si>
  <si>
    <t>18 septembre 2019 suite à une expérience en septembre 2019</t>
  </si>
  <si>
    <t>marisha-79288</t>
  </si>
  <si>
    <t>Bonne expérience avec cette assurance, prix raisonnables, couverture correcte et suivi clientèle nickel. Si je reprend une moto, je retournerai chez eux, je recommande donc :)</t>
  </si>
  <si>
    <t>13 septembre 2019 suite à une expérience en septembre 2019</t>
  </si>
  <si>
    <t>yann-79186</t>
  </si>
  <si>
    <t xml:space="preserve">je suis client depuis 1998 50  de bonus plus de 3 ans
3 voir 4 véhicules a certaine périodes, je fais un devis pour une moto il y a 1 moi 378 euro
je veux m assurer 1 moi apres 419 euro
leurs réponses !!! vous n êtes pas client chez nous !!! </t>
  </si>
  <si>
    <t>djmraud974-78961</t>
  </si>
  <si>
    <t>Voila,
J'ai 38 ans et deja assuré chez AMV pour une 125cc pendant 3 ans.j'ai passé mon permis A2 et ma formation A et mes 2 ans sont passés et mon dossier en en instruction au sein de la prefecture.
Lors de la vente de ma moto A2 leur conseiller me suggère de garder ma cotisation pour beneficer de leurs avantages.
En ce jour j'achete ma moto A et AMV me resilie car mon permis n'est pas encore valide alors qu'ils m'ont assuré avant que j'ai mon permis pour mettre la moto au garage en attendant...Donc adieu aux avantages et je dois payer mes 3 cotisations comme au debut.
Je change d'assurance immédiatement aucune réaction de leur part...</t>
  </si>
  <si>
    <t>alextrois-77934</t>
  </si>
  <si>
    <t>Étant jeune motard, AMV était la seule assurance qui me proposait une couverture à un prix pas trop délirant. J'avais été voir chez AXA et MAIF qui me proposaient moins de garanties pour 6x plus cher (oui oui six fois...)
Au final, je suis avec AMV depuis deux ans et j'ai eu deux sinistres non responsables dont un sans partie adverse car délit de fuite de celle-ci. 
J'ai été parfaitement indemnisé dans les deux cas, et à chaque fois en moins de deux semaines.</t>
  </si>
  <si>
    <t>22 juillet 2019 suite à une expérience en juillet 2019</t>
  </si>
  <si>
    <t>berone-77812</t>
  </si>
  <si>
    <t>Assurance moins chère que les autres. Tant que l'on paye et qu'il n'y a pas de pépin tout va bien. On m'a fait les fils sur ma moto. J'ai rapidement fait dépanner et procuré tous les documents nécessaires. Cela fait maintenant plus de 15 jours que je n'ai plus de véhicule. Quand on appelle, on nous explique que le devis avec visite de l'expert n'a pas été transmis alors que cela été fait 3 jours après l'arrivée du véhicule au garage. Je suis immobilisé depuis sans aucune solution malgré une formule tout risque avec toutes les options. Sans parler de la franchise qui s'élève à 450 euros. Aucune négociation possible pour me dédommager au vu des complications que cela provoque dans mon quotidien. Autant dire que je vais regarder chez la concurrence.</t>
  </si>
  <si>
    <t>14 juillet 2019 suite à une expérience en juillet 2019</t>
  </si>
  <si>
    <t>rol-77610</t>
  </si>
  <si>
    <t xml:space="preserve">Le service informatique est bien rodé et répond rapidement.
</t>
  </si>
  <si>
    <t>robin-77374</t>
  </si>
  <si>
    <t>La galère administrative chez cet assureur qui après m'avoir demandé des papiers à n'en plus finir me prétend que parceque mon permis est belge ils ne peuvent pas m'encoder dans leur système. Ils ont annulé le contrat depuis son origine un mois avant !!!
Je n'ai rien payé finalement, mais que de perte de temps, pour se retrouver sans assurance et sans le renvoi de tous les papiers réunis pour eux !</t>
  </si>
  <si>
    <t>fred-77370</t>
  </si>
  <si>
    <t>Impeccable, rapide, meilleur prix, carte verte délivré rapidement, tout ce fait par internet, impeccable. transmission des documents par le biais d'internet. Signature du contrat en signature électronique un grand plus.</t>
  </si>
  <si>
    <t>tortue23-77262</t>
  </si>
  <si>
    <t xml:space="preserve">je règle ma cotisation mensuellement, jusque là jamais de problème. J'ai changé de compte en banque, et j'ai des mensualités qui ne sont pas passées sur le compte résilié, ce qui représentait les 3 dernières mensualités restantes pour l'année 2018.
A ce jour AMV me demande de régler la totalité de l'assurance sur 2018 , malgré l'encaissement effectué tout le reste de l'année écoulée et en plus demande le règlement de l'année 2019 dans sa totalité. Une fois les sommes réglées AMV verra pour me restituer les sommes trop perçues. Aucune discussion possible, aucune compréhension, je suis tout a fait d'accord sur le fait que les interlocuteurs sont dépourvus de compréhension et d'écoute. Si pas d'entente je vais certainement aller à la résiliation. juste noter que depuis que je suis assuré chez AMV je n'ai eu aucun sinistre. </t>
  </si>
  <si>
    <t>08 mai 2019 suite à une expérience en mai 2019</t>
  </si>
  <si>
    <t>cg-75730</t>
  </si>
  <si>
    <t>Pas du tout professionnel !!!!
ne répond pas aux messages et aucune nouvelle de leurs part malgré l'attente de la carte verte depuis maintenant plus de 10 jours
et tout les documents envoyés et bien reçus .
De plus le numéro du service client est surtaxé et il est très difficile d'arrivé a les contacter</t>
  </si>
  <si>
    <t>francktp-74745</t>
  </si>
  <si>
    <t>AMV est surement le leader de l'assurance 2 roues, et le plus utilisé par les motards. Seulement, voila le service client est lamentable. Une lenteur sans fin dans le traitement des dossiers. Des documents demandés par mail, puis au moment où vous pensez qu'ils ont tout, ils vous les redemande les originaux par courrier. Aucune souplesse commerciale (Alors que je possède chez eux plusieurs motos depuis de nombreuses années, il n'ont rien voulu entendre lorsque j'ai demandé une réduction de franchise après le vol d'un scooter) En plus vous avez l'impression que vous les dérangez au téléphone, relances permanentes pour avoir une réponse, la conseillère était presque agressive alors que j'étais victime et non coupable ! A FUIR..., ils vous demandent des justificatifs sans fin, tout ça pour 1000 euro de remboursement...</t>
  </si>
  <si>
    <t>21 mars 2019 suite à une expérience en mars 2019</t>
  </si>
  <si>
    <t>gusta-72314</t>
  </si>
  <si>
    <t>Fort de ses 40 ans d expérience AMV place la satisfaction de ses préoccupations et met à leur service une équipe de 260 conseillers spécialistes". C est la devise d AMV assurance apparemment. Mais quand on cherche à savoir ou en est l avancement de notre sinistre personne n est capable de donner une réponse cohérente il faut attendre et attendre et encore attendre !! Et cela dure depuis plus de 2 mois date du sinistre le 11 janvier 2019 assurance a fuir..</t>
  </si>
  <si>
    <t>bams-71962</t>
  </si>
  <si>
    <t>bonjour je suis assuré AMV et j'ai eu un accident debut aout 2018 et depuis j'attends que AMV m'indemnise, ça fait déjà 7 mois le seul conseil que je peux donner est de fuir AMV!!</t>
  </si>
  <si>
    <t>02 mars 2019 suite à une expérience en mars 2019</t>
  </si>
  <si>
    <t>grillou-71814</t>
  </si>
  <si>
    <t>Amv me resilie car l expert a mi ma moto en VEI il a sur estimé les réparations et à mis des pièces hs qui n avait rien sans conpter une peinture perso à 500€ plus par carter les rétros et les clignotents sans égratignure les cals pieds arrière le saute vent ext ext donc aucune indemnisation
BRAVO AMV</t>
  </si>
  <si>
    <t>fe-69976</t>
  </si>
  <si>
    <t xml:space="preserve">Scandaleux! mauvaise foi indigne!
Accident il y a trois mois dans un village suite à un refus de priorité. La partie adverse reconnait que sa responsabilité est totalement engagée. 
Pressé par les frais de gardiennage, j'ai cédé l'épave et je reçois un refus d'indemnisation sous prétexte que la signalisation de l'intersection n'est pas réglementaire. 
J'ai fourni la preuve de la présence de panneaux AB6 indiquant le caractère prioritaire de la départementale sur laquelle je circulais.
Il devait y avoir enquête auprès de la Mairie concernée. Depuis deux mois personne n'a appelé. 
Les responsables du service sinistre sont formatés pour ne pas laisser sortir un euro parfaitement conscient que l'on ne va pas engager une procédure pour une somme inférieure à 2000 euros ! 
Comble du cynisme. 
je viens de recevoir l'avis d'échéance!!!
J'habite à la campagne et je n'ai pas de moyen de locomotion depuis trois mois.
Fuyez cette compagnie, contrairement aux apparences on ne fait pas d'économies avec leurs tarifs attractifs.
</t>
  </si>
  <si>
    <t>mimi83-69667</t>
  </si>
  <si>
    <t>LE PIRE DES ASSURANCES !!!</t>
  </si>
  <si>
    <t>24 novembre 2018 suite à une expérience en novembre 2018</t>
  </si>
  <si>
    <t>mickey-68879</t>
  </si>
  <si>
    <t xml:space="preserve">contacté par assurance pour me dire que j'avais déclaré un sinistre de trop et me demandant de leur faire un courrier dans ce sens et après un sinistre , m'a dit que j'avais pas déclaré tous les sinistres a la souscription et maintenant je vais devoir rembourser des réparations a neuf de ma moto qui n'était même pas obligé . des menteurs et des tricheurs ( plus de 4000 euro juste avant noël , je peux vous dire que m'a prochaine assurance je vais essayé de bien la choisir .a éviter comme la peste 
</t>
  </si>
  <si>
    <t>cyril62-67721</t>
  </si>
  <si>
    <t xml:space="preserve">Après un accident de la route corporelle et matériel cette assurance a disparu comme par magie a part pour continuer a prélevé la cotisation malgrès que ma moto est été déclaré épave. De plus à l'heure actuelle aucune indemnisation ma été remise pour le préjudice encouru lors de cette accident. 
Très mauvaise assurance, qui ne sert qu'à encaisser l'argent, mais lorsqu'il s'agit de payer il n'y a plus personne.
</t>
  </si>
  <si>
    <t>Je m'assure depuis des années chez Amv pour un scooter ou une moto, mais j'ai eu un accident non responsable depuis fin juillet 2018 et toujours aucune indemnisation, pourtant mon dossier est complet depuis un mois, et après plusieurs relances, sur mon compte personnel Amv, par courrier ou par mail, aucun retour, je ne trouve donc pas ça professionnel, merci de me recontacter au plus vite afin de régulariser mon dossier, bien à vous.</t>
  </si>
  <si>
    <t>20 septembre 2018 suite à une expérience en septembre 2018</t>
  </si>
  <si>
    <t>nikou-66986</t>
  </si>
  <si>
    <t>J'ai souscris une assurance chez AMV en novembre 2017 pour le scooter de mon fils, celui ci à malencontreusement eu un petit accrochage avec un de ses camarades qui était également en scooter, rien de grave, aucun blessés et aucuns dégâts sur le scooter de mon fils, seulement quelques dégâts sur la moto de son copain. Après 2 mois d'attente, l'assurance à reconnu la responsabilité de mon fils à à 50% et je suis d'accord avec cette décision, seulement, aujourd'hui soit 8 jours après, je viens de recevoir un courrier en recommandé m'informant que l'assurance prenait la décision de résilier le contrat à la date anniversaire. Ne comprenant pas cette décision j'ai immédiatement appelé pour avoir des explications, et en réponse la personnne que j'ai eu en ligne m'a dit que chez AMV il avait pour instruction de résilier tout contrat sur lequel il survenait un accident la première année du contrat, à quoi ça sert de prendre une assurance alors puisque au moindre petit accrochage on vous jette dehors sans explications alors qu'un aucun moment ce n'est précisé sur les modalités du contrat.
J'aurais pu comprendre s'il y avait eu une répétitions d'accidents ou si mon fils aurait été 100% responsable et encore... très déçu si j'ai un conseil à vous donner passé votre chemin car AMV ne vaut rien, ils sont juste là pour prendre votre argent mais n'apporte aucune garantie. Scandaleux</t>
  </si>
  <si>
    <t>horcha-66681</t>
  </si>
  <si>
    <t>Bonjour, à tous. 
J' ai eu un accident le 18 mai 2018, à raison. Une voiture m'as couper la propriété. J' ai fait faire l' Expertise de mon véhicule (Kawasaki Z750 de 2007) J' ai fait tout ce qui fallait : Constat Expertise et renvoie de tous les documents. Nous sommes le 07 Septembre 2018, et je n' ai rien eu comme indemnisation pour réparer ma moto. Quand j' ai eu une personne de chez AMV, la seule réponse qui mon dit c'est : on n' attends la réponse de l' équipe adversaire, en sachant que l' autre véhicule impliqué dans mon accident à eu une réponse de son assurance MATMUT en lui disant qu'elle à tort à 100% .
Dès que j' aurais préjudice réussi, je ne reviendrai plus jamais chez AMV.</t>
  </si>
  <si>
    <t>seb-66575</t>
  </si>
  <si>
    <t>C'est une assurance nickel tant que vous n'avez pas de problème... j'ai eu un accident NON RESPONSABLE le 24 juin, tout a été fait de mon côté et dans les règles. La moto est expertisée et la carte grise transmise depuis début juillet donc la moto n'est plus à moi ! Mais j'attends toujours le remboursement ! Et apparement ils attendent que la partie adverse donne son accord qui peut durer des mois, pour me rembourser, bien entendu ils ne font aucune relance, pas comme nous quand on est en retard de 1 heures dans le règlement de la prime ! Donc une assurance sans aucune relation client ou très médiocre ! Après plus de 15 ans à leur donner mon pognon pour mes motos, voitures et appartements voilà leur façon de traiter leur clientèle... tout simplement lamentable. Au final je dois reprendre le boulot d'ici 15 jours mais je me retrouve sans moto car je n'ai pas les moyens de faire l'avance de 8600 euros qu'ils me doivent ! Je vais être obligé de prendre la voiture qui consomme plus, mettre 30 minutes de plus pour arriver et rentrer au boulot, et donc mettre ma fille en garderie, et payer 15 à 20 euros de parking. Tout ceci va engendrer des frais énormes et qui va me payer tout ça ?</t>
  </si>
  <si>
    <t>13 juillet 2018 suite à une expérience en juillet 2018</t>
  </si>
  <si>
    <t>lazarus-65468</t>
  </si>
  <si>
    <t xml:space="preserve">Une hotline Française ! Peu d’attente lorsqu’on appel. J’ai eu une panne sur autoroute, proche de paris. J’ai pu avoir rapidement une personne en ligne et la conseillère a été précisé sur les conseils et ma couverture. 
Rien eu à débourser et aucune paperasse ou déclaration quelconque après mon dépannage. </t>
  </si>
  <si>
    <t>motardsailor-63973</t>
  </si>
  <si>
    <t xml:space="preserve">Après avoir eu un accident je me suis retrouvé au téléphone avec une personne qui m a balladé avec des  
c’est en cours
 on verra
 j’en sais rien 
Avec comme motif que je n’étais pas le seul dossier à gérer prétextant indirectement un sous effectif du personnel javais plus l’impression d embêter  cette personne désagréable que d obtenir du soutien puisque c’est moi qui ai dû faire les démarches pour obtenir les informations (police, mairie, service infrastructure) </t>
  </si>
  <si>
    <t>A FUIR ABSOLUMENT .....content jusqu a qu il vous arrive un sinistre ....
j ai gare mon harley davidson entierement personnalisee (accessoires et peinture ) et je les retrouve avec le reservoir completement enfonce(coup de marteau ou je ne sais quoi)....j ai donc declare un sinistre a cette assurance et apres passage de l expert qui a estime les reparations a plus de 800 euros on m a repondu que amv me rembousait 89 euros....super et ce en etant assure tout risque depuis 8 ans et sans jamais avoir eu aucun sinistre ....j ai donc decide de leur faire une reclamation jointe ci dessous....
bjr,suite a la declaration de mon sinistre je viens de prendre connaissance de la valeur du remboursement de mon prejudice soit 89 euros pour une valeur estimee a 850 euros pour la raison suivante
je n ai pas souscrit l option accessoires...
je tient a vous faire par de mon mecontentement car lorsque je me suis assuree chez vous depuis a peut pres 8 ans je n ai jamais eu aucun sinistre et je n ai jamais entendu parle de cette option qui en plus ne coute que 4.30 euros donc vous vous doutez bien que je l aurais pris,surtout que mon harley davidson est toute modifiee et qu il y en a pour plus de 10000 euros d accessoires.....
quand je me suis assure par internet je me suis assure tout risques ce qui pour moi couvrait tout puis ce que c est tout risque comme je l ai tjrs fait et ce depuis mes 18 ans j en ai 45 aujourd hui...et je n ai meme pas cherche a savoir si il existait des options...et aujourd hui apres plusieurs coups de telephone on m explique que seul les equipements d origine sont rembourses....donc si j avais su cela je me serais assure au tiers car ca fait 8 ans que vous me prelevez de l argent pour rien a savoir 200 euros en plus tout les ans soit presque 1600 euros alors que si il arrive quelque chose a ma moto rien ne sera rembourse puisque rien n est d origine
et aujourd hui pour une somme estimee a 850 euros vous ne souhaitez me rembourser que 89 euros....non mais je reve...expliquez moi ce que c est si ce n est pas du vol manifeste!!! je vous est donne en huit ans presque 4000 euros donc 1600 euros pour rien?
je vous demanderez de faire un petit geste en ma faveur car je me suis renseigne aupres d un de vos conccurent direct a savoir la mutuelle des motard qui eux m ont propose de faire venir un expert chez moi pour estimer la moto et qu en cas de vol ou autre je serais rembourse selon la valeur de la moto ou des accessoires ajoutes estimer par l expert et ce sans aucunes factures
a l heure d aujourd hui je suis tres en colere et decu par votre assurance j etais pourtant un client fidele et un bon conducteur en huit ans je ne vous ai rien coute et je vous ai plutot fait gagner de l argent
je viens de souscrire a cette fameuse options accessoires meme si la date de mon sinistre est anterieur
mais dans le cas d un refus de votre part de prendre en charge les reparations je vous demanderais de la supprimer et je changerais immediatement d assurance
j espere ne pas avoir pris le temps de vous ecrire pour rien meme si je ne sais pas si je suis ds la bonne rubrique pour une reclamation mais je n ai pas trouve cette rubrique(si c etait le cas j espere qu une personne ayant un pouvoir decisionnaire lira ma reclamation),et j attends de vous un peu de comprehension et pour me conforter dans le sens que vous etes une assurance correcte et que je ne suis pas venu par hasard chez vous depuis toutes ces annees 
dans l attente je vous prie d aggreer mes sinceres salutations
a tous les possesseurs de harley davidson ou autre moto personnalisees fuyez cette assurance qui n est la que pour encaisser des mensualites et ne vous couvrira pas en cas de cute ou autre meme si vous etes assure tout risque...
il vaut mieux payer un peu plus cher etre couvert.....heuresement que je ne suis jamais tombe avec ma becane car tout aurait ete pour ma pomme comme si j avais ete assure au tiers et bien sur jamais amv ne vous proposera cette fameuse options accessoires c est a vous de bien lire votre contrat et meme si vous la prenez elle ne vous servira uniquement si vous avez les factures donc au final elle ne sert a rien.....</t>
  </si>
  <si>
    <t>tato2222-62973</t>
  </si>
  <si>
    <t xml:space="preserve">je suis assuré depuis 2011  coefficient 0.50 pas d accident depuis ni responsable et non responsable 12 point sur mon permis j ai eu un retrait de permis il a un mois  pour excès a grande vitesse + 50k:h
je viens d être radier super j ai toujours payer en temps et en heure je suis resté Fidel a cette assurance depuis tout ce temps et radier a la première erreur bien j en prend note mais c est vraiment petit de leur part je les laisse pour ce qu' il sont juste la pour prendre l argent mais surtout pas pour nous aider </t>
  </si>
  <si>
    <t>fred-62832</t>
  </si>
  <si>
    <t>Assurée pour un scooter 125, très satisfaite des services dépannage pour véhicule en panne,que j'ai sollicité plusieurs fois et qui m'ont toujours donné entière satisfaction.</t>
  </si>
  <si>
    <t>jo-62793</t>
  </si>
  <si>
    <t>Assuré depuis 2003 chez AMV, ça allait. 
En septembre 2017, je suis en moto et un automobiliste qui sort d'un parking me coupe la route en essayant de forcer le passage pour s'insérer. 
Je le percute mais il essaie de s'enfuir.
La circulation l'empêche d'aller loin et je lui demande de faire un constat.
A la réception du constat AMV me répond qu'ils ne sont pas capable de déterminer qui est responsable ( vous êtes sérieux là !!!) (afin de n'avoir aucun frais à avancer apparemment) et que comme je ne suis pas assuré en "tous risques" ils ne feront rien pour moi. 
Au bout d'environ deux mois on me dit que le recours contre l'assureur de l'autre partie n'a pas abouti car il ne leur à pas répondu et qu'ils relancent la procédure. 
Cela fait maintenant sept mois et toujours aucune réponse ni solution ne m'est proposée.
Si vous n'avez qu'un véhicule ne l'assurez pas chez eux car en cas de litige si (et je dit bien si) vous êtes indemnisés cela prendra des  mois.
Au niveau des prix aujourd'hui il y à  bien moins cher et au niveau du service client cela peut difficilement être pire. 
Pour un assureur qui se prétend spécialiste du deux-roues c'est une CATASTROPHE.</t>
  </si>
  <si>
    <t>26 mars 2018 suite à une expérience en mars 2018</t>
  </si>
  <si>
    <t>mamat1412-62682</t>
  </si>
  <si>
    <t>Je viens de téléphoner pour finaliser mon inscription ce 26/03/18 à 17h40, mon interlocuteur était très désagréable voir impoli, pour une simple question d'envoi de document , à 12CTS d'euros la minute on pourrait au moins avoir quelqu'un de polit et serviable au téléphone...!!! j'espère que les services de cet assureur ne sont pas à l'image de ce conseillé ...</t>
  </si>
  <si>
    <t>lololafoto-62503</t>
  </si>
  <si>
    <t>juste un mot .... FUYEZ ! ces gens comme beaucoup d'autres ne savent plus ce qu'est un client !</t>
  </si>
  <si>
    <t>09 mars 2018 suite à une expérience en mars 2018</t>
  </si>
  <si>
    <t>nino-62150</t>
  </si>
  <si>
    <t>Une honte ! Une résiliation de leur suite à 1 seul accident. Pas d'explication, même après des dizaines de coup de fil. Et le pire, même après une demande de ne pas être résilier pour ne pas être pénaliser auprès d'autres assurances, j'ai essuyé une refus total, sans aucune explication. 
C'est inadmissible. Assurance incompétente, inhumaine, pas d'écoute, pas d'échange.
FUYEZ !!!!!</t>
  </si>
  <si>
    <t>waldek-61888</t>
  </si>
  <si>
    <t>Quel manque de réactivité! Un automobiliste renverse ma moto en stationnement, retro cassé des rayures et ça fait plus de 3 mois que je ne peux l'utiliser, car en cas d'accident ce serait pour ma pomme! AMV attend le cheque de la partie adverse pour prendre en charge mes reparations...Mais est-ce que un professionnel de l'assurance est incapable de voir qui est en tort ou pas???? Dieu merci que ce ne soit pas une assurance maladie</t>
  </si>
  <si>
    <t>glicou-61789</t>
  </si>
  <si>
    <t>Déjà 9 mois que j'attends le remboursement de ma franchise pour un sinistre non responsable. Toujours une bonne excuse pour faire trainer le dossier !! Si vous n'avez besoin de rien, n'hésitez pas, cette assurance est pour vous !!</t>
  </si>
  <si>
    <t>aurel51-61707</t>
  </si>
  <si>
    <t>Bonjour, je viens de souscrire a un contrat ayant payer mes trois mois je n'est pas encore envoyé mes doccument.peux t on resilié de suite ? Suite au commantaire sa ne me tente pas trop.....</t>
  </si>
  <si>
    <t>vincent1989-61630</t>
  </si>
  <si>
    <t>3 mois que ma moto (du 28/11/2017 a ce jour 21/02/2018) est indisponible car les dossier avance pas, aucune solution de remplacement alors que le problème vient de leurs services engorgé par les demandes, pas ou peut de réponse à mes mails, c'est toujours a moi de venir aux nouvelles pour savoir que la situation à une peut évolué</t>
  </si>
  <si>
    <t>alexandre-60799</t>
  </si>
  <si>
    <t>Deux mois passés après un accident de circulation, la responsabilité n'est toujours pas établie. Ainsi, aucune indemnité n'est versée.</t>
  </si>
  <si>
    <t>19 novembre 2017 suite à une expérience en novembre 2017</t>
  </si>
  <si>
    <t>mitmit-58943</t>
  </si>
  <si>
    <t>Un peu galère à avoir au tel, attente parfois longue mais service compréhensif qui m’a facilité mes démarches</t>
  </si>
  <si>
    <t>fragilopes-58480</t>
  </si>
  <si>
    <t xml:space="preserve">Deux sinistres chez eux
Moto volée en juin, retrouvée 1 semaine plus tard accidentée, le voleur dessus, en course poursuite avec les gendarmes.  Resultat : 2mois de prison ferme pour le voleur, et 500e de franchise pour ma pomme et moto inutilisable pendant tout l'été (en partie à cause du garagiste aussi). 
Je comprends pas d'avoir du payer une franchise alors que le voleur était identifié. Ils ne se sont pas retournés contre lui sous prétexte qu'il "serait insolvable"
Très compliqué de gérer ce dossier entre les conseillers qui ne répondent que le matin de 9 a 12h, et des "experts" aux abonnés absents, qui ne voient pas les dégâts de la moto. Suivi de dossier inexistant, et il faut absolument les appeler tout le temps pour accelerer les procédures ....
Puis quelque semaines plus tard, une fois la moto récupérée, petite glissade en ville à cause d'un automobiliste jugé 100% en tort. Cette fois ce dossier à été traité rapidement, sans franchise et sans rien avancer. 
Prix moyennement attractif pour moi, jeune permis, première moto récente (2016) 300cc, permis B depuis 2 ans : 900e en région parisienne
Avis mitigé </t>
  </si>
  <si>
    <t>samsam-58454</t>
  </si>
  <si>
    <t>assurance normale quand tout va bien , mais des qu'il y a sinistre , plus personne , accueil déplorable ,aucun contact tel ou mails, aucun soutient ,  5 mois en attente de remboursement pour accident non responsable  et toujours pas de réponse. à l’ère du numérique , cette assurance envoie encore des courriers postaux à l'adversaire ...bref pour ma part bien déçu d'une assurance qui montre une belle pub à la tv mais qui en réalité n'est pas à l hauteur du service ....</t>
  </si>
  <si>
    <t>27 octobre 2017 suite à une expérience en octobre 2017</t>
  </si>
  <si>
    <t>vivie66-58419</t>
  </si>
  <si>
    <t>La pire des assurances ! Il n'y a pas de motard chez eux, ça se voit. Même si l'on est pas en tort, ils ne cherchent même pas à nous défendre. Délai de traitement des dossiers trop long, pas de contacts, ils nous baladent.... Je vais vite résilier</t>
  </si>
  <si>
    <t>nikias-57524</t>
  </si>
  <si>
    <t>J'ai été impressionné par la gestion d'un sinistre vol et greable!ent surpris par le montant du remboursement. Un grand merci à l'equipe</t>
  </si>
  <si>
    <t>marcoo-56866</t>
  </si>
  <si>
    <t>j'ai été assurer chez eux pour un scooter 50cc pour le travail mon scooter a été voler devant mon travail cela fait un mois 1/2 j'ai fournir tous les papiers et depuis pas de nouvelle les seule nouvelles que j'ai eu s'est que je faisais plus partir de chez eux pour mon deuxième scooter que j'ai acheter une semaine après le vol du première j'ai été radier sans explication et vu les commentaires je regrette avoir prie comme assurance je l'a conseille pas</t>
  </si>
  <si>
    <t>regis27-56268</t>
  </si>
  <si>
    <t>Véhicule bloqué  depuis un mois et demi pour 10 heures de travail 
Toujours pas de prise en charge (AMV attend les conclusions de l expert,et l expert vous dit  ce n'est pas moi c'est AMV
Ça risque de durer encore longtemps )</t>
  </si>
  <si>
    <t>cris-55702</t>
  </si>
  <si>
    <t>Cela fait depuis peu que je suis inscrit et je suis très bien, tout est génial le prix est très correcte pour ce qui est proposé. Continuer comme cela, à essayer je le recommande.</t>
  </si>
  <si>
    <t>kicks-54629</t>
  </si>
  <si>
    <t>Bonjour j'ai souscrit une assurance moto chez AMV le 30/03/2017. Après plusieurs appels téléphoniques et l'envoi répétitif des mêmes documents par mail, et puis par courrier, et avec la garantie que mes appels ont été pris en compte, hier je reçois un mail me disant que mon contrat et résilié pour défaut de documents. après 14 ans d'assurance, j'ai simplement changé de véhicule. sympa non?</t>
  </si>
  <si>
    <t>eric-54438</t>
  </si>
  <si>
    <t>Enfin un assureur honnête ?</t>
  </si>
  <si>
    <t>25 avril 2017 suite à une expérience en avril 2017</t>
  </si>
  <si>
    <t>kris690-53427</t>
  </si>
  <si>
    <t>Bonjour à tous! Auriez vous une assurance sérieuse à me conseiller? Une voiture m'as coupé la route le 28 Août 2016!depuis j'attends toujours des nouvelles! Lorsque je me permets d'appeler tout les deux mois,on me fait bien comprendre que mes appels dérange! En attendant je suis prélevé chaque mois,j'en peux plus!!!</t>
  </si>
  <si>
    <t>ale92300-53407</t>
  </si>
  <si>
    <t>Après une déclaration de sinistre non-responsable (selon le code de la route), bien qu'AMV mette un temps considérable à déterminer ma responsabilité et aujourd'hui après plus d'un mois d'immobilisation de mon véhicule (depuis le 15/02), je réclame une indemnisation pour mes moyens de transports étant donné que ma moto me permet de faire mes trajets domicile-travail (en plus du crédit que je dois rembourser tous les mois, cela engage des frais de transports supplémentaires évidemment), on me répond que ce n'est pas possible et que je dois passer par le biais d'un avocat pour en faire la réclamation. Je trouve cela complètement fou étant donné la situation, que je sois victime d'un accident de la route et le fait que mon assureur ne prenne pas ses responsabilités de ce côté. Dans le cas d'un accident non-responsable voilà ce que stipule la loi :  "Immobilisation du véhicule entraînant une privation de jouissance pour son propriétaire : remboursement des frais de location d’un véhicule de remplacement, d’abonnement aux transports en commun, ou indemnisation forfaitaire pour compenser les désagréments.
(exemples : CA Versailles, 20 janvier 2006 ; CA paris, 11 juin 2007)". De plus, AMV me demande de régler la franchise de 450€ au garage tant que la responsabilité n'est pas définie suite au retour de l'assurance adverse. J'ai été contacté par l'assuré adverse qui m'a bien confirmé sa pleine responsabilité (retour de son assurance) et AMV me répond : il peu être responsable comme vous pouvez l'être aussi. On se marche sur la tête.</t>
  </si>
  <si>
    <t>etienne-52636</t>
  </si>
  <si>
    <t>Assuré chez eux depuis des années, je suis très satisfait de la gestion d un récent sinistre. En tant qu ancien client j ai vu ma franchise divisée par 2 ç est toujours appréciable</t>
  </si>
  <si>
    <t>jack59000-52530</t>
  </si>
  <si>
    <t>Etant un assuré récent sans sinistre difficile d' étre trés objectif sur la qualité des services, pour l instant trés bien</t>
  </si>
  <si>
    <t>lebelge-52406</t>
  </si>
  <si>
    <t>Ayant fait le tour de plusieurs assurances, AMV reste le meilleur rapport qualité/prix pour mon assurance moto.</t>
  </si>
  <si>
    <t>gabi33-51601</t>
  </si>
  <si>
    <t>Moi je suis ravie car je suis jeune conducteur moto et n'ayant jamais été assurée en moto aucune assurance ne voulait me couvrir sauf amv et avec des prix intéressants</t>
  </si>
  <si>
    <t>sebby-51258</t>
  </si>
  <si>
    <t>Amis motards, j'ai été victime il y'a 3jours d'un accident de la route non responsable avec blaissure, inquièt de ma perte de salaire qui va arriver très vite et des frais engendrés par l'accident, je téléphone à AMV pour savoir leurs positions dans cela, ont me réponds sur un ton froid qu'il y'a plus grave que cela et que je commençais à être pénible d'avoir essayé d'appeler ma conseillère 3 fois les jours précédents ( sans l'avoir eu ). Que j'avais qu'à attendre comme tout le monde, une réponse je trouve qui dépasse un peu les bornes et les fonctions d'une assurance.</t>
  </si>
  <si>
    <t>uptoday2002-50266</t>
  </si>
  <si>
    <t>comprenez que si cette assurance est la moins cher, c'est qu'il y a une raison</t>
  </si>
  <si>
    <t>13 décembre 2016 suite à une expérience en décembre 2016</t>
  </si>
  <si>
    <t>jake-50234</t>
  </si>
  <si>
    <t>9 ans chez AMV sans un sinistre responsable ; une Annulation de permis due à cause d'excès de vitesse tous inférieurs à 30km/h et résiliation de mon contrat immédiat.
AMV, l'assureur qui n'aime  qu'encaisser les primes d'assurance sans avoir les éventuels problèmes qui vont avec .. donc pas un assureur ... pitoyable !! donc à éviter</t>
  </si>
  <si>
    <t>secretdefense-49964</t>
  </si>
  <si>
    <t>C'est souvent le pris compétitif qui fait se tourner vers AMV. Mais je ne vous souhaite pas d'avoir un accident.. !!! Accident non-responsable ici en 2009 et mon dossier n'est toujours pas indemnisé ! L'offre qui m'est faite compte 3000 € de moins que les sommes que j'ai du engager pour me faire soigner ! Une interlocutrice bornée et incompétente qui ne cherche pas le dialogue et qui me lèse financièrement. De plus, jamais aucun conseil dans la gestion de mon sinistre, en gros on m'a laissé me demm** tout seul..... A FUIR !!!!!  Cherchez un vrai assureur....</t>
  </si>
  <si>
    <t>sefyu13140-49798</t>
  </si>
  <si>
    <t>Suite à un accident en quad ou j'ai été envoyé dans le fossé amv assurance à su être rapide et efficace quand à la reparation de mon véhicule</t>
  </si>
  <si>
    <t>robis-49362</t>
  </si>
  <si>
    <t>quand vous écouterez mon histoire sur la façon d'AMV de traiter ses clients en cas de sinistre vol vous déciderez sans doute de changer d'assureur,... je suis disposé à expliquer en détail ...</t>
  </si>
  <si>
    <t>karine-z-139538</t>
  </si>
  <si>
    <t xml:space="preserve">Pour l instant satisfaite 
Simple et rapide 
Prix raisonnable 
Je n ai fait que l inscription 
Cordialement 
On verra par la suite 
Merci 
En espérant que tout ce passe bien </t>
  </si>
  <si>
    <t>APRIL Moto</t>
  </si>
  <si>
    <t>olivier--n-139486</t>
  </si>
  <si>
    <t>Je suis satisfaite du service  je recommande vivement facilité pour avoir le devis très satisfaites je vous recommande vivement bien à vous merci beaucoup</t>
  </si>
  <si>
    <t>thierry-c-139451</t>
  </si>
  <si>
    <t xml:space="preserve">Première adhésion à cette assurance qui semble intéressante et facile à mettre en service via internet.
Elle mérite de s'y intéresser et a été recommandé par mon concessionnaire moto
</t>
  </si>
  <si>
    <t>kevin-j-139432</t>
  </si>
  <si>
    <t xml:space="preserve">
Très rapide et pratique merci beaucoup pour ce service convenable Très rapide et pratique merci beaucoup pour ce service convenable très rapide et pratique merci beaucoup pour ce service convenable</t>
  </si>
  <si>
    <t>gilbert-d-139406</t>
  </si>
  <si>
    <t>mon inscription a été simple et rapide, et les prix sont tout a fait concurrentiels, j'ai donc choisi cette assurance,  encore merci pour le service rendu .</t>
  </si>
  <si>
    <t>will-139377</t>
  </si>
  <si>
    <t>Cette assurance est la pire de toutes les assurances, je déconseille tout conducteur deux roues , voiture dallez chez eux le traitement de vos dossiers sinistres est catastrophique ! La gestion bien plus que déplorable j’ai eu un accident en deux roues en septembre 2021 April m’étant concidere comme responsable et ai expliqué que lors de ma prise en charge il mettait impossible de prendre des témoignages car j’ai été pris en charge par les pompiers 
( Vous avez déjà vu un accidenté dire au pompier attendez je dois prendre des témoignages !)
j’ai du me justifier en leurs apportant des éléments de types :
Photos
Fléchage expliquant mon accident 
Légendes écrites 
( témoignages )que j’ai finalement pu recueillir 
A savoir qu’il m’avait été donné une date pour passage d’expert de mon  véhicule et que celle ci a été annulé dans jamais m’en donner une autre et maintenant il concidere simplement que je suis responsable ceci malgré tout les éléments expliquant clairement l’aspect fautif du conducteur m’ayant heurté 
April est la piiiiiiiire assurance moto n’y allez pas du tout !!</t>
  </si>
  <si>
    <t>herve-f-139342</t>
  </si>
  <si>
    <t>Dommage que la personne qui a réceptionné mon appel pour des renseignements ne comprenne pas correctement le français ! Vous posez votre question, elle répond quel est vôtre numéro de client, vous reposez votre question, un grand blanc !
Cordialement</t>
  </si>
  <si>
    <t>afiavi-g-139243</t>
  </si>
  <si>
    <t>Satisfaite du prix et des propositions. Rapide et efficace. 
J'ai assuré mon scooter électrique. Le prix est est très correcte. Merci bien. Je recommande</t>
  </si>
  <si>
    <t>kaddour-b-139240</t>
  </si>
  <si>
    <t>Je suis très satisfait de cette assurance les prix sont vraiment top, les options sont super également, sont bien expliquer et pas très chère vraiment top</t>
  </si>
  <si>
    <t>marianne-l-139202</t>
  </si>
  <si>
    <t>Meilleur rapport qualité prix pour assurer un scooter neuf 50 cm3 contre le vol (parfois carrément impossible selon certaines compagnies! )
Meilleur rapport qualité prix pour assurer un scooter neuf 50 cm3 contre le vol (parfois carrément impossible selon certaines compagnies! )</t>
  </si>
  <si>
    <t>frederic-a-139142</t>
  </si>
  <si>
    <t>je suis satisfait du service et les prix me conviennent , site clair et disponible 24sur 24 et 7 jours sur 7 
je recommanderais  votre assurance sans probleme</t>
  </si>
  <si>
    <t>diego-m-139141</t>
  </si>
  <si>
    <t>Satisfait du prix et de la rapidité de me réalisation du contrat ainsi que l’accessibilité ce n’est pas compliqué et simple d’utilisation merci à April moto</t>
  </si>
  <si>
    <t>laurent-n-139135</t>
  </si>
  <si>
    <t>Le prix me convient et le service est rapide. En attente de bour l'annulation auprèsde mon ancienne assurance. Faite vous l'hivernage pour les assurances moto ?</t>
  </si>
  <si>
    <t>sandrine-c-139128</t>
  </si>
  <si>
    <t xml:space="preserve">Rien à dire tous est parfait. Très satisfaite par la rapidité et facilité de réalise un contrat assurance. En attente de mes document dassurence.
Sandrine Curate </t>
  </si>
  <si>
    <t>sylvie-h-139093</t>
  </si>
  <si>
    <t>Je trouve l assurance très bien rapport qualité prix nickel je pense rester chez vous très longtemps très bonne assurance. Grace a vous je vais pouvoir enfin rouler merci</t>
  </si>
  <si>
    <t>fred-i-34195</t>
  </si>
  <si>
    <t>Assuré depuis 2005 chez april moto et je n'ai jeu a m'en plaindre, toujours la pour nous conseiller et le personnel est pro je suis très satisfait de leurs services</t>
  </si>
  <si>
    <t>philippe-x-138935</t>
  </si>
  <si>
    <t>Je suis satisfait de la réactivité du personnel , prix attractifs , relation humaine satisfaisante , gentillesse et professionnalisme sont au rendez-vous</t>
  </si>
  <si>
    <t>lauren-a-138909</t>
  </si>
  <si>
    <t>Je suis satisfaite par la facilité à avoir un devis et a souscrire une assurance.
Les tarifs proposés sont tout à fait corrects pour une couverture complète.</t>
  </si>
  <si>
    <t>ethan-p-138521</t>
  </si>
  <si>
    <t>Très bien comme assurance, pris en charge très rapidement. Je viens de changé d’assurance et je paye beaucoup moins chère que la dernière assurance et j’en suis satisfait.</t>
  </si>
  <si>
    <t>abderrahmane-s-138496</t>
  </si>
  <si>
    <t>Bonjour je vous remercie pour votre assurance merci c'était rapide et le prix est bien à plutard je vais vous envoyer les documents qui manquaient au plus vite</t>
  </si>
  <si>
    <t>romuald-b-138420</t>
  </si>
  <si>
    <t xml:space="preserve">Support téléphonique très efficace et très sérieux 
J'apprécie de ne pas avoir à me déplacer en agence pour une souscription même pour le jour même 
Prix abordable </t>
  </si>
  <si>
    <t>marie-d-138408</t>
  </si>
  <si>
    <t>Je suis très satisfaite du service, on peut demander une assurance en quelques clics, c'est rapide, pratique, clair, précis, très simple. Je recommande</t>
  </si>
  <si>
    <t>brian-b-138342</t>
  </si>
  <si>
    <t>Très bon prix et super assurance je la conseille a tous le monde merci beaucoup april vous êtes super et très facile a assurer bonne soirée a tous ( le botti )</t>
  </si>
  <si>
    <t>jerome-s-138249</t>
  </si>
  <si>
    <t>Site simple à utiliser, devis rapide, tarif intéressant, prestation très bonne. J'ai déjà eu un sinistre et le contact, la résolution et la prise en charge sont rapides</t>
  </si>
  <si>
    <t>serge-v-138044</t>
  </si>
  <si>
    <t>Très content des demarches , des tarifs, du contenue du devis , tres explicite !
Très rapide, convivial,  et simple
Je recommande le site
Merci encore !</t>
  </si>
  <si>
    <t>samir-d-137860</t>
  </si>
  <si>
    <t>Je suis satisfait du prix bien qu'un peu cher pour un jeune lycéen qui n'a pas encore le droit de travailler. Et super votre facilité pour y souscrire.</t>
  </si>
  <si>
    <t>17 octobre 2021 suite à une expérience en octobre 2021</t>
  </si>
  <si>
    <t>mikael-c-137635</t>
  </si>
  <si>
    <t>Super facile à s’inscrire et prix au top ,même pour les scooter neuf ,les prix sont super abordables mêmes en tout risques franchement foncé sans hésitation !!!</t>
  </si>
  <si>
    <t>pascal-p-137634</t>
  </si>
  <si>
    <t>Prix correct pour une assurance moto . simulation de devis assez facile d'accés et trés simple d'utilisation merci bonne soirée  Cordialement Mr Prevost Pascal  .</t>
  </si>
  <si>
    <t>manuel-t-137566</t>
  </si>
  <si>
    <t>personnel au téléphone très professionnel et à l'écoute.-------------------------------------------------------------------------------------------------------------------------------------</t>
  </si>
  <si>
    <t>thierry-b-137435</t>
  </si>
  <si>
    <t xml:space="preserve">Très satisfait rien à signaler service rapide réponse rapide très bonne assurance pour moi .
Merci à toute l'équipe bonne journée à tous et à bientôt.
Thierry barone. </t>
  </si>
  <si>
    <t>benjamin-d-137360</t>
  </si>
  <si>
    <t>RAS 
Pour une première fois je suis satisfaite de ma démarche auprès de votre assurance... Je ne pense pas être déçue de ma démarche je recommande. :)</t>
  </si>
  <si>
    <t>dominique-p-137050</t>
  </si>
  <si>
    <t>je suis satisfait des tarifs étant nouveau chez vous j espère avoir pleine satisfaction  de votre assurance je conseillerez a mes amis et proches 
cordialement</t>
  </si>
  <si>
    <t>ryan-k-136901</t>
  </si>
  <si>
    <t>Satisfait je recommande vivement je ne connaissais pas mais un amis est assuré chez vous du coup j’ai étais convaincu et j’ai rejoins l’aventure merci</t>
  </si>
  <si>
    <t>yannick-r-136783</t>
  </si>
  <si>
    <t>Je suis satisfait de la rapide pour souscrire mon assurance moto . Le prix est vraiment intéressant . Votre site est vraiment bien fait. Je vous remercie.</t>
  </si>
  <si>
    <t>milor-n-136731</t>
  </si>
  <si>
    <t>C est cher mais rapide. Pas de formule intermédiaire avec juste tiers plus vol c est dommage. La formule complète est chère du coup juste pour une moto 50 cc.</t>
  </si>
  <si>
    <t>carole-r-136728</t>
  </si>
  <si>
    <t>Entièrement satisfaite par le service en ligne april moto 
Plus facile de faire un nouveau contrat plutôt que de changer un contrat existant mais bon...</t>
  </si>
  <si>
    <t>sebastien-a-136690</t>
  </si>
  <si>
    <t xml:space="preserve">Formulaire simple à compléter,  les prix sont vraiment interessant si tout est bien conforme avec ce qu on a rempli ,mais pour le moment je ne peux pas m avancer,j attend d avoir confirmation d un conseillé par téléphone
</t>
  </si>
  <si>
    <t>charles-l-136500</t>
  </si>
  <si>
    <t>Rapide, l'application est facile et disponible à tout momentanément, c'est agréable , même passe 19h. Les prix sont ok , reste à voir si l'assurance suit en cas de problème</t>
  </si>
  <si>
    <t>valentin-a-136490</t>
  </si>
  <si>
    <t>Je suis satisfait du service pour l'instant, les prix sont corrects à voir dans le temps. Nous avons choisis cette assurance suite aux avis internet..</t>
  </si>
  <si>
    <t>alexandre-p-136427</t>
  </si>
  <si>
    <t>De bon prix pour assuré une première moto (mon assurance me demandé 68€/mois alors qu'April me demande 36€ avec des option en plus) bonne option niveau garanti du véhicule.</t>
  </si>
  <si>
    <t>wilfride-r-136335</t>
  </si>
  <si>
    <t>Je suis satisfait, proposition qui répond à mes besoins, tarif adapté en fonction des garanties et options. Le rachat de la franchise a été prioritaire.</t>
  </si>
  <si>
    <t>daniel-b-136326</t>
  </si>
  <si>
    <t>Très bon prix !!! Pour mon scooter 125 sym gts .
Je recommande pour une première assurance. Les prix sont très attractif selon les options dont nous avons besoin .. merci</t>
  </si>
  <si>
    <t>belaid-a-136276</t>
  </si>
  <si>
    <t>Super bien responsable sympa au téléphone repond quand le peuvent a l’écoute les prix sont bien on peut rouler en toute sécurité grâce à cette assurance</t>
  </si>
  <si>
    <t>jean-paul-r-136262</t>
  </si>
  <si>
    <t>Mise en place simple et rapide. Très satisfait de cela. Rapport prestations/prix très intéressant. Il reste à voir dans le futur en cas de besoin mais ça commence plutôt bien. Merci</t>
  </si>
  <si>
    <t>anthony-z-136098</t>
  </si>
  <si>
    <t>Très satisfait tarifs très intéressants en rapport aux prestations proposées je recommanderais à mon entourage encore merci beaucoup pour vos services</t>
  </si>
  <si>
    <t>patrice-p-135910</t>
  </si>
  <si>
    <t>tres satisfait de la rapidité et des explications fournis par votre societé,si besoin se faisait je parlerais dans mon entourage de votre societé.Pporte</t>
  </si>
  <si>
    <t>nadir-e-135751</t>
  </si>
  <si>
    <t>Je suis satisfait du service rapide et du prix simple et efficace de cette assurance de plus très rapide a fair son contrat en ligne je recommande vraiment</t>
  </si>
  <si>
    <t>corentin-p-135748</t>
  </si>
  <si>
    <t>Je suis satisfait du service et remercie April pour ce service , je suis content d’être assurer en toute sécurité merci à eux et aux futurs assurances chez eux</t>
  </si>
  <si>
    <t>loic-r-135672</t>
  </si>
  <si>
    <t>Je suis vraiment satisfait du prix du service , le prix est très intéressant , simple rapide et efficace, je recommanderais April Moto a mon entourage.</t>
  </si>
  <si>
    <t>mathys-d-135663</t>
  </si>
  <si>
    <t>Très satisfait de la rapidité et de l efficacité des démarches en ligne. Les tarifs sont satisfaisants et correspondent à mon budget. Je recommande cet assureur</t>
  </si>
  <si>
    <t>antony-m-135423</t>
  </si>
  <si>
    <t xml:space="preserve">APRIL Moto propose des prix attractifs.
La souscription en ligne est simple.
En espérant que cette satisfaction soit identique en cas d'éventuel problème.
 </t>
  </si>
  <si>
    <t>dominique-p-135388</t>
  </si>
  <si>
    <t>Je suis satisfait du service le prix me convient simple et pratique je recommande cette assurance moto pour mes projets avenir pourquoi pas assurer mes voitures</t>
  </si>
  <si>
    <t>sacha--a-135304</t>
  </si>
  <si>
    <t>Je suis très satisfait du service des questions très simple très facile à comprendre des prixs accessible pour tous assurance tout risque vraiment pas chère je recommande</t>
  </si>
  <si>
    <t>steven-d-135129</t>
  </si>
  <si>
    <t xml:space="preserve">On verra dans la durée. Prix très bien. Très compétitif.
J espère avoir une meilleure expérience qu avec mon pseudo ancien assureur.
Merci April moto. </t>
  </si>
  <si>
    <t>fabien-a-135080</t>
  </si>
  <si>
    <t>je suis satisfait, sa coute chère mais les garanties sont bonne, je change d'assurance car vous avez une meilleur assistance, zero franchise, bonne assurance pour les équipement</t>
  </si>
  <si>
    <t>christian-d-134909</t>
  </si>
  <si>
    <t xml:space="preserve">Je suis satisfait du service qui mets donner et le prix me convient ,avec des conseillers qui sont très gentils et très commerçants leurs conseils son simple et très expliquer efficace
</t>
  </si>
  <si>
    <t>francois-a-134836</t>
  </si>
  <si>
    <t>très compliquer de souscrire par téléphone, lien mail envoyé invalide, résultat beaucoup de temps pour finalement finir par me débrouiller seul sur le site</t>
  </si>
  <si>
    <t>baroudeur07-25210</t>
  </si>
  <si>
    <t xml:space="preserve">Prix cher pour un simple scooter 125.
Alors que je paye deja april pour une 1300 royal star à 22€ /mois  et ma voiture  7cv chez axa pour 20€/mois avec 50% bonus depuis plus de 20ans </t>
  </si>
  <si>
    <t>jerome-l-134809</t>
  </si>
  <si>
    <t>Je suis satisfait du service pour le moment  , les tarifs proposés sont très bien placés , les conseillers sont à l'écoute et de bons conseils  , les options sont intéressantes .</t>
  </si>
  <si>
    <t>vanhoutte-a-134597</t>
  </si>
  <si>
    <t>surpris par le prix et par la rapidité au quel on a repondu a mes questions! j’ai beaucoup apprécié le temps que le conseillé m’a accordé et pris pour les explications que je voulais</t>
  </si>
  <si>
    <t>bernard-51-134391</t>
  </si>
  <si>
    <t>Très compétitifs niveau tarif,je recommande à tous.Tres simple a remplir le formulaire, très peu de temps à consacrer.Tres bien expliquer.
Hâte d'être assuré</t>
  </si>
  <si>
    <t>aurelie--m-134374</t>
  </si>
  <si>
    <t>Impeccable, rapide je suis satisfait de la rapidité du contrat,  les prix sont largement bas , je vous recommande ce site il es bien pour une assurance</t>
  </si>
  <si>
    <t>luc-a-134201</t>
  </si>
  <si>
    <t xml:space="preserve">la souscription en ligne n'est pas évidente. de plus si on prend toutes les options, votre assurance est aussi chère que les autres, alors que veut dire "tous risques"???? 
De plus j'aimerais savoir à quoi correspond le premier paiement par carte bleue. </t>
  </si>
  <si>
    <t>joe-133990</t>
  </si>
  <si>
    <t>Très déçu. Assuré depuis plus de 10 ans chez April Moto, je déclare mon 1er sinistre cette année en "non responsable". Accident des plus banal : Chute suite à un chien sans laisse divaguant sur la voie publique. La partie adverse est assurée et reconnait entièrement sa responsabilité. Toutes les modalités liées au sinistre sont faites en temps et en heure (constat, expert ect...). Résultat: 7 mois après mon véhicule n'a toujours pas été pris en charge, et il semble que cela va trainer en longueur. J'en suis a une dizaine de courriers et un recommandé de mise en demeure mais rien ne bouge pour autant. April me répond toujours la même chose " en attente d'une réponse de la compagnie adverse". Le montant des dégâts est pourtant de moins de 1000€ !!! . Vu la tournure des choses, je vais être obligé de saisir le tribunal pour obtenir réparation... Hallucinant! le prix est peut-être attractif pour attirer le chaland mais visiblement le service ne suit pas.</t>
  </si>
  <si>
    <t>sebastien-c-133769</t>
  </si>
  <si>
    <t>satisfait du service à voir dans la duree à recommander tarif attractive j espère que vos conseiller seront au top si j ai besoin d une question réponses merci</t>
  </si>
  <si>
    <t>dorian-r-133417</t>
  </si>
  <si>
    <t>Pour l’instant rien à redire. Prix correct et options proposées satisfaisantes, la souscription en ligne est d’une grande simplicité. 
L’assurance des motards tout simplement.</t>
  </si>
  <si>
    <t>ahmed-b-133287</t>
  </si>
  <si>
    <t>JE SUIS SATISFAIT DU SERVICE INTERNET , LE SITE EST PRATIQUE ET FACILEMENT UTILISABLE POUR UN NOVICE COMME MOI. LE TARIF EST CORRECT ET BIEN PLACE , EN ESPERANT QUE LES PRISES EN CHARGE D EXPERTISE SE SOIT AMELIOREES;</t>
  </si>
  <si>
    <t>kinan-d-133172</t>
  </si>
  <si>
    <t>Je suis satisfaite du délai de réponse et de sa qualité
Tarif honnête
Interface simple d'utilisation
Interlocuteur téléphonique agréable et efficace
A suivre</t>
  </si>
  <si>
    <t>francois-r-132888</t>
  </si>
  <si>
    <t>Je suis satisfait le prix est correct je n’ai pas eu de sinistre donc je ne peux pas donner un avis sur le service mais dans l’ensemble tout est correct</t>
  </si>
  <si>
    <t>sebastien-b-132808</t>
  </si>
  <si>
    <t>je connais april marine vu que j'ai 2 voilier deja assurer chez eux , j'espere que la section moto est du meme niveau de satisfaction.
rapide pour faire le devis et simple a valider.</t>
  </si>
  <si>
    <t>jean-louis-g-132745</t>
  </si>
  <si>
    <t>génial!!! prix et service; je recommande
prix très attractif et facilité d’adhésion.
Beaucoup moins cher que les "grands classiques" de l'assurance moto à promouvoir!!</t>
  </si>
  <si>
    <t>bertrand-q-132503</t>
  </si>
  <si>
    <t>Prix très intéressant, possibilité de faire son choix à la carte et le fait que l'on n'ai pas à s'occuper de la résiliation de l'ancienne assurance est un gros plus.</t>
  </si>
  <si>
    <t>jayson-r-132487</t>
  </si>
  <si>
    <t>Je suis satisfait du service en ligne et de l'obtention du devis concernant ce dont j'ai besoin. C'est très précis et pratique pour moi. Merci et cordialement.</t>
  </si>
  <si>
    <t>eric-p-132468</t>
  </si>
  <si>
    <t>Rapport prix / couverture au top. Certainement un des meilleurs ratio en comparaison avec d'autres fournisseurs sur le web. A confirmer bien entendu en cas de pépins!!!</t>
  </si>
  <si>
    <t>christophe-n-132400</t>
  </si>
  <si>
    <t>te viens de m'assurer pour une moto et je suis tres satisfait du service ainsi que de la rapidité de la prestation.j'ai deja un vehicule assuré chez vouys et cela me donne entiere satisfaction egalement merci</t>
  </si>
  <si>
    <t>ophelie-b-132354</t>
  </si>
  <si>
    <t>Je viens d'arriver j'ai pas le choix de mettre un avis la page ne veux pas se fermer et j'aimerai continuer mes demarche... donc voilà le prix que je trouve abordable tout va bien. Agréable au téléphone</t>
  </si>
  <si>
    <t>antna-132353</t>
  </si>
  <si>
    <t>Je suis satisfait tout est rapide et fluide. Merci pour votre efficacité,  les mail arrive rapidement et les appel téléphonique sont traités efficacement.</t>
  </si>
  <si>
    <t>jordan--c-132341</t>
  </si>
  <si>
    <t>Site simple et pratique mais le tarif est cher autant que ma voiture . J ai trouvé enfin une assurance pour les quads. Tres rapide pour effectuer le contrat d assurance</t>
  </si>
  <si>
    <t>longche-m-132323</t>
  </si>
  <si>
    <t xml:space="preserve">Je suis très satisfait de la prestation. Et je le recommande. Tout est très simple et bien indiqué. Le pris est abordable. Merci pour cette prestation.
Encore une fois merci </t>
  </si>
  <si>
    <t>philippe-r-132305</t>
  </si>
  <si>
    <t xml:space="preserve">Je suis satisfait du service....
Les tarifs me conviennent fortement....
Rapidité et efficacité....
Je recommande à cent pour cent....
Cordialement. 
</t>
  </si>
  <si>
    <t>fattouma-y-132294</t>
  </si>
  <si>
    <t>Merci rapidité de réponse Super prix affiché facilité pour demander un devis et le recevoir assez vite très satisfaite dans l’ensemble du site merci à toute l’équipe pour votre service et sérieux</t>
  </si>
  <si>
    <t>sebastien-c-132128</t>
  </si>
  <si>
    <t>les tarifs sont très intéressants et beaucoup moins cher que les assurances habituels ! avec une très bonne protection et une facilité de souscription. le site est facile d'utilisation !</t>
  </si>
  <si>
    <t>sulivan-l-131947</t>
  </si>
  <si>
    <t>Simple et pratique, prix raisonnable pour permis a2, assurance trouver sur internet rapidement pour ma premier moto qui est un z800e abs de 47,5cv permis a2</t>
  </si>
  <si>
    <t>greg--131924</t>
  </si>
  <si>
    <t>Rapide simple et efficace et niveau prix super abordable et possible de choisir plusieurs options et facile à souscrire et les démarches son simple à faire je recommande vivement e</t>
  </si>
  <si>
    <t>jeanmichel-j-131847</t>
  </si>
  <si>
    <t>prix tres competitifs avec la possibilité de racheter sa franchise( ce dont j'ai fait)
a voir par la suite en cas de sinitre mais je ne me le souhaite pas...</t>
  </si>
  <si>
    <t>ali-h-131791</t>
  </si>
  <si>
    <t xml:space="preserve">Prix un peu cher et à voir à l'utilisation si pas trop d'exclusion d'assurance.o  espérant ne pas avoir à l'utiliser.
Option panne intéressante 
A voir </t>
  </si>
  <si>
    <t>rayane-a-131762</t>
  </si>
  <si>
    <t>Satsisfait de cette prestation. Assez rapide et efficace dommage pour l’acompte nécessaire mais sinon parfait. Je connaissais déjà cette assureur et je suis content d’y retourner</t>
  </si>
  <si>
    <t>mathias-j-131666</t>
  </si>
  <si>
    <t>Bien très bon service rapide pas cher je recommande mon scooter est prêt à rouler impeccable très bien bien bien super génial nickel super méga genial</t>
  </si>
  <si>
    <t>mordret-m-131500</t>
  </si>
  <si>
    <t xml:space="preserve">JE SUIS SATISFAIT D AVOIR EU LES RENSEIGNEMENTS QUE JE SOUHAITAIS AFIN DE VALIDER MON CONTRAT
ESPERONS EN CAS DE BESOIN DOBTENIR LA MEME SATIDFACTION               </t>
  </si>
  <si>
    <t>laurent-l-131409</t>
  </si>
  <si>
    <t xml:space="preserve">le site est intuitif. les tarifs sont compétitifs
l'adhésion est très facile
j' apprécie le fait de pouvoir réaliser une assurance à la carte en mode tous risque (options)
j'espère maintenant que ma première impression de satisfaction perdurera </t>
  </si>
  <si>
    <t>tristan-c-131387</t>
  </si>
  <si>
    <t>Service rapide et site facile à utiliser, les prix sont correct au vu des garanties pour le reste j'espère ne pas avoir à en parlé. Je met quatre étoile car la perfection n'existe pas</t>
  </si>
  <si>
    <t>abdelamine-b-131326</t>
  </si>
  <si>
    <t>Honnetement c'est cher pour un petit scooter 50cc peugeot ludix qui roule peu..
sachant que je paye a peine le double pour une voiture de 100ch en jeune conducteur et je roule beaucoup.. je ne comprends pas le prix, et j'aimerai avoir une revision du contrat quand cela serait possible pour voir un éventuel rabais..
en vous remerciant.</t>
  </si>
  <si>
    <t>clement-d-131226</t>
  </si>
  <si>
    <t xml:space="preserve">satisfait de votre service rapide et efficace, idéal pour l achat rapide de véhicule.
Devis immédiat, facile d utilisation et encore une fois très rapide </t>
  </si>
  <si>
    <t>remi-b-131109</t>
  </si>
  <si>
    <t>JE SUIS SATISFAIT DU PRIX AINSI QUE LA DEMARCHE DU CONCESSIONNAIRE DE DE LA RAPIDITE DE LA LIVRAISON ET POUVOIR ROULER AU PLUS VITE AVEC MON HONDA 125 PCX</t>
  </si>
  <si>
    <t>alexandra-m-130991</t>
  </si>
  <si>
    <t>Très bien satisfaite très à l écoute les meilleurs très à l écoute je suis très ravie. La meilleure des assurance qu il continue comme sa et très à l ecoute</t>
  </si>
  <si>
    <t>gilles--s-130944</t>
  </si>
  <si>
    <t>satisfait je ne pensais pas trouver une assurance a ce tarif  j espère que ma confiance ne sera pas bafouée comptant sur votre sérieux avec mes remerciement veuillez agrée mes salutations</t>
  </si>
  <si>
    <t>fabrice-d-130807</t>
  </si>
  <si>
    <t>Je suis très satisfait des services de votre assurance moto depuis des années. C'est pour ca que je prend une nouvelle assurce chez vous pour ma nouvelle moto</t>
  </si>
  <si>
    <t>christian-c-130701</t>
  </si>
  <si>
    <t>Sérieux et à l'écoute du motard,  peux être un peux plus cher que d'autre mais avec des avantages qui valle la différence.
Cela compte pour un esprits sereins sur la route !!!</t>
  </si>
  <si>
    <t>patrick-d-130676</t>
  </si>
  <si>
    <t>je suis satisfait des service et des tarifs proposés.
ayant fait plusieurs recherches sur internet, c'est les tarifs les moins chers que j'ai pu trouver.</t>
  </si>
  <si>
    <t>bertrand-t-130561</t>
  </si>
  <si>
    <t>Très pratique pour être assuré rapidement, les onglets sont très explicite.
La seul inconvenient c'est les ajout d'option qu'on peu avoir au fue et a mesure qu'on avance dans le devis.</t>
  </si>
  <si>
    <t>loic-l-130220</t>
  </si>
  <si>
    <t xml:space="preserve">je suis satisfait du service , le prix un peu cher                                                                          .
La personne que j'ai eu au téléphone a été très aimable et compréhensible </t>
  </si>
  <si>
    <t>olivier-s-130106</t>
  </si>
  <si>
    <t>Rapide , simple et efficace. Prix très intéressant.
Cordialement
J'espère ne pas être déçu par vos services ultérieurement.
Bonne journée et bonne continuation</t>
  </si>
  <si>
    <t>evan-b-130084</t>
  </si>
  <si>
    <t xml:space="preserve">Satisfaite des tarifs, et de la rapidité de la souscription.
J'ai pu assurer le scooter de mon fils un dimanche soir en 5min pour aller à son apprentissage le lendemain. </t>
  </si>
  <si>
    <t>aurelien-b-129947</t>
  </si>
  <si>
    <t xml:space="preserve">Je suis satisfait, les prix sont ma fois correct, j'espère que si j'ai le moindre problème, je puisse dire que je suis pleinement satisfait des service proposé 
</t>
  </si>
  <si>
    <t>sunny-a-129913</t>
  </si>
  <si>
    <t>Le prix est beaucoup élevé dans le formule à tout risque et je suis étudiant et jeune conducteurs mais pour l’instant j’ai pris la formule essentiel mais pour les dégâts lié à un accident m’inquiète</t>
  </si>
  <si>
    <t>franck-l-129886</t>
  </si>
  <si>
    <t>très rapide, pratique et efficace
bravo, questionnaire simple, excellent rapport qualité prix.
a conseiller à de futures collègues motards.
je passerais sans doute au tout risque, seul regret pas de clause hivernage</t>
  </si>
  <si>
    <t>bastien-h-129850</t>
  </si>
  <si>
    <t>JE SUIS TRES CONTENT   ET CE MOYEN DE S ASSURER EST TRES RAPIDE ET FACILE ...   TARIFS TRES CORRECTS    JE VOUS CONSEILLE  FORTEMENT CETTE ASSURANCE ..</t>
  </si>
  <si>
    <t>johnny-p-129728</t>
  </si>
  <si>
    <t>Je suis satisfait de la simplicité de souscription auprès de cette assurance et des détails clairs des offres proposées, ainsi que du rapport qualité/prix plutôt correct.</t>
  </si>
  <si>
    <t>thibault-l-129662</t>
  </si>
  <si>
    <t>Satisfait, les offres de couverture avec le prix proposé correspondent à mes attentes, j’ai pu créer ma couverture assurance sur mesure 
je conseille April assurance aux motards</t>
  </si>
  <si>
    <t>noah-b-129482</t>
  </si>
  <si>
    <t>je suis très satisfait du service rapide et efficace,
le prix est très compétitif,
pour le moment tout s'est bien passé a voir dans les prochains moi!
merci !!!</t>
  </si>
  <si>
    <t>dylan-e-128997</t>
  </si>
  <si>
    <t>Les démarches en ligne sont claires, les réponses rapides, le meilleur tarif que j’ai pu trouvé en ligne, j’ai pu prendre le temps avant de me décider sans être harcelé par un de ses commerciaux.</t>
  </si>
  <si>
    <t>demba-m-128987</t>
  </si>
  <si>
    <t>Ce trop  chere pour un scooter 50c3 faudras revoir vos prix pour lannee prochaine on ne precise ps pour garantie 0km et ausi le nuro a apeller en cas de panne</t>
  </si>
  <si>
    <t>nolhan-q-128971</t>
  </si>
  <si>
    <t>Tres content de cette assurance  pas déçu de cette assurance je vous la conseil fortement pas cher a l'écouter comparer au autre assurance qui était 2 fous plus cher</t>
  </si>
  <si>
    <t>olivier-m-128956</t>
  </si>
  <si>
    <t>Je suis satisfait pour le moment prix bien placé, mais je n ai pas pour le moment eu à utiliser l assurances Dieu merci , donc j espère que le jour où ce sera top</t>
  </si>
  <si>
    <t>patrick-m-128954</t>
  </si>
  <si>
    <t>Je suis satisfait du service les prix son raisonnable je recommande vivement de souscrire à cette assurance heureux de pouvoir rouler tout en étant assuré</t>
  </si>
  <si>
    <t>cbr--128931</t>
  </si>
  <si>
    <t>Après quasiment 1 mois et 4 relance toujours aucune carte verte  service client déplorable on vous dit à chaque fois ,je relance et  la semaine d’après toujours pas de carte verte, et que personne ne me face croire qu’elle ce perde  on n’est en 2021 je suis vraiment déçu  surtout que la photo copie n’a aucune valeur pour les forces de l’ordre   C’est vraiment pas sérieux  je ne pensais pas un jour poster des commentaires sur une assurance et donner un avis pour un carte verte</t>
  </si>
  <si>
    <t>souheil-o-128915</t>
  </si>
  <si>
    <t>Je suis satisfait du bon service client que le conseiller m’a donné. Il a su me conseiller de manière efficace et à très vite compris mes besoins. Il a su m’orienter vers l’offre qui me convenait le mieux</t>
  </si>
  <si>
    <t>eric-p-128852</t>
  </si>
  <si>
    <t>Je suis satisfait du tarif
Site  simple d utilisation
Et assurance pas chère 
Je recommanderais cette assurance à min entourage j en suis pleinement satisfaut</t>
  </si>
  <si>
    <t>julien-b-128717</t>
  </si>
  <si>
    <t>Simple pratique et pas cher je recommande vivement april moto assurance. 
Très rapide pour s inscrire en ligne sur le site. Très intuitif et facile à remplir le formulaire.</t>
  </si>
  <si>
    <t>guillaume-p-128540</t>
  </si>
  <si>
    <t xml:space="preserve">Rapport qualité prix ainsi que rapidité de service
le conseiller m'a tout de suite rassuré concernant l'assurance, 
les pièces a fournir etc.
a voir sur la duree </t>
  </si>
  <si>
    <t>vladimir-c-128390</t>
  </si>
  <si>
    <t>Je connais déjà April assurance, c'est très bien. J'ai été assuré pour la santé et ça c'est toujours très bien passé avec cette compagnie que je recommande à tous.</t>
  </si>
  <si>
    <t>robert-b-128211</t>
  </si>
  <si>
    <t>Je suis satisfaite des renseignements obtenus par un conseiller au telephone, sans attente,pour une souscription d'assurance moto à un prix très raisonnable.</t>
  </si>
  <si>
    <t>antoine-d-128113</t>
  </si>
  <si>
    <t>Je suis assez satisfait du service de April Assurance.
Les tarifs semblent corrects. Nous verrons par la suite si la couverture est satisfaisante egalement</t>
  </si>
  <si>
    <t>leonard--l-128081</t>
  </si>
  <si>
    <t>Je suis satisfait du service. Les prix me conviennent. Reste juste à utiliser et à voir si ça marche bien. Je pourrais recommander à mon entourage. C'était très simple et facile.</t>
  </si>
  <si>
    <t>farid-b-128080</t>
  </si>
  <si>
    <t>Je suis satisfait du prix et des conditions générales d'utilisation merci pour votre service je confirme que votre professionnalisme est à la auteur de mes demande</t>
  </si>
  <si>
    <t>virginie-j-128079</t>
  </si>
  <si>
    <t>Parfait simple et rapide, on ne peut demander mieux lorsque l'on acquiert un véhicule un dimanche! Et sans tomber dans le piège du harcèlement téléphonique, je valide!</t>
  </si>
  <si>
    <t>oliveholly--128070</t>
  </si>
  <si>
    <t>Cher mais pas le choix il bien être en règle pour pouvoir circuler en toute sécurité eten respectent les règlements du code de la circulation ces pourca  que je m assure pour pouvoir circuler en toute tranquillité</t>
  </si>
  <si>
    <t>angelique-m-128066</t>
  </si>
  <si>
    <t>Cool les prix. Pour les scooter sa passe bien ce gentil j'espère que ça va bien se passer bonne continuation l'assurance en ligne merci d'avoir fait vite</t>
  </si>
  <si>
    <t>nicolas-c-127901</t>
  </si>
  <si>
    <t>Nickel parfait assurance tres sérieux et tres bon qualité prix je conseille fortement cette assurance et prix tres abordable et assurance au top .....</t>
  </si>
  <si>
    <t>jallely-42334</t>
  </si>
  <si>
    <t>J'ai reçu plusieurs appels de personnes se disant d'April de 3 villes différentes pour vérifier les données et souscrire directement avec elles par un envoi de lien m'économisant des frais de gestion. 
Elles ont du récupérer le téléphone renseigné lors de l'inscription en ligne. Je trouve cela douteux, ai répondu par la négative et ai même hésiter à finaliser jusqu'au bout mon adhésion par internet.</t>
  </si>
  <si>
    <t>damien-t-127472</t>
  </si>
  <si>
    <t>Très réactif voir dans le temp niveau de protection  assistance en ça de problème  mes parents déjà client satisfait des services bonne  réputation a ma connaissance</t>
  </si>
  <si>
    <t>dom68-56191</t>
  </si>
  <si>
    <t>tout est parfait très bon rapport qualité prix, je recommande. Très facile d'inscription en passant par internet et le prix n'a rien à voir avec le crédit mutuel  qui est largué complètement et ne fait aucun effort pour s'améliorer</t>
  </si>
  <si>
    <t>clouet-j-127371</t>
  </si>
  <si>
    <t>Je suis content du service ,très facile est rapide pour assurer a la minute son véhicule ,merci a april assurance ,en vs remerciant , cordialement madame C</t>
  </si>
  <si>
    <t>stephane-l-127288</t>
  </si>
  <si>
    <t>Très bien prix très intéressant les devis vont vite a faire et on est assuré a la date choisi je peut enfin aller chercher mon scooter chez le vendeur</t>
  </si>
  <si>
    <t>eric-r-127011</t>
  </si>
  <si>
    <t xml:space="preserve">Je suis satisfait du service et les prix convenables
de plus le site est claire est rapide.
Je continue donc a prendre April comme assureur.
j'espere mon avis utile
</t>
  </si>
  <si>
    <t>guillaume-b-127003</t>
  </si>
  <si>
    <t>Je suis satisfait des services proposés et des tarifs.Je recommande fortement April moto!Simple et efficace en à peine quelques clics…Restons prudents et bonne route à tous</t>
  </si>
  <si>
    <t>jean-luc-r-126936</t>
  </si>
  <si>
    <t>Je suis très satisfait du service le prix me convient et le site est simple à remplir et très bien expliqué  je le recommande fortement a mes collègues motards.</t>
  </si>
  <si>
    <t>anouar-z-126877</t>
  </si>
  <si>
    <t>Se très bien sévices bon prix comme assurance scooter je trouve le prix très bien merci et merci franchement franchement je partager avec tout mes amis</t>
  </si>
  <si>
    <t>gaetan-p-126628</t>
  </si>
  <si>
    <t xml:space="preserve">je suis satisfait du service
je suis satisfait faciliter du formulaire
je suis satisfait tarif avantageux
Je l'ai découvert grâce as des amis motards </t>
  </si>
  <si>
    <t>gregory-p-126591</t>
  </si>
  <si>
    <t xml:space="preserve">Je suis satisfait du rapport qualité-prix. Cependant, il est dommage d'être appelé plusieurs fois par jour pour souscrire au plus vite ! Il faut parfois laisser le temps aux gens de réfléchir. Vous pourriez perdre des clients en insistant autant !
</t>
  </si>
  <si>
    <t>shams-d-126498</t>
  </si>
  <si>
    <t>Au top pas cher et facile à faire. J’ai essayé plusieurs sites de comparateurs de prix. Merci beaucoup pour votre aide sans vous j’aurais été obligé de prendre une journée de repos pour faire le tour des assureurs</t>
  </si>
  <si>
    <t>alpha66-126493</t>
  </si>
  <si>
    <t>Ne réponds jamais, service client inexistants. Plusieurs emails envoyés et aucune réponse, aucun suivi de clientèle très décevant. Je ne recommande pas pour une assurance moto</t>
  </si>
  <si>
    <t>florent-l-126425</t>
  </si>
  <si>
    <t xml:space="preserve">Service intéressant 
Contre appel et entretien téléphonique très cordiale
Tarif compétitif 
Reste à voir en cas de sinistre et la réactivité du service </t>
  </si>
  <si>
    <t>francis-d-126312</t>
  </si>
  <si>
    <t>très bien devis clair et détaillé explications très claires aussi, facilités et rapidités pour avoir les papiers site internet très bien fait que du bonheur!</t>
  </si>
  <si>
    <t>brian-124757</t>
  </si>
  <si>
    <t>Cauchemar, service client déplorable, aucune réponse aucun suivit, pas de vignette verte, ne rembourse pas le trop perçu sur règlement annuelle. Étrangé au téléphone qui ne comprennent pas bien le français et ne savent pas se faire comprendre. Il me doivent un trop perçu que je n'ai jamais été remboursé.
A fuir</t>
  </si>
  <si>
    <t>tom,-elwood-k-126193</t>
  </si>
  <si>
    <t>je suis satisfait de la rapidite du service
le prix est convenable
pas si simple de trouver une assusrance 50 cc
en vous remerciant
cordialement......</t>
  </si>
  <si>
    <t>yassine-c-126109</t>
  </si>
  <si>
    <t>Au niveau des prix pour un scooter à se confier je trouve que c'est un peu cher mais après tuservice de service en ligne c'est très rapide et après voilà quoi</t>
  </si>
  <si>
    <t>remi-m-126016</t>
  </si>
  <si>
    <t>Je suis satisfait du professionnalisme des personnes que j'ai pu avoir au téléphone et l'accompagnement de qualité face à mes questions pointues. Je recommande.</t>
  </si>
  <si>
    <t>faedda-m-125947</t>
  </si>
  <si>
    <t>prix compétitif, souscription immédiate.
moins cher que mon ancienne assurance.
site internet clair
pas grand chose à dire de plus !
je vais voir pour passer mes autres contrats</t>
  </si>
  <si>
    <t>nabil-t-125753</t>
  </si>
  <si>
    <t xml:space="preserve">Très satisfait. Conseiller clair et compétent. 
Une prise en charge de qualité et un prix défiant toute concurrence. 
Je recommande à tous les français. 
</t>
  </si>
  <si>
    <t>joel-s-125731</t>
  </si>
  <si>
    <t>Je suis satisfait du service, les prix sont correct avec les garanties proposées, ainsi que le site Web qui assez intuitif et facile à comprendre 
Je valide ;-)</t>
  </si>
  <si>
    <t>david-g-125712</t>
  </si>
  <si>
    <t>satisfait qualité prix et prestation, documents a remplir simple et bien organisé. Avis favorable et je recommande. Tous l'historique des assurances est complet.</t>
  </si>
  <si>
    <t>jeremy-b-125606</t>
  </si>
  <si>
    <t>Je suis satisfait du service qui m'as été proposé via lesfurets.com.
Les prix conviennent à mes attentes.
Simple et pratique.
Je vous souhaite de passer un bonne journée ! Ciao !</t>
  </si>
  <si>
    <t>thomas-l-125513</t>
  </si>
  <si>
    <t xml:space="preserve">Satisfait
Le prix est très correct avec de bonne garantie. A voir par la suite, on croise les doigts pour bien évidement ne rien avoir. Ride safe les mortards ! </t>
  </si>
  <si>
    <t>lauryne-l-125474</t>
  </si>
  <si>
    <t>Je suis satisfaite rapide et simple j’ai pu assurer mon véhicule rapidement et facilement efficace très bien expliqué vraiment bien je recommande !!!!</t>
  </si>
  <si>
    <t>khoa-l-125230</t>
  </si>
  <si>
    <t>Bien, j ai adoré tout se passe bien ,le document est simple et fonctionnel et recommande fortement au autres ,même conseillé à mes amies qui souhaitent prendre un scooter électrique</t>
  </si>
  <si>
    <t>frederic-p-125177</t>
  </si>
  <si>
    <t>Je suis très satisfait....du tarif proposer par april moto
Je recommande . ancien pistard qui va ce reconvertir sur route en custom......
Pour balade tranquille avec ma petite femme</t>
  </si>
  <si>
    <t>gagny-d-125153</t>
  </si>
  <si>
    <t>Bonjour monsieur dame.je suis très satisfait par votre service de prix d’assurance j’espère que votre service accueilleront bien votre client de ma par je suis vraiment content de tarif</t>
  </si>
  <si>
    <t>damien-b-125140</t>
  </si>
  <si>
    <t>Malgré que vous soyez les moins chères avec mes caractéristiques sur les furets, je trouve les prix d'assurance pour ce véhicule légèrement trop chère.</t>
  </si>
  <si>
    <t>axel-d-125127</t>
  </si>
  <si>
    <t xml:space="preserve">Prix attractifs, service client encore à voir puisque je n'ai pas encore eu affaire à eux. 
Facilité de m'engager rapidement afin d'assurer un achat prochain. </t>
  </si>
  <si>
    <t>herve-h-125111</t>
  </si>
  <si>
    <t>Satisfait du prix et de la rapidité j’espère ne pas être déçu si toutefois un jour j’ai besoin d’eux pour un sinistre ou accident de la route je conseille</t>
  </si>
  <si>
    <t>sebastien-m-124869</t>
  </si>
  <si>
    <t>Suite à la recommandation d’un ami j’ai fais un Devis rapide. prix intéressant. Souscription simple et rapide. Rien à redire pour l’instant. En espérant n’avoir jamais besoin de leur service.</t>
  </si>
  <si>
    <t>patrice-l-124774</t>
  </si>
  <si>
    <t>très bien ,prix correct pour la garantie proposé ,après avoir fait plusieurs devis dans différentes assurances celle ci est très compétitive avec la couverture proposé</t>
  </si>
  <si>
    <t>aziza-n-124658</t>
  </si>
  <si>
    <t>Je viens de souscrire j'espère que jaurais pas soucis et j'espère également que les procédure va bien se derouler et que je vais recevoir la carte verte</t>
  </si>
  <si>
    <t>aurore-m-124547</t>
  </si>
  <si>
    <t>Navigation sur le site très bien simple et clair, devis instantané, meilleur rapport offre/prix et souscription rapide.
je recommande donc le site April Assurance moto</t>
  </si>
  <si>
    <t>nathan-f-124536</t>
  </si>
  <si>
    <t>Très satisfait des tarifs, très pratiques, souscription par internet immédiat, conseillère par téléphone très professionnelle et agréable, je recommande sans hésiter</t>
  </si>
  <si>
    <t>guillouzo-b-124499</t>
  </si>
  <si>
    <t>Simple et rapide tarif correct je suis un nouveau client reste à voir le jour où j aurais éventuellement besoin de les solliciter si le service correspond à mes attentes</t>
  </si>
  <si>
    <t>sabine-s-124468</t>
  </si>
  <si>
    <t>Très bonne assurance assurance pas cher pour un deux roues pas de problème pour mon inscription sur le site à la porter de tout les portes feuilles merci</t>
  </si>
  <si>
    <t>bogdan-t-124381</t>
  </si>
  <si>
    <t>Je suis satisfait du service, seulement le prix me semble très élevé pour un scooter 50cc que je roule 8km/jour. Sinon tout ce qui est protection juridique  et le reste me semble bien.</t>
  </si>
  <si>
    <t>morgan-c-124279</t>
  </si>
  <si>
    <t>Prix défiant toute concurrence, avec plein d'options pour l'équipement ainsi que la moto. Equipe très réactif et très a l'écoute.  Je recommande sans soucis</t>
  </si>
  <si>
    <t>bastien-m-124165</t>
  </si>
  <si>
    <t>Devis facile et souscription facile. Tarif correct, options claire et détaillées. Dommage que le site internet plante de temps en temps. À voir en cas de sinistre ce que cela vaut.</t>
  </si>
  <si>
    <t>michel-m-124160</t>
  </si>
  <si>
    <t>TOP FACILE PAS CHER EFFICACE SITE EXPLICITE
JE RECOMMANDE APRIL MOTO                                                                                MERCI POUR TOUT</t>
  </si>
  <si>
    <t>cyril-c-123986</t>
  </si>
  <si>
    <t>Bonjour,
Je suis très satisfait de votre service, je vais  faire un deuxième devis pour faire assuré ma deuxième moto chez april moto également.
Cordialement.</t>
  </si>
  <si>
    <t>julie-123978</t>
  </si>
  <si>
    <t>Assurances très intéressante au niveau du prix les conseillers sont toujours à l'écoute je recommande comparé à d'autres assurances beaucoup plus cher.</t>
  </si>
  <si>
    <t>francois-g-123893</t>
  </si>
  <si>
    <t xml:space="preserve">Satisfait du service et du prix pratiqué, comparer à vos concurrents. 
Site clair et facile à l'utilisation sur smartphone. 
Recommandation nombreuses de votre compagnie
</t>
  </si>
  <si>
    <t>noah-s-123823</t>
  </si>
  <si>
    <t>Meilleurs rapport qualité prix.... Conseils adaptés par rapport à mes besoins pour mon fils de 14 ans.... Toutes les assurances n assurent pas spécialement les jeunes adolescents en possession du bsr.. Je recommande April moto!!</t>
  </si>
  <si>
    <t>niko--123743</t>
  </si>
  <si>
    <t>Service sinistre lamentable, ils ne sont pas du tout professionnel pour gérer les sinistres rapidement, ne traite pas votre dossier, ne fait aucun effort si il manque des documents, ne vous appel jamais, vous avez au téléphone jamais la même personne, donne des faux rendez vous à l'expert qui ne viens jamais, vous devez vous battre pour faire avancer le dossier..... Inadmissible à proscrire même si c'est pas chère ce n'est pas par hazard.</t>
  </si>
  <si>
    <t>frederic-e-123736</t>
  </si>
  <si>
    <t>Je suis satisfait du service. Prix très abordable. J'ai assuré la moto même un dimanche. Dommage que la franchise à 0 euros n'est pas comprise dans le forfait de base.</t>
  </si>
  <si>
    <t>maxime-d-123693</t>
  </si>
  <si>
    <t>Très bien expliqué  à voir si vous proposez  encore des offre moin chère avec l'ancienneté en vous remerciant  mr dubois maxime qui es assuré  pour une moto chez vous</t>
  </si>
  <si>
    <t>bob-123688</t>
  </si>
  <si>
    <t xml:space="preserve">cotisation trop élevé annuel 
pas facile de les joindre pour un nouveau contrat .
j'attend une nouvelle offre de mon nouveau contrat !!!
Pour une réponse merci par avance 
Cordialement </t>
  </si>
  <si>
    <t>ludovic-b-123686</t>
  </si>
  <si>
    <t>Je suis vraiment Satisfait des tarifs et des prestations proposées ainsi que de la  Rapidité des renseignements. Très bien expliqué. Je vous remercie</t>
  </si>
  <si>
    <t>patrice-b-123675</t>
  </si>
  <si>
    <t>Difficile de se faire comprendre au tel avec un standard a l'autre bout du monde.
Prix attractif en surface.
Mais il fait ajouter tout un tas d'option.</t>
  </si>
  <si>
    <t>richard--o-123639</t>
  </si>
  <si>
    <t xml:space="preserve">Satisfait du service rapide en ligne
Je recommande cette assurance aux motards, à mes amis bien entendu, prix resonables......... A voir si le service correspond à mes attentes. </t>
  </si>
  <si>
    <t>clemence-d-123594</t>
  </si>
  <si>
    <t>top ASSURER TOUT DE SUITE . Quand j'ai fait via se site c'etait pour trouver les meilleurs tarif et pouvoir etre assurer de facon rapide et simple et c'est le cas .</t>
  </si>
  <si>
    <t>louisa-s-123583</t>
  </si>
  <si>
    <t xml:space="preserve">Satisfaite service rapide et efficace inscription et souscription en ligne très rapide . Je recommande April moto pour assurance moto auto en ligne.  
</t>
  </si>
  <si>
    <t>morgan-m-123539</t>
  </si>
  <si>
    <t>Bon rapport qualité prix je recommande cette assurance pour les motos et scooter mais petit bémol reste un peux cher pour un 50cm3 sinon très bonne assurance nous somme assurée desuite</t>
  </si>
  <si>
    <t>anthony-c-123438</t>
  </si>
  <si>
    <t>cool rapide , fait directement en ligne donc impeccable.
En cas de soucis j'éspère qu'ils seront réactif également.
Pas de problème pour le moment ...</t>
  </si>
  <si>
    <t>axel-r-123416</t>
  </si>
  <si>
    <t xml:space="preserve">je suis satisfait de la simplicité pour souscrire en ligne. j’espère qu'en futur éventuel cas de problème le service sera tout aussi satisfaisant. 
j'attends l'édition de ma carte verte </t>
  </si>
  <si>
    <t>kevin-v-123375</t>
  </si>
  <si>
    <t>Jai était Rapidement assuré a un tarif plus que correct avec des garanties complémentaires bien compléte du choix je recommande vivement april moto assurance</t>
  </si>
  <si>
    <t>jerome-s-123350</t>
  </si>
  <si>
    <t>Super simple et pas cher 
Claire site agréable et conseiller a l'écoute et rappelle pour le contrat. 
Facilité de souscription à distance et fluide satisfait</t>
  </si>
  <si>
    <t>fanny-d-123347</t>
  </si>
  <si>
    <t xml:space="preserve">Je suis très satisfais du prix
Et pour le moment du service internet
Maintenant je suis dans l'attente du mail de vignette 
J'espère ne pas avoir d'accident
</t>
  </si>
  <si>
    <t>franck-r-123333</t>
  </si>
  <si>
    <t>Je suis satisfait les prix sont raisonnables je donnerai votre nom si on me demande quelle assurance prendre bonne journée et super prix yhgfdfghjuuyrrf</t>
  </si>
  <si>
    <t>julien-d-123299</t>
  </si>
  <si>
    <t>merci pour le service.
le tarif très correct au vue des garanties proposés.
ainsi qu'une disponibilité très correct des correspondants.
la personne qui m'as édité le devis a été parfaite</t>
  </si>
  <si>
    <t>ernest-a-123245</t>
  </si>
  <si>
    <t>merci pour votre devis
mon fils va etre content  d'etre assure chez vous...
Merci pour vos conseils....je vous remercie grandement
je compte su vous pour bien le proteger...</t>
  </si>
  <si>
    <t>loic-b-123172</t>
  </si>
  <si>
    <t>Entière satisfaction de la prestation et du prix, j’étais déjà assuré et je n’ai eu jamais de problème, april est bon rapport qualité prix au vue de toutes les assurances</t>
  </si>
  <si>
    <t>nordine-e-123097</t>
  </si>
  <si>
    <t>Très bien. Bon rapport qualité prix. Finalisation sur internet simple et rapide. Même un dimanche. Je conseille fortement pour son rapport qualité prix</t>
  </si>
  <si>
    <t>damien-f-123036</t>
  </si>
  <si>
    <t>Super fluide bonne économies rien à redire .ce qui est dommage , c'est d'être obligé de faire une rédaction pour laisser un avis afin de finaliser la procédure</t>
  </si>
  <si>
    <t>olivier-d-123035</t>
  </si>
  <si>
    <t xml:space="preserve">Le rapport prix/prestation semble imbattable. J'espère ne pas avoir à utiliser le service. Tout en sachant qu'une assurance est toujours trop chère tant qu'on en a pas besoin ! L'ergonomie du site est correcte et on ne nous harcèle pas au téléphone pour forcer la main, on a le temps de comparer les offres et c'est plutôt appréciable. J'ai choisi l'offre "tous risques" basique qui offre déjà de belles garanties et même si je suis motard novice, avec 21 ans de permis voiture et une machine qui a 21 ans bridée à 34 ch, il n'était pas question de payer une assurance moto plus chère qu'une assurance voiture. J'espère que l'équipe April de Tours est carrée. Moi, de mon côté, je le suis. J'espère avoir fait le bon choix, en dépit des avis désastreux que j'ai pu lire sur Internet... </t>
  </si>
  <si>
    <t>florian-a-123021</t>
  </si>
  <si>
    <t>Site fonctionnel ! Tarif attractif, souscription rapide et efficace ! Dommage de devoir payer 2 mois d'assurance consécutif mais bon c'est pareil pour beaucoup d'assurances !</t>
  </si>
  <si>
    <t>deborah-d-123001</t>
  </si>
  <si>
    <t xml:space="preserve">Je suis satisfait, simple et efficace, reste à voir la rapidité du personnel pour le reste des documents
Tout est clair et précis du début à la fin. 
Je recommande </t>
  </si>
  <si>
    <t>tomas-c-122985</t>
  </si>
  <si>
    <t>je suis satisfait du service et proposition qui mon était fait, les prix me conviennent simple et pratique ,réponse rapide ,cordialement a vous .M costa silva</t>
  </si>
  <si>
    <t>pierre-antoine-r-122973</t>
  </si>
  <si>
    <t xml:space="preserve">Rapide et efficace 
Tout est clair dans les explications 
Le seul bémol c'est pour joindre un conseiller par téléphone car j avais des questions avant de m assurer </t>
  </si>
  <si>
    <t>olivier-l-122947</t>
  </si>
  <si>
    <t xml:space="preserve"> SUPER RAPIDE COMPETITIF ET DIRECTEMENT CHEZ MON CONCESSIONNAIRE BIEN ASSURE ET TRES COMPLET
JE RECOMMANDERAI VOTRE ASSURANCE MERCI POUR TOUT 
TRES BONNE JOURNEE</t>
  </si>
  <si>
    <t>jimmy-p-122923</t>
  </si>
  <si>
    <t>tout et parfait et rapide- l,assurance april et a un prix tres compititive- acceuil tres satisfaisant- je conseillerais votre assurance a mes amis-
cordialement</t>
  </si>
  <si>
    <t>jade-c-122847</t>
  </si>
  <si>
    <t>Je suis satisfaite, le site est simple et pratique, les prix sont avantageux. je recommande cette assurance et j'espère continuer à en être satisfaite</t>
  </si>
  <si>
    <t>sebastien-c-122814</t>
  </si>
  <si>
    <t>Très satisfait. La rapidité et la facilité. Les prix sont très abordables. Simple et efficace. Je recommande vivement cette assurance. Scooter assuré le jour même</t>
  </si>
  <si>
    <t>vadim-b-122781</t>
  </si>
  <si>
    <t xml:space="preserve">Je suis satisfait très bien très bien très bien très bien, je vais finir par ne plus être satisfait avec des questions subsidiaires obligatoire.       
</t>
  </si>
  <si>
    <t>philippe-d-122747</t>
  </si>
  <si>
    <t xml:space="preserve">Prix très intéressant.
Facilité de souscription en ligne avec choix de date de début de contrat.
Pour une première, je suis très satisfait de cette assurance.
</t>
  </si>
  <si>
    <t>valerie-c-122746</t>
  </si>
  <si>
    <t>très contente de mon assurance, je recommande vivement, très contente de mon assurance je recommande vivement très contente de mon assurance je recommande vivement</t>
  </si>
  <si>
    <t>joackim-l-122712</t>
  </si>
  <si>
    <t>Tres satisfait, bon prix, bon résultats, très content de l'assurance, viable et peut cher, simple et efficace pour assurer son véhicule rapidement, très content</t>
  </si>
  <si>
    <t>frederic-b-122701</t>
  </si>
  <si>
    <t>Pas mal même si un peu cher. Formulaire simple et rapide.Je ne sais pas quoi dire d'autre.Je me présente je m'appelle Frederic Berthet et le nombre de caractère demandé est trop élevé.</t>
  </si>
  <si>
    <t>benjamin-b-122570</t>
  </si>
  <si>
    <t xml:space="preserve">Mon assureur était 2 fois plus cher que vous malgré mes antécédents vierges depuis le jour du permis. 
Il a refusé de s'aligner sur vos tarifs et m'a dit de prendre mon contrat moto directement chez vous. 
Vous êtes si bons que la concurrence vous recommande, c'est dingue ! </t>
  </si>
  <si>
    <t>audrey-c-122436</t>
  </si>
  <si>
    <t>Les prix sont très compétitifs
Accueil téléphonique et renseignements très clairs.
Personnel compétent
Satisfaisant a recommandé
Bonne assurance motos</t>
  </si>
  <si>
    <t>wissam-l-122345</t>
  </si>
  <si>
    <t xml:space="preserve">Bon rapport qualité prix a voir a l'usage je viens de souscrire sur papier c'est assez comparatif a AMV je verrais bien a l'usage mais j'espère ne pas en avoir besoin en même temps ;)   </t>
  </si>
  <si>
    <t>ayman-k-122336</t>
  </si>
  <si>
    <t>Le prix et les services sont vraiment top, pour le prix d'une assurance au tiers chez un concurrent je peux avoir une assurance tout risque avec de belle option.</t>
  </si>
  <si>
    <t>laurent-l-122323</t>
  </si>
  <si>
    <t>la garantie casse mécanique m'a fait choisir cette assurance,le tarif dans la moyenne, la fourchette de la franchise un peu élevée par rapport à d'autres concurrents.</t>
  </si>
  <si>
    <t>geoffrey-l-122287</t>
  </si>
  <si>
    <t>Site  très  sérieux  super  simple d’utilisation  très rapide   Proposition  très adapté  à la demande  niveau qualité  prix  une  très bonne gamme et prix très abordable</t>
  </si>
  <si>
    <t>thomas-h-122265</t>
  </si>
  <si>
    <t>Le service de devis en ligne est top ! ... dommage de pas avoir pu planifier un paiement mensuel, ça ça m'enbete vraiment. Par contre le rapport protection/cout a l'air top. Reste plus qu'à voir à la longue ;)</t>
  </si>
  <si>
    <t>corentin-b-122255</t>
  </si>
  <si>
    <t>Rapide et efficace très bonne communication sur le site devis rapide et prix très abordable je recommande vivement April assurance pour tous qui s’adapte</t>
  </si>
  <si>
    <t>anais-a-122234</t>
  </si>
  <si>
    <t>Prix intéressant,le meilleur du marché,Souscription rapide,Beaucoup de choix d'options,à voir en cas d'accident,si les garanties sont bien respectées!</t>
  </si>
  <si>
    <t>jean-lic-p-122232</t>
  </si>
  <si>
    <t>ENTIEREMENT SATISFAIT PAR MAIL MAIS PAS POSSIBLE DE VOUS AVOIR AU TELEPHONE. J'espère encore pouvoir bénéficier de vos services le plus longtemps possible sans avoir à les utiliser suite à accident</t>
  </si>
  <si>
    <t>benjamin-g-122205</t>
  </si>
  <si>
    <t>Satisfait du service et du tarif. Réponse claire et rapide, donne confiance et reconnue par les autres clients. Souscrire sans trop hésiter vous ne le regretterez pas</t>
  </si>
  <si>
    <t>dalla-s-122174</t>
  </si>
  <si>
    <t xml:space="preserve">j'ai trouver ca ssez rapide et efficace parfait. Le reste reste a venir j'espere que ca va bien se passer car c'est la premiere fois que je vien avec cet assureur.
</t>
  </si>
  <si>
    <t>remi-n-122055</t>
  </si>
  <si>
    <t>Je suis pas très satisfait de mon entretien en lignes car je mettais tromper de nombre de mois d’ancienneté et en regardant mon dossier il ne m’a pas rappeler donc mon tarif et plus elever</t>
  </si>
  <si>
    <t>nicolas-r-121918</t>
  </si>
  <si>
    <t>Les indications données sont très claires et le conseiller est très bien renseigné. Les tarifs pratiqués sont très intéressants et incite à changer d'assurance pour April</t>
  </si>
  <si>
    <t>adil-o-121601</t>
  </si>
  <si>
    <t xml:space="preserve">simple et efficace
facile a faire chez soi,donc pas obligatoire d'allee au agence d'assurance.
les prix ne sont pas tres chere par rapport aux autres agences </t>
  </si>
  <si>
    <t>gaetan-b-121564</t>
  </si>
  <si>
    <t>Tres rapide et efficace. Clair dans les demandes. Clair également sur les option et sur les caractéristiques de l'asurance. Je recommande APRIL MOTO à tous</t>
  </si>
  <si>
    <t>hakan-o-121543</t>
  </si>
  <si>
    <t>Je suis content d'avoir vous service merci beaucoup à april moto je suis très très content de vous merci merci et encore merci cordialement au revoir</t>
  </si>
  <si>
    <t>sofien-b-121510</t>
  </si>
  <si>
    <t xml:space="preserve">Satisfait du service, call avec une personne très aimable et agréable. 
Devis simple à réaliser ainsi qu’à finaliser. 
Espérons que les choses soit aussi simple si il y a un accident. </t>
  </si>
  <si>
    <t>mumu42630-66954</t>
  </si>
  <si>
    <t xml:space="preserve">Des incapables!!! On a un échéancier, on a envoyé notre mandat SEPA pour les prèlevements? Et ils nous envoi 4 fois de suite une mise en demeure.Et 4 fois de suite on leur envoie notre échéancier en leur demandant de faire leur travail.On reçois enfin un message disant problème réglé.On a autre chose à faire.Bonjour la perte de temps.
Toujours pas de prèlévement.Je les appel pour leur dire de faire leur travail et tjs rien.Et la blague !Encore une mise en demeure.A fuir!! des incapables!!
</t>
  </si>
  <si>
    <t>florian--t-121291</t>
  </si>
  <si>
    <t xml:space="preserve">Prix correct, assurance en ligne facile. Maintenant reste a voir comment cela ce passe en cas de sinistre, ci le dossier est bien traité.
Cordialement Mr Thuveny </t>
  </si>
  <si>
    <t>romain-r-109549</t>
  </si>
  <si>
    <t>Très bien , le prix est intéressant au vue de la valeur de la moto , l'assurance est rapide a obtenir très pratique pour prendre une moto sur un coup de tête</t>
  </si>
  <si>
    <t>marylene-b-121165</t>
  </si>
  <si>
    <t>Je suis satisfaites du service
Bon prix et garanties
Rapide et efficace 
Prix attratifs et site web tres facile et pratique a recommander 
Efficacité à voir en cas de sinistre ?</t>
  </si>
  <si>
    <t>laurie-b-119098</t>
  </si>
  <si>
    <t>Ok
Tout s'est bien passé&amp; je suis satisfait tout ça
Et je ne sais pas quoi rajouter je suis très pressé, merci de bien vouloir m'assurer merci beaucoup bonne journée</t>
  </si>
  <si>
    <t>matthieu-d-119095</t>
  </si>
  <si>
    <t>Le service du site rien a dire
Les tarifs je trouve sa chère pour des 2 roues 23€ au minimum je suis même pas couvert pour le vol alors que c'est mon outils de travail...</t>
  </si>
  <si>
    <t>lyme-i-118047</t>
  </si>
  <si>
    <t>Je suis tres satisfait du rapport qualité prix de cette assurance, je la conseil vivement à tout ceux qui veulent assurer leur 2 roue rapidement et efficacement</t>
  </si>
  <si>
    <t>mohamed-el-mehdi-b-118029</t>
  </si>
  <si>
    <t>Merci à ma conseillère Franceska pour son professionnalisme. Prix très attractif après avoir comparé 3 devis. Bonnes garanties. Bonne communication avec le service souscription.</t>
  </si>
  <si>
    <t>maxime-r-118012</t>
  </si>
  <si>
    <t>Je suis satisfait de la prestation et de l accueil reçu la réactivité également je vous remercie beaucoup de votre intervention</t>
  </si>
  <si>
    <t>torchelino-118003</t>
  </si>
  <si>
    <t xml:space="preserve">April moto ou April mytho c'est du pareil au même y a aucune différence... J'avais souscrit à une option dépannage 0km (premium)+ option qui me était sensé me permettre d'avoir un véhicule de remplacement si jamais mon véhicule était immobilisé. Véhicule accidenté le 25/05 je l'ai amené au garage par mes propres soin car je pouvais le faire le 02/06 et pendant plus de 2 semaines je me fais baladé par les opérateurs de mondiale Assistance et les gens de chez April moto afin d'essayer d'avoir un véhicule de remplacement soit disant mon contrat ne bénéficié pas de cette option alors que pour prélever mon argent le 05/06 il n'y pas eu de soucis avec l'option compris dans le prix de l'assurance bien sûr.... Donc toujours RIEN lassé de la situation j'ai abandonné je ne vous recommande clairement pas cet assureur car au moindres soucis ils feront tous pour ne pas remplir leurs parts du marché. à ce jour mon véhicule n'est toujours pas réparé, aucune nouvelle de l'expert ni de mon assurance... Je rêve d'une assurance qui remplissent leurs part du marché, je serais alors content de vos donner mon argent tous les mois sans poser de question 
</t>
  </si>
  <si>
    <t>malik-r-117978</t>
  </si>
  <si>
    <t>Je suis très satisfait des tarifs, la souscription est très accessible, le site est très simple d utilisation. Trouvé après de multiples recherches et comparaisons je suis très content. Je conseille à tous.</t>
  </si>
  <si>
    <t>theo-alexei-v-117918</t>
  </si>
  <si>
    <t xml:space="preserve">Très rapide, simple et intuitif. 
Prix intéressant et varie.
Je n'ai pas grand chose vraiment à ajouter étant donné que c'est la première fois que je souscrit </t>
  </si>
  <si>
    <t>pierre-arnaud-s-117818</t>
  </si>
  <si>
    <t>Je suis satisfait de l'échange et de la prestation d'assurance dans sa globalité. J'espère recevoir la carte verte rapidement par courrier et ne pas avoir trop de relations avec mon assureur ;-)</t>
  </si>
  <si>
    <t>maxime-u-117758</t>
  </si>
  <si>
    <t xml:space="preserve">Accueille agréable 
Prend en compte le bonus voiture                                  Ce qui rend un prix corrects 
Reste à voir pour les qualités    </t>
  </si>
  <si>
    <t>rafik-b-117740</t>
  </si>
  <si>
    <t>Parfait! Rapide et efficace je me suis assurer en moins de 5 minutes au top ! Merci April Parfait! Rapide et efficace je me suis assurer en moins de 5 minutes au top ! Merci April</t>
  </si>
  <si>
    <t>laetitia-g-117711</t>
  </si>
  <si>
    <t>Je suis satisfait du service les prix sont raisonnable je recommande cette assurance pour les deux roue il ne sont pas chère du tout cordialement madame gilibert</t>
  </si>
  <si>
    <t>dylan-c-117670</t>
  </si>
  <si>
    <t>J'ai fait plusieurs simulation pour obtenir un tarif avantageux. Je suis donc très satisfait de vos services et de votre tarif proposé. De plus, votre site est simple d'utilisation. Merci à vous</t>
  </si>
  <si>
    <t>franck-a-117650</t>
  </si>
  <si>
    <t>Prix correct par rapport à la concurrence
Service en ligne simple
Devis rapide
À voir dans le temps en cas de pépin et au niveau de la communication.
Cordialement</t>
  </si>
  <si>
    <t>enzo-r-117605</t>
  </si>
  <si>
    <t>Je suis satisfait du service cela a était rapide et efficace je recommande cette assurance en quelque minutes c’était fait merci à vous je repasserai chez vous</t>
  </si>
  <si>
    <t>stephane-b-117443</t>
  </si>
  <si>
    <t>parfait du mais la manipulation electronique  n est toujours evidente pour faire les demarches   quand on est pas trop habitue on finit par y arrive !! avec beaucoup de temps</t>
  </si>
  <si>
    <t>maxime-g-117341</t>
  </si>
  <si>
    <t>Prix ultra compétitif, options claires. Attention quand vous proposez les options pour les accessoires: en Tout risque on vous annonce qu'ils sont pris en charge à hauteur de 1000€, et dans les options on vous propose à nouveau de souscrire à l'option pour quelques euros alors que c'est déjà inclus dans le tarif du Tout Risques....</t>
  </si>
  <si>
    <t>michel-m-117309</t>
  </si>
  <si>
    <t>C'est une collègue qui ma donné le cite pour m’assurè. Je suis satisfait des prix proposées, je le recommande à tous, très simple a utilisé.
Bonne route</t>
  </si>
  <si>
    <t>noureddine-a-117281</t>
  </si>
  <si>
    <t>Je suis satisfait du prix très compétitif pour un scooter de 250 cm3 voir la suite première fois avec une assurance en ligne, le formulaire était très simple à remplir. Ravi</t>
  </si>
  <si>
    <t>nicolas-b-117126</t>
  </si>
  <si>
    <t>Un peu long a remplir. Pour assurer un scooter 50cc électrique, les demarches devraient etres plus simples. Pourquoi demander les numéros de permis de conduire alors qu'il n'y en a pas besoin.</t>
  </si>
  <si>
    <t>nicolai-p-117050</t>
  </si>
  <si>
    <t>Cool ! C’est abordable et simple d’adhérer à une assurance. Moins chère que mon précédent assureur et les éléments que couvre l’assurances paraissent très intéressants.</t>
  </si>
  <si>
    <t>anthony-s-117034</t>
  </si>
  <si>
    <t xml:space="preserve">Je suis satisfait du service, personnel très sympa au téléphone. 
Tarif très intéressant. 
Simple et efficace. 
Avoir dans le temps..................
</t>
  </si>
  <si>
    <t>zimmer-c-111966</t>
  </si>
  <si>
    <t>j'attends de voir le justificatif du paiement des 50€ à l'ouverture, je ne sais pas à quoi cela correspond car aucune indication concernant ce montant. Pour le reste bien car souscription le dimanche</t>
  </si>
  <si>
    <t>temour-m-116880</t>
  </si>
  <si>
    <t>Le prix me convient, mais j'ai déjà été assuré chez April moto et j'en avais pas gardé un très bon souvenir. Il faut toujours donner une seconde chance.</t>
  </si>
  <si>
    <t>hasan-huseyin-t-116806</t>
  </si>
  <si>
    <t>Je suis satisfait, c’était pas mal rapide, aucune difficulté à comprendre les question, des prix abordables, vœux convenables, j’espère ne pas avoir de problème avec vous comme les autres assurances qui trouve tout le temps des excuses.</t>
  </si>
  <si>
    <t>jean-pierre-b-116737</t>
  </si>
  <si>
    <t>Satisfait du service
Toujours trop cher, surtout lorsqu'on a plusieurs véhicules assurés et malgré la réduction accordée... bien trop faible
Bien pour les formalités en lignes... plus rapide que par téléphone</t>
  </si>
  <si>
    <t>charly-s-116678</t>
  </si>
  <si>
    <t>C'est bien, pas cher, rapide par internet. Je conseille les yeux fermé. Papier envoyer par mail pour assurer son deux roue quasiment instantanément...</t>
  </si>
  <si>
    <t>audrey-v-116671</t>
  </si>
  <si>
    <t>demande d'assurance rapide et à un tarif plus que correct je recommande.
les options sont adaptées à mes besoin c'est top, plus qu'à attendre de recevoir la vignette !</t>
  </si>
  <si>
    <t>viart-112097</t>
  </si>
  <si>
    <t xml:space="preserve">Très Bien en rapport de prix en rapport avec vos différent concurrent.
Contrairement aux autre assurance, vous êtes êtes les mieux placé.
PS: Pour info, ma première mobylette à l'époque je l'avais assurée chez vous en 1984, je reste donc fidèle à votre assurance.
Par avance, Merci. </t>
  </si>
  <si>
    <t>hubert-b-116419</t>
  </si>
  <si>
    <t>Je suis satisfait de vos services. Inscriptions facile . Possibilité de choisir ça date d assurance et vraiment pas cher pour une année en tout risque</t>
  </si>
  <si>
    <t>adrien-116393</t>
  </si>
  <si>
    <t>Je suis nouveau chez vous. En espérant m'y sentir bien. Pour le moment les procédures d'arrivées sont simples. J'espère que cette assurance en vaux la peine!</t>
  </si>
  <si>
    <t>peggyline-h-116389</t>
  </si>
  <si>
    <t>Bon prix bonne couverture a voir dans le temps.                                           J'espère que le service client sera à la hauteur de ma couverture.</t>
  </si>
  <si>
    <t>sylvain-w-116259</t>
  </si>
  <si>
    <t>Satisfait et niveau prix c correcte 
Je recommande pour la moto
Niveau prix et tarifs c correcte 
Je ss satisfait 
Merci a votre équipe
Et le site très facilr</t>
  </si>
  <si>
    <t>nicolas-p-116185</t>
  </si>
  <si>
    <t>Facilite de souscription. Devis et souscription trés rapide. Prix intèressant. Le seul bémol : cent cinquante caractéres minimum pour l'évaluation. ca fait cirage de pompe et manque de crédibilité.</t>
  </si>
  <si>
    <t>benoit-m-116127</t>
  </si>
  <si>
    <t>A ce jour très efficace et compétitif. A voir par la suite en fonction des sinistres, des pannes et de la dégressivités des prix en fonction de l'évolution du bonus.</t>
  </si>
  <si>
    <t>mickael-s-116102</t>
  </si>
  <si>
    <t>Je suis super satisfait du prix de l assurance avoir par la suite en tout cas très rapide et super content de pouvoir conduire en toute sécurité je valide</t>
  </si>
  <si>
    <t>aboubakr-b-116082</t>
  </si>
  <si>
    <t xml:space="preserve">Je suis satisfait pour la rapidité, ainsi que le prix correct dans l ensemble, première moto assuré donc comptant dans l ensemble, je recommande april moto assurance.
</t>
  </si>
  <si>
    <t>sandra-h-115845</t>
  </si>
  <si>
    <t>Ok...... on essaye de faire un devis en attendant on regarde tout les autres assurances pour le prix sa vas on verra la qualité de l'assurance et voila</t>
  </si>
  <si>
    <t>gregory-g-115709</t>
  </si>
  <si>
    <t>Très bien je suis satisfait de votre prix , je vais vous recommandé , simple et efficace , merci encore à l'équipe .</t>
  </si>
  <si>
    <t>fabrice-c-115689</t>
  </si>
  <si>
    <t>Service rapide et efficace. Les prix me conviennent et j'ai obtenu tous les renseignements désirés, c'est à dire les différentes options correctement détaillées.</t>
  </si>
  <si>
    <t>sebastien-d-115556</t>
  </si>
  <si>
    <t>Les prix et services sont intéressants, je suis nouveau il est difficile de dire si je suis satisfait. L'avenir nous le dira, enfin je ne l'espère pas</t>
  </si>
  <si>
    <t>alexis-g-115554</t>
  </si>
  <si>
    <t>Très bon qualité prix apres plusieur heure de recherche sur internet je n est pas trouver mieux je recommande vivement cette assurance et merci au site furet point com</t>
  </si>
  <si>
    <t>pascal-p-115536</t>
  </si>
  <si>
    <t>je suis très satisfait de service et vous remercie de votre accueil telephonique qui était efficace et qui a répondu âmes attentes .
Je souhaite continuer mon contrat assurance .</t>
  </si>
  <si>
    <t>theo-b-115403</t>
  </si>
  <si>
    <t xml:space="preserve">Très simple et pratique à souscrire satisfait du service
Prix dans la moyenne
Très rapide j’ai réussi à m’assurer en quelques minutes
Je recommande
</t>
  </si>
  <si>
    <t>victor-o-115335</t>
  </si>
  <si>
    <t>je suis satisfait du service april moto, tarifs très abordable par rapport à la concurrence, service téléphonique et mail joignable facilement, je recommande.</t>
  </si>
  <si>
    <t>onir-u-115332</t>
  </si>
  <si>
    <t xml:space="preserve">Cool rapide un peu chere et voila tous Merci bonne journée à vous 
Cool rapide un peu chere et voila tous Merci bonne journée à vous 
Cool rapide un peu chere et voila tous Merci bonne journée à vous 
</t>
  </si>
  <si>
    <t>clement-d-115326</t>
  </si>
  <si>
    <t>Manipulations simples , devis rapide et prix abordables. 
Rapidité de service.
J'espère que les services sur du long terme seront aussi intéressants et rapides.</t>
  </si>
  <si>
    <t>florent-p-115313</t>
  </si>
  <si>
    <t>Je trouve facile et rapide la souscription en ligne. Les tarifs sont très compétitifs au regard de la concurrence avec un niveau de garanties plus élevé</t>
  </si>
  <si>
    <t>james-b-115286</t>
  </si>
  <si>
    <t>Rapide efficace
Que demander de plus.
Hâte de voir si en cas de problème vous aurez la même rapidité et la même aisance avenir m'aider et me dépanner.</t>
  </si>
  <si>
    <t>melodie-a-115280</t>
  </si>
  <si>
    <t xml:space="preserve">je suis satisfaite du prix et du service.
votre site internet simple et possibilité de choix multiple pour une assurance personnalisé.
Rien à redire.
</t>
  </si>
  <si>
    <t>diegui-s-115249</t>
  </si>
  <si>
    <t>APRES UNE COMPARAISON DE PRIX ME VOILA A SIGNER LE CONTRAT 5 MIN APRES .
COOL JE PEUT ROULER LESPRIS TRANQUILLE AVEC UN TRES BON PRIX+ASSISTANCE 0 KM+PROTECTION SI ACCICENT.</t>
  </si>
  <si>
    <t>philippe-c-115198</t>
  </si>
  <si>
    <t>Ultra pratique avec la souscription en ligne
Site clair et pratique, les options sont bien renseigné ainsi que les franchises et conditions d'attribution .</t>
  </si>
  <si>
    <t>geoffrey-b-115184</t>
  </si>
  <si>
    <t>bon prix pour cette moto*
devis simple et claire pas de blabla inutile 
souscription rapide et tres simple
premiere fois assurer chez eux je verrais bine si le service est la !</t>
  </si>
  <si>
    <t>esteban-a-115106</t>
  </si>
  <si>
    <t>Je suis satisfait de cette assurance, le prix est plutôt correcte et j’aime le fait que je puisse m’assurer chez vous sans avoir besoin de justifier d’un nombre d’année d’assurance minimum</t>
  </si>
  <si>
    <t>malikakso-115104</t>
  </si>
  <si>
    <t>Je suis satisfaite pour le moment, en espèrent que cela ne change pas et que le service téléphonique soient correct. 
J'espère que mon commentaire vous aide, bonne journée.</t>
  </si>
  <si>
    <t>noureddine-n-115082</t>
  </si>
  <si>
    <t>Je suis satisfait du prix et des prestations, merci pour l’acceptation. Tout a était facile , j’espère recevoir rapidement ma vignette pour pouvoir circuler librement</t>
  </si>
  <si>
    <t>domingos-l-114823</t>
  </si>
  <si>
    <t>Jesui satisfe de le service  donne e de tarifs que me on donne  e j'espère que tu va bien por la suite de la assurance  je vous Dia merci cordialement</t>
  </si>
  <si>
    <t>raphael-p-114812</t>
  </si>
  <si>
    <t>Je suis satisfait du prix et de la rapidité à s’inscrire , j’espère recevoir un mails de confirmation et un mails avec une vignette provisoire afin de pouvoir rouler</t>
  </si>
  <si>
    <t>denis-m-114707</t>
  </si>
  <si>
    <t>je suis satisfait du service, les prix me conviennent simple efficace et rapide merci de m'adresser le mail a l'adresse indiquer dans le courrier que je viens de remplir</t>
  </si>
  <si>
    <t>johann-d-114659</t>
  </si>
  <si>
    <t xml:space="preserve">JE SUIS SATISFAIT DU DEVIS AU NIVEAU DU PRIX ET DES PRISES EN CHARGES ,LA SOUSCRIPTION EST RAPIDE.
EN ATTENTE DE ME PRONONCER SUR CET ASSURANCE AU NIVEAU DES DÉLAIS .  </t>
  </si>
  <si>
    <t>bernard-l-114656</t>
  </si>
  <si>
    <t>simple et efficace prix intéressant facile et bien explique sur internet J'espère que les conditions d'assurances sont excellentes merci pour les explications</t>
  </si>
  <si>
    <t>salah-g-114641</t>
  </si>
  <si>
    <t>Content de l’assurance car c’est pas cher je suis heureux de vous avoir choisi les il y a beaucoup d’avantage merci d’avance je suis beaucoup beaucoup content</t>
  </si>
  <si>
    <t>fouad-b-114625</t>
  </si>
  <si>
    <t>je suis satisfait du service et le prix est raisonnable le service en ligne est simple d utilisation rapide et efficace très bon travail.
je vous souhait une bonne continuation</t>
  </si>
  <si>
    <t>abdel-kader-s-114551</t>
  </si>
  <si>
    <t>Service au top qualité prix super conseillé au top satisfait je recommande pour une première expérience d'assurance moto j'en suis très content !!!!!!!</t>
  </si>
  <si>
    <t>cavet-a-114540</t>
  </si>
  <si>
    <t xml:space="preserve">Simple et rapide,  prix abordables.
Démarche en ligne, devis rapide et détaillé, nombreuses option proposées pour compléter les offres de base.
Je recommande.
</t>
  </si>
  <si>
    <t>fabien-c-114531</t>
  </si>
  <si>
    <t>Prix convenable meme si pas le meilleur mais rapide en action. En espérant que cela permet une assurance vraiment rapide et réactive.
Le fait de tout faire par internet est très pratique surtout quand on travaille de jour</t>
  </si>
  <si>
    <t>evan-l-114490</t>
  </si>
  <si>
    <t>Simple et facile j ai juste eu à valider mon devis et à compléter les informations demandées. Je ne connaissais pas cette assurance ; c’est grâce ‘aux furets’.</t>
  </si>
  <si>
    <t>francois-r-114419</t>
  </si>
  <si>
    <t xml:space="preserve">Prix attractif garanties correct 
Site plutôt intuitif maintenant il ne reste plus qu’à rouler en espérant ne pas avoir besoin d’appeler l’assurance 
Des amis me l’on conseillé et je le recommande à mon tour </t>
  </si>
  <si>
    <t>yan-b-114342</t>
  </si>
  <si>
    <t xml:space="preserve">conseillère très compétente très aimable et réactive
les conseils ont été donnés comme prévu avec tous les détails 
la conseillère connait son travail   et  est  très sympathique ..... je recommande merci Nadia </t>
  </si>
  <si>
    <t>patrick-d-114331</t>
  </si>
  <si>
    <t>Je suis satisfait du service simple et pratique.
Facilité d'inscription, les tarifs sont à la hauteur de mes espérances. Service rapide. A voir l'efficacité en cas de besoin !!</t>
  </si>
  <si>
    <t>coralie-h-114326</t>
  </si>
  <si>
    <t>très facile et aussi très rapide pour faire une assurance rapport qualité prix et plus pas mal a voir le jour ou un problème se présente</t>
  </si>
  <si>
    <t>lopez-h-114286</t>
  </si>
  <si>
    <t>LE PRIX N EST PAS LE PLUS COMPETITIF POUR UN JEUNE CONDUCTEUR DE SCOOTER COMME MOI MAIS LE SITE WEB EST TRES CONVIVIAL ET TRES PRATIQUE A UTILISER POUR UNE SOUSCRIPTION RAPIDE</t>
  </si>
  <si>
    <t>veronique-f-114243</t>
  </si>
  <si>
    <t xml:space="preserve">Satisfaite du service à distance et du tarif.
Rapide et facilité pour faire le dossier.
Première assurance moto et entièrement satisfaite.
Je recommande </t>
  </si>
  <si>
    <t>yannick-r-114147</t>
  </si>
  <si>
    <t>je suis satisfait espérant ne pas avoir de surprise pour ma première assurance en ligne .les prix sont correcte ,assurance conducteur attention ,pas forcement noté ,</t>
  </si>
  <si>
    <t>hakim-d-114064</t>
  </si>
  <si>
    <t>Rapide très facile d'accès 
Le site est bien fait et très simple.
Je suis satisfait de la rapidité en moins de 10min j'ai pu souscrire  et ça c'est assez plaisant.</t>
  </si>
  <si>
    <t>philippe-h-113943</t>
  </si>
  <si>
    <t>Le seul "reproche" qui peut être fait, c'est l'échange téléphonique avec le "conseillé" qui suit la demande. On peut concevoir que vous souhaitiez vous assurer que les informations données lors de la consultation soient exactes (d'ou l'enregistrement de la conversation), mais vous ne le mentionnez pas ni lors de l'appel, ni sur le site.</t>
  </si>
  <si>
    <t>jean-philippe-r-113872</t>
  </si>
  <si>
    <t xml:space="preserve">Je suis satisfait de votre offre et je vous remercie et recommande à toutes les personnes de mon entourage.
Vraiment confiance sur appril assurances. </t>
  </si>
  <si>
    <t>edgaras-d-113838</t>
  </si>
  <si>
    <t>Je suis satisfait, rapide et facile, j’ai pu souscrire une assurance un samedi soir, sans passer par une agence ou rester au téléphone pendant des heures</t>
  </si>
  <si>
    <t>abdelkader-c-113837</t>
  </si>
  <si>
    <t>Je suis satisfait de votre offre de contrat mais vous pouriez mieux faire pour les bon clients toute fois j'accepte avec plaisir votre proposition, merci.</t>
  </si>
  <si>
    <t>thierry-q-113828</t>
  </si>
  <si>
    <t>ok site bien presente et comprehensible  ,pris competitif pour les motards . je ne sais pas si cette assurance est reactive  je le verrais a l'usage si j'ai des problèmes ?</t>
  </si>
  <si>
    <t>mathieu-v-113820</t>
  </si>
  <si>
    <t>je suis ravi du prix par rapport à d autres assurance comme amv ou mutuelle des motards plus chère et moins pro....
longue vie à april
mathieu 
président de moto club enduro</t>
  </si>
  <si>
    <t>andrea-d-113618</t>
  </si>
  <si>
    <t>Satisfait du prix et service et de la rapidité de réponse. A conseiller aux amis . Service  en ligne très pratique. En Attente de la carte verte . Merci</t>
  </si>
  <si>
    <t>julie-s-113599</t>
  </si>
  <si>
    <t xml:space="preserve">2 devis réalisé a une semaine d'intervalle et les tarifs on augmenté de 7€ ... a revoir !
Sinon rien a redire concernant le premier contacte par téléphone 
</t>
  </si>
  <si>
    <t>alexis-f-113399</t>
  </si>
  <si>
    <t>Je suis satisfait du service de cette assurance  pas cher et abordable pour aller  travailler  ou ce balade.  Merci  j attends de voir si ça continue  .</t>
  </si>
  <si>
    <t>mimi-113384</t>
  </si>
  <si>
    <t>Je suis satisfait du niveau prix vois être beaucoup moins élevé que les autre assurance cordialement mes sincère salutations bonne journée à vous tous</t>
  </si>
  <si>
    <t>giudecca-g-113347</t>
  </si>
  <si>
    <t>Les tarifs sont raisonnables avec le minimum de garantie les comparatifs effectués correspondent aux tarifs annoncés sans surprise aucune a voir si dans le temps ces tarifs resteront raisonnables ce qui n'est malheureusement pas toujours le cas</t>
  </si>
  <si>
    <t>abdelmadjid-l-113291</t>
  </si>
  <si>
    <t>Très bien rapide et pas cher, conseillère agréable qui comprends et respecte mes besoins. Contrat fait en 10 minutes même pas. Je conseille April moto.</t>
  </si>
  <si>
    <t>diallo-113270</t>
  </si>
  <si>
    <t>JE SUIS SATISFAITE DU SERVICE. LA SOUSCRIPTIONEN LIGNE A ETE SIMPLE A EFFECTUER. Le site est simple d'utilisation. Les renseignements ont été faciles à trouver.</t>
  </si>
  <si>
    <t>bike-leman--113204</t>
  </si>
  <si>
    <t>Tout est facturé 
Changement de quoi que ce soit 
Quand on quitte on doit payer 20€..
J’ai dû fournir 50 fois les mêmes papiers.
J’ai reçu une lettre de relance par erreur, rien ne m à été épargné.</t>
  </si>
  <si>
    <t>aline-t-113196</t>
  </si>
  <si>
    <t>Service rapide , prix principale plaisant si ce n'est qu'aucune option est incluse ce qui fait grimper le prix très vite . Mais reste en dessous de la concurrence ou certains se gavent .</t>
  </si>
  <si>
    <t>gregoire-c-113157</t>
  </si>
  <si>
    <t>Je suis satisfait du service mais j'avoue être surpris de ne pas avoir les mêmes prix pour le même service lorsque je fais les démarches pour un remplacement de véhicule et un nouveau véhicule.</t>
  </si>
  <si>
    <t>thomas-d-113126</t>
  </si>
  <si>
    <t>Je suis satisfait de cette transaction. je suis satisfait, car cet assureur est très rapide pour pouvoir assurer un véhicule en quelque click. Je vous conseil April.</t>
  </si>
  <si>
    <t>christian-o-113122</t>
  </si>
  <si>
    <t>tarif satisfaisant et j'ai apprécié de pouvoir sélectionner les options que je souhaitais rajouter.
j'espère être toujours aussi satisfait quand il s'agira de la mettre en œuvre.</t>
  </si>
  <si>
    <t>aurelien-s-113115</t>
  </si>
  <si>
    <t xml:space="preserve">Bon prix avoir même imbattable pour le minimum d'assurance d'un scooter. 
Avoir en cas de sinistre (ce que je n'espère pas) si mon avis et toujours le même....
</t>
  </si>
  <si>
    <t>damien-m-113112</t>
  </si>
  <si>
    <t>Pour l'instant, rien à dire. Site clair et facile. Concernant les prestations d'assurances, on verra ....
Car pour l'instant je viens juste de souscrire à un contrat moto.</t>
  </si>
  <si>
    <t>regis-g-113099</t>
  </si>
  <si>
    <t>Simple et rapide. Si je suis satisfait de cette assurance, j'envisage d'y assurer mes autres vehicules. Je pense que la fourchette de prix qui est proposée est tout à fait raisonnable.</t>
  </si>
  <si>
    <t>patrick-p-113095</t>
  </si>
  <si>
    <t>prise en compte de ma demande simplement rapidement  et efficacement, le prix est interressant pour l'usage que je ferai de ma moto, juste quelques virées...</t>
  </si>
  <si>
    <t>josy-andy-n-112946</t>
  </si>
  <si>
    <t>Je suis satisfait du service proposé par rapport aux autres assurance. Inscription rapide, et efficace. Satisfaction claire. recommande fortement cette assurance</t>
  </si>
  <si>
    <t>paul-c-112939</t>
  </si>
  <si>
    <t>satisfait souscription en ligne tarif attractif bonne lisibilité sur le site. parfait
je recommande les services des assurances april.
a voir desormais si problème</t>
  </si>
  <si>
    <t>laurent-l-112873</t>
  </si>
  <si>
    <t>Merci de votre tarif super intéressant je ne regrette pas mon choix j espère pouvoir évoluer très prochainement avec d autre véhicules dans votre assurance</t>
  </si>
  <si>
    <t>chris-e-112853</t>
  </si>
  <si>
    <t xml:space="preserve">Je suis satisfait du service
Prix correcte 
Rapide et efficace au niveau de l'appelle
Tout au long de la conversation la conseillere nous explique bien </t>
  </si>
  <si>
    <t>emeric-l-112698</t>
  </si>
  <si>
    <t xml:space="preserve">Très satisfait, la démarche est rapide et efficace ! 
Les documents sont clairs et j'espère que ce ne sera pas trop dur de contacter cette assurance en cas d'accident ! </t>
  </si>
  <si>
    <t>whayley-j-112665</t>
  </si>
  <si>
    <t>Bien très bon qualité prix réponse rapide est dite satifesant site rapide de efficace très bien détailler est sécuriser je vous reconseilke se site merci</t>
  </si>
  <si>
    <t>richard-v-112660</t>
  </si>
  <si>
    <t xml:space="preserve">rapide efficace et cohérent , maintenant seul l'avenir nous le dira ! en espèrant ne pas avoir d'accident.
manque l'etui pour le certificat sur la moto.
</t>
  </si>
  <si>
    <t>sacha-b-112640</t>
  </si>
  <si>
    <t>Prix très attractifs,options intéressantes, rapide, geste commercial. Au top. J'économise 300€ sur mes assurances moto et voiture en passant chez April</t>
  </si>
  <si>
    <t>sebastien-m-112639</t>
  </si>
  <si>
    <t>Rapide et efficace, c'est tout simplement très pratique.
On a le choix aux niveau des prix.
On a le choix sur les formules.
C'est très rapide et très simple de faire un devis.</t>
  </si>
  <si>
    <t>willy-c-112525</t>
  </si>
  <si>
    <t>Tres satisfait de votre  service  très rapide et eficace,mensualité pas très coûteuse je recommanderais à des personnes de mon entourage très sincèrement</t>
  </si>
  <si>
    <t>angelique-d-112348</t>
  </si>
  <si>
    <t>Je suis satisfaite du service proposé je trouve les prix assez correcte j espere avoir fait le bon choix avec votre assurance et d etre satisfaite de pas m'avoir trompé</t>
  </si>
  <si>
    <t>linda-g-112343</t>
  </si>
  <si>
    <t>Toute nouvelle motarde de 125, je découvre les niveaux de prestations de chaque assureurs...la suite reste à voir en sachant que mon choix s'est porté  sur April Moto vu le rapport qualité/prix. Nous verrons par la suite du niveau d'accompagnement...</t>
  </si>
  <si>
    <t>benjamin-r-112341</t>
  </si>
  <si>
    <t>Les prix sont très intéressant mais étant ancien client le prix que l'on m'as proposé en indiquant mon compte client vs en partant d'un devis vierge sans le rattacher à mon ancien compte est moins avantageux (les informations que j'ai fournis dans les 2 cas sont strictement identiques).
Concernant la procédure de souscription, comparé à celle que j'avais du faire par téléphone il y 2 ans c'est beaucoup mieux ! Le call center était situé je ne sais où avec des conseillers qui ne ne parlaient pas très bien français, beaucoup de latence et communication de mauvaise qualité donc difficile de se comprendre. Dans mon contexte un peu particulier (assurance d'un proche pour qu'il puisse emmener la moto se faire brider au garage puis assurance à mon nom de la moto bridée) je me suis retrouvé a payer 2x les frais d'inscription alors que le conseiller m'avait affirmé que non, puis quand je me suis plaint on m'as dit que je serais remboursé mais je n'en ai jamais vu la couleur.</t>
  </si>
  <si>
    <t>jeremy-m-112307</t>
  </si>
  <si>
    <t>Le prix est très intéressant et la souscription est facile et rapide. Mon avis est en revanche à mesurer. On sait si l'on est bien assuré lorsqu'on en a besoin lors d'un sinistre ou autres. On verra dans le temps.</t>
  </si>
  <si>
    <t>antoine-m-112275</t>
  </si>
  <si>
    <t>Je suis satisfait des tarifs et des prestations que propose cette assurance.
cela semble être un bon rapport qualité prix et j'espère que le niveau des prestations sera à la hauteur de mes attentes.</t>
  </si>
  <si>
    <t>anthony-l-112258</t>
  </si>
  <si>
    <t>je suis satisfait du service les tarifs sont compétitifs et la souscription est facile pas de problème rencontrer pendant la souscription je recommande</t>
  </si>
  <si>
    <t>abdellah-m-112253</t>
  </si>
  <si>
    <t xml:space="preserve">Je suis satisfait du service ainsi que du tarif proposer par APIL MOTO assurance .
Le site n'est vraiment pas compliqué à l'utilisation , cordialement </t>
  </si>
  <si>
    <t>mathieu-m-112231</t>
  </si>
  <si>
    <t xml:space="preserve">Devis simple à réaliser et le service clientèle pour finaliser la demande d’assurance au top ?? 
Les prix sont corrects très bonne impression.
Je suis satisfait </t>
  </si>
  <si>
    <t>olivier-p-112229</t>
  </si>
  <si>
    <t>Je suis satisfait des services ainsi que des tarifs qui mon ete proposé..satisfait de l acceuil que j ai recu...et je recommanderais les services des assurances april</t>
  </si>
  <si>
    <t>kevin-c-112209</t>
  </si>
  <si>
    <t xml:space="preserve">Service au top
Prix très abordable, prix défiant toutes concurrence.
Un accueil et une écoute très présente. 
Service client méritant bien plus que 5 étoiles </t>
  </si>
  <si>
    <t>frederic-f-112160</t>
  </si>
  <si>
    <t>Plus cher que pour mon 650 kawasaki , c’est quand même incroyable de faire de tel tarif pour un vélomoteur au tiers . Mais il vous faut bien des vaches à lait !!!</t>
  </si>
  <si>
    <t>ali-h-112150</t>
  </si>
  <si>
    <t>Ttres satisfait du tarif et de la rapidité de cette assurance je conseille fortement les assurances April en tout point. Je souhaite assurer tout mes véhicules</t>
  </si>
  <si>
    <t>thomas-a-112125</t>
  </si>
  <si>
    <t>Satisfait bon rapport qualité prix a voir dans le temp après avoir eu des problèmes et de voir comment se sera réglé le conflit en espérant que cela se passe bien</t>
  </si>
  <si>
    <t>gwendoline-v-112108</t>
  </si>
  <si>
    <t>je suis très satisfaite du service et lors de mon appelle la personne a était claire , polis et a pris le temps de tous m'expliqué 
je recommande fortement .</t>
  </si>
  <si>
    <t>remy-l-112104</t>
  </si>
  <si>
    <t>Satisfait du service qui est largement au dessus de la concurrence les prix sont attractif et on a des réponses précise et clair en ce qui est des conseiller au top comme toujours</t>
  </si>
  <si>
    <t>cyril-g-112080</t>
  </si>
  <si>
    <t>C'est parfaitement absurde de demander comme de répondre notre satisfaction par rapport à un service qu'on n'a pas encore utilisé. Ca n'invite pas à la confiance quant aux avis que vous pourrez lire ici.</t>
  </si>
  <si>
    <t>pako-112033</t>
  </si>
  <si>
    <t>Cool bien au top vraiment merci beaucoup ses trop le top cette assurance je recommande vraiment ses super conseils de votre part merci beaucoup merci</t>
  </si>
  <si>
    <t>natacha-p-111883</t>
  </si>
  <si>
    <t>Ras c’est une première souscription, j’attends de voir à l’usage comment ça se passe. Service en ligne rapide et simple, facile d’accès, je recommande</t>
  </si>
  <si>
    <t>joseph-c-111866</t>
  </si>
  <si>
    <t>Les prix sont légèrement élevés, le service client n'est pas forcément toujours joignable facilement. Merci d'y remédier.</t>
  </si>
  <si>
    <t>cloe-p-111791</t>
  </si>
  <si>
    <t>Rapide et défi toute concurrence parfait pour petit budget je le conseil à tout le monde .
Simple et rapide 
Bonne expérience à voir sur le long terme</t>
  </si>
  <si>
    <t>freddy-m-111758</t>
  </si>
  <si>
    <t>Je susi sastisfait du service et des prix proposés et c'est tres rapide comme assurance merci encore j'espère que sela va continuer en vous remerciant</t>
  </si>
  <si>
    <t>gabriel-t-111742</t>
  </si>
  <si>
    <t>Je suis assez satisfait du service c’est pas très compliqué et c’est assez pratique pour s’assurer en quelques cliques. 
Les tarifs sont plutôt abordables.</t>
  </si>
  <si>
    <t>alexis-o-111728</t>
  </si>
  <si>
    <t xml:space="preserve">Rapide et efficace, cela correspond parfaitement à ce qu'on m'a dit de cette assurance.
A voir comment cela va évoluer dans le temps, mais pour le moment, meilleur rapport qualité prix. </t>
  </si>
  <si>
    <t>mikael-b-111663</t>
  </si>
  <si>
    <t>Très bien renseigné, inscription simple et efficace.
très bon placement prix avec des conditions de garantie conforme à mes attentes.
Je recommande April les yeux fermés.</t>
  </si>
  <si>
    <t>nathalie-laure-monique-d-111609</t>
  </si>
  <si>
    <t>Ravie. Rapide efficace et pas chère. J’ai déjà eu plusieurs assurance et celle ci m’a l’air très bien. Merci pour le service j’espère que je serais pas déçue.</t>
  </si>
  <si>
    <t>armel-z-111566</t>
  </si>
  <si>
    <t>J'ai le permis moto depuis 2015, uniquement assuré en deux-roues depuis. J'ai 26 ans, je payais 80€/mois au tiers (avec assistance 0km en option) pour une FJR 1300 de 2003. Cela fait presque 900€ de l'année, très cher. APRIL Moto, devis à 36€/mois pour la même prestation. Rien à dire, merci des économies.</t>
  </si>
  <si>
    <t>sonia-r-111548</t>
  </si>
  <si>
    <t>très satisfaite de la transaction et du service , super contente, je recommande  cet assurance pour tout assurance moto , je suis très satisfaite, oui</t>
  </si>
  <si>
    <t>pierre-l-111541</t>
  </si>
  <si>
    <t>Rapide, interface web bien construite pour la souscription. Documents rapidement reçus. A voir en cas de sinistres si la réactivité est la même. Prix correct, montant couvertures corporelles maximum pas assez élèvé.</t>
  </si>
  <si>
    <t>pascal-b-111538</t>
  </si>
  <si>
    <t xml:space="preserve">Je suis satisfait du service, du tarif et super accueil téléphonique.
Je recommande le suivi de cette entreprise. 
À répondu de façon claire à mes questions. </t>
  </si>
  <si>
    <t>karine-t-111411</t>
  </si>
  <si>
    <t xml:space="preserve">Satisfaite de la prise en charge immédiate 
Merci beaucoup au conseiller pour son Efficacité . J ai reçu les mails et les informations immédiatement pour souscrire </t>
  </si>
  <si>
    <t>ana-maria-c-111340</t>
  </si>
  <si>
    <t>PARFAIT,LE PRIX C EST TRES BON, TRES SIMPLE POUR REALISER, VRAIMENT SATISFAITE , ASSURANCE POUR BEAUCOUP DE CHOSE, JE SUIS VRAIMENT SATISFEE. MERCI BCP</t>
  </si>
  <si>
    <t>thomas-m-111271</t>
  </si>
  <si>
    <t>Je suis satisfait, je souhaite néanmoins être recontacter pour modifier  des erreur concernant la date de mise en circulation de mon véhicule ainsi que mon adresse.</t>
  </si>
  <si>
    <t>benjamin-c-111183</t>
  </si>
  <si>
    <t>Je suis satisfait , assurance en ligne super simple et rapide , et les tarif son vraiment top , merci a vous et je vait recommandé des amis motard ...</t>
  </si>
  <si>
    <t>hausman-l-111155</t>
  </si>
  <si>
    <t>Le tarif est très compétitif et permet de prendre beaucoup d'options de confort. La Souscription depuis Internet est facile.
Interface agréable et ergonomique.</t>
  </si>
  <si>
    <t>mohammed-m-111152</t>
  </si>
  <si>
    <t>Meilleures assurance en ligne je suis très contente et je souhaite toujours le meilleur et parmis le super assureur ......................
...........</t>
  </si>
  <si>
    <t>nicolas-g-111102</t>
  </si>
  <si>
    <t>Très satisfait de la rapidité d'exécution, simple, et à l'écoute quand il le faut. Et surtout des prix très concurrentiel ! Je vous recommande de tout coeur cette assurance</t>
  </si>
  <si>
    <t>julie-d-111061</t>
  </si>
  <si>
    <t>Bon service client j'attends de voir la suite ! Rapide simple pour adhérer et prix attractif.... il ne manque plus qu'à tester en esperant ne pas en avoir  besoin</t>
  </si>
  <si>
    <t>daniel-g-110791</t>
  </si>
  <si>
    <t>Je suis satisfait des services proposés ainsi que des prix. La souscription est clair et se fait avec simplicité. Je recommanderai April Moto pour la qualité de ce qui est proposé.</t>
  </si>
  <si>
    <t>dann-a-110787</t>
  </si>
  <si>
    <t>Je suis content de vos prix, vous êtes vraiment pas chère et super service client. Au top pour le 7 jours sur 7 et 24 heures sur 24. Bon prix pour les jeunes permis.</t>
  </si>
  <si>
    <t>michel-m-110435</t>
  </si>
  <si>
    <t xml:space="preserve">transaction rapide
formulation de l'adhérence simple 
mise en confiance et tolérance du conseillé qui s'est rendu disponible par téléphone et efficace.
</t>
  </si>
  <si>
    <t>jeremy-p-110343</t>
  </si>
  <si>
    <t>Je note sans connaissance de cause, il s'agît de ma première assurance alors..
Nous verrons !
C'était rapide et facile cela dit, et le meilleur tarif proposé donc bon..</t>
  </si>
  <si>
    <t>bastien-p-110314</t>
  </si>
  <si>
    <t xml:space="preserve">ravi mais les deux mois ou ont doit payé pour 4 je trouve ca un peu gros
mais malgres sa je trouve que le site est facile d'acces et l'assurance est faite assez vite 
</t>
  </si>
  <si>
    <t>christele-m-110114</t>
  </si>
  <si>
    <t xml:space="preserve">Des tarifs convenables, adhésion pratique et rapide.
C'est la première fois que j'adhère à un contrat d'assurance en ligne, j'espère ne pas être déçue.
</t>
  </si>
  <si>
    <t>yanik-b-110070</t>
  </si>
  <si>
    <t>Excellent rapport qualité prix et services, transaction hyper simple et facile d'accès. Formules très adaptées a chaque besoin. Rapidité de traitement.</t>
  </si>
  <si>
    <t>aissa-b-110020</t>
  </si>
  <si>
    <t>je suis assuré depuis quelques années au sein de votre compagnie, je suis très satisfait . Jusqu'à présent et par chance, je n'ai pas eu de problèmes, je n'ai donc pas eu l'occasion d'être en relation avec votre service des sinistres.</t>
  </si>
  <si>
    <t>jose-m-109917</t>
  </si>
  <si>
    <t>Je suis satisfaite du service et de la qualité  prix service rapide et pas compliqué assez  facile  dans les explications et dans démarche à suivre
Merci</t>
  </si>
  <si>
    <t>maxime-h-109869</t>
  </si>
  <si>
    <t xml:space="preserve">Tarif un peu élevé pour un vieux 125 assuré pour un motard expérimenté...
A voir si les services en valent la peine. J'attends de voir si c'est justifié. </t>
  </si>
  <si>
    <t>alexandre-h-109846</t>
  </si>
  <si>
    <t>J'aimerai avoir plus de contact avec un opérateur téléphonique. Le contact avec un répondeur est loin d'être satisfaisant. 
J'ai demandé à être recontacté depuis la fin de matinée.... il est bientôt 19H et je n'ai toujours pas eu d'appels .... problème Cpvid ????</t>
  </si>
  <si>
    <t>lucas-r-109828</t>
  </si>
  <si>
    <t>Super c’était vraiment bien les prix sont attractif et je recommande à toute personne voulant assure à moto pour pas chère réactif et peu cher je ne regrette pas</t>
  </si>
  <si>
    <t>lol76290-109779</t>
  </si>
  <si>
    <t>Tres rapide . Inscription simple .je recommande . A voir dans le temps si tout se passe comme prévu.  Tarifs intéressants  par rapport a la concurrence</t>
  </si>
  <si>
    <t>alessandro-p-109750</t>
  </si>
  <si>
    <t>Carré je susi content premeir véhicule acheter premier asurer en plus c'est pas cher pour un scooter ça faut le coup de payer 40e au lieu de 90e bonne journée a tous</t>
  </si>
  <si>
    <t>paul-armand-g-109725</t>
  </si>
  <si>
    <t>très bon accueil téléphonique, explications simples et précises, offre satisfaisante. interface web et devis faciles, options et différentes formules.</t>
  </si>
  <si>
    <t>jeremy-b-109636</t>
  </si>
  <si>
    <t>Je suis satisfait du produit les prix me conviennent simple et rapide je recommande vraiment cette façon de s'assurer très efficace et rapide merci pour se devis</t>
  </si>
  <si>
    <t>leo-b-109597</t>
  </si>
  <si>
    <t>Rapide et joignable les seuls voulant bien m'assurer et sans problèmes pour un CBR 600 RR de 2017 édition HRC avec ABS. De nombreuse options et je suis couvert pour beaucoup de chose</t>
  </si>
  <si>
    <t>jeremy-l-109580</t>
  </si>
  <si>
    <t xml:space="preserve">Je suis satisfait du services et de l’écoute des opérateurs 
Les prix restent raisonnables malgré la première année d’assurance pour un jeune permis je recommande vivement </t>
  </si>
  <si>
    <t>xavier-c-109343</t>
  </si>
  <si>
    <t>Satisfait du tarif et de la simplicité d utilisation du site. Rapide et réactif très simple d utilisation au un soucis pour souscrire rapidement un contrat en bon et du formes</t>
  </si>
  <si>
    <t>angelique-c-109340</t>
  </si>
  <si>
    <t xml:space="preserve">
Je suis satisfait d'avoir pris une assurance scooter chez vous je le recommande a mes amie très bon calite prix avec tout compris cordialement monsieur sundhauser </t>
  </si>
  <si>
    <t>micael-o-109253</t>
  </si>
  <si>
    <t xml:space="preserve">Au top ! Rapide et efficace ... très satisfait du tarif après avoir fait plusieurs comparatifs les garanties et franchises sont corrects ...
Rien à redire </t>
  </si>
  <si>
    <t>ted-d-109214</t>
  </si>
  <si>
    <t>Les prix me convien je suis très satisfait beaucoup de prix élevés pour les autre assurance pour sa j’ai directement payer je le recommande fortement.</t>
  </si>
  <si>
    <t>melanie-m-109168</t>
  </si>
  <si>
    <t xml:space="preserve">facile a remplire. avoir avec le temps si tout va bien.
j espere aussi que le service telephone et sms fonctionne bien pour toute question sur mon contrat  </t>
  </si>
  <si>
    <t>frederic-g-109138</t>
  </si>
  <si>
    <t>Merci simple et rapide pour s assurez vos prix sont très très intéressant et très compétitif comparez au autre assurance et pas de frais de dossiers vraiment très intéressant</t>
  </si>
  <si>
    <t>enzo-c-109064</t>
  </si>
  <si>
    <t xml:space="preserve">Je suis satisfait du service 
Rapidité et clarté des infos concernant les garanties du contrat 
Système de souscription en ligne, clair
Tarif intéressant 
</t>
  </si>
  <si>
    <t>florent-b-109035</t>
  </si>
  <si>
    <t>Satisfait des tarifs proposés, à voir ce qu'il se passe au bout d'un an... Mon tarif va-t-il encore baisser avec mon bonus ou augmenter comme à la mutuelle des motards d'où je viens?</t>
  </si>
  <si>
    <t>adrien-w-109008</t>
  </si>
  <si>
    <t xml:space="preserve">Le Service est Rapide simple et efficace.
Les prix sont corrects. 
Reste à voir lors de la réception du dossier d'assurance. 
L'interface est très intuitive et aucune difficulté à avoir le devis
</t>
  </si>
  <si>
    <t>romain-d-109002</t>
  </si>
  <si>
    <t>Les tarifs sont trèsintéressants. C’est très simple de souscrire. Les conditions sont clairs. Les options proposés sont très bien. Plus qu’à continuer a rouler :) et possibilité de payer en 1 fois :)</t>
  </si>
  <si>
    <t>cb-650-108867</t>
  </si>
  <si>
    <t>Je suis satisfait de pourvoir faire la demarcjevacla maison et la veille de mon achats, j espère que la couverture en cas de sinistre seras au rdv merci</t>
  </si>
  <si>
    <t>claudia-l-108834</t>
  </si>
  <si>
    <t xml:space="preserve">Très satisfaite, rapide, simple et très bien détailler. 
Peu ce faire seul sans conseiller. 
A porter de tous , je recommande vraiment cette assurance pour les deux roue </t>
  </si>
  <si>
    <t>manu-bralet-50424</t>
  </si>
  <si>
    <t xml:space="preserve">Délais très long en cas de sinistre 
Obligé de faire leur boulot en téléphonant à plusieurs reprises à l’assurance adverse pour faire avancer le dossier
Ne sont pas pressés de vous indemniser et font durer l’horloge
Toujours pas indemnisé ce jour pour un sinistre qui a eu lieu il y a plus de trois mois
</t>
  </si>
  <si>
    <t>alexis-d-108793</t>
  </si>
  <si>
    <t>Je suis satisfait du service proposé quelque soucis niveau communication téléphonique on entend pas très bien mis a part cela tout et correcte . Cordialement</t>
  </si>
  <si>
    <t>stanislas-c-108729</t>
  </si>
  <si>
    <t>Rapport prix /prestations proposées bon .
Reste à voir à l'usage ,si besoins avec des options supplémentaires.
J'espère qu'il est facile d'obtenir un conseiller en cas de soucis !
Si je suis satisfait j'assurerai la moto de madame par la suite !</t>
  </si>
  <si>
    <t>axelle-d-108644</t>
  </si>
  <si>
    <t>Tres rapide à faire. Prix convenable . Parfait je recommande.
Plus qu à attendre que le petit papier vert arrive.
Bonne journée à vous !!!!!!!!!!!!!!!</t>
  </si>
  <si>
    <t>julio-108626</t>
  </si>
  <si>
    <t>Très satisfait je recommande. les options sont utiles et les prix avantageux. Très rapide pour souscrire et compacte. J'espère tout de même que les assurances prendront en charge les faits.</t>
  </si>
  <si>
    <t>samir-l-108593</t>
  </si>
  <si>
    <t>Parfait aassurance April une référence en terme d assurance et de sérieux. 
Plusieurs assurances en cours et jamais déçu du service clientèle toujours pro</t>
  </si>
  <si>
    <t>stephane-t-108567</t>
  </si>
  <si>
    <t>Tres satisfait prix intéressants facile et tres simple par rapport a d autres assurances ou on ne comprend pas toujours les tarifs et pour avoir un devis en ligne</t>
  </si>
  <si>
    <t>guillaume-l-108559</t>
  </si>
  <si>
    <t>top rapide merci je recommande fortement. assuré directement. merci et niveau tarif rien a dire! l'assurance la moin chere trouvé pour le moment pour de bonne garantie.</t>
  </si>
  <si>
    <t>alaeddine-d-108540</t>
  </si>
  <si>
    <t>Je suis satisfait du service qui me parait simple et pratique. on peut avoir notre assurance au bout de quelques clics une chose qu'on ne croyait pas possible</t>
  </si>
  <si>
    <t>olivier-h-108484</t>
  </si>
  <si>
    <t>Tarif attractif, souscription simple et rapide. meilleur rapport qualité prix de toutes les offres en ligne. Seul petit bémol sur les multiples rappels de la plateforme téléphonique après le demande de devis en ligne</t>
  </si>
  <si>
    <t>tof-104639</t>
  </si>
  <si>
    <t xml:space="preserve">FUYEZ ! 
PRENDS L'ARGENT ET PLUS RIEN ! J'AI LU LES AVIS SUR TRUSPILLOT ÇA CRAINT ! MOI ÇA FAIT UN MOIS QUE J'ATTENDS MA CARTE VERTE PAR CONTRE LE POGNON À ÉTÉ ENCAISSÉ EN TOTALITÉ ! NE RÉPONDS PAS AUX MAILS NI AU COURRIER ! </t>
  </si>
  <si>
    <t>becmann--103208</t>
  </si>
  <si>
    <t>Très déçu,  une proposition à 55 euros pour une zx10r de 2009 que je n'ai finalement jamais payé dû aux constante modifications du contrat pour en fait en payer 69 . Facturation de 20 euros pour une mise en hivernage qui ne me fait baisser que de 10 euros par mois. Vérifiez vos relevés de compte constamment si vous pensez vous assurer chez eux . A fuir</t>
  </si>
  <si>
    <t>ccaignol-103202</t>
  </si>
  <si>
    <t>J'ai déclaré un vol auprès d'April moto en Décembre 2020 pour un préjudice total de 827€ (547€ pour le casque acheté en 08/2018 + 191€ pour les gants achetés en 09/2018 + 89€ pour le câble de selle) sur des articles achetés il y a moins de 3 ans et un remboursement de seulement 39€ !!! 
Non seulement la somme remboursée est ridicule mais en plus ils a fallu que je fasse un courrier recommandé pour qu'ils acceptent de prendre en charge ce sinistre alors-même que c'est écrit noir sur blanc dans leurs conditions générales!!!
April je vous remercie, ces 39€ me seront bien utiles pour souscrire à un abonnement à l'assistance juridique d'UFC que choisir, puis je prendrai soin de changer d'assureur au plus vite.
A tous, je vous conseille de fuir cet assureur qui propose certes des tarifs intéressants, mais je ne vois pas l'intérêt de payer pour un service aussi déplorable.</t>
  </si>
  <si>
    <t>snake059-101937</t>
  </si>
  <si>
    <t>Bonjour 
J ai subit un accident a 15 /20km/h ma roue avant ayant glisse sur une flaque d huile.a ce jour pas de remboursement ni de réparation on estime qu il a eu une transformation arrière sur mon cycle changement taille pneu  qui n a eu aucun impact sur mon sinistre. A ce jour je suis toujours en attente d un accord ipour les réparations. Il s agit de mon premier sinistre après plus de 16 ans de permis ..c est inadmissible de traiter ses clients ainsi .aucune nouvelle a ce jour..j ai 41 amis qui sont assurées chez april de mon club harley.nous allons revoir nos adhésion si je n ai pas de news .très déçu ?? à ce jour .je vous tiens au courant des suites</t>
  </si>
  <si>
    <t>marcgrondin-101717</t>
  </si>
  <si>
    <t>Une assurance a fuir absolument, demande de devis pour changement d une moto a une autre toujours pas traite au bout de 2 semaines. 
Par contre ils n hesitent pas a vous mettre en demeure pour une cotisation deja payee ayant le RIB etc mais ne s excuse meme pas des desagrement. 
Service client inutile, j imagine meme pas en cas de accident ....</t>
  </si>
  <si>
    <t>nonobotella--101199</t>
  </si>
  <si>
    <t xml:space="preserve">À fuir absolument, service client lamentable même pas ils prennent la peine de me  répondre,  c’est un mépris grave du client. Ils me doivent des sous après la vente de ma moto aucunes nouvelles ils font les morts? Je vais saisir un médiateur Franchement sa fait peur en cas de sinistre. Par contre pour vous prendre l’argent là ils sont rapides. Bref la pire de tous 
</t>
  </si>
  <si>
    <t>alexa1007-98437</t>
  </si>
  <si>
    <t>Tout sauf des assureurs!!!
J'ai souscrit un contrat d'assurance il y a quelques mois et depuis cette semaine je dois ré-envoyer un document, mon dossier ne semble jamais complet malgré que j'ai fourni tous les documents nécessaires...
Pour les contacter c'est mission impossible, ils parlent moyennement français et surtout ne semblent pas comprendre mes demandes.
C'est à se demander comment nous sommes assurés et comment cela se passe en cas d'accident, honnêtement ça fait peur...
Il est vrai que côté tarif cette assurance semble plus compétitive mais je pense qu'il est préférable de payer un peu plus cher une vraie assurance, sérieuse et plus fiable.
A fuir absolument... ou à vos risques et périls!!!</t>
  </si>
  <si>
    <t>mb-94038</t>
  </si>
  <si>
    <t>Très compliqué pour résilier, et se faire rembourser</t>
  </si>
  <si>
    <t>yra-92363</t>
  </si>
  <si>
    <t>Service téléphonique déplorable,autant parler a un mur rappel du client inexistant, ni simple ni efficace comme le dit leur répondeur téléphonique.  Après 1 mois d'attente, 7 appel , et je ne c'est combien d'email, j'essaye encore de me résilier. Je ne conseille cette assurance a personne pas cher et facile de s'y inscrire , le changement de contrat et impossible . Je me suis assurée pour un scooter que j'ai vendu 2 semaine après avoir été assuré , j'en ai acheté un autre entre temp impossible de faire changement de véhicule  donc 2 mois de paiement perdu, la résiliation es sois disant immédiate mais a preuve du contraire mon ancien scooter et toujours assurée, c'est du jamais vu</t>
  </si>
  <si>
    <t>parapentor-92207</t>
  </si>
  <si>
    <t>Un service client inexistant.J'ai fait à plusieurs reprises une demande de tarif pour changer de moto,il aura fallut 5 jours pour qu'ils réagissent.Personne ne répond aux mails ni au téléphone,le that ne marche pas mieux car ils n'ont répondu qu'après 2 jours.Finalement j'ai reçu une proposition presque 4 fois plus cher ce que donne le devis fait sur leur site.J'ai renvoyé un mail pour demander des explications,à cette heure pas de nouvelle.Bien dans les mails ils sont désolés de votre situation et s'en excuse mais ne font rien pour que ça s'arrange,bref du blabla commercial.</t>
  </si>
  <si>
    <t>loulou123-89871</t>
  </si>
  <si>
    <t>Très déçu de cette assurance sur 380 € assurance tout risque avec plus 4 options pour couvrir mon véhicule et moi-même je me retrouve avec un tiers du prix en frais de gestion invraisemblable 117 euros je suis pas là pour rincer les actionnaires ou les intermédiaires.</t>
  </si>
  <si>
    <t>loum-89869</t>
  </si>
  <si>
    <t xml:space="preserve">J'ai eu un Accident octobre 2019 
aucune communication ou réponse a mes mails 
a chaque appel  on me dit juste de patienter .
au bout de plus de 6 mois sans signe de vie (a part les prélèvements) Jais du envoyer lettre et mail de mise en demeure 
un coup de fil de mon avocat et tout c'est réglé en une semaine  </t>
  </si>
  <si>
    <t>guillaume-88914</t>
  </si>
  <si>
    <t xml:space="preserve">Bonjour en litige avec April moto suite a un sinistre en stationnement, heureusement pour moi que de la carrosserie et des taches sur la selle. sinistre ouvert le 04/09/2019 toujours pas de remboursement! dossier en cours? la réponse et toujours la même on va vous rappeler ! hors il ne le font jamais .
</t>
  </si>
  <si>
    <t>06 décembre 2019 suite à une expérience en décembre 2019</t>
  </si>
  <si>
    <t>mk71-81681</t>
  </si>
  <si>
    <t>A fuir absolument c est une catastrophe !!!! Je declare le vol de ma moto le 29 juillet pour me repondre fin novembre qu aucun remboursement ne sera fait car pour eux je suis un fraudeur ducoup obliger de prendre un avocat qui m affirme qu ils ne sont pas dans leur droit. Service client 0 on appel on se retrouve a l ile Maurice ou dans d autres regions n ayant aucun rapport avec le dossier. On demande a parler avec un gestionnaire  soit ils sont en pause, soit ils ont deja finis soit ils ne sont pas disponibles. Tout le monde se renvoie la balle personne n est jamais au courant de rien. En bref une honte !</t>
  </si>
  <si>
    <t>justin22-78924</t>
  </si>
  <si>
    <t>Cet assureur utilise une pratique douteuse servant à mon avis à proposer des prix bas. Propriétaire d'une husaberg 650 fse (super motard homologué) je me suis aperçu en demandant un relevé d'information Que mon coefficient était de 1, surprise depuis le temps que j'y suis. Il s'est Révélé qu'ils l'avait Consideré comme un quad ou moto verte tout en me l'assurant pour des trajets travail-domicile. Mon bonus n'a donc pas évolué et j'ai Même perdu le bénéfice de mes véhicules précédents. Je pense contacter La Défense des consommateurs d'autant Plus qu'on a eu le culot de me dire en tapant sur un moteur de recherche on dirait une motocross par contre chez un autre assureur, à partir de l'immatriculation, eux, voient très bien que c'est Une routière. Et merci à Eloïse de son air supérieur et ses ricanements lorsque j'expliquais Le problème !</t>
  </si>
  <si>
    <t>motard94-68165</t>
  </si>
  <si>
    <t xml:space="preserve">Un accident en Nov 2017 et des responsabilités établies par le tribunal en Décembre 2017 ou je ne suis pas responsable et l'assureur ne répond pas, alors que j'ai envoyé de multiples courriers.
De mon côté j'ai toujours payé mes cotisations en temps et en heure.
</t>
  </si>
  <si>
    <t>alex-78655</t>
  </si>
  <si>
    <t>Très déçus de cette assureur. Plusieurs mois que j'y suis, ils ne sont même pas capable de faire les résiliations d'assurance, ma moto est actuellement assurée à 2 endroits car je n'ai pas le temps de m'en occuper! Eux ils sont là pour encaisser le fric c'est tout! Depuis ce temps que je suis chez eux, je suis bien prélevé tous les mois mais par contre je n'ai toujours pas ma carte verte!
De plus, on a assuré la moto de ma femme et ils l'ont résilié parce qu'on a hommis de renvoyé vous savez quoi? Le mandat de prélèvement SEPA! Comme c'est bizarre! Et maintenant elle a un relevé d'information avec écrit résilié dessus! Inadmissible!!! On va quitter cette assurance de m....</t>
  </si>
  <si>
    <t>damien-78360</t>
  </si>
  <si>
    <t>Catastrophique 
Ne souscrivez jamais dans cette assurance .... A moins de ne pas vouloir vous faire rembourser au moindre soucie d'avoir envie de le appeller 40 fois et re re expliquer tous à chaque fois et se faire prendre pour un CON et traité de voleur ..... Je comprends mieux pourquoi cette assurance est la moins cher ....</t>
  </si>
  <si>
    <t>dicodor-77143</t>
  </si>
  <si>
    <t>J'ai résilié en temps et en heure et ces derniers m'envoient une mise en demeure de payer. Pas sérieux a fuir !!!</t>
  </si>
  <si>
    <t>jo-76416</t>
  </si>
  <si>
    <t>Dommage que nous ne puissions pas mettre zéro étoile. Très déçu, je déconseille fortement, plus jamais chez eux. Tarifs exorbitant, service nul, aucune conciliation possible pour un client de longue date sur une fin de contrat. Facture chez l'huissier (avec relance tous les X jours) sans rappel de l'assurance.</t>
  </si>
  <si>
    <t>15 novembre 2018 suite à une expérience en novembre 2018</t>
  </si>
  <si>
    <t>lips-67344</t>
  </si>
  <si>
    <t>Assuré "Tous Risques" et non responsable d'un accident avec constat signé des parties, j'ai du me battre durant 4 mois pour la résolution de l'affaire et je connaît parfaitement le droit en assurances automobiles.</t>
  </si>
  <si>
    <t>Bonjour,
J'ai eu deux litiges avec APRIL MOTO
Un vol de Top Case couvert par le contrat, non remboursé
Un accident dont les responsabilités n'ont toujours pas été établies après un an
Insatisfait</t>
  </si>
  <si>
    <t>dredd3000-27447</t>
  </si>
  <si>
    <t>J'ai du changer d'assurance suite à 3 accidents NON RESPONSABLE alors que j'étais à la MAAF.
J'ai tenté APRIL qui me semblait pas mal, les ayant déjà testé pour une sur-complémentaire santé.
ET là j'ai commis une grosse erreur. Le service qui gère les contrats n'est joignable QUE par mail et vous est donc tributaire de leur bonne volonté à traiter ces mails.
J'ai acheté un scooter que j'ai finalement revendu au bout d'un mois. J'avais payé cash l'assurance. Il a fallu plus d'un mois et deux mails de relance pour enfin me faire rembourser. Ha oui : ils ont du mal à lire les pdf chez eux alors essayer d'envoyer les documents sous le format JPG en plus.
Là, nous sommes le 7 avril et depuis le 16 février je leur ai signalé mon déménagement pour faire changer la carte verte de la moto mais également le contrat. Après deux mails de relance, j'obtiens toujours la même réponse : "En raison d'une forte affluence, nous vous informons que le traitement des demandes occasionne un délai inhabituel de réponse de plusieurs jours. 
Nous nous excusons pour la gêne occasionnée et vous remercions pour votre compréhension."
Je suis bloqué car j'ai payé pour l'année et si je me barre maintenant, je pense que je vais m'assoir sur le remboursement de ce qu'il reste. Ils feront traîner jusqu'à ce que je jette l'éponge. Très futé leur système de traitement par mail...
Je me demande aussi combien de temps ils vont mettre à me transmettre mon relevé d'info. Je vais, je pense, devoir m'y prendre à l'avance.
Dès que je peux, je me barre et je ne reviens plus jamais!
Je pense que je vais retourner chez AMV. Leurs experts en cas de vol minimisent à fond le prix de la moto sur des considération tatalement farfelues ("ben oui on sait que vous négocier le prix de la moto donc on se base là dessus", du délire!) mais pour les accidents je n'ai pas eu de problèmes de remboursement. Même si j'ai du avancer les fond car mon mécano n'était pas agrée chez eux. Une belle subrogation de dette mais tout le monde s'en fout.
Bref. Dès que je peux : adieu APRIL</t>
  </si>
  <si>
    <t>marco-61332</t>
  </si>
  <si>
    <t>accident non responsable avec un tiers hollandais depuis le mois d'août 2017, j'attends toujours mon indemnisation....il me demande de faire les démarches moi même auprès de ALLIANZ assurance,ce sont des inaptes et incompétents. A FUIR.</t>
  </si>
  <si>
    <t>geonpi-61147</t>
  </si>
  <si>
    <t xml:space="preserve">ATROCE !!
J'ai eu un accident par un conducteur belge en juillet 2017.Il a éte reconnu 100% en tord par april car il a coupé une ligne blanche et ma heurté pliant mon scooter comme une canette,
Jenvoi les documents etc. Puis 1ere surprise lexpert sous evalu le cout de mon scooter.Voulant en finir avec cette histoire car plus de moyen de locomation je ne dit rien,mais je ne savais pas que j'etais qu'au debut des problemes !
Plusieur mois passe (car jai appris qun accident avec un conducteur d'un autre pays met du temps) et je les contactes pour savoir ou s'en ai et ils me disent qu'il faut traduire les documents et que sa met du temps...
Mais dit donc la belgique parle quel langue ?? Le francais non ?? 
Ensuite j'attend plusieurs mois et je les recontactes pour quils me disent maintenant que lassurance adverse propose 50/50 et que c'est normal pour eux et qu'il faut accepté !! (Vous remarquerez que c'est le client ,moi, qui doit a chaque fois appelé pour savoir ou s'en ai sinon je l'aurai jamais su !!)
Sans compter qu'a chaque fois vous tomber sur une nouvelle personne qui ne connait rien a votre dossier et que vous devez donc vous repetez 100000 fois pour reexpliquer votre dossier et aussi le prix de l'assurance qui augmente et quand vous leur demandez pourquoi ils vous repondent que c'est comme ca !!
Bref jai pas l'habitude de mettre des avis negatifs sur une entreprise mais si je ne le fait pas c'est limite de la non assistance a personne en danger.
FUYEZ!!
Ps: mon dossier sinistre nest toujours pas clos ! Heuresement que je n'ai pas fait un accident avec une personne de Chine ou Etats unis là j'en aurai eut pour 10 ans!
</t>
  </si>
  <si>
    <t>riom-59785</t>
  </si>
  <si>
    <t>Suite a un sinistre (0% responsable, une camionette me fauche quand elle brule un feu rouge) , c'est même la police qui à fait le constat sur place, pourtant, 5 mois plus tard, toujours dans l'attente de ...    ...     En attendant, j'ai du avancer les frais de l'achat d'un scooter d'un casque d'un top case (pendant ce temps april moto continue de prélevé sur mon compte pour un scooter déclaré épave par l'expert depuis l'été 2017.....   April moto fournis des assurances frigo vide ? Une piste à creuser vus leurs délais ! ça fait un peu assurance pour jeune ou personne en difficulté, venez c'est pas cher, par contre le jour ou t'as un soucis t'as tes yeux pour pleurer.</t>
  </si>
  <si>
    <t>fred94-59664</t>
  </si>
  <si>
    <t>Après plusieurs appels pour une demande particulière j’attends toujours un retour alors qu’on me dit à chaque fois que je vais avoir un retour dans la journée ...... je pense sérieusement aller voir ailleurs pour mon nouveau véhicule</t>
  </si>
  <si>
    <t>ben-58339</t>
  </si>
  <si>
    <t>Impressionnant qu'on me demande autant de justificatifs alors que je ne suis pas responsable d'un accident de moto survenu en Août. Bientôt deux mois, ça n'avance pas, à chaque fois c'est toujours d'autres justifcatifs à fournir alors que j'ai déjà envoyé une trentaine de pièces jointes (je m'attends à ce qu'on me demande d'envoyer mon foie). Par contre pour prendre le pognon c'est vitesse lumière. J'étais sceptique quand à la réputation d'April, j'en ai fais mon verdict : des incapables, allez voir ailleurs. Vraiment, fuyez ...</t>
  </si>
  <si>
    <t>annsot-57850</t>
  </si>
  <si>
    <t>accident de scooter, apres avoir effectué le constat pas de nouvelle de leur part depuis 2 mois. Pv de gendarmerie fait, le scooter est dans un garage et on vient d apprendre que l assurance ne prend pas en charge le sinistre donc je vous laisse imaginer la note  depuis fin juin frais de garde ect. Quand je les ai appele oui oui tout ai prit en compte et maintenant on me dit que non. Je fais quoi ? tres tres decu c est finit.</t>
  </si>
  <si>
    <t>antho-57640</t>
  </si>
  <si>
    <t>Prix attractif bien dommage que cela fait plus d'1mois que nous essayons de les joindres pour finaliser notre dossier malgres toute la volonté au bout de deux mois je n' est toujours pas de condition particuliere juste une petite carte verte provisoire donc en claire vous etes dans le doute de savoir si vous etes bien assuré ou pas alors que vous avez réglé</t>
  </si>
  <si>
    <t>nico-57419</t>
  </si>
  <si>
    <t>je viens de souscrire a une assurance chez eux et il m on résilier mon contrat juste parce que l adresse sur ma carte grise et sur le contrat n est pas la même ( c est normal je viens de déménager et je n ai pas encore fait changer l adresse sur ma carte grise) donc vraiment nul cet assurance passez votre chemin assurance pas fiable</t>
  </si>
  <si>
    <t>jj-56273</t>
  </si>
  <si>
    <t>Une honte surtout ne pas s'assurer chez eux on m'a volé mon quad que j'ai payé 5000 euros  je les gardé seulement 3ans et en tout risque on me rembourse seulement 1695 euros 600 euro de franchise et  2700 euros de vétusté soi-disant écrit dans le contrat je suis une femme et mon quad était neuf car juste pour promené mon fils malade et 2300kilometre je v faire APL à mon assurance juridique et si il le faut un avocat pour être remboursé o mieux éviter cette assurance svp</t>
  </si>
  <si>
    <t>21 juin 2017 suite à une expérience en juin 2017</t>
  </si>
  <si>
    <t>sophie-55537</t>
  </si>
  <si>
    <t>Ils ne veulent plus m'assurer suite à 3 déclarations de vol alors que j'étais assurer au tiers et que ça ne leur a rien couté.</t>
  </si>
  <si>
    <t>florian-53976</t>
  </si>
  <si>
    <t>Suite à mon scooter qui est mort, j'ai envoyé deux recommandés pour résilier et aucunes réponses de April moto. Par contre pour réclamer la tune la ils savent donner des nouvelles ... Je ne sais plus comment faire pour résilier une bonne fois pour toute cette assurance qui me pompe plus de 20 euros par moi et pour rien vue que le véhicule est mort !</t>
  </si>
  <si>
    <t>pg-49823</t>
  </si>
  <si>
    <t>Contrat moto souscrit Septembre 2016 - Dans un premier temps obligation de réclamer à maintes reprises carte verte définitive- Ensuite à la réception du contrat j'ai sollicité un avenant par écrit à ce contrat - 1 mois après réception d'un  autre contrat avec d'autres  garanties non sollicitées - Plusieurs contacts téléphoniques qui m'assurent que le nécessaire va être fait - Début décembre toujours pas de nouvelles - Vraiment pas sérieux !!!!! J'imagine les difficultés en ca s de sinitres????</t>
  </si>
  <si>
    <t>faris-122920</t>
  </si>
  <si>
    <t xml:space="preserve">Personnel tres incompetent,
Il faut toujours attendre 1mois pour avoir une reponse, quand j'ai déclaré un sinistre il a fallu plus 6mois pour me verser mes indemnités 
Je déconseille vivement cette assurance
Dommage que je ne peux pas mettre moins d'une etoile </t>
  </si>
  <si>
    <t>Assur Bon Plan</t>
  </si>
  <si>
    <t>sikse-98962</t>
  </si>
  <si>
    <t>Personne que j’ai eu au tel très sympathique et professionnel surtout à l’écoute et prix défiants toute concurrence encore merci je recommande !!!! Meilleur assurance</t>
  </si>
  <si>
    <t>john-95862</t>
  </si>
  <si>
    <t>Service de gestion injoignable par mail et par téléphone à partir du moment ou vous avez signé le contrat, c'est digne d'une entreprise fantôme. Je prie pour ne pas avoir de sinistre et vite changer d'assureur. A fuir absolument</t>
  </si>
  <si>
    <t>seb-95310</t>
  </si>
  <si>
    <t>un plaisir d'avoir un motard et pas une plate forme au téléphone, je recommande Romu pour ces conseils et pour m'avoir trouver de meilleures garanties que mon ancien assureur a un prix beaucoup plus accessible</t>
  </si>
  <si>
    <t>jacky92-92703</t>
  </si>
  <si>
    <t>Très bon suivi suite à mon sinistre. Merci à mon conseiller pour son aide et sa rapidité +++ de réponse !!!</t>
  </si>
  <si>
    <t>cbr11xx-90031</t>
  </si>
  <si>
    <t>Assuré depuis peu, romu à été réactif et à très bien ciblé mon choix d'assurance.
Je note essentiellement ma satisfaction par la réactivité de celui-ci et ma satisfaction, niveau de prix.</t>
  </si>
  <si>
    <t>13 mai 2020 suite à une expérience en mai 2020</t>
  </si>
  <si>
    <t>braybi-89593</t>
  </si>
  <si>
    <t>Je recommande à 100%, c'est un très bon courtier proche de ses assurés. J'ai eu un sinistre en novembre dernier qui a très bien été suivi par mon gestionnaire malgré les différents obstacle rencontré</t>
  </si>
  <si>
    <t>aminou-89591</t>
  </si>
  <si>
    <t>Tout c'est toujours très bien passé avec cette assureur,  du début du contrat à la fin lorsque j'ai vendu ma moto. Je m'assurerai chez eux sans hésiter pour ma prochaine moto</t>
  </si>
  <si>
    <t>ruben92-88902</t>
  </si>
  <si>
    <t>Les meilleurs assurances avec une bonne qualité de services, les conseillers sont à l'écoute a tous moments et très réactifs. L'assurance proposée est  adaptée et personnalisée. Ça change des autres assureurs. Je recommande</t>
  </si>
  <si>
    <t>10 avril 2020 suite à une expérience en avril 2020</t>
  </si>
  <si>
    <t>proffitgiu-88809</t>
  </si>
  <si>
    <t>Très rassuré par le fait que ce ne soit pas une plateforme délocalisée à l'étranger,
En voyant les prix attractifs j'avais peur de me faire avoir mais tout s'est passé comme je le souhaitais et j'ai pu assurer ma moto pour une bouchée de pain. 
Merci au commercial qui a su me conseiller au mieux et cerné toutes mes demandes</t>
  </si>
  <si>
    <t>06 mars 2020 suite à une expérience en mars 2020</t>
  </si>
  <si>
    <t>jonmcfly77-88038</t>
  </si>
  <si>
    <t>grâce au conseil d'un ami assuré chez assurbonplan et qui après un sinistre était très satisfait de la reaction, je me suis lancé dans ma premlere assurance en ligne. trés satisfait de l'echange avec Romu qui en plus d'etre conseiller est un vrai motard, il a su me faire economiser 200 euros pour mon Harley Davidson en permis A2,</t>
  </si>
  <si>
    <t>mily-86407</t>
  </si>
  <si>
    <t xml:space="preserve">A éviter!!!!
Nous avons souscrit une assurance le vendredi pour pouvoir acheter une moto le lendemain et être assuré, Nous n'avons malheureusement pas acheté la moto et annulé le dossier le samedi. ils ont prélevé 170 euros de frais de dossier qu'il ne veulent pas rembourser. Dommage de devoir entamer des procédures judiciaires </t>
  </si>
  <si>
    <t>30 avril 2019 suite à une expérience en avril 2019</t>
  </si>
  <si>
    <t>vinco13-71565</t>
  </si>
  <si>
    <t>Assureur injoignable suite à accident non responsable. L'accident a eu lieu il y a 9 mois, toujours pas de nouvelle ni de dédommagement !</t>
  </si>
  <si>
    <t>25 février 2019 suite à une expérience en février 2019</t>
  </si>
  <si>
    <t>laboss-71625</t>
  </si>
  <si>
    <t>Je me suis faite volee pon tmax en juillet après 3 mois dappels auprès du service client je suis tombée sur François qui en 1 mois ma tt arrangé, passage de l'expert et remboursement de mon scoot. Un grand merci francois enfin qq de professionnel et reactif!</t>
  </si>
  <si>
    <t>pjulien89-71541</t>
  </si>
  <si>
    <t>Je suis chez Assurbonplan depuis maintenant presque deux ans. Je n'ai pas eu de sinistre pour le moment (merci mon Dieu ...), mais je suis satisfait de cette assurance en l'état. J'ai une référente client (Angélique) très agréable qui a toujours répondu à mes demandes et questions. Chaque vécu est personnel et différent mais pour ma part je recommande cette assurance !</t>
  </si>
  <si>
    <t>shayna-65066</t>
  </si>
  <si>
    <t>J'assure chez AssurBonPlan un TMAX 500 depuis deux ans. Et à ce jour, je suis satisfaite de mon assureur.</t>
  </si>
  <si>
    <t>mika-64887</t>
  </si>
  <si>
    <t>Déplorable car personne ne réponds au téléphone, ni au mail. J'ai eu une personne seulement pour la souscription et les prélèvements. Je suis vraiment insatisfaits.</t>
  </si>
  <si>
    <t>heracles972-64211</t>
  </si>
  <si>
    <t>Service d'accueil soit disant de qualité médiocre ( peut vous raccrocher au nez) , impossible de joindre un vrai conseiller pour avoir des renseignements sur votre contrat.</t>
  </si>
  <si>
    <t>07 mai 2018 suite à une expérience en mai 2018</t>
  </si>
  <si>
    <t>adlar17-63839</t>
  </si>
  <si>
    <t xml:space="preserve">Bonjour, 
Je déconseille plus que très fortement cette assurance. J'ai mis plus de 2 mois et demie pour recevoir ma carte verte. (j'ai du pour la recevoir, multiplier les appels téléphonique, lettres recommander et mail...) Aujourd'hui je change d'assurance et leur demande mon relevé d'information... Et rebelote, il ne respecte pas le délais légal pour m'envoyer mon relever d'information. J'ai donc était suspendu chez mon nouvel assureur. Si vous aimez vous faire pigeonné souscrivez chez eux vous serez servis. J'ai eu une panne avec ma moto une fois, j'ai cru que jamais je ne verrai la dépanneuse arrivais.. 
S'il faut saisir la justice pour recevoir une carte verte ou bien un relevé d'information sachez que je serez prêt a le faire. 
A bon entendeur. 
Assurance qui vous prend pour un c*n. 
AssurBonC*N. </t>
  </si>
  <si>
    <t>08 décembre 2017 suite à une expérience en décembre 2017</t>
  </si>
  <si>
    <t>k-oda-59487</t>
  </si>
  <si>
    <t>Manque de professionnalisme. On vous rapel pas. Sinistre en cour depuis 5 mois. On est pas au courant de rien . A fuir</t>
  </si>
  <si>
    <t>10 juillet 2017 suite à une expérience en juillet 2017</t>
  </si>
  <si>
    <t>tlam-55920</t>
  </si>
  <si>
    <t>Assuré depuis Sept 2017, et suite à un sinistre avec du corporel, ce courtier ne répond jamais aux courriers ni aux mails ni au tel. Impossible d'avoir un correspondant digne de ce métier. impossible d'obtenir un dossier de sinistre après un mois.   Aucun services associés à Assurbonplan. Courtier à éviter.</t>
  </si>
  <si>
    <t>dorian-55472</t>
  </si>
  <si>
    <t>J'ai tout simplement l'impression de pas être assuré ... impossible de les joindre ou avoir un relevé d'information ... en gros 1 an perdu ...</t>
  </si>
  <si>
    <t>ben13-55067</t>
  </si>
  <si>
    <t>Impossible à joindre, raccrochent au nez au moment de l'envoi des relevés d'informations pour résilier, cotisations qui grimpent après sinistre non responsable, je veux partir pour une assurance 240 euros moins cher</t>
  </si>
  <si>
    <t>02 mai 2017 suite à une expérience en mai 2017</t>
  </si>
  <si>
    <t>msgt-54399</t>
  </si>
  <si>
    <t>assurbonplan et pas une assurance mais vend des assurance 
j'ai souscris payer 190 euro d'acompte et ensuite plus rien reçois un mail bien reçu votre paiement dans l'attente des pièce demander ensuite quand vous les appeler personne ne répond tombe tout le temps sur une boite vocale veuillez rappeler pendant les heures d'ouverture vous envoyer des mail on vous répond 2 semaines plus tard ensuite quand on vous répond c'est pour vous demander quand vous étés  joignable pour finaliser et payer la cotisation  paiement par prélèvement pas possible paiement cb ou chèque lors de la souscription il et bien indique prélèvement pour le second paiement le mois provisoire d'assurance et passer pas recu ma carte verte alors que j'ai tout envoyer par mail et courrier et le lendemain assurbonplan me contact pour finaliser le contrat mais bien sur le mois provisoire d'assurance et passer  et on vous rajoute 60 supplémentaire</t>
  </si>
  <si>
    <t>davida-101232</t>
  </si>
  <si>
    <t>Après plusieurs années chez AXA pour la moto, j'envoie une demande de réduction des cotisations pour l'année 2020 suite à un bon quart de l'année avec quasiment aucun trajet moto du au confinement : aucun effort commercial de leur part. Je trouve cela illogique, 30millions de consommateur également (ils recommandent l'envoie par recommandé pour cette demande). L</t>
  </si>
  <si>
    <t>paulo-86543</t>
  </si>
  <si>
    <t>Pilote moto depuis 1972 et toujours passionné ,je fait parti de la CASIM ,un association qui oeuvre pour la sécurité des motards.Ily a le 13 avril une journée de perfectionnement sur le circuit des Ecuyers.une attestation de conduite sur circuit est nécessaire.AXA me la fait parvenir très rapidement par mail,et je constate que la moto et moi meme ne somment pas couvert.J'ai demandé une assurance complémentaire pour la journée mais c'est impossible.CUB 14 ne participe pas,et c'est dommage au perfectionnement ainsi qu'à la sécurié des motads.Je suis très déçu.
CRDL</t>
  </si>
  <si>
    <t>sk-81535</t>
  </si>
  <si>
    <t>Aucuns suivis de la part des agences, au moindre soucis, defaillances des courtiers et des assurances. Contrat correct mais pas d alignement des prix alors que forte concurrence. Pouvoir compter sur une agence physique serai un plus mais cela devient plus indispensable. Options inutiles et explications confuses.</t>
  </si>
  <si>
    <t>berny65-71855</t>
  </si>
  <si>
    <t>Assuré tout risque ayant eu un sinistre responsable en Juin 17 je viens juste de voir le médecin expert Février 19 concernant les dommages corporels, malgré mes courriers pas de remboursement de l'airbag et de la veste détruite dans l'accident. Assureur ne respectant que partiellement ses engagements.</t>
  </si>
  <si>
    <t>22 janvier 2019 suite à une expérience en janvier 2019</t>
  </si>
  <si>
    <t>lemurien-70459</t>
  </si>
  <si>
    <t>Assureur a fuir en courant
Sinistre catastrophe naturelle depuis le 2 juillet 2018
Aucune possibilite de contacter l assurance puisque j ai demande une reclamation pour faux rapport de l expert et même impossibilité d avoir une liste de mes soit disant accessoires en 6 mois, inventes par l expert pour ne pas regler mon prejudice.....</t>
  </si>
  <si>
    <t>12 octobre 2018 suite à une expérience en octobre 2018</t>
  </si>
  <si>
    <t>mt07-67600</t>
  </si>
  <si>
    <t>J'ai vendu ma moto mi aout - J'ai fourni tous les documents (certificat de vente et courrier !!!) - On est est mi-octobre et je n'ai toujours pas de remboursement trop perçu ni papier attestant la fin du contrat. Pour encaisser toujours présent Pour rembourser absent - N'assurera plus de moto chez eux</t>
  </si>
  <si>
    <t>smich-65778</t>
  </si>
  <si>
    <t>cela va faire cinq ans que j attend une indemnisation corporel axa traine les pieds le dossier est toujours transféré a une collègue j aurais du prendre un avocat !! bon il est encore temps</t>
  </si>
  <si>
    <t>yanou-63738</t>
  </si>
  <si>
    <t>Assurance fantôme. Après un accident le service sinistre est injoignable, causant des frais supplémentaires, (fourrière gardiennage) . Ne vous pas avoir!</t>
  </si>
  <si>
    <t>philcook-61417</t>
  </si>
  <si>
    <t>assuré pour une moto avec club 14,je découvre que les garantie sont tellement draconienne,que je me demande si je suis assuré.Impossible d'avoir des renseignements par club 14.Réponse stéréotypée par le net et c est tout.Fin de contrat ,je vais ailleurs</t>
  </si>
  <si>
    <t>27 novembre 2017 suite à une expérience en novembre 2017</t>
  </si>
  <si>
    <t>karl121-58957</t>
  </si>
  <si>
    <t>Bonjour,
Suite a un sinistre non responsable le courtier assurbonplan ne me repond plus alors que je tente de le contacter toutes les semaines. Ce courtier est en contrat chez vous, mon sinistre a eu lieu le 13 juin 2017, je ne sais plus quoi faire!
J'ai deja laisser un commentaire a la suite d'un client dans la meme situation chez le meme assureur mais je n'ai pas eu de retour. Merci pour votre aide</t>
  </si>
  <si>
    <t>patrick94-57691</t>
  </si>
  <si>
    <t>ASSUR BON PLAN!! assurance epic!! 
bonjour Mr R dominique, depuis le 07/09, date ou j'ai eu un sinistre, non responsable avec ma moto je tiens à préciser, impossible d'avoir un retour de mon assurance! par mail, c'est réponse automatique, et par téléphone, les rare fois ou j'arrive à les joindre, c'est "nous sommes débordé"! J'ai pourtant envoyer mon constat, relancer xx fois, mais RIEN! C'est inadmissible!
HELLLP. ma moto est immobilisé depuis.... 
numéro de contrat CM20150003066
mon e-constat 20170907-BWXHS
Pouvez-vous m'aider pour accélérez les choses?
A noté que pour débiter notre argent, il ne sont pas en retard......</t>
  </si>
  <si>
    <t>lhote-57816</t>
  </si>
  <si>
    <t>premier souci au bout de  14 ans : refus de l'interlocutrice de me communiquer les termes de mon contrat .  ça augure bien de la suite ...</t>
  </si>
  <si>
    <t>wattswing-57604</t>
  </si>
  <si>
    <t>1- La croix et la bannière pour s'inscrire et être assuré. Ça a pris quasi deux mois pour recevoir une carte grise...
2- J'ai eu un sinistre le 14 juin 2017 (3 mois à la rédaction de cet avis). 100% responsabilité sur le conducteur de la voiture opposée (refus de prio à droite sur les champs + témoignage en ma faveur car la voiture ne regardait pas la route).
Voici plus de 2 mois que l'expert est passé faire le chiffrage de la moto au garage. Je ne parviens plus à contacter le service sinistre depuis 1 mois. On se fiche de moi sur des hotlines tous les jours, prétextant l'accusation de retards. Je n'ai toujours pas d'offre d'indemnisation passé 3 MOIS.
Une certaine Myriam s'occupe du dossier (j'imagine qu'on lui met la pression pour d'autres clients, ou qu'elle a démissionné), mais je suis impuissant face à des gens qui ne répondent pas, et qui ne me recontactent plus (mail, ligne directe, hotline).
Le pire, c'est bien que dans le cas présent, et stratégiquement, l'assurance a juridiquement "raison" de rester muette tant que l'offre d'indemnisation n'est pas bouclée : car légalement aucun délai n'est fixé pour le chiffrage fait par l'expert, et j'ai l'impression qu'Assur Bon Plan en profite bien pour faire la muette.
Après vérifications, cette société est louche : elle externalise tous ses services, n'a pas d'adresse physique utile, et on ne peut chez eux se retourner auprès de personne. Le client est donc une vache, et sous le couvert d'une étiquette AXA...
Une hâte : en finir avec cet ENFER, et contracter avec un autre assureur si je peux faire réparer ou racheter une moto.
Si je tombe sur un ange, voici le dossier de mon sinistre à tout hasard : 3336089273.</t>
  </si>
  <si>
    <t>06 août 2017 suite à une expérience en août 2017</t>
  </si>
  <si>
    <t>illovo-56507</t>
  </si>
  <si>
    <t xml:space="preserve">Victime d'un accident de la circulation fin 2016, puis hospitalisé. j'ai dû fermer durant 2 mois mon commerce. De grosses pertes d'exploitation donc des frais bancaires importants.
Les faits sont clairement établis. Les assureurs sont d'accord. Je dois être indemnisés au plus vite pour éviter que mon entreprise soit dans la situation de licencier des personnes qui ne le méritent pas. J'attend toujours… et AXA ne m'a pas même proposé une avance équivalente au seuil de remboursement du barème en cours dans ce type d'accident. 
</t>
  </si>
  <si>
    <t>xavierboc61-56270</t>
  </si>
  <si>
    <t>Assur bon plan est vraiment une assurance à ne surtout pas aller ils répondent très rarement au téléphone ils disent qu'ils envoie le relevé d'information il envoie jamais le relevé d'information ils augmentent leurs tarifs  puis nous envoie au contentieux pour non-paiement par exemple à l'année c'était environ 500 € j'ai été deux mois assuré chez eux la deuxième année il me réclame 200 € et le contentieux ne répond même pas aux questions que je lui pose  et pour finir grâce à eux je suis bloqué auprès de mon nouvel assureur car il n'a pas de relevé d'information donc il ne peut plus m'assurer</t>
  </si>
  <si>
    <t>kevind-55809</t>
  </si>
  <si>
    <t>Concerne ASSURBONPLAN (AXA) : Leurs courriers, carte verte, renouvellement, ...  ne me parviennent pas. Ils sont retournés avec la mention que je n'habite pas à l'adresse indiquée, ce qui est faux.
Selon eux, "ce n'est pas leur problème", c'est celui de la poste, eux ont envoyés les courriers. Il n'ont même pas pris la peine de contrôler l'adresse avec moi.
Ils refusent de prendre en compte mon courrier recommandée de résiliation et vont passer le dossier à un huissier !!</t>
  </si>
  <si>
    <t>jessica06-53420</t>
  </si>
  <si>
    <t>Bonjour, je précise que je parle du courtier d'Axa, ASSURBONPLAN. Au départ, choisie pour son prix attractif, cela fait un an que mon conjoint est chez eux, heureusement qu'il n'a pas eu d'accident, je croise les doigts pour qu'il n'en ait pas jusqu'à la fin de ses un an car je vais lui faire résilier et prendre un autre assureur. Impossible de les avoir au téléphone, ils ne répondent jamais aux mail mise à part pour réclamer la somme totale de l'assurance de l'année qui a déjà été réglée, et encore c'était par courrier postal. Je leur ai envoyé un mail en disant et prouvant que javais déjà payé, aucune réponse ni excuse de leur part. Dossier avec problèmes dès le départ. Je regrette beaucoup de les avoir choisi, comme quoi le moins cher n'est pas toujours le meilleur</t>
  </si>
  <si>
    <t>14 mars 2017 suite à une expérience en mars 2017</t>
  </si>
  <si>
    <t>komamnafaig-53239</t>
  </si>
  <si>
    <t>Je déconseille Assur bon plan Impossible de joindre le service gestion ! Ne répond pas au mail ni au téléphone Service client qui laisse vraiment à désirer Temps que vous avez besoin de rien</t>
  </si>
  <si>
    <t>marcobis-46614</t>
  </si>
  <si>
    <t xml:space="preserve">      Mon avis porte sur "Assur Bon Plan", que je vous conseille de fuir. Le 27 juillet je suis victime d’un accident  non responsable (rapport de police).J’ai été hospitalisé, et la moto est partie à la fourrière.  J’ai fait parvenir tous les éléments du sinistre à Assur Bon Plan, par lettre avec AR, par mail, j’ai tenté de téléphoner sur leurs différents postes, personne ne répond, aucun contact possible avec ces personnes.
Étonnement 2 mois après l’accident  j’ai reçu un dossier d’AXA sur la partie préjudice corporel à remplir. Mais aucune nouvelle de la moto, qui a été expertisée le 24 Aout, et estimée à  6700€.
     5 mois après l’accident, il me semble qu’il est inadmissible de ne pas avoir été remboursé. Et surtout de ne pas avoir un interlocuteur capable de me renseigner. Début janvier si je n’ai pas de nouvelle, je pense faire appel à un avocat spécialisé.
Comment une des plus grosses assurances de France comme AXA, peut-elle s’associer avec des irresponsables  comme "Assur Bon Plan".
Au cas ou j'aurai le plaisir d'avoir un interlocuteur, je laisse le n° de sinistre. 35737487604
</t>
  </si>
  <si>
    <t>olivier-139405</t>
  </si>
  <si>
    <t xml:space="preserve">Attention, les délais de remboursements en cas de sinistre ou de vente sont très très longs 6 mois minimum, et pas de versements automatiques aux dates prévues.
Si vous oubliez, et bien eux aussi.
Très mauvaise expérience en changeant de société.
je déconseille vivement
</t>
  </si>
  <si>
    <t>Peyrac Assurances</t>
  </si>
  <si>
    <t>wevok-63123</t>
  </si>
  <si>
    <t>résiliation qui coûte très chère  
62€ de frais de résiliation puis en faite non c'est des frais de gestion et au final un prorata pour 13 jours d'assurance avec 56€ de frais de dossier</t>
  </si>
  <si>
    <t>nexsus-55924</t>
  </si>
  <si>
    <t>Plus de 40 ans de deux-roues à mon actif... donc, des assureurs j'en ai connu !
Puis, lors d'un changement de monture je m'adresse à mon assureur habituel et, là, LA surprise du chef !.. un tarif DEUX FOIS plus élevé que les autres compagnies ?.. Je ne comprends pas, plus de 20 ans chez eux, sans AUCUN sinistre, et aucune explication...
Après renseignement pris: nouvelle moto trop accidentogène !?.
Ah oui, et mon GSX-R 1000, mon ZX9-R, mon SRAD, mon 11 GSX-R,
mon 12 BANDIT ??? etc... j'en suis à ma 21ème machine !
Du grand n'importe quoi de la part de cet assureur qui a pignon sur rue, que j'ai engraissé toutes ces années et à qui je n'ai pas couté un centime !!!  La pub TV ne fait pas tout !... Donc, sans hésitation, je décide de faire une recherche en quête d'un nouvel assureur plus sérieux. Après moultes recherches sur le web, sur les forums et les comparateurs mon choix est fait: PEYRAC-ASSURANCE. Je suis pris en ligne par une conseillère, ISABELLE... pour ne pas la nommer, qui prend le temps de m'écouter et de m'expliquer clairement ce à quoi je m'engage en signant un contrat chez eux. Et de la patience il en faut avec un "vieux" motard tel que moi...lol. Résultat de ce contact: un contrat en bonne et dûe forme validé dans la journée ! Que dire de plus, si ce n'est que j'ai trouvé un tarif attractif, un contrat d'assurance correspondant à mes attentes et une interlocutrice on ne peut plus à l'écoute et des plus réactive, 72 heures après ma carte verte était dans ma boîte aux lettres ! Donc, oui, je suis parfaitement satisfait par les prestations de cet assureur et je ne manquerai pas de le recommander autour de moi... en toute objectivité ! Quant à ISABELLE, mille fois merci pour votre professionnalisme ! .JC.</t>
  </si>
  <si>
    <t>ben-54026</t>
  </si>
  <si>
    <t>bonjour suite à la souscription d'une assurance moto je me retract sous un délai maximum de 14jours avec accusé de réception cause annulation de vente de la moto alors que j'ai payé pour l'année l'assurance ce permet de encaissé 65e pour 3joursavoir de garantie et 60e pour les frais de dossier et tout cela sans que j'ai signé aucun contrat.</t>
  </si>
  <si>
    <t>pierre1982pierre-53617</t>
  </si>
  <si>
    <t>Assurance au top !
j'ai souscrit en ligne sur internet, le site est hyper clair et tout est très simple.
j'avais besoin d'une assurance un dimanche quand tout était fermé, et en 3 minutes j'ai pu souscrire en ligne.
le lendemain, j'avais besoin d'un document, une jeune fille très charmante me l'a envoyé dans la seconde.
je recommande !!</t>
  </si>
  <si>
    <t>gallinet-51884</t>
  </si>
  <si>
    <t>Concernant la prise en charge du contrat du devis jusqu'à ce jour 31-01-2017, jour de concrétisation du partenariat avec vous. Melissa votre conseillère a été très compétente et professionnelle essayant de trouver le contrat qui nous convenait le mieux. un grand merci et un grand bravo à MELISSA.</t>
  </si>
  <si>
    <t>benjipradas-49992</t>
  </si>
  <si>
    <t>Dommage de ne pas avoir été informé de nouveaux contrats disponibles environ 40€ moins chers de mon précedent contrat, (depuis environ 6 mois..)</t>
  </si>
  <si>
    <t>superman-121138</t>
  </si>
  <si>
    <t>Communication très difficile.
Ils vont tout faire pour vous soutirer de l'argent en vous bloquant avec leurs CVG.
Entreprise qui se dirige droit vers le mur. Ils vont se faire bouffer par les assureurs en ligne, beaucoup plus réactif, flexible et moins cher</t>
  </si>
  <si>
    <t>jett-108181</t>
  </si>
  <si>
    <t>Pas de souci concernant la couverture et le remboursement en cas de sinistre. Cela m’aie déjà arrivé une fois.
Par contre un gros désagrément lorsque je me suis aperçu que le montant de la cotisation ne correspondait pas au modèle de mon deux roues. Une erreur a été faite lors de l'enregistrement de ma moto.
 Je me suis alors rapproché de mon assureur et après plusieurs rendez vous je me suis entendu dire que l'on ne pouvait pas me rembourser le trop versé durant les trois dernières années. Coût de la plaisanterie : 500 euros environ. Je vais lancé une médiation et voir...</t>
  </si>
  <si>
    <t>cricri-104647</t>
  </si>
  <si>
    <t>Trois personnes différentes au téléphone et trois versions , un avoir qui passe a la trappe a fuir pas sérieux . La question qui se pose en cas de sinistre</t>
  </si>
  <si>
    <t>31 janvier 2021 suite à une expérience en janvier 2021</t>
  </si>
  <si>
    <t>h--103472</t>
  </si>
  <si>
    <t>A fuir plus de 30 ans de cotisation et il me radis car 4 petits accrochages sur parking en 5 ans. Donc rien ne sert d'être fidèle ils ne sont bon qu'à s ' engraisser</t>
  </si>
  <si>
    <t>romaind30-103191</t>
  </si>
  <si>
    <t>Je suis assuré à la MACIF pour ma moto depuis plus de 30 ans et je n'ai jamais trouvé moins cher ailleurs.
De plus, lorsque j'avais eu un accrochage (c'était il y a longtemps) avec une personne de très mauvaise foi, ils ont résolu le problème.</t>
  </si>
  <si>
    <t>stf-78421</t>
  </si>
  <si>
    <t>bien je n ai jaimais eu a m en plaindre.
cepandant attention a la protaction du conducteur c est un peu flou.
pour ce qui est du reste apres 7 ans d assurance moto et encore plus en voiture c est une tres bonne assurance.</t>
  </si>
  <si>
    <t>marc-vt-76602</t>
  </si>
  <si>
    <t xml:space="preserve">10 ans de permis voiture sans un accident, j'essaie de me faire assurer chez la MACIF pour ma moto et je me fais traité comme un moins que rien parce que je suis jeune permis moto. Ils "daignent" m'assurer seulement si je rapatrie mon assurance habitation chez eux.  Honteux! </t>
  </si>
  <si>
    <t>brochet-75625</t>
  </si>
  <si>
    <t>assurance a eviter 2 ans que je doit leur demander en en sont t'il avec l'accident que mon fils a eu en moto ils en ont rien a foutre ils trouve toujours des excuses a chaque fois .meme avec leur banque nous avons des problemes cela fait 20 ans que je suis chez eux mais cela ne les empeches pas de me prendre pour un imbecile</t>
  </si>
  <si>
    <t>bebert-75256</t>
  </si>
  <si>
    <t>il faut quemander pour avoir une remise(186euro sur un total de 531 euro)ce qui n'est pas negligeable si on ne dit rien on paye le prix fort</t>
  </si>
  <si>
    <t>11 février 2019 suite à une expérience en février 2019</t>
  </si>
  <si>
    <t>250wrf-71076</t>
  </si>
  <si>
    <t>Assuré pour 3 motos, contrat habitation multirisque et couverture accident de la vie. Je viens d avoir un contact avec mon service client. Prise en charge très rapide courrier reçu 3 jours après. Rien a dire je conseil avec plaisir.</t>
  </si>
  <si>
    <t>ouled-68936</t>
  </si>
  <si>
    <t>la macif ses un bonne assurance vous payer toutsva bien deque vous aver une bricoles ca change touts moie jai attendu plus de 3 moies pour recuperet somme  derrisoire ma voiture je les fait moi meme et je sui assure touts risque</t>
  </si>
  <si>
    <t>nul85-65441</t>
  </si>
  <si>
    <t>A la Macif on vous dit que votre équipement est prix en charge à 100%, il avait que 2 mois mon équipement quand j'ai eu mon accident. Résultat remboursé à 60%. De plus, entre la macif, l'expert et le garage personne ne savait où était ma moto ! 
Résultat : aucune remboursement corporel pour les frais d'hôpitaux, aucun suivi sérieux, procédure très très longue, équipement neuf non remboursé à 100%.</t>
  </si>
  <si>
    <t>abdel-64109</t>
  </si>
  <si>
    <t xml:space="preserve">LA MACIF A FUIR 
LA MACIF grand spécialiste du foutage de figure
J’ai eu un sinistre filmé, (je roule a moto avec une camera)
Je me fais rentré dedans par derrière et ils ont osé classer mon sinistre en 50/50
Des dizaines de courrier n’ont rien changé a la situation, il aurait fallu que je fasse appel au médiateur mais j’avais déjà passé des mois a tenter de faire valoir mes droits que j’ai fini par lâcher l’affaire.
Mon accident :
Je me fais percuter a l’arrière par un coco qui change de file, j’ai un film qui ne montre pas le choc mais sur lequel on voit le blaireau déboiter et moi qui roule toujours sur la même file.
Ils n’ont rien voulu entendre, si ca ce n’est pas de la mauvaise foie en raison des accords qu’ils ont entre assurance je me demande bien ce que c’est 
JE VOUS DÉCONSEILLE VIVEMENT CETTE COMPAGNIE
Aller chez n’importe laquelle mais pas chez ces épiciers </t>
  </si>
  <si>
    <t>margote-56730</t>
  </si>
  <si>
    <t xml:space="preserve">Très insatisfaite de la MACIF que je déconseille fortement.
Les conditions d'assurance vol moto sont entre autres, le gravage et avoir un garage. 
Quand j'ai pris un contrat chez eux il y a un an, j'ai pris l'option vol. Je n'avais pas de garage et n'ai donc pas fait graver mon scooter, pensant le faire dès que je déménagerais. J'ai ensuite emmenagé dans un appart avec garage, mais on a volé mon scooter dans le garage 3 semaines après l'emménagement !!! Je n'avais pas pris le temps de le faire graver, plus occupée à emménager. La MACIF n'a pas tenu compte une seule seconde des circonstances malheureuses ! Je n'ai plus aucune confiance et cherche donc une nouvelle assurance. </t>
  </si>
  <si>
    <t>leet4260-58182</t>
  </si>
  <si>
    <t>La Macif est un assureur proche de ses sociétaires. Suite au vol de ma moto j'ai eu un remboursement qui m'a permis de racheter rapidement la même moto et je n'ai pas eu d'augmentation de tarif. Je recommande cette assurance, seul point négatif le tarif de base est intéressant mais monte rapidement suivant les options et les garanties supplémentaires.</t>
  </si>
  <si>
    <t>06 juillet 2017 suite à une expérience en juillet 2017</t>
  </si>
  <si>
    <t>dylan3317-55853</t>
  </si>
  <si>
    <t>je trouve que la macif fais mal son boulot 
il devrais vérifier les garagistes homologué ,ont ma traiter de Menteur  , l'assurance car un réparateur de moto a mal fais sont travail (vole de piéces )</t>
  </si>
  <si>
    <t>yoofes-52683</t>
  </si>
  <si>
    <t>Assuré moto à la Macif, j'ai eu un accident non responsable avec mon scooter : une voiture sur Paris qui me coupe la route en ne respectant pas la priorité à droite. La démarche a été objective, professionnelle et transparente, jugé économiquement irréparable on m'a dédommagé rapidement de la valeur au kilométrage moins la franchise qui devrait être versée par la partie adverse. La démarche est longue me dit-on (peut être 6 mois), et ils relancent automatiquement chaque fin de mois la partie adverse. On verra si c'est effectivement le cas et qu'on ne m'oubliera pas, mais j'ai cependant confiance.</t>
  </si>
  <si>
    <t>cirdec490-127245</t>
  </si>
  <si>
    <t>Victime d'un sinistre dont je suis victime ....  un chauffeur qui ma faucher or que j'avais la priorité.... numero de plaque + marque, couleur et model de la voiture du conducteur chauffard + description physique du conducteur + plainte et certificat expert et hôpital + numero et dépôt de main courante de temoin et j'en passe .... La Mutuelle des motards depuis MAI 2018 ne ma pas encore indemniser ni corporellement ni matériellement.... En sachant que j'habite a l'île de la REUNION pour les contacter c'est très difficile!!!! Pour cela je déconseille fortement cette organisme car je pence que c'est un manque de respect envers leur sociétaire quand surtout ont paie toujours notre cotisation mais quand arrive le sinistre plus rien pour vous rembourser!!  FORTEMENT DECONSEILLER DE MA PART... un motard frustrer et en colère!!!</t>
  </si>
  <si>
    <t>Mutuelle des Motards</t>
  </si>
  <si>
    <t>crossfit-123233</t>
  </si>
  <si>
    <t xml:space="preserve">Bonjour,
Je souhaitais tirer mon chapeau et remercier vivement la personne de l'assurance Mutuelle des Motards (service assistance dépannage) qui s'est occupée de moi le venbredi 18 juin dernier, suite à une panne de batterie dans le Vercors, entre Valence et Gap. 
Sans elle, qui s'est occupée de tout pour m'envoyer rapidement le dépanneur et me rechercher le garage le plus proche qui pourrait me remplacer la batterie de ma moto Honda X Crosstourer 1200 rapidement. 
Je n'aurai pas réussi à prendre le ferry à 17h30 à Toulon, pour me rendre en Corse.
Alors je dis Bravo! L'assurance mutuelle des motards.
FT
</t>
  </si>
  <si>
    <t>quentin-117856</t>
  </si>
  <si>
    <t xml:space="preserve">Insatisfait de La Mutuelle des Motards pour plusieurs raisons :
- Le prix, même si le prix n'est pas excessif, j'ai eut la mauvaise surprise de voir ma facture augmenter de 11% cette année. Quand on sait le peu de km parcourue, on est en droit de se poser des questions. Une augmentation peut se comprendre mais de plus de 10% les explications doivent être pertinentes, et c'est la qu'arrive la deuxième raison d'insatisfaction.
- L'amabilité limité de certains interlocuteurs. Quand vous appelez pour des explications et discuter d'une offre commerciale, on vous répond sèchement que rien ne peut être fait et que les tarifs sont inchangeables. Si vous avez le malheur de demander pourquoi, on vous explique que "c'est comme ça", ce qui est flou et incomplet pour un service que l'on paie tous les ans.
Je ne peux juger le niveau de service en cas d'accident n'ayant jamais eut de soucis en moto, toutefois d'un point de vue commerciale et relationnel je garde un très mauvais souvenir et je déconseille La Mutuelle des Motards que j'ai quitté suite à ce problème. </t>
  </si>
  <si>
    <t>motardu14-117636</t>
  </si>
  <si>
    <t>Eu toutes les explications à mes interrogations et très bien conseillé. Le petit plus : le gars de la mutuelle des motards est motard, on a pu échanger sur notre passion commune. Note maxi !</t>
  </si>
  <si>
    <t>coco-116162</t>
  </si>
  <si>
    <t xml:space="preserve">Assurance totalement inutile en tout risque je me suis fait voler ma moto il y a 1 ans et demi et je n'ai jamais était rembourser et je continuer de payer l'assurance jusqu'à il y a peu de temps, alors que je les avait bien prévenu du vol. Et ne comptez pas sur eux pour avoir des informations.
Totalement insatisfait je ne recommande absolument cet assurance. </t>
  </si>
  <si>
    <t>pierrot87-74833</t>
  </si>
  <si>
    <t>avis d'échéance 2021 recu, une grosse augmentation ,sans vraiment de justification, si, je téléphone, et un discours dedaigneux et moralisateur sur l'augmentation dûe a des accidents corporels graves et plus couteux avec en prime un exemple , que je trouve déplacé au passage.
ca reste une année exceptionnelle, ils auraient pu faire une exception sur les prix. a voir des bilans comptables plutot corrects, rien ne justifie une telle augmentation. 
Autre rancœur, j'ai déjà eut un accident non responsable, faute admise par l'autre partie , et consta fait proprement. ayant engendré des dommages corporels, pas de prise en charge, au bout de deux semaines pour eux j'etais guerri, passé 2 mois avec des béquilles, pas d'expertise médicale missionné, et pas de prise en compte des analyses de mes médecins, maintenant j'ai l'arthrite aux genoux d'un cycliste retraité, et je n'ai que n'avais que 26 ans...et des mois pour traiter la partie matérielle. j'ai dû faire une partie de leur boulot a leur place...
En bref depuis quelques années ils ne valent guerre mieux que des courtiers...</t>
  </si>
  <si>
    <t>chav-112901</t>
  </si>
  <si>
    <t xml:space="preserve">Comme j ai lu dans d autres commentaires j’ai reçu également une augmentation de cinq euros courant de l’année 2021 pour soi-disant trop d’accidents sont survenus pendant cette même année alors que nous sommes en Covid et que la plupart des gens ont sorti que très peu leur moto voilà l’explication !
Aucune donnée former prouve leur dire je suis scandalisé!
au moment de la résiliation de mon contrat ils m’ont encaissé une somme et ils m’ont remboursé une moins importante sans me donner d’explications
Au revoir la MDM </t>
  </si>
  <si>
    <t>franck83000-110289</t>
  </si>
  <si>
    <t>Bonjour, idem que les autres 20% d'augmentation sans raison réel à mon avis.
Je change de braquet on verra si l'herbe et plus verte ailleurs.
Les assurances en générale ils sont bien tant qu'on a pas besoin d'eux.
A la mutuel des motards j'ai eu un super accueil en 2019 et un prix correct mais pas eu besoin d'eux depuis le début en dehors de la carte verte.
affaire à suivre.</t>
  </si>
  <si>
    <t>annesoho-62443</t>
  </si>
  <si>
    <t>Nos scooter et motos sont assuré a la Mutuelle des Motards depuis plus d'un an. J'ai été très bien conseillée, par quelqu'un qui savait de quoi il parlait, qui m'a fait un contrat adapté à mes besoins et sans me pousser à la conso ! A première vue ce ne sont pas les moins chers mais quand on y regarde de plus près je m'y retrouvé largement avec tous les avantages inclus !!</t>
  </si>
  <si>
    <t>scordexx-109085</t>
  </si>
  <si>
    <t xml:space="preserve">wooa quelle surprise plus de 100 euros de hausse de tarif pour ma deuxième année chez la mutuelle des motard ouf j'ai 0;50 ! il nous fond payer cher le covide  on a pas rouler avec le confinement pour ma part mon assurance voiture la MAIF qui est une mutuel elle ma rembourser les trop perçue est na pas augmenter ces prix pour autant  du au confinement vous être pas les seule sur le marches mon choix est fait moi est mon fils on quitte la boutique ne vous fatiguer pas a répondre comme j,ai pu voir vos réponse copier coller qui ne justifie pas une augmentations  aussi importante 
ps la mutuelle des motard a salis sa réputation  </t>
  </si>
  <si>
    <t>jps-109048</t>
  </si>
  <si>
    <t xml:space="preserve">sociétaire depuis 25 ans 
jamais d'accident
4 contrats auto et moto
et cette année +20% d'augmentation ...ce qui n'est pas acceptable
je vais changer de boutique à contre cœur
</t>
  </si>
  <si>
    <t>lo20166-108760</t>
  </si>
  <si>
    <t>Je suis très satisfait de mon assureur. Après une très mauvaise expérience chez AMV (tout va bien jusqu'à que vous ayez une sinistre), j'ai fais le choix de rejoindre la Mutuelle Des Motards. Les conseillers en assurances connaissent la moto et nous proposent les garanties adaptées à notre moto et notre usage.
Pour avoir eu un sinistre à la Mutuelle des Motards et chez AMV je peux vous dire qu'il n'y a pas photo!!! A la mutuelle des motards nous avons en fasse de nous un expert qui a été labellisé pour sa connaissance moto et qui n'oublie rien sur son rapport d'expertise.
Je recommande cette Mutuelle :-)</t>
  </si>
  <si>
    <t>marie-79903</t>
  </si>
  <si>
    <t>Bonjour, pas de surprise, mon avis va rejoindre les autres ! C'est une honte !  Motards avec 20 ans d'expérience et un bonus à 0.50. En 2 ans, j'ai presque 20% d'augmentation de mon tarif d'assurance !
Leur excuse : Ils sont une mutuelle ! Ce qui est certain, C'est qu'au moment de la souscription du contrat, à aucun moment, il ne m'a été expliqué que ma cotisation allait augmenter "sans raison" parce qu'ils sont une mutuelle ! 
Et le coup de la lettre d'explication accompagnant l'avis d'échéance est encore plus pathétique ! 
Conductrice prudente et attentive, je ne comprends pas le principe de payer pour ceux qui ne le sont pas !
D'ailleurs, n'adhérant pas à ce mode de fonctionnement, je suis en quête d'une autre assurance. 
Bien sur, je partage mon expérience mutuelle des motards avec mon entourage motard...
"Assurance à fuir!"</t>
  </si>
  <si>
    <t>anthime-106506</t>
  </si>
  <si>
    <t>Comme beaucoup d'entre vous, je suis assuré depuis plusieurs années et constate que l'échéance 2021/2022 s'est envolée alors que les confinements successifs ont immobilisé nos engins. Nombreuses les assurances qui ont rétrocédé une part de cotisation lié au Covid. A l'inverse la MDM n'a rien fait malgré ma demande écrite d'un geste commercial mais plus encore elle augmente scandaleusement ses cotisations. C'est une honte. Je vais rechercher une autre assurance.</t>
  </si>
  <si>
    <t>suzan943-106476</t>
  </si>
  <si>
    <t>Pendant 16 ans j'ai été assuré auprès de cette compagnie. Je n'ai eu aucun sinistre donc très peu de contacts avec eux si ce n'est le courrier pour recevoir mon certificat d'assurance (et leur demande de paiement). Lorsque j'ai reçu par email mon attestation cette année, j'ai décidé de changer de compagnie car après recherche j'ai trouvé un assureur qui me couvrait pour les mêmes garanties mais 40% moins cher. J'ai essayé de joindre la MDM: après quatre tentatives et 25 minutes d'attentes, j'ai abandonné l'idée. Je me suis rendue sur leur site, sur mon espace particulier pour leur faire la demande d'un relevé de situation. Le scetche: il est mentionné que la demande doit se faire par téléphone au numéro que j'avais précédemment appelé. Résultat: courrier en AR ce jour pour le leur demander, invoquer la loi Chatel pour résilier..</t>
  </si>
  <si>
    <t>legeek-106161</t>
  </si>
  <si>
    <t>Alors OK, il y a eu une augmentation cette année qui est difficilement entendable... En fait, pour ceux qui vont aux AG, le problème est tout bête : La MdM est déficitaire... notamment du fait des charges d’acquisition et d’administration qui représentent près de 30% des cotisations acquises (là ou dans d’autres mutuelles on est à 15%).
Je vois des commentaires indiquant qu’en cas de pluralité de véhicule, la MdM n’en tient pas compte, c’est faux : il y a une réduction multi-véhicule. Sans compter une réduction de près de 20% à vis lorsque l’on fait un stage de perfectionnement moto, ce que ne font pas beaucoup d’assureurs.
Du point de vue satisfaction : une protection juridique au top, et sérieusement vu les déboires que l’on peut avoir avec certains concessionnaires, c’est un sacré plus, une hotline réactive, bref. 
J’ai hésité à aller voir ailleurs en découvrant une hausse de 9% sur mon contrat, mais honnêtement, par rapport au service rendu, je ne cherche pas.</t>
  </si>
  <si>
    <t>p-105083</t>
  </si>
  <si>
    <t>50% de bonus - client depuis 30 ans - en comparant les tarifs a bonus et conditions identiques voire meilleures de garanties le tarif est deux fois plus cher. de surcroit lors d'un sinistre NON RESPONSABLE il y a 3 ans impossibilité de faire assurer le véhicule de pret fourni par l'assureur ( immobilisation 3 semaines en janvier 2018. la franchise de 400 euros est du double de celle des autres compagnies interrogées. il faut etre maso d'ailleurs pour rester dans cette mutuelle qui je le parie va encore nous annoncer des augmentations tarifaires en avril parfaitement injustifiées sauf par des allégations à venir au dernier moment obscures et imprécises dans un courrier de son gérant  un conseil consulter  notamment la maaf la gmf axa allianz generali et vous vverrez que j'ai raison</t>
  </si>
  <si>
    <t>19 février 2021 suite à une expérience en février 2021</t>
  </si>
  <si>
    <t>titou-104496</t>
  </si>
  <si>
    <t>Bonjour augmentation 2021 plus de 10% assurance devenu trop cher il m’on appâté les deux première année et ensuite c est la douloureuse je précise aucun sinistre est en plus période Covid</t>
  </si>
  <si>
    <t>marc-104463</t>
  </si>
  <si>
    <t>C'est très cher et il est surement facile de trouver moins cher ailleurs .C'est très cher et il est surement facile de trouver moins cher ailleurs ...</t>
  </si>
  <si>
    <t>roadglide-101266</t>
  </si>
  <si>
    <t xml:space="preserve">
Assuré depuis 2015 pour 2 motos à la mutuelle des motards, J'ai eu un sinistre non responsable en juillet 2019 (il n'y avait pas encore le COVID) avec une Road Glide CVO. 6 mois après le sinistre, l'incompétence dans la gestion des réparations couronnée par l'incorrection au téléphone de certaines personnes de cette assurance m'ont conduit à résilier mes 2 contrats en avril 2020 malgré le sinistre en cours. Aucune envie de continuer à payer pour un service aussi médiocre. 
Le litige n'étant toujours pas réglé à l'heure où j'écris ce commentaire, soit 17 mois après le sinistre, j'ai eu par la suite l'occasion de constater à plusieurs reprises la mauvaise foi des personnes travaillant pour cette assurance. 
Cette assurance, qui surfe sur l'esprit motard uniquement pour engranger des contrats mais qui est incapable de dédommager correctement pour un garde boue arrière et un réservoir un assuré disposant de toutes les garanties et à jour de ses cotisations, pour un sinistre non responsable est sans aucun doute la plus mauvaise que j'ai connue en 42 ans d'assurance moto. J'ai mis 1 au niveau satisfaction uniquement parce que je ne peux pas mettre 0. 
</t>
  </si>
  <si>
    <t>lili-98421</t>
  </si>
  <si>
    <t xml:space="preserve">Je suis assurer chez eux depuis décembre et c’est déjà du n’importe quoi je cherche à aller ailleurs, à fuir il me retire pas pendant un mois sans savoir pourquoi et ensuite il décide de m augmenter par la suite passer de 80€ à 110€ par mois sa pique!!! 
Il sont difficilement joignable, et se renvoie tous la balle au téléphone. 
Pas un pour rattraper l’autre! 
J’ai essayer de demander une résiliation  pour décembre bien évidement il me l’on refuser! 
</t>
  </si>
  <si>
    <t>askell-93736</t>
  </si>
  <si>
    <t>une mutuelle  à fuir   qui cache ses incompétences derrière le mot motards  ne vous laissez pas piéger le  service est déplorable</t>
  </si>
  <si>
    <t>audnouk-92057</t>
  </si>
  <si>
    <t>client pendant 25 ans  auto moto et juridique le jour ou non en tort une voiture a embouti ma moto  sans corporel cela a été la croix et la banière pour justifier de l'indemnisation car la personne n'avait pas de permis!</t>
  </si>
  <si>
    <t>11 juin 2020 suite à une expérience en juin 2020</t>
  </si>
  <si>
    <t>jonhpepito31-90441</t>
  </si>
  <si>
    <t>Comme pas mal d'avis en ce moment l'assurance reste injoignable, cela fait maintenant 3 mois que ma moto est sinistré, PERSONNE de la mutuelle des motards est disponible. Les sociétaires nous sommes SEUL.</t>
  </si>
  <si>
    <t>daood33-90269</t>
  </si>
  <si>
    <t>Bonjour effectivement je rejoins l'ensemble des avis impossible de joindre l'assurance j'ai revendu un de mes véhicules en avril et j'attends toujours le remboursement de celui-ci de la part de la mutuelle des motards en revanche pas de problème pour me prélever les 2 autres véhicules, on se connecte sur le site pour être rappelé délai 1semaines. Ça fait 3 semaines et toujours pas d'appel de leur part le COVID est une énorme excuse pour tout le monde en revanche les prélèvements sont toujours effectué même quand on a pas utilisé sont véhicules pendant 2 mois même pas une remise, mais comme tout sociétaires un mail reçu histoire de ce dédouaner je ne pensez vraiment ça de cette assurance très déçu je pense sincèrement enlever les 2 autres véhicules encore assurer chez eux, la c'est vraiment limite.</t>
  </si>
  <si>
    <t>sargo34-89928</t>
  </si>
  <si>
    <t>Impossibilité de joindre la mutuelle pendant le confinement du COVID (relativement compréhensible) ni après le confinement -&gt; INADMISSIBLE car les conseillers font du télétravail</t>
  </si>
  <si>
    <t>nathou-89764</t>
  </si>
  <si>
    <t xml:space="preserve">J'ai eu le malheur d'assurer ma moto pendant cette période de confinement.
Nous ne pouvons pas joindre les conseillers directement mais malheureusement la faute à la crise.
Je demande à me faire rappeler, sous deux jours les délais sont plus que correct.
J'ai donc souscrit mon assurance au téléphone, mais ait bêtement raccrocher avant de m'assurer d'avoir reçu les éléments par mail !! 
Depuis mon compte a été débité par la mutuelle des motards, mais je n'ai rien reçu !!
Je demande à me faire rappeler depuis, et la bizarrement ça fait deux semaines et pas de nouvelles !!!!
L'attestation d'assurance devait aussi arriver par courrier mais rien non plus !!
</t>
  </si>
  <si>
    <t>18 mai 2020 suite à une expérience en mai 2020</t>
  </si>
  <si>
    <t>er51-89708</t>
  </si>
  <si>
    <t>Ok recue,il y a eu confinement mais pas de carte verte, un justificatif envoyé par mail péréimé depuis le 15/05, des demandes en ligne de carte verte sans résultat: au total plus d'assurance bien que payée, pas  de réponse de la mutuelle,</t>
  </si>
  <si>
    <t>markus-89521</t>
  </si>
  <si>
    <t>difficilement joignables , assistance juridique factice , tarifs elevés , franchise elevée . Manque de professionnalisation . absence totale pendant confinement , meme pas de hot line ; assurés laissés a l'abandon ...</t>
  </si>
  <si>
    <t>ggpzt-85470</t>
  </si>
  <si>
    <t>A FUIR ! J'ai été victime du vol de mon scooter au mois d'avril, et on refuse de m'indemniser pour cause de neiman non fracturé.  Les auteurs du vol ont portant été arrêtés par la police, mais apparemment cela ne suffit pas comme preuve vol. Ma parole et visiblement celle des policiers assermentés est donc mise en doute, puisqu'on m'a répondu que j'avais du laisser un 3eme jeux de clés sur le contact (facile...).
Il y a des dizaines de tutos, de forums sur internet qui expliquent comment démarrer un scooter en peu de temps sans clés et le guidon bloqué.
De victime, je passe pour une personne de mauvaise foi. Il n'y a aucune bienveillance, aucune empathie, aucune aide et aucun soutien de leur part. 
Par contre aucune gêne à me prélever tout les mois 78 euros de cotisation. J'attend évidemment d'être indemnisée pour pouvoir me racheter un véhicule.
J'espère rendre service  en publiant mon expérience et j'espère décourager les éventuels futurs adhérents.</t>
  </si>
  <si>
    <t>kawa-80138</t>
  </si>
  <si>
    <t>Le 02/10/2019 par téléphone je demande s'il est possible de suspendre mon contrat pour l'hiver.Le conseiller raccroche,je rappel,une autre conseillère me rie au nez en disant que cela n'existe pas....Je précise que je suis assuré moto depuis 1982 et que j'ai été moi même agent général d'assurance et jamais je me serai permis de répondre de la sorte à mes clients.Son conseil a été de résilier le contrat et de me réassurer ailleurs au printemps .Je trouve cette attitude pas professionnel du tout.</t>
  </si>
  <si>
    <t>cecile44-78560</t>
  </si>
  <si>
    <t xml:space="preserve">Aucune défense de ses clients, aucun dialogue, considération INEXISTANTE, sensation d'être un porte monnaie
</t>
  </si>
  <si>
    <t>gyz-75636</t>
  </si>
  <si>
    <t>assurer depuis des année a la mutuel des motard sans avoir jamais aucun sinistres je me retrouve en conflit avec eux car il refuse d arrêter mon assurance pour une moto qui est en pièce détacher je refuse donc de payer et me dirige vers une autre assurance afin d assurer ma nouvelle moto et la la mutuel des motard refuse de me remettre mon relever d information alors que c'est une obligation légal.</t>
  </si>
  <si>
    <t>speedtriple-75136</t>
  </si>
  <si>
    <t>Idem à d'autres commentaires: tarifs progressifs au fur et à mesure des années. N'ayant j'aimais eu de sinistre (tant voiture que moto), après une première augmentation de ma cotisation annuelle j'ai contacté le service réclamation pour signifier mon étonnement de voir mes cotisation augmenter d'une centaine d'euros malgré une amélioration de mon bonus. Je leur ai également signifié mon étonnement de voir l'écart de prix entre les cotisations que je devais payer et celles que j'obtenais lors de la réalisation de dévis sur leur site comme si j'étais nouveau client. La personne m'a poliment expliquée que malgré mon profil de bon conducteur elle ne pouvait rien y faire. Je viens tout juste de changer d'assureur suite à une nouvelle augmentation de mes cotisations pour un assureur deux fois moins cher ... Dommages les personnes en agences sont aimables et parfois motardes.</t>
  </si>
  <si>
    <t>pierrot-75110</t>
  </si>
  <si>
    <t>Le côté humain est à revoir...</t>
  </si>
  <si>
    <t>regis44-71357</t>
  </si>
  <si>
    <t>Je déconseille fortement cette assurance pour tous les motards qui sont hors de la france métropolitaine. Une seule adresse mail comme contact en cas de préjudice!! Suite à mon accident, aucun retour de leur part pour la gestion du dossier, aucun retour pour savoir s'ils avaient pris en compte le dossier d'accident avec toutes les pièces justificatives, l'expert à débarqué du jour au lendemain chez mon mécano alors que lui non plus n'avait aucune nouvelle malgré plusieurs relances de sa part!! Suite au passage de l'expert la moto est restée immobilisée car aucun signe de vie de la part de l'assurance. J'attends encore le versement du remboursement de mes équipements plus de 4 mois après mon accident!
Bref une gestion calamiteuse de leur part  pour un simple accident de la circulation avec tous les éléments envoyés en temps et en heure sur leur adresse mail.
Je suis tout simplement dégouté de leur manque de professionnalisme car sans un super mécano je serai encore à pieds aujourd'hui!</t>
  </si>
  <si>
    <t>zarmix-68083</t>
  </si>
  <si>
    <t xml:space="preserve">A éviter voir même à fuir
Je gère une grosse asso de motard et suite à l'incident 50 ont déjà résiliés
</t>
  </si>
  <si>
    <t>pat07-66553</t>
  </si>
  <si>
    <t>une assurance humaine ça vaut le coup de le faire savoir !</t>
  </si>
  <si>
    <t>fahd-65423</t>
  </si>
  <si>
    <t>Une assurance pas militante du tout. leur cabinet d'expertise en IDF est rempli d'incompétent et 2 accidents non responsable ou je dois payer de ma poche les réparations car l'expert n'a jamais vu cela auparavant.</t>
  </si>
  <si>
    <t>20 mai 2018 suite à une expérience en mai 2018</t>
  </si>
  <si>
    <t>toto-64104</t>
  </si>
  <si>
    <t>Mutuelle des motards Marseille :
j'ai remplaçé mon scooter honda 125 par un  autre scooter honda 125 , ils en ont profité pour  m'augmenter de  80 euros pour les mêmes garanties
et jamais eu de sinistres,n'ayant pas encore vendu l'ancien  ils m'obligeaient à toujours l'assurer en plus du nouveau scooter</t>
  </si>
  <si>
    <t>04 mai 2018 suite à une expérience en mai 2018</t>
  </si>
  <si>
    <t>totototo-63784</t>
  </si>
  <si>
    <t>D après eux esprit motard
Pour d autres esprit tocard
Ils vivent sur un discours on est motard comme vous mais la pratique c est rien jamais
Ils se sont développés quand les assurances ne s intéressaient pas aux motards et ils sont pires qu eux maintenant</t>
  </si>
  <si>
    <t>kvnlmr-62772</t>
  </si>
  <si>
    <t>C'etait ma premiere assurance moto car les prix étaient compétitif avec ma premiere moto une vielle BMW R80RT et pas trop mal, enfin dans la moyenne avec ma moto d’après une YAM MT 07 tout risque. 
Maintenant je suis en sportive et les prix sont devenues complètement hors du marché, 1600€ en tier/ vol avec des franchises partout, (450 voir 1350€ de franchise) et des plafonds de remboursement accessoires très bas. Je les quitte pour un concurrent, les prix sont 2x moins chere avec un rachat de franchise, une corporel renforce et un plafond de remboursement accessoire 2x plus élevé.. j’espère ne pas être déçu. Le service client était pas mal mais les prix c'est importe quoi</t>
  </si>
  <si>
    <t>monolith-62420</t>
  </si>
  <si>
    <t>J'ai pris cet assureur pour le côté militant motard, assureur plébiscité par ma moto école, la belle blague !En plus d'avoir des tarifs exorbitants pour les jeunes permis moto, mon versys 650 grand tourer n'a pas ses équipements de série pris en charge, car considérés comme de l'accessoire par leur expert (modification du modèle d'origine à 1700€ quand même...). En équivalent BAR, ça ferai du style "on vous répare la carrosserie mais on la repeint pas car la peinture métallisée c'est de l'accessoire!". On se garde bien de me le communiquer lors de la souscription du contrat... ça fait 1 mois que ma moto est accidentée, déposée chez le réparateur 2 jours après (il a transmis le devis le lendemain!). Moto toujours pas réparée. J'en ai pour 1000€ d'équipement de ma poche, et les yeux pour pleurer. Je change d'assureur dès que possible.</t>
  </si>
  <si>
    <t>hareld-60641</t>
  </si>
  <si>
    <t>Assurance trop cher pour les jeunes permis, niveau tarifaire très déçu, je suis celui qui paye le plus cher de tout mon entourage. Je pense donc changer rapidement .
Pour fidéliser sa jeune clientèle, ce n'est pas la meilleure solution.
Dommage car bonne assurance dans l'ensemble.</t>
  </si>
  <si>
    <t>finiderire-26709</t>
  </si>
  <si>
    <t>Semble incapable d'atteindre les standards modernes.</t>
  </si>
  <si>
    <t>nemiras-58832</t>
  </si>
  <si>
    <t>Assurance qui ment sur ces tarifs en augmentant la cotisation une fois le contrat signé sans vous prévenir et cela même si vous avez fait une déclaration honnête lors de la souscription !</t>
  </si>
  <si>
    <t>egaby-57252</t>
  </si>
  <si>
    <t>Je me suis fait avoir par la MM. Mon scooter a été volé. J'avais mis un antivol et j'ai fait une déclaration de police. Mais ils ne veulent pas me rembourser car je n'ai pas mis le neyman. Alors que ce n'est pas marqué dans le devis et dans les conditions particulières que j'ai reçu après. Conditions que la plupart des autres compagnies ne demandent pas. De plus, il est difficile de le mettre dans les emplacements 2 roues car pas assez de place.</t>
  </si>
  <si>
    <t>gilles-54015</t>
  </si>
  <si>
    <t>suite à un accident corporel je demande  à la mutuelle de  suspendre provisoirement mon assurance au minimum puisque je ne peut conduire,le conseiller me suspend mon contrat.la surprise vient alors que je remet en route mon contrat celui ci ne peut plus être validé car j ai un ancien contrat  qui n existe plus pourtant l on m avait certifié qu il n y aurait aucune conséquence, résultat des courses augmentation de 200€ et prise en otage du sociétaire, belle façon de remerçier  votre fidélité .</t>
  </si>
  <si>
    <t>vince-52591</t>
  </si>
  <si>
    <t>Je déconseille fortement les motards de s'y inscrire. N'a de motard que le nom !
Un ami assuré chez la Macif et victime d'un vol, a bouclé son dossier en 10j alors qu'apès 6 semaines on me réclame tjs un papier de plus.</t>
  </si>
  <si>
    <t>jonathan-51777</t>
  </si>
  <si>
    <t>Aucuns sinistres à déclarer depuis 2006 à la mutuelle mais à chaque question une réponse. Roulant en moto de plus de 15ans les tarifs sont vraiment très abordables avec un niveau élevé de garantie grâce aux "conducteurs renforcée et optimale"</t>
  </si>
  <si>
    <t>pierre3147-50049</t>
  </si>
  <si>
    <t>Suite à un enchainement de sinistre (accident suivi d'un vol), l'assurance n'a pas su me défendre auprès des experts ! Ma moto à malheureusement été volé pendant les réparations de ce fait aucun expert n'a pu valide les réparations effectué et malgré un grand nombre de factures elle a été évalué au prix de l'épave !! Une honte ils ne m'ont même pas remboursé les frais engagé ... assurance à éviter de très bon vendeur mais incapable de gérer une situation insolite !!</t>
  </si>
  <si>
    <t>milo-49421</t>
  </si>
  <si>
    <t>Je vais rester prudent sur la qualité des garanties en tant que nouvel assuré et dieu merci n'ayant pas encore eu d'accident , je touche du bois, mais 
1: tarifs HYPER chers. 
2: au moment de la souscription on a juste  le droit de payer et  aucune explication ni aucun detail des sommes demandées. 
3: je me suis risqué à passer un coup de fil à leur hotline pour en savoir un peu plus:  conseiller HYPER malaimable.. D'entrée de jeu j'ai pas envie de rester à cette mutuelle...</t>
  </si>
  <si>
    <t>olivier-guy-114157</t>
  </si>
  <si>
    <t>Je connais bien l'assurance y ayant travaillé. La Maaf a le meilleur rapport garanties prix pour mon profil. C'est de plus très facile de les contacter avec un bon site internet.</t>
  </si>
  <si>
    <t>moto--106324</t>
  </si>
  <si>
    <t>J’ai arrêté mon auto il mon augmenter de 140 euros la moto je suis très déçu et je suis tombé sur une personne par téléphone il ne connaissait rien de son assurance</t>
  </si>
  <si>
    <t>cathyt-81993</t>
  </si>
  <si>
    <t>Pas de souci tant que j'avais plusieurs assurances (assurance habitation et autres produits)mais il ne faut pas avoir la seule assurance auto et avoir 2 accidents en 14 mois sinon on vous demande d'aller voir ailleurs.</t>
  </si>
  <si>
    <t>cl83-70453</t>
  </si>
  <si>
    <t xml:space="preserve">3 sinistres dont 2 bris de glace et 1 accident à responsabilite partagee en 2 ans et on vous resilie alors que vous n aviez rien eu auparavant, que vos parents y sont depuis plus de 20 ans. On paye une assurance et si on a pas de pb tout va bien et le jour ou on a besoin on se fait resilier... Génial le service...
Tant pis vous aller perdre 4 assurances du coup </t>
  </si>
  <si>
    <t>roar-69210</t>
  </si>
  <si>
    <t>Nuls, ils n'y connaissent rien en 2 roues. Après un accident de scooter, ils m'informent qu'ils n'ont pas de garage 2 roues agréé. Dans le camion de pompier, j'ai du négocier moi même avec le remorqueur pour qu'il le laisse à son dépôt puis j'ai du payer pour qu'ils le ramène chez moi. 
Par la suite, la gestion du sinistre a été une catastrophe. J'ai joué le rôle de filet dans une partie de ping-pong entre l'assureur et l'expert. Aucun des 2 n'a été capable de bien m'expliquer les options que j'avais alors que mon scooter avait été jugé non économiquement réparable.
Mon équipement (gants, blouson, casque) était couvert pourtant j'ai du réclamer à l'assurance le remboursement de mes gants abimés lors de l'accident et 1 jour avant l'intervention de l'expert, ils me répondent que c'est à moi de les présenter à l'expert le jour de son intervention...j'étais en train de faire mes examens médicaux à l'hopital. Au final, j'ai acheté de nouveaux gants à mes frais, la MAAF n'a rien pris en charge.
J'ai été extremement déçu par leur gestion. Je suis assuré à la MAAF aussi pour ma voiture et ils n'avaient pas été aussi mauvais pour un précédent accident.</t>
  </si>
  <si>
    <t>kinougo-66888</t>
  </si>
  <si>
    <t>Après plus de 10 ans d'assurance auto + habitation chez MAAF, je reçois un courrier de résiliation de mon contrat!  la raison: deux accidents en 3 ans dont un non responsable,Bravo la MAAF et merci pour votre fidélité!</t>
  </si>
  <si>
    <t>bobor-59213</t>
  </si>
  <si>
    <t xml:space="preserve">Mal reçue sur l agence de bois colombes (92270) j avais l impression de deranger,  sa donne pas du tout envie de rester et surtout en aucun cas je conseillerais la MAAF... 
Je reste juste pour une histoire de prix , quoi que j ai trouvé moins chere de 10€ ailleur </t>
  </si>
  <si>
    <t>mc-mak-50800</t>
  </si>
  <si>
    <t>Lamentable, la seul assurance qui demande de payer avant de voir le devis</t>
  </si>
  <si>
    <t>nat-49724</t>
  </si>
  <si>
    <t>une résiliation de votre part (1 sinistre connu) me ferme la porte aux autres compagnies d'assurance. J'ai l'impression d'être une mauvaise conductrice avec vous alors que je suis 50 % de bonus depuis plus de 20 ans</t>
  </si>
  <si>
    <t>tanguoss-111037</t>
  </si>
  <si>
    <t>J'ai un sinistre qui dure depuis 3 ans. Ils se foute du monde et de leurs clients! impossible de les avoir au telephone, aucune nouvelle malgrés mes relances... à fuir!</t>
  </si>
  <si>
    <t>AssurOnline</t>
  </si>
  <si>
    <t>02 janvier 2021 suite à une expérience en janvier 2021</t>
  </si>
  <si>
    <t>jean-jacques-102098</t>
  </si>
  <si>
    <t>Du moment où vous n'avez pas d accident sa vas mais dès l instant où vous avez un sinistre c est la que sa ce compliqué très fortement surtout si vous avez un accident grave moi cela fait un an et toujours rien reçu ont me répond toujours la même chose je déconseille</t>
  </si>
  <si>
    <t>etessier-98180</t>
  </si>
  <si>
    <t>Un process de souscription interminable avec demandes sans fin de documents justificatif.... je regrette deja d’avoir fait appel a eux... je paierai un peu plus cher l’année prochaine s’il le faut, mais cela fait plus d’un mois que j’ai souscris une assurance et il leur manque toujours un papier, des photos, un justificatif.... on s’epuise</t>
  </si>
  <si>
    <t>papy62-96993</t>
  </si>
  <si>
    <t>bonjour, oui j'ai obtenu une assurance scooter en ligne, ok, tous les documents expédiés, cela fait 2 fois que l'on me réclame par mail, &amp; j'ai déjà envoyé 2 fois les documents a saint quentin, de plus cet assureur est impossible a contacter au téléphone. désolé mais je suis déçu.</t>
  </si>
  <si>
    <t>14 octobre 2019 suite à une expérience en octobre 2019</t>
  </si>
  <si>
    <t>peter2808-80009</t>
  </si>
  <si>
    <t xml:space="preserve">Fuyez cet assureur
Assuré depuis 2 ans l'assurance révèle toute ces limites comme pr hasard la première fois que je m'en sers.
Le service client me donne une fausse information du coup je n'obtient aucun remboursement. Je demande explication et ca se trouve j'ai mal compris les informations.
J'étais au contraire très attentif lors des explication comme il fallait dépenser 700 euros.
En somme je déconseille vraiment cette assurance !
Passez votre chemin. </t>
  </si>
  <si>
    <t>jackni-78608</t>
  </si>
  <si>
    <t>apres 3 mois d attente suite a un avp materiel dont je ne suis pas responsable apres de multiples appels toujours aucune nouvelle de mon remboursement sauf faites reparer et avancez la franchise on vous remboursera plus tard quand??? la seule reponse cela peut durer un an une honte aucun courrier aucune nouvelle a fuir systematiquement des amateurs pas des assureurs j envisage meme de deposer plainte pour publicite mensongere et non respect de contrat</t>
  </si>
  <si>
    <t>13 avril 2019 suite à une expérience en avril 2019</t>
  </si>
  <si>
    <t>fl0044-74823</t>
  </si>
  <si>
    <t>Sinistre intervenu le 8 janvier 2019, aucune nouvelle depuis, malgré un dossier mentionné complet sur l'appli dès le 12 janvier, et... 5 relances. Inadmissible. 
Depuis lors je continue à payer les cotisations pendant que  mon scooter est immobilisé au parking. 
Seul retour à chaque fois que j'adresse un email : la réponse automatique pseudo-personnalisée du service clients : 
Bonjour,
Nous vous confirmons la bonne réception de votre message par notre Service Clients.
Nous mettons tout en oeuvre pour y répondre dans les meilleurs délais.
A très vite,
Paul du Service Courrier Clients.</t>
  </si>
  <si>
    <t>celia-63403</t>
  </si>
  <si>
    <t>HONTEUX ! Surtout ne pas aller chez eux ! Leur slogan, quelque chose comme "la réactivité et l'assurance sont notre satisfaction". Un gros zéro pointé en réactivité. Aout 2017 je souscris un pré-contrat pour un potentiel achat de véhicule en occasion. Je ne prend finalement pas ce véhicule. Je demande donc le remboursement de la cotisation versée d'avance (2mois versés). Suite à une erreur d'orthographe sur mon nom par LES FURETS.com et par une dame insuffisamment francophone pour assurer un bon service client (surtout merci de n'y voir aucun racisme, juste un manque de compétence réquise et nécessaire pour un tel job), je signale l’erreur aux conseillères (d'ailleurs très aimable rien à redire là dessus) et tout est sensé rentrer dans l'ordre. Nous sommes en avril 2018 et je n'ai toujours pas reçu mon remboursement..................... 8 mois depuis ma pré-souscription......Ca prend 3 minutes pour vous prendre de l'argent et 8 mois pour vous le rendre (ou pas). En plus c'est souvent compliqué pour les joindre et ce sont d'incroyable violoniste qui vous disent des mensonges uniquement pour mieux faire avaler la pillule. Une honte ! Le suivi est inexistant puisque rien n'est noté des entretiens téléphoniques précedents et des promesses que l'on me fait: "Ah mais madame je ne sais pas ce qu'elle vous a dit, je ne la connais pas et je ne suis pas au même endroit !" ???????! et sinon le suivi ??? Conclusion : ne souscrivez JAMAIS à une télé-assurance. Toujours avoir un interlocuteur en face. Merci Assuronline pour la leçon :) . Je ne souscrirai jamais chez vous et vous déconseillerai aux autres avec tout mon coeur et ma hardiesse !
J'ai également posté un avis sur google, bientôt sur facebook. Ha non on ne peut pas, l'évaluation est bloquée et il est affiché une fausse évaluation de 4,5 étoiles, ce qui est très étonnant vu les avis google...</t>
  </si>
  <si>
    <t>après le renvois de ma carte verte , de l'avenant de résiliation , de la cession de vente du véhicule , du justificatif de déclaration de vente a l'AGENCE NATIONALE DES TITRES SÉCURISÉS DÉPENDANT DU MINISTÈRE DE L' INTÉRIEUR toujours aucun remboursement je vais faire comme pour direct assurance je saisi un médiateur d'assurance</t>
  </si>
  <si>
    <t>runaway13-50839</t>
  </si>
  <si>
    <t>Bonjour je vous explique ma situation ayant acheter un fz6 en aout 2015, 1ans d'assurance sans problème, après les 1ans déjà l'assurance augmente déjà je trouve sa louche, ensuite ayant un accident le 23 juillet 2016 en étant tout risque, la moto a la casse et moi j'ai perdu 2 doigt dans l'accident, on est le 2 janvier 2017 toujours pas de remboursement pour ma moto et encore moins pour mon corporel malgres que j'appelle 2 fois par semaine on me dit que le traitement et en cours après que le remboursement n'a pas marcher a 2 fois faut arrêter de prendre des gens pour des débiles ( on ne peut pas dire de gros mots sur ce site sous peine de problème)   et des vache a lait seul option je pence prendre un avocat.</t>
  </si>
  <si>
    <t>dada13013-49305</t>
  </si>
  <si>
    <t>Bonjour voila j'ai eu un accident en raison en date du 31 août 2016 et depuis mon scooter et au garage car il n'a toujour pas reçu sont règlement et quand je les appelle il me disent que la facture a etait traite le 2 novembre 2016 et nous somme le 17 toujour rien il me disent encore d'attendre le courant de la semaine prochaine le garage a sa prise en charge vous pouvez récupérer votre scooter mes malheureusement il n'a pas confiance peux t'on angagee une procédure de plainte pour ces fait en leur encontre et est ce un motif de résiliation</t>
  </si>
  <si>
    <t>bburban-125479</t>
  </si>
  <si>
    <t>Bonjour,
Mon fils a été victime d'un accident en Février 2021, un véhicule conduit par un anglais lui ayant refuse la priorité, Bilan 100 Jrs D'ITT.
Pas un appel de l'assurance, des contacts difficiles à établir, de multiples interlocuteurs méconnaissant le dossier, et ce malgré l'envoi de tous les documents ( Destruction du scooter, Expertises, Constat de police...). Je connais d'autres cas  ou l'assurance assure un service de soutient et de prise. Le prélèvement mensuel se faisait très bien, il semble que l'informatique rencontre des problèmes lorsqu'il faut accompagner un dossier sinistre. Sont-ils compétents ?
Bref UNE ASSURANCE INEXISTANTE EN CAS D'ACCIDENT , Pas le moindre service, des attentes sans fins au téléphone, lorsqu'ils ne mettent pas fin à l'attente... (heureusement pour eux que l'assurance est obligatoire)</t>
  </si>
  <si>
    <t>Euro-Assurance</t>
  </si>
  <si>
    <t>piou-121936</t>
  </si>
  <si>
    <t>Bonjour ,je recommande a personne cette assurance .mon fils à eu un accident de moto le 30/09/2020 a ce jour aucun expert ni réparation ont été effectués.ils ne veulent rien s avoir .ATTENTION</t>
  </si>
  <si>
    <t>pilloni-116558</t>
  </si>
  <si>
    <t>Oyé oyé brave gens, des incompétents. Pour ma part, ils m'ont fait payer l'assurance trajet travail alors que j'habite sur les lieux même de mon travail et la tarification d'un véhicule stationné sur la voie publique alors que mon véhicule est stationné en un lieu hermétiquement clos. J'habite dans un collège et vu le plan vigipirate renforcé du moment mon véhicule est "en sécurité" . 
Alors dès lors que vous demandez pourquoi ? Ils vous répondent que ces critères n'interviennent en rien sur l'établissement du tarif ce qui est faux.
Voilà pour faire bref, mais je peux prouver ce que j'avance !!!!!</t>
  </si>
  <si>
    <t>lahmarabd1-105026</t>
  </si>
  <si>
    <t>A fuire, contrat signé et paiement effectué, au bout de 10 jours une lettre avec AR de résiliation pour soit disant j'ai une société de coursier (depuis plus d'un an) et je vais utiliser pour livraison alors que c'est totalement faux.
J'ai pas encore été remboursé pour la période cotisée mais pas encore remboursé mais je ne lacherai pas.</t>
  </si>
  <si>
    <t>bomb-97546</t>
  </si>
  <si>
    <t>Vol de mon véhicule le 1er juin dossier renvoyé complet 5 jours après, mais plus de 3  mois après et une vingtaine d'appels, je ne suis tjrs pas indemnisé !
À FUIR</t>
  </si>
  <si>
    <t>mb2803-90260</t>
  </si>
  <si>
    <t>Ne surtout pas prendre cette assurance!!! Plus de 3 mois d'attente pour une simple autorisation expertise d'un véhicule par un concessionaire agréer. Ensuite il faut pas être presser pour le remboursement. Par contre prélevement à l'heure tous les 5 du mois pendant ces 4 mois d'attente d'expertise... Pour au final s'apercevoir que le véhicule est soit disant irréparable. Et ne comptez pas sur le remboursement des 4 mois injustements prélever. FUYEZ!!!!</t>
  </si>
  <si>
    <t>freefly-75423</t>
  </si>
  <si>
    <t>LAMENTABLE. Ils séquestrent votre argent pendant 3 mois après avoir demandé la résiliation. Et bien sur ils ne répondent à aucune des sollicitations effectuées entre temps. La personne au téléphone n'en n'avait absolument rien à faire. A fuir.</t>
  </si>
  <si>
    <t>mutt-74671</t>
  </si>
  <si>
    <t>fuyez aussi vite que vous pouvez! préférez les assurances avec agences physiques. Ils veulent vous faire payer des frais d'inscription exorbitants, menacez de ne pas signer et ils les annulent...</t>
  </si>
  <si>
    <t>28 février 2019 suite à une expérience en février 2019</t>
  </si>
  <si>
    <t>dani95-71735</t>
  </si>
  <si>
    <t>A fuir,  facturée 50% au bout de 3 jour pour une rétractation</t>
  </si>
  <si>
    <t>marcel2006-71640</t>
  </si>
  <si>
    <t>suite à un vol de moto le 12.11.2018 assureur partenaire la parisienne sinistre num 402915  je suis toujours sans aucune nouvelle le dossier n avance pas j appel chaque semaine on me dit encore 48 h cela fais 2 mois qu on me ballade sos svp</t>
  </si>
  <si>
    <t>gibrit58-70436</t>
  </si>
  <si>
    <t>Difficile de partir....ils ne comprennent pas qu on veux les quitter... Donc ils continuent les prélèvements bancaires.... Les coups de fil et les mails pleuvent.... Alors qu ils ont donné le relevé d information selon la loi hamelin</t>
  </si>
  <si>
    <t>opra7-67214</t>
  </si>
  <si>
    <t>A éviter. Plusieurs clients dont moi sommes concernés. J'ai réuni tout mes docs, j'ai payé 3mois d assurance comptant, renvoyer tout les docs qu'ils fallaient, je reçois ma confirmation que le contrat d assurance est OK. Puis un mois après, je reçois une résiliation pr motif comme quoi il manque des documents, donc je rappelle ils me disent Qu ils ne savent pas la raison, un conseiller vs rappelera mais rien. J'appelle ts les jours. et je me bat pr le remboursement dont un conseiller A osé me dire, ce sera impossible à 100%.</t>
  </si>
  <si>
    <t>28 juillet 2018 suite à une expérience en juillet 2018</t>
  </si>
  <si>
    <t>charlie2812-65844</t>
  </si>
  <si>
    <t>Sur 3 contrats pour des 2 roues je demande 2 résiliations l'un pour vol l autre pour vente,  je me retrouve avec tous les contrats résiliés ! Après de multiples mail pour savoir le pourquoi du comment concernant la résiliation de ce 3eme contrat qui n etait concerne par aucune demande de ma part, aucune réponse de leur part durant 2 mois !  j ai donc logiquement souscrit un contrat ailleurs pour ce 2 roues. Et le 13 juillet réveil d euro assurance qui remettent en route le contrat en m'annonçant par mail le prélèvement de 118 euros (pourquoi une telle somme pour une mensualité qui était de max 39 euros ? aucune explication bien sur) le 5 aout ! Ils gèrent donc vos contrats seul comme bon leur semble vous trouve des montants comme cela leur conviennent ne vous contacte en rien et abusent largement de leur position ! Assureur a fuir et à éviter car au final les prix sont quasi identique chez certains de leur concurrent !</t>
  </si>
  <si>
    <t>bc75-65358</t>
  </si>
  <si>
    <t>Scooter Citystar de Peugeot acheté neuf en Septembre 2014 à plus de 2.500€, avec des accessoires en suppléments (dosseret, jupe). Entrenu deux fois par an, aucun accident, ni rayure. 15.000KM au moment du vol de mon scooter, il fonctionnait parfaitement et sortait de révision (un mois auparavant). Montant de l'indemnisation au titre de la "vétusté" et de la franchise? 770€. Une blague. Même pas 30% de la valeur du scooter acheté. En occasion aujourd'hui, le scooter ne se trouve pas à moins de 1.500€ à kilométrage comparable.</t>
  </si>
  <si>
    <t>cacoun-63469</t>
  </si>
  <si>
    <t>Incroyable . suite à un accident moto pour lequel je n’étais pas responsable. Il a fallu que je me justifie à plusieurs reprises. J’avais l’impression qu’euro Assurance travaillait pour l’automobiliste qui m’était rentré dedans. Au total  peu d’écoute et beaucoup d’incompétence. J’ai bien sûr résilié très vite.</t>
  </si>
  <si>
    <t>oli-53020</t>
  </si>
  <si>
    <t xml:space="preserve">Prix exorbitants, extrême lenteur quand vous avez besoin d'eux, et méthodes plus que douteuses...
J'ai été assuré pour mon scooter. Dans mon contrat signé, il est écrit qu'il faut au minimum deux protections pour assurer le scooter (Antivol agrée, ok, gravage, ok). Ce que j'ai fait. On m'a volé le scooter, il a été retrouvé. Après plainte, l'assurance se "déclenche", là, premièrement on me dit que l'on me recontactera sous 48h. 48h après, pas de contact. J'appelle. C'est la première fois que ça m'arrive, je cherche à être assuré et rassuré, je tombe sur quelqu'un qui me prend de haut et qui me dit d'attendre avant de parler d'un éventuel dédommagement (lui est peut-être coutumier, moi pas). Je note que les échanges changent complétement maintenant que j'ai besoin d'aide.
On dit donc traiter mon dossier, que l'on m'envoie des documents à remplir. Deux semaines après toujours rien. Je rappel donc. Suite à cet appel, on m'envoie enfin les documents en 3 minutes. (Quand on parle de lenteur, voilà un exemple concret, c'est à moi d'appeler deux fois pour que les choses bougent).
Au final, je reçois une lettre me disant que la garantie ne marche pas, car sur les 3 des points nécessaires à la garantie, 1 n'est pas effectué.
Je rappel, disant que sur mon contrat, il est écrit 2 points de protections minimum. Là on me dit que dans les conditions générale, un troisième point est écrit (bloquer la direction)...
Comment appeler ses méthodes ? Douteuses ? 
On vous indique sur votre contrat une chose, pour indiquer une autre différente dans les "conditions générales". 
Résultat, aucunes prises en charges pour la réparation de mon scooter. Le dialogue a complétement changé quand j'appelle, et j'ai eu le droit à une lenteur extrême sur mon dossier après que le vol est eu lieu, c'était à moi d'appeler sans cesse pour faire bouger les choses.
Je passe donc chez la concurrence, et parlerai longtemps autour de moi d'euro-assurance. Pas en bien, vous vous en doutez. Sentiment de m'être fait extrêmement avoir et de n'avoir eu aucun soutien quand j'en avais besoin en plus de devoir appeler pour que les employés fasse leur travail et s'occupe de mon dossier.
On vous dit une chose dans le contrat pour indiquer autre chose dans les conditions générales... "Deux protections minimum" je cite mon contrat, que j'ai respecté. Pour au final en indiquer une troisième, mais dans les conditions générales (je cite la dame que j'ai eu au téléphone). Comment appel t-on cela ? Quel est ce contrat, vu que ce qui y est écrit n'est pas valide et qu'il faut le compléter par les conditions générales ?
J'ai signé ce contrat, j'ai respecté ce qui y est écrit, et je me fais complétement léser. </t>
  </si>
  <si>
    <t>kiki-51348</t>
  </si>
  <si>
    <t>Suite à un premier sinistre soit disant responsable depuis plus de 10 ans dont je nies la responsabilité euroassurance me donne 25% de malus.en sortant de chez moi un automobiste s arête pour me laisser passer . Une conductrice en deux roues qui double sur une ligne blanche me percute et pour cela on me donne 100% de responsabilité ???????</t>
  </si>
  <si>
    <t>marou-138373</t>
  </si>
  <si>
    <t>je n'ai pas encore d'avis sur Santiane car je n'ai pas encore utilisé la mutuelle. 
En revanche, j'ai appelé le service administratif et j'ai eu une personne, RAWANE qui a été très sympathique et très professionnel, il m'a de suite écouté sur mon besoin et aussitôt a pu m'éclairer.
Merci à vous Rawane !</t>
  </si>
  <si>
    <t>Santiane</t>
  </si>
  <si>
    <t>sante</t>
  </si>
  <si>
    <t>younath-138363</t>
  </si>
  <si>
    <t>Les entretiens avec Meriem ont été constructifs et elle reste très à l'écoute du besoin du client et oriente comme il se doit et ce même si mon problème n'est pas encore résolu.</t>
  </si>
  <si>
    <t>jcm-137822</t>
  </si>
  <si>
    <t>Après un problème pour activer mon espace client, le support sur le site m’a envoyé 3 fois le même message pour activer le compte avec chaque fois le même message d’erreur. Après dix minutes d’attente et une discussion avec le support technique le problème a vite été résolu.</t>
  </si>
  <si>
    <t>laura-137787</t>
  </si>
  <si>
    <t>Mise en relation avec le conseiller Daouda il a su répondre entièrement et rapidement à mes questions. En ayant la gentillesse de me renvoyer directement un document important égarés dans mes mails.</t>
  </si>
  <si>
    <t>dodo-76-137758</t>
  </si>
  <si>
    <t>Merci à Mariama , ses renseignements étaient précis et ont répondu à ma demande ...son .efficacité et son ...amabilité étaient au rendez-vous ...cordialement à tous</t>
  </si>
  <si>
    <t>jacqueline--137687</t>
  </si>
  <si>
    <t xml:space="preserve">Sokhna. 
Bon acceuil
Bonne disponibilité.
Renseignements donnés.
Je suis satisfaite des informations recues et du professionnalisme de mon interlocuteur </t>
  </si>
  <si>
    <t>emmanuellito-137526</t>
  </si>
  <si>
    <t>jai eu affaire a une interlocutrice tres agreable  elle  a solutionné rapidement mon problème d'acces a mon espace client ( nom de la conseillère widad) merci</t>
  </si>
  <si>
    <t>jamal-137427</t>
  </si>
  <si>
    <t>Appel ce jour (le 14/10/2021) Mariama  comme interlocuteur, agréable et professionnel pour les explications reçues. Tout y a été très clair et compréhensif, je valide 5 etoile pour Mariama</t>
  </si>
  <si>
    <t>domro86-137339</t>
  </si>
  <si>
    <t xml:space="preserve">Appel ce jour (le 13) M. ABO comme interlocuteur, agréable et professionnel pour les explications reçues. Tout y a été très clair et compréhensif, je valide 5*
 Cordialement
D.R </t>
  </si>
  <si>
    <t>abdelouahed-137163</t>
  </si>
  <si>
    <t>avec l'interlocuteur que j'ai eu au téléphone franchement c'est une personne sympa est a fait pour le mieux pour que je puisse avoir tous les informations est m'aider à régler mon problème. excellent amadou</t>
  </si>
  <si>
    <t>agassi68y-137126</t>
  </si>
  <si>
    <t>Bonjour, je viens d’avoir une conversation téléphonique avec Daouda qui s’est très bien passée. Très à l’écoute et très professionnel ??
Merci Daouda ??</t>
  </si>
  <si>
    <t>bernard--136947</t>
  </si>
  <si>
    <t>Je viens d avoir une conversation avec Amanata  très professionnel bien à l écoute elle résolue le problème depuis  juin je n avais de connexion entre la sécurité sociale et la mutuelle  donc je recevais aucun remboursement pourtant c est pas la première fois que je vous appelle  merci a vous  Aminata</t>
  </si>
  <si>
    <t>pat-136650</t>
  </si>
  <si>
    <t xml:space="preserve">Merci Alassane pour le temps pris pour comprendre avec moi les "couacs"  qui apparaissaient sur mon espace adhérent. Merci de me rappeler et de m accompagner pour m aider à me connecter. 
Tout est rentré dans l'ordre. 
Patience, efficacité. Bravo ! 
</t>
  </si>
  <si>
    <t>08 octobre 2021 suite à une expérience en septembre 2021</t>
  </si>
  <si>
    <t>mfede--136595</t>
  </si>
  <si>
    <t xml:space="preserve">Peu sérieux dans la formulation des devis. Avant acte chirurgicale, j'ai demandé un devis à Santiane professionnels de santé. On m'a assuré un remboursement de 100,00€. Après trois mois de réclamations de ma part, ils m'ont d'abord confirmé la prise en charge des 100,00€ avant qu'ils ne se rétractent en m'explicant qu'ils venaient de réaliser que j'avais épuisé mon quotas d'actes non remboursés par la sécurité sociale. 
Pas de geste commercial, pas d'excuses non plus. </t>
  </si>
  <si>
    <t>grand7-136579</t>
  </si>
  <si>
    <t>Service client très réactif et très professionnel. Nouveau client, j'ai contacté ce service pour un petit problème de carte non reçue. Problème résolu. Merci Alassane.</t>
  </si>
  <si>
    <t>marie-136484</t>
  </si>
  <si>
    <t>J'ai été accueillie par Mariama il y avait un petit problème technique et m'a promis de me rappeler dans le courant de la matinée ce qu'elle a fait et a très bien résolu mon problème donc je n'ai que de la satisfaction cordialement</t>
  </si>
  <si>
    <t>zouet-136441</t>
  </si>
  <si>
    <t>j'ai eu un petit soucis avec l'écriture de mon nom j'ai été accueillie par un Monsieur nommé Larbi quelqu'un de très gentilqui a su me donner tous les renseignements que j'attendais</t>
  </si>
  <si>
    <t>herve-136240</t>
  </si>
  <si>
    <t>Les renseignements que m’a donnés Alassane aujourd’hui étaient extrêmement précis. Il a passé beaucoup de temps avec moi qui ne suis pas très à l’aise avec mon ordinateur, j’ai beaucoup apprécié. Il en effet fait preuve de beaucoup de patience et de professionnalisme…</t>
  </si>
  <si>
    <t>jojo-136179</t>
  </si>
  <si>
    <t xml:space="preserve">J'ai eu un problème de boite courrier sur mon espace client résolu par Ramata, qui a envoyé mes documents en pièce jointe sur ma boite mail, ce qui m'a permis de pouvoir les consulter
Satisfait de sa prestation.
</t>
  </si>
  <si>
    <t>jojo89-136007</t>
  </si>
  <si>
    <t>Mon échange téléphonique avec Thérèse concernant la validation de mon espace adhérent m'a donné entière satisfaction.
excellent accueil de sa part-très aimable-bonne écoute et des réponses claires</t>
  </si>
  <si>
    <t>marie-135882</t>
  </si>
  <si>
    <t>Mon échange téléphonique avec Therese concernant mon inscription à votre Mutuelle fut très cordial qui m'a donné entière satisfaction. Etant nouvellement inscrite, je n'ai pas d'avis à donner dans l'immédiat.</t>
  </si>
  <si>
    <t>janet-135442</t>
  </si>
  <si>
    <t>C’est mon premier contact - le conseiller au téléphone était très aimable et a su me rassurer tout de suite par rapport à mes questions. Le menu téléphonique est plutôt long par contre</t>
  </si>
  <si>
    <t>isiatoon-134455</t>
  </si>
  <si>
    <t xml:space="preserve">Bonjour
Je recommande cette mutuelle bien moins onéreuse que les autres , LARBI est d'une gentillesse et d'une compétence  rare
Instruction et transmission à la clinique de notre dossier en vue d'une opération prévue le 8 Octobre en moins de temps qu'il ne faut pour le dire
Félicitations </t>
  </si>
  <si>
    <t>titin--134117</t>
  </si>
  <si>
    <t>J’ai eu un bon contact avec une opératrice khadiatou qui m’a bien expliqué .Elle m’a fourni tous les renseignements nécessaires pour comprendre éléments pour transmettre des documents . Merci</t>
  </si>
  <si>
    <t>gilonne-133897</t>
  </si>
  <si>
    <t>Suite à un erreur d un hôpital, il réclame 287€ à ma mère alors qu ils nous pas fait de demande de prise en charge.
Suite à mon échange j ai eu toutes les infos par Mariama qui va suivre le dossier et s  occuper le la PEC.
Merci à l équipe.</t>
  </si>
  <si>
    <t>mamichele--133861</t>
  </si>
  <si>
    <t>Après conversation téléphonique très bien renseigner auprès de Mariama. En espérant que le problème de connexion a mon espace client sera résolu on me dit inconnu  lorsque que j essaie de me connecter</t>
  </si>
  <si>
    <t>aucun-133235</t>
  </si>
  <si>
    <t>Bonjour
Je suis très satisfaite de Mr Therno Deme, il a été à mon écoute, il m'a bien conseillé sur la manière de réaliser ce que j'avais à exécuter avec mon ordinateur.
Je l'en remercie vivement</t>
  </si>
  <si>
    <t>melike--132796</t>
  </si>
  <si>
    <t>Très bonne prise en charge téléphonique par le personnel qui se nomme Khadidiatou, très utile et très claire dans ces propos 
Je la remercie pour cette aide,
Cordialement.</t>
  </si>
  <si>
    <t>jmy-132791</t>
  </si>
  <si>
    <t>Bonjour
J’ai appelé plusieurs fois santiane depuis mon adhésion j’ai été très bien renseigné min interlocuteur très professionnel et courtois 
Merci encore je ne regrette aucunement mon adhésion prix et prestations 
Cordialement mr lebigre morel</t>
  </si>
  <si>
    <t>calimero-132788</t>
  </si>
  <si>
    <t>Très bon accueil au téléphone Rawane mon conseiller a su répondre efficacement  à mes questions et m'accompagner pour activer mon espace client j'ai pris mon adhésion samedi et tout est allé très vite j'ai déjà ma carte provisoire pour l'instant je suis très satisfaite .</t>
  </si>
  <si>
    <t>fragment-132035</t>
  </si>
  <si>
    <t xml:space="preserve">je viens de téléphoner pour un renseignement, et une personne absolument charmante du nom de Widad, m'a guidé pour que je puisse envoyer un document.
Personne très chaleureuse, courtoise et pas glacial, comme chez sfr par exemple.
Je n'ai pas trouvé mieux comme comparatif. 
</t>
  </si>
  <si>
    <t>nicole-131684</t>
  </si>
  <si>
    <t>MARIAMA mon interlocutrice a été réactive et très sympathique.
Réponse rapide à mes questions. J'ai été satisfaite de cette conversation.
Je recommande.</t>
  </si>
  <si>
    <t>zakia-131564</t>
  </si>
  <si>
    <t>Maria une conseillère très à l'écoute, elle a pris en charge ma demande de remboursement, accueillante et souriante .
Prise en charge rapide de mon appel.</t>
  </si>
  <si>
    <t>flo-130785</t>
  </si>
  <si>
    <t xml:space="preserve">Le premier contact téléphonique a été professionnel et agréable car je me suis sentie écouté et comprise dans mes besoins concernant le choix d'une mutuelle santé.
Puis j'ai eu des soucis sur le site internet car je n'avais pas de réponse aux mails envoyés (changement de RIB, demande de carte de Tiers Payant...), alors j'ai appelé le standard de Santiane et j'ai eu Mariama au téléphone qui a été très patiente et compréhensive, et a répondu à toutes les questions que j'avais. </t>
  </si>
  <si>
    <t>kadkad-129536</t>
  </si>
  <si>
    <t xml:space="preserve">Bonjour 
Merci mariama très gentil 
Le service client me plaît pour l’instant rien à dire tout va très bien
J’espère que ça va va durer ????
Bonne continuation </t>
  </si>
  <si>
    <t>patt-129366</t>
  </si>
  <si>
    <t>Bonjour, 
Nouveau client chez Santiane je remercie  Lissa pour son aide sur l'ouverture de mon espace. Temps d'attente téléphonique  très  honnête, et opératrice  agréable. 
Patrick</t>
  </si>
  <si>
    <t>dabo-129116</t>
  </si>
  <si>
    <t xml:space="preserve">Bonjour, Lamia que j'ai eu au téléphone a été très patiente, efficace dans mes demandes, et très professionnelle pour me conseiller. Merci encore pour sa patience et son professionnalisme,
bon début de semaine,
Mme. DABO Eva-Marie
</t>
  </si>
  <si>
    <t>josefa-128657</t>
  </si>
  <si>
    <t>INTERLOCUTRICE LISSA TRES AGREABLE ET A L ECOUTE
PRIX CONVENABLE 
LES PRISES EN CHARGE POUR LES HOSPITALISATIONS SONT TRES LONGUES, CE QUI BLOQUE LES RENDUS DE CHEQUE CAUTION</t>
  </si>
  <si>
    <t>sachas-128359</t>
  </si>
  <si>
    <t>emeline conseillere efficace tres jolie voix qui connait parfaitement son metier je la remercie encore de ses explications et conseils pour mon dossier</t>
  </si>
  <si>
    <t>x-128184</t>
  </si>
  <si>
    <t>Je viens d'avoir un contact avec AMINATA , je tiens à préciser la disponibilité de cette personne et l'aide qu'elle m'a donné pour la résolution de mon contrat
Merci pour tout</t>
  </si>
  <si>
    <t>just-127839</t>
  </si>
  <si>
    <t>J'ai contacté Aminata au service client ce matin afin d'obtenir de l'aide à la connexion pour transmettre un relevé CPAM qui n'était pas passé en télétransmission. J'ai obtenu toutes les réponses à mes questions et l'aide demandée. Une dame agréable et très rapide pour les renseignements. Si tous les conseillers réagissent ainsi alors les différents problèmes peuvent être résolus rapidement.</t>
  </si>
  <si>
    <t>ds-127559</t>
  </si>
  <si>
    <t xml:space="preserve">Tout d'abord,  je remercie, "Emeline" l'hôtesse avec qui nous avons échangé par téléphone concernant ma demande de prise en charge "OPTIQUE" et l'ajout d'un bénéficiaire sur la carte de tiers payants. Les informations ont été claires et précises. </t>
  </si>
  <si>
    <t>javier-127552</t>
  </si>
  <si>
    <t>Rawane qui a répondu à mon appel téléphonique a été très serviable, à l'écoute de ma demande. Très satisfait de l'accueil téléphonique et j'ai reçu les documents dont j'avais besoin</t>
  </si>
  <si>
    <t>mariethe-127360</t>
  </si>
  <si>
    <t>Emmeline qui a répondu à mon appel téléphonique a été très serviable, à l'écoute de ma demande. Très satisfaite de l'accueil téléphonique, c'est empressée de me faire parvenir les documents demandés</t>
  </si>
  <si>
    <t>papy-pompier-126673</t>
  </si>
  <si>
    <t>un peu long a la détente, les nouvelles cartes de mutuelle un peu en retard ,j'ai appeler j'en est reçu 11?? sauf que ma femme n'était pas dessus, nouvel  appel une jeune a vue l'erreur et l'a corriger; galère depuis 2 mois ,super sympa au tel.
eric</t>
  </si>
  <si>
    <t>christine-126606</t>
  </si>
  <si>
    <t>Très bon accueil téléphonique de chanice ...tout autant que anass 
Réponses aux questions posées avec beaucoup de disponibilité.
Très satisfaite des interlocuteurs compétents pour ma mutuelle Santiane.</t>
  </si>
  <si>
    <t>houdebert123-123834</t>
  </si>
  <si>
    <t xml:space="preserve">rien à redire, accueil convenable, réponse claire
de bons professionnels
tarif intéressants
pour la gestion, j'espère qu'il sera à la hauteur des apprésiations présédentes </t>
  </si>
  <si>
    <t>jeson-122895</t>
  </si>
  <si>
    <t>Trés bonne conseillère qui a su répondre d'une façon très aimable et courtois a mes questions et qui a pris son temps , grâce a Nisrine j'ai pu avoir une belle image de Santiane.</t>
  </si>
  <si>
    <t>jridder-122030</t>
  </si>
  <si>
    <t>Problème non résolu. Après 33 minutes avec un conseiller, toujours pas de solutions pour a connection au site de l'assureur. Pourtant je suis utilisateur internet confirmé. Je crois que l'on ne m'a pas compris</t>
  </si>
  <si>
    <t>iman-121854</t>
  </si>
  <si>
    <t>Saliha a été très à l'écoute et m'a parfaitement conseillée.
Elle avait promis de me rappeler suite à prise d'informations et elle s'y est tenue en me donnant toutes les réponses à mes questions.
Merci encore, top</t>
  </si>
  <si>
    <t>annettetcassou--117988</t>
  </si>
  <si>
    <t>Très bonne mutuelle et conseillers à l’écoute et réactifs ?? merci à salhia pour avoir réglé mes questionnements du jour Conseillère au top ???? ???? Et Bons tarifs</t>
  </si>
  <si>
    <t>alain-117779</t>
  </si>
  <si>
    <t xml:space="preserve">Merci à Émeline qui m’a répondu au téléphone ce jour
Obtenu tous les renseignements demandés 
Personne très agréable et efficace 
Merci beaucoup 
Alain Lohmann </t>
  </si>
  <si>
    <t>kinie71-117097</t>
  </si>
  <si>
    <t>excellent echange avec Emeline de Santiane une aide précieuse et accueil sympathique  certains centres d'appel feraient bien d'en prendre de la graine..</t>
  </si>
  <si>
    <t>sergio-116430</t>
  </si>
  <si>
    <t>J ai appelé. Maria m a aidé à résoudre mon problème de connexion.Et elle a patienté au téléphone le temps que je fasse les manipulations sur mon PC. Merci</t>
  </si>
  <si>
    <t>mamikou-116335</t>
  </si>
  <si>
    <t>Très  bon accueil de lamia, agréable,  j'ai  eu les réponses aux questions posées. Lamia a même répondu à  d'autres  questions posées pouf les lunettes.</t>
  </si>
  <si>
    <t>rakoto-116315</t>
  </si>
  <si>
    <t>je suis satisfais de l’accueil et du service, toutes mes questions ont obtenues réponses et conseilles sur les remboursements de frais d'optique, l’hôtesse a été efficace et prompt à répondre sur mes questionnements.</t>
  </si>
  <si>
    <t>poutou-115938</t>
  </si>
  <si>
    <t>J'ai été reçu par une charmante dame qui a pris son temps pour m'expliquer la formule choisi, je la conseille à toute personne. Je la remercie du temps passé avec moi. Elle est très professionnelle.</t>
  </si>
  <si>
    <t>cc66-115868</t>
  </si>
  <si>
    <t>Bon accueil avec Widad qui m'a donné une réponse assez claire et précise. Le contact professionnel est agréable et rapide, je recommande cette mutuelle.</t>
  </si>
  <si>
    <t>isa-115584</t>
  </si>
  <si>
    <t>Je suis très satisfaite de l'amabilité, des explications et de l'assistance de Maria qui m'a  bien aidé (difficultés à créer mon compte)
Merci à  elle</t>
  </si>
  <si>
    <t>mado-115499</t>
  </si>
  <si>
    <t>Très bon accueil. La dernière communication avec Widad était à la foi chaleureuse, claire et très disponible. Elle était à l écoute de mes préoccupations et a su gerer mes attentes.</t>
  </si>
  <si>
    <t>archange93-114502</t>
  </si>
  <si>
    <t>Un très bon service client merci Widad j’ai reçu les documents que je voulais très rapidement. un gain de temps et d’argent pour le moment je suis très satisfait</t>
  </si>
  <si>
    <t>mmage-114344</t>
  </si>
  <si>
    <t>Je remercie vivement LÉA, pour sa gentillesse, sa compréhension et la résolution de ma demande. Sinon au niveau des prestations, mon avis est un peu moins enthousiaste.</t>
  </si>
  <si>
    <t>laborde--114186</t>
  </si>
  <si>
    <t>Bon contact professionnel gentillesse  compréhensible au téléphone merci à Léa qui m'a permis de ne pas regretter d'avoir changé de mutuelle mr Laborde</t>
  </si>
  <si>
    <t>thierrydicule-113356</t>
  </si>
  <si>
    <t>inscription par telephone , dossier monté en 10 mn . de tres bonne explications simple et contrai 11.05 une appel a pour des renseignements tres tres bonne accueil. de bonne explications de la part de Laura</t>
  </si>
  <si>
    <t>--110633</t>
  </si>
  <si>
    <t>Aide très efficace de la conseillère Emeline qui m'a bien conseillée   pour ma 1ere  connexion à mon espace client. Elle est très agréable et pertinente dans ses réponses</t>
  </si>
  <si>
    <t>natacha-110603</t>
  </si>
  <si>
    <t>Bonjour,
Bon accueille téléphonique avec alimatou qui m'a aide a active mon compte pour accéder à celui-ci
En vous souhaitant bonne réception 
bonne journée</t>
  </si>
  <si>
    <t>pop-110542</t>
  </si>
  <si>
    <t>Excellent accueil téléphonique d'une personne prénommée Angélique qui a su répondre avec efficacité à mes demandes, en prenant le temps des explications.</t>
  </si>
  <si>
    <t>nikki-110501</t>
  </si>
  <si>
    <t>Éméline la conseillère santiane à très bien répondue à mes questions elle a été parfaitement claire et avenante sur les questions et réponses que je lui est demandée merci encore pour votre patience</t>
  </si>
  <si>
    <t>mamiechacha-110251</t>
  </si>
  <si>
    <t xml:space="preserve">Angélique a répondu avec compétence et amabilité à mes demandes. 
je suis très satisfaite de son intervention.
Ses renseignements correspondaient à ce que j'attendais.  </t>
  </si>
  <si>
    <t>bena--110213</t>
  </si>
  <si>
    <t>A fuite absolument  nul comme mutuelle on leur fournir plusieurs fois les décomptes les facture acquittée alors soit il on pas les documents soit sa met plus d un Mois pour un Simple remboursement alors que cets en télétransmission J imagine même pas si sa serait sans quand au service client ni fait ni à faire entre le fait qu’il comprenne pas les demandes ou qu’il répondent toujours la même chose il faut patienté...:..</t>
  </si>
  <si>
    <t>joselito--109313</t>
  </si>
  <si>
    <t xml:space="preserve">Bjr
J ai été reçu par une dame « Lamia » ses réponses ont été claires et de surcroît très à l écoute 
Compétente 
Excellente 
Très satisfait de notre conversation 
</t>
  </si>
  <si>
    <t>courtines--108930</t>
  </si>
  <si>
    <t>J'ai comparé et je trouve les prix un peu trop élevés par rapport à la concurrence il faudra revoir à l'avenir pour une réduction d'environ 15% à garanties identiques</t>
  </si>
  <si>
    <t>paty-108712</t>
  </si>
  <si>
    <t xml:space="preserve">Une aimable  conseillère prénommée Khadija  a su écouter et apporter les réponses que j'attendais. Hyper réactive en rien de temps elle a mis en place les solutions pour résoudre mon problème.
Bon début j'espère que cela continue as ainsi. Je recommande lSantiane
</t>
  </si>
  <si>
    <t>domi-108360</t>
  </si>
  <si>
    <t xml:space="preserve">Bonjour.
Je tiens à remercier Éméline pour son efficacité et son professionnalisme ainsi que sa gentillesse.
Cordialement.
Madame lenorry Dominique. 
PS: je n'en dirai pas autant d oliane santé. </t>
  </si>
  <si>
    <t>boubarik-108100</t>
  </si>
  <si>
    <t>Mon interlocuteur pape m’a très bien renseigné a été très clair et surtout très disponible merci à lui et à son travail.. il A été très courtois et a répondu à toutes mes questions tout a été très clair il il a été absolument compétent</t>
  </si>
  <si>
    <t>bm-107990</t>
  </si>
  <si>
    <t xml:space="preserve">bon accueil 
réponse claire et répondant à mes attentes 
seul bémol "le nombre de réponses a taper sur le téléphone pour avoir un interlocuteur"
sinon une fois en contact j'ai eu très bon accueil
</t>
  </si>
  <si>
    <t>valou-107830</t>
  </si>
  <si>
    <t>Nouvelle adhérente, je n'ai pas suffisamment de recul pour transmettre un avis.
Cependant, malgré l'attente au téléphone, mon interlocutrice Oumou s'est montrée très claire et très courtoise. La réponse à ma question a été résolue en 2 minutes.</t>
  </si>
  <si>
    <t>val-107821</t>
  </si>
  <si>
    <t>Je remercie Emeline qui a su me donner des explications claires et qui a répondu à ma demande.
Très professionnelle très à l'écoute et courtoise Merci</t>
  </si>
  <si>
    <t>mpo-107461</t>
  </si>
  <si>
    <t>cliente depuis le 14 janvier 2021 depuis que des problèmes .
aucune réponses a mes demandes . je pensais avoir a faire a un groupe compétant. malheureusement très déçu de ce groupe .
j'espère que je n'aurai pas une année de galère avec vous ...</t>
  </si>
  <si>
    <t>moncef24-107188</t>
  </si>
  <si>
    <t>pour mon 1er coup de fil à santiane j'ai eu houria au téléphone, personne très sympa et agréable elle été à l'écoute. un grand merci à elle.
j'espère que mon souci sera réglé le plus rapidement possible.</t>
  </si>
  <si>
    <t>gilou-107059</t>
  </si>
  <si>
    <t>Pour un 1er contact Aya a été courtoise et professionnelle 
J ai ouvert mon compte et m a suivi pas à pas
J espère à l avenir avoir un correspondant aussi pro</t>
  </si>
  <si>
    <t>yvette-106731</t>
  </si>
  <si>
    <t>Merci à EMELINE. Très compétente, agréable, consciencieuse, dévouée. Cela fait du bien
J'ai appelé pour un problème de transmission de documents qui a été résolu avec courtoisie.</t>
  </si>
  <si>
    <t>marc--106674</t>
  </si>
  <si>
    <t xml:space="preserve">Suite a la conversation téléphonique avec monsieur Othman qui et serviable et sérieux et de surcroît sympathique a répondu a mes attentes merci  cordialement 
</t>
  </si>
  <si>
    <t>emmanuel-106488</t>
  </si>
  <si>
    <t>Mr Pape Codé est très compétent et aussi très aimable. Il va soumettre mon problème de connexion aux services  technique informatique pour résoudre le problème. Je l'en remercie vivement.</t>
  </si>
  <si>
    <t>gassama-106380</t>
  </si>
  <si>
    <t>Je remercie Khadija, très a l'écoute, explication clair et compréhension totale. Résolution du problème,  o top, dommage que cetais pour résilier mon contrat mais si je devais rester chez cette mutuelle, j'aurais eu plaisir à avoir encore Khadija au téléphone. Un 20/20 pour elle</t>
  </si>
  <si>
    <t>marc-106231</t>
  </si>
  <si>
    <t>conseillers à l'écoute de nos demandes, disponibles (moyennant un temps d'attente téléphonique un peu long et une musique d'attente ne facilitant pas le calme au bout de quelques minutes). Une volonté non feinte à résoudre le problème posé.</t>
  </si>
  <si>
    <t>quiqui-105350</t>
  </si>
  <si>
    <t>J'ai contacté ce jour néoliane santé suite à des remboursements non effectués. J'ai très bien été conseillé par Hajar qui a fait preuve de patiente et d'écoute, mais je ne suis pas satisfait de cette assurance. Nous avons un mal fou à les contacter soit par mail ou téléphone. Je pense changer d'assureur à la fin de mon contrat.</t>
  </si>
  <si>
    <t>m-b-104700</t>
  </si>
  <si>
    <t>Cette assurance mérite un large détour un conseil à fuir ...
J’ai été sollicité par téléphone pour souscrire un contrat d’assurance maladie il y a un an actuellement j’ai réussi à l’interrompre grâce à un courtier sans cela je n’aurai pas pu le faire.
Actuellement je m’aperçois qu’ils continent à me prélever une assurance invalidité que je n’ai pas demandé 
Ils m’ont envoyé plusieurs papiers à signer à l’époque et parmi il y avait cette fameuse assurance qui ne sert à rien lorsque par ailleurs vous avez des assurances vies .
C’est purement et simplement honteux de constater ça et même si j’ai été trop confiante ce n’est pas juste de tenir en otage les clients si par malheur ils veulent résilier le contrat après un an .</t>
  </si>
  <si>
    <t>vick-103920</t>
  </si>
  <si>
    <t>C’est extraordinaire chez Santiane, je vous pose des questions par mails et vous êtes injoignable par téléphone depuis novembre pas de réponse donc je viens d’envoyer une lettre recommandé mais je mets un avis défavorable, vous répondez tout de suite....</t>
  </si>
  <si>
    <t>sam-103915</t>
  </si>
  <si>
    <t>À fuir, mais absolument ! 
Cela fait plusieurs fois que j'envoie des e-mail avec et sans lettres en pièce jointe pour demander une résiliation infra-annuelle à cette mutuelle. Les employés prennent à  chaque fois une semaine voire plus pour me répondre par avis négatif, sous prétexte qu'il faut rédiger la lettre à  la main et la signer. Je trouve qu'ils abusent largement et le font exprès pour faire perdre le plus de temps possible à leurs client et empocher plus d'argent possible, surtout que la nouvelle loi de résiliation, entrée en vigueur en décembre 2020 autorise la demande de résiliation par tout support durable, que ce soit par e-mail ou voie digitale et tout autre moyen utilisé à la base pour signer le contrat. Hier, J'ai encore reçu  un e-mail, de trop, de leur part me disant que mon contrat a été reconduit pour la deuxième année et qu'il me faut envoyer un préavis de deux moi avant la fin de  la seconde année avant de pouvoir le résilier!!! Je pense qu'il faut absolument dénoncer cette pseudo mutuelle. Santiane est à fuir absolument! Je vais me renseigner plus pour entamer une action judiciaire contre eux. J'attends vos conseils s'il vous plait. Une cliente plus qu'en colère et exaspérée par la mauvaise foie de Santiane</t>
  </si>
  <si>
    <t>08 février 2021 suite à une expérience en février 2021</t>
  </si>
  <si>
    <t>riri-103820</t>
  </si>
  <si>
    <t>J’ai souscrit a une mutuelle par le biais de Santiane au mois de décembre après plusieurs appels insistants de leur part. Mais en regardant les avis négatifs, je me suis vite rétractée. Sauf qu’un premier prélèvement a été opéré sur mon compte. J'ai demandé un remboursement et bloqué le créancier. Et la je viens de recevoir un courrier de relance car leur prélèvement a été bloqué. Même si mon contrat n’est pas effectif, ils continuent d’essayer de me prélever. Fuyez! Fuyez</t>
  </si>
  <si>
    <t>nath74-103725</t>
  </si>
  <si>
    <t>J’ai pris cette mutuelle il y a un an car elle me semblait intéressante, mais le niveau de remboursement n’est pas du tout satisfaisant. Lorsque j’ai appelé pour augmenter mes garanties pour un remboursement de lunettes un peu élevé, on m’a dit que cela n’était pas possible parce que le changement prendrait du temps. Et lorsque j’ai voulu résilier mon contrat, on m’annonce que je dois attendre le mois anniversaire !!!!! Me voilà donc coincée pendant encore un an !!!! Je ne conseille pas du tout cette mutuelle !!!! Je suis furax !!!</t>
  </si>
  <si>
    <t>nono-103006</t>
  </si>
  <si>
    <t xml:space="preserve">- une augmentation de plus de 37€par mois depuis janvier!
- impossible de les avoir au téléphone
- devis dentiste envoyé depuis 1 semaine, pas de réponse!
</t>
  </si>
  <si>
    <t>julo-101795</t>
  </si>
  <si>
    <t>la conseillere Lamia tres bien ,à l'écoute,calme et efficace
Les prix difficile de juger trop de propositions .Cela reste satisfaisant puisque nous restons
un bon 14 sur 20</t>
  </si>
  <si>
    <t>17 décembre 2020 suite à une expérience en décembre 2020</t>
  </si>
  <si>
    <t>duonc-101569</t>
  </si>
  <si>
    <t>démarchage téléphonique intrusif : 5 appels en moins d'une heure hier, 3 appels ce jour à l'heure du repas et l'intervenant SANTIANE eclate de rire quand je lui ai fait remarquer le nombre d'appels
Bande de charlots !</t>
  </si>
  <si>
    <t>pat-taurinya-101208</t>
  </si>
  <si>
    <t xml:space="preserve">Bonjour,
Très mécontente. J'ai résilié ma mutuelle chez eux car j'ai souscrit la mutuelle de mon entreprise. Là pas de soucis la résiliation a été prise en compte. J'avais dans ce même contrat, un contrat pour l'IJH qu'ils n'ont pas prise en compte dans la résiliation.
Je leur ai donc envoyé une LRAR par voie électronique le 20/10/20 pour résilier ce contrat à échéance le 31/12/20. Ils l'ont reçue le 22/10/20.
Le 09/12/20 Santiane me répond qu'ils ne peuvent pas y donner une suite favorable car la signature électronique doit être originale ou accompagnée d'un certificat de signature électronique. 
</t>
  </si>
  <si>
    <t>kikapata--101204</t>
  </si>
  <si>
    <t xml:space="preserve">Sauvez vous !! FUYEZ,  donnez votre argent a une mutuelle qui en ait vraiment une !!
Un service client inexistant, par contre pour vous prélever de l'argent et augmenter vos tarifs ils sont là !! Aucune résolution des problèmes, on se balance la balle de service en service.
Je vous explique, j'ai accouché le 14 juillet 2020, j'ai mis à jour ma carte, Santiane a biensur augmenté mon tarif dès le mois suivant 150€/mois , ils m'envoient un carte provisoire jusqu'au 10 octobre 2020(je n'ai toujours pas de carte définitive) entre temps mon bébé subit une opération,  et  il est hospitalisé. 
En faisant l'admission à l'hôpital la secrétaire se rend compte que ma carte est valable jusqu'au 10/10/2020.
J'appelle Santiane, car j'ai besoin de ma carte de mutuelle,  le SUPER  Service client #ironie m'envoie directement une carte mais a la date du jour au 23 novembre. 
Ma fille a eu des soins de chirurgie entre le 10 octobre et le 23 novembre !! Impossible pour eux de m'envoyer une prise en charge, ou de m editer une carte de mutuelle qui commence au 10 octobre ! On me demande d'avancer des frais alors qu'on me prélève 150€ par mois !!
Aucune prise en charge de mes soins ne sera effectuer entre le 10 octobre et le 23 novembre car c'est à moi de réclamer ma carte de mutuelle dans les temps d'après le service client ! Nous sommes le 10 décembre je n'ai toujours rien reçu !! On n'exige que je paie des soins, des chirurgies et que je leurs envoies les factures,  aucune avance de frais sera effectué de mon côté car jevpaye 150€ par mois pour un service inexistant !
D'après le service client c'est à moi de relancer pour demander une carte provisoire non a eux de me l'envoyer en temps et en heures. Dans ce sens et comme on me l'a dit je n'ai pas fait mon travail de relance !! Ils ne m'enverront aucun document ni aucune prise en charge, par contre les prélèvements sont effectués. 
j'ai décidé de porter plainte , et bien évidemment je résilie mon contrat et bloque les prélèvements jusqu'à ce qu'une personne e compétente et qui comprend le françaisme rappelle!!
En plus d'avoir un service client avec des gens qui vous raconte des conneries, on ne vous passe jamais les services demandés( service des carte ou des réclamations).
FUYEZ  CETTE  MUTUELLE  !!! Ce ne sont que des incompétents qui se renvoient la balle, avec un service client plus que médiocre,  donnez votre argent ailleurs
</t>
  </si>
  <si>
    <t>elvis-101108</t>
  </si>
  <si>
    <t>KADI, hôtesse d'accueil très agréable, à l'écoute de l'adhérent, très professionnelle, très rassurante, très souriante. Excellente conversation.
Bravo!! Tout est dit!!</t>
  </si>
  <si>
    <t>ray-100409</t>
  </si>
  <si>
    <t>Un mois que j' attends un remboursement (frais dentaires) de 84,98 € je vais quitter cette mutuelle .</t>
  </si>
  <si>
    <t>marinecamille1-86590</t>
  </si>
  <si>
    <t>Fuyez cette mutuelle, le suivi des clients est totalement inexistant. Ils ne sont ni joignables par téléphone ni par mail. Je souhaite résilier mon contrat avec eux car nouvelle mutuelle avec mon entreprise et ils font la sourde oreille.</t>
  </si>
  <si>
    <t>ferrando-100099</t>
  </si>
  <si>
    <t xml:space="preserve">Quasiment impossible à joindre au téléphone et lorsque vous avez la chance d'être en relation avec un conseiller il ne saura pas répondre à une demande de renseignement concernant une prise en charge de dépassement d'honoraire.
Pas plus de réponse à ma demande par mail...
J'ai donc résilié mon contrat Santiane à la date anniversaire le 7/07/2020.... et depuis je suis prélevé de 14.40€ chaque mois car il fallait envoyer deux demandes de résiliation :
- une à Santiane
- une à Linéa Hospi'accident
Conséquence je vais être prélevé de 14.40 € par mois pendant un an de plus...FUYEZ cette compagnie. </t>
  </si>
  <si>
    <t>sara539--99699</t>
  </si>
  <si>
    <t xml:space="preserve">Bonjour 
Achraf est un interlocuteur  très  attentif , aimable , perspicace et efficace surtout !!!! il a su m'écouter et je le remercie pour son sérieux.
</t>
  </si>
  <si>
    <t>coco-99698</t>
  </si>
  <si>
    <t>adhérente depuis le 01/01/2020, je viens de recevoir mon échéancier pour 2021 et quelle stupeur , une augmentation de 20 % - quelle honte !!!   surtout que cette année, j'ai dû avoir 3 remboursements de consultations de médecin - j'ai envoyé un mail de réclamation mais bien entendu, aucune réponse pour explication - j'ai hâte de démissionner de cette mutuelle, surtout que les garanties sont minimes par rapport à la cotisation</t>
  </si>
  <si>
    <t>papoupou-99327</t>
  </si>
  <si>
    <t>suite à une consultation internet pour voir un tableau de garantie nous avons été contacté à 3 reprises avec une insistance de trés mauvais goût . Ce courtier en assurance nous expliquant que nous étions stupides et que nous allions nous faire avoir si nous allions ailleurs que chez eux!!!! Cela s'appelle du harcèlement téléphonique  BRAVO</t>
  </si>
  <si>
    <t>lou-99212</t>
  </si>
  <si>
    <t>Contrats pas clairs , service clients déplorable , manque d’informations ( ou informations erronées). Attention à la résiliation car ils séparent les contrats , vous pensez avoir résilié votre contrat mais la prévoyance est un deuxième contrat . À éviter absolument. J’ai mis une étoile mais en fait est 0 étoile !</t>
  </si>
  <si>
    <t>fouzia--98462</t>
  </si>
  <si>
    <t>A FUIR!!!! Absolument à fuir! Surtout, ne commettez pas la même erreur que moi! Avant d’adhérer, le courtier est présent, même omniprésent a appeler et rappeler. Mais...une fois l’adhésion faite, Ouh la la! Il n’y a plus personne! J’ai envoyé plusieurs devis mais aucune réponse! Rien! C’est super frustrant</t>
  </si>
  <si>
    <t>rokhaya-98459</t>
  </si>
  <si>
    <t xml:space="preserve">Je suis tombée sur la conseillère prénommé Lamia et j’en suis très satisfaite personne a l’écoute et m’a accompagnée dans la démarche demandée 
</t>
  </si>
  <si>
    <t>portejoie-98447</t>
  </si>
  <si>
    <t xml:space="preserve">Commentaire pour Lamia
Personne très gentille qui m'a bien expliqué et très patiente, merci!
Elle a prit le temps de regarder ma situation et de m'expliquer!
</t>
  </si>
  <si>
    <t>hawa94-97208</t>
  </si>
  <si>
    <t>J’ai posé mes question à la personne super et a bien répondu à mes question en m’expliquant bien est en étant aimable super Khalid surtout avec moi faut bien expliquer c’est important</t>
  </si>
  <si>
    <t>moimeme-96863</t>
  </si>
  <si>
    <t xml:space="preserve">suite a un un échange téléphonique avec lamia
cette personne a eté trés agréable et ma trés bien renseigné
sur ma demande
trés pro 
trés agréable et trés gentille
merci lamia pour cette échange </t>
  </si>
  <si>
    <t>gambart-96851</t>
  </si>
  <si>
    <t>après avoir eu beaucoup de mal à avoir un interlocuteur,la boite vocal c'est un horreur,  j ai eu Houria en interlocuteur et elle a répondu à toutes mes questions avec gentillesse et professionnalisme</t>
  </si>
  <si>
    <t>cot-96775</t>
  </si>
  <si>
    <t>PARFAIT DANS LA COMMUNICATION ET DANS LA PRECISION ; JE SUIS PAR CONSEQUENT SATISFAIT PAR LES REPONSES QUE J'AI RECUES DE KHALID ET PRET A RECOMMANDER SANTIANE A MON ENTOURAGE</t>
  </si>
  <si>
    <t>charles-87734</t>
  </si>
  <si>
    <t>je suis agréablement surpris des compétences de mon interlocutrice qui a pris le temps de m'expliquer plusieurs fois mon devis .je recommande Santiane a tous .</t>
  </si>
  <si>
    <t>georges1-95214</t>
  </si>
  <si>
    <t>Je suis adhérent depuis le 1er juillet 2020. Quand j'ai souscrit le contrat avec Santiane pour la complémentaire Linea 4 , Linea 4 devait s'occuper d'indiquer  ses coordonnées à la CPAM pour la télétransmission et annuler ma précédente mutuelle de mon employeur. Cela n'a pas été fait, du coup les deux mutuelles se sont chevauchée et la télétransmission de soins effectués et payés par moi n'a pas pu être faite. J'ai rectifié ce chevauchement pour ne plus avoir que Linea 4 qui apparaisse au niveau de la CPAM. Comme la télétransmission n'a pu se faire, j'ai envoyé par mail le 12 juillet le décompte de la CPAM pour être remboursé de la part complémentaire. Le 20 juillet n'ayant toujours pas de réponse, je renvoie un mail, les 2 mails sont bien parvenus à destination. Le 24 juillet, après plusieurs appels téléphoniques qui ne fonctionnent pas, j'arrive enfin à avoir une correspondante, surement d'une plateforme en Asie vu l'accent de la personne. Cette dame, fort sympathique, a beaucoup de mal à comprendre ma demande, elle me certifie que j'ai déjà été remboursé, alors qu'elle me parle du remboursement des soins par la CPAM, puis que le professionnel de santé a été directement remboursé alors que c'est moi qui ai fait l'avance des frais, visiblement elle ne sait pas lire un décompte de la CPAM. Devant tant d'incompétence, et après m'être mis en colère, elle me dit qu'elle va se renseigner et me rappellera. Elle me rappelle plus tard et me dit que j'allais être rapidement remboursé des soins. Peu après, je reçois un mail me disant que le soir même j'allais être remboursé. Les surprises ne sont pas terminées, mon médecin spécialiste est  conventionné secteur 2 et il a signé avec la CPAM l'option OPTAM. Mon contrat Linea 4 stipule que les consultations médicales pour les dépassements d'honoraire avec un médecin ayant l'option OPTAM  sont remboursés à 125% du tarif CPAM, quand je regarde mon décompte, je n'ai été remboursé qu'à 100% du tarif CPAM et non125%, pourquoi? Je regrette beaucoup d'avoir fait confiance à un beau parleur de commercial qui m' fait prendre cette complémentaire santé, pour un 1er remboursement, que des problème... Je pense que je vais très rapidement laisser cette mutuelle qui ne répond pas aux mails envoyés, fait appel a une plateforme téléphonique à l'étranger avec un personnel sympathique mais incompétent. J'attends la réponse à cet avis.</t>
  </si>
  <si>
    <t>marie-94857</t>
  </si>
  <si>
    <t>C'est la 2ème année que j'ai souscrits chez santiane et je n'ai jamais eu de remboursements sur mon compte.  J'ai l'impression qu'ils jouent avec mes nerfs. Malgré plusieurs mails, courrier avec accusé de réception et je ne compte plus les appels depuis des mois, mon problème n'est toujours pas résolu même si à chaque fois l'interlocuteur me dit qu'il vont résoudre mon problème en urgence.
Quelques mois après avoir souscrits chez eux, j'ai fais un changement de domiciliation de banque, tous les mois mes cotisations sont prélevées sur le nouveau et bon numéro de compte que je leur ai fournis.  Sauf que pour mes remboursements il le font sur mon ancien numéro de compte qui est clôturé.  J'attends mes trois paiements. je déconseille fortement cette mutuelle car aucun respect pour ma part.</t>
  </si>
  <si>
    <t>thalie-93003</t>
  </si>
  <si>
    <t>j'ai eu à faire ce matin avec AMIA qui m'a sauvé , gentille dame qui fait fabuleusement bien son travail  merci beaucoup à elle .</t>
  </si>
  <si>
    <t>noye-92936</t>
  </si>
  <si>
    <t>J'étais retissant a prendre une mutuelle par internet mais finalement  ça s'est très bien passé avec des interlocuteurs agréables qui savent répondre a nos demandes.</t>
  </si>
  <si>
    <t>mimi1949-89277</t>
  </si>
  <si>
    <t>Cette mutuelle qui n'en est pas une est à éviter absolument.............................................................</t>
  </si>
  <si>
    <t>miou-89030</t>
  </si>
  <si>
    <t>Ils ont souscrit un contrat à ma mère qui est sous curatelle sans l'aval de celle ci bravo l'abus de faiblesse en plus maintenant il tarde à tout clôturer</t>
  </si>
  <si>
    <t>hachebe-88595</t>
  </si>
  <si>
    <t>Attention à cette Mutuelle. Le fait de ne pas avoir d'interlocuteur rend le dialogue impossible en cas de problème. Service client nul, contrats souscrits dissociés rendant la résiliation complexe voire impossible.</t>
  </si>
  <si>
    <t>gege-88356</t>
  </si>
  <si>
    <t>Santiane est en fait un courtier vos remboursements il n'en a cure. la gestion c'est Mutuagestion centre de gestion santiane. depuis le 14 janvier j'attends un remboursements Réponse de mutuagestion : votre remboursement est bien pris en compte il faut patienter (depuis 14 janvier = 3 mois ).En fait mutuagestion est complétement dépassé par la gestion des mutuelles proposées par le courtier Santiane.je suis comme les autres adhérents vivement le mois octobre pour résilier cette mutuelle qui n'en est pas une. JJ Lepez</t>
  </si>
  <si>
    <t>mag80-88265</t>
  </si>
  <si>
    <t>nouvelle adhérente j'ai fait parvenir des devis et des demandes de remboursements sur leur site le 20 février pris en compte de 25février et depuis rien , services client injoingnable (en attente pendant 10 mins puis ça raccroche , j'en suis à 5 appels!!! à différentes heures et sûr des heures conseillées!). Je viens de faire une réclamation sur leur site mais si c'est comme le reste... Je sens que l'année va être longue . vivement la résiliation quand on voudra ça évitera de se sentir piégé comme ça...</t>
  </si>
  <si>
    <t>nord59-87944</t>
  </si>
  <si>
    <t>je suis adhérente depuis le 1/11/2019... suite à une opération de mon mari du 4/11/2019, je n'ai toujours pas été remboursée !! lje les appelle toutes les semaines ... au début il ne recevait pas les pièces, je passais pourtant par le site officiel (premier envoi le 24/01)... ensuite on m'a fourni une adresse mail, guère plus de succès ... enfin on me signale que les pièces sont là, mais au bout de 15 jours, je relance, et on me signale que la télétransmission ne fonctionnait pas ... du coup j'envoie les relevés de la sécurité sociale et là ... toujours rien au bout de 15 jours .. aujourd'hui, j'ai menacé de porter plainte ... bref à éviter à tout prix !!! je pense envoyer dès ce jour ma demande d'arrêt de ma souscription pour le 1/11/2020 , on ne sait jamais ... bon courage à tous ceux qui se sont fait piégés</t>
  </si>
  <si>
    <t>arizona-87656</t>
  </si>
  <si>
    <t>bonjour, j'ai eu nadege au téléphone qui m'a a su calmer ma colère en bonne professionnelle compétente sur un devis dentaire, et j'aimerais bien tomber a l'avenir toujours sur une personne comme elle qui connait et renseigne au mieux les adhérents.Je souhaitre aux autres d'etre en relation avec cette personne.....en tout cas merci pour tout.</t>
  </si>
  <si>
    <t>pat-87641</t>
  </si>
  <si>
    <t>impossible d'avoir ma mutelle au telephone je suis dans le flou complet. j ai un contrat avec une certainne somme a l'arrivé sur mon compte on me debite plus de 10euros dernierement je viens d'apprendre que je n'existe pas dans leur tablette mais on me retire une somme pars mois assez consequante je suis chez eux depuis deux mois et sur mon dossier il ni a pas de remboursement donc je ne suis nul part chez eux mais on me debite et depuis deux mois je tombe sur un repondeur qui me dit qu il y a trop de monde veuillez rappeler ulterieurement petage de plomb assure</t>
  </si>
  <si>
    <t>25 février 2020 suite à une expérience en février 2020</t>
  </si>
  <si>
    <t>losc57-87586</t>
  </si>
  <si>
    <t>Félicitation à Nadège pour sa disponibilité, son sens du relationnel et surtout sa diligence à régler le problème qui nous était posé, en l'occurrence la raison de ma résiliation suite à mon changement de situation (Départ à la retraite), car les autres services de Néoliane ne semblent pas du tout dans le même état d'esprit et c'est bien dommage !</t>
  </si>
  <si>
    <t>much-87565</t>
  </si>
  <si>
    <t>Système complètement opaque, pas de détail des remboursements, il faut toujours relancer</t>
  </si>
  <si>
    <t>bike153-87464</t>
  </si>
  <si>
    <t>aujourdhui j'ai eu gwendal au telephone pour regler un probleme d'adresse mail cela c'est tres bien passé et surtout rapidement merci c'est super</t>
  </si>
  <si>
    <t>vali-87361</t>
  </si>
  <si>
    <t>Difficulté à avoir quelqu'un au téléphone. Délai très long entre une question par mail et la réponse env. 3 semaines. On se sent très seule!!!</t>
  </si>
  <si>
    <t>phil-87234</t>
  </si>
  <si>
    <t>mutuel a fuir aprés 5 mail envoyer et 3 coup de téléphone pour rattachement de téletranition a la sécu toujours rien de fait et il ne cherche pas a comprendre en on rien a fait de leur clients</t>
  </si>
  <si>
    <t>relou-35159</t>
  </si>
  <si>
    <t>Ce gestionnaire fera tout pour continuer à vous prélever sur un contrat qui ne vous couvre plus (départ à l'étranger)</t>
  </si>
  <si>
    <t>mouloud-86605</t>
  </si>
  <si>
    <t>1h d'attente pour avoir qlqn au tel et c'est jamais clair toujours la même chanson . ça ' mois et j'ai toujours pas reçu ma carte .  un devis qui doit être  rembourser a 100% mais en vrais c'est  pas le cas ....</t>
  </si>
  <si>
    <t>sissi-86540</t>
  </si>
  <si>
    <t>Gwendal le conseiller était très sympa  connait son travail je suis très satisfaite des renseignements fournis</t>
  </si>
  <si>
    <t>fred-86348</t>
  </si>
  <si>
    <t xml:space="preserve">Bonjour, 
Je suis très déçu.  Apres seulement 3 mois , la cotisation a augmentée sans avertissement.  C est une honte. Apres plusieurs appels et demande d explication,  aucune personne ne s accorde a traiter ce litige. </t>
  </si>
  <si>
    <t>elise98-85881</t>
  </si>
  <si>
    <t>j ai eu monsieur leonard angstrom super conseiller je vous le recommande vivement passionné sait comment conseillé un vrai professionnel , connait son travail...bravo !</t>
  </si>
  <si>
    <t>majoan-82092</t>
  </si>
  <si>
    <t>Bravo à Gwendal pour sa qualité d'écoute de conseil. J'ai bien été renseignée. Il a pris de temps de comprendre ce dont j'avais besoin pour me proposer le meilleur service. En toute transparence. C'est la raison pour laquelle j'ai choisi votre service.</t>
  </si>
  <si>
    <t>marcel-82091</t>
  </si>
  <si>
    <t>conseillers de clientèle courtois et très aimables</t>
  </si>
  <si>
    <t>10 décembre 2019 suite à une expérience en décembre 2019</t>
  </si>
  <si>
    <t>mojack-81771</t>
  </si>
  <si>
    <t>très bon accueil téléphonique Yasamina a été d' une grande écoute sur mes besoins</t>
  </si>
  <si>
    <t>27 novembre 2019 suite à une expérience en novembre 2019</t>
  </si>
  <si>
    <t>phil-81412</t>
  </si>
  <si>
    <t>J'ai eu Gwendal au téléphone pour diverses questions sur les prises en charge. Personne avenante, qui a su répondre à mes questions et il m'a même rappelé après s'être renseigné.</t>
  </si>
  <si>
    <t>20 novembre 2019 suite à une expérience en novembre 2019</t>
  </si>
  <si>
    <t>sougal-81162</t>
  </si>
  <si>
    <t>J'ai eu Caroline au téléphone qui a pris le temps de m'expliquer tous les remboursements et je voyais plus clairement. Merci! c'était sympathique</t>
  </si>
  <si>
    <t>cat8-81123</t>
  </si>
  <si>
    <t>RALI a été d'une grande efficacité pour répondre à toutes mes questions.</t>
  </si>
  <si>
    <t>pierrot91-81046</t>
  </si>
  <si>
    <t>Merci LAMIA. Des réponses claires et précises malgré des interrogations parfois compliquées. A l'écoute et envoi des documents dans la minute.</t>
  </si>
  <si>
    <t>29 octobre 2019 suite à une expérience en octobre 2019</t>
  </si>
  <si>
    <t>fanoche-80519</t>
  </si>
  <si>
    <t>J'ai été particulierement bien renseigné par Caroline concernant mon futur contrat a Santiane. Cette personne connait très bien toutes les données des contrats et très bonne technicienne .</t>
  </si>
  <si>
    <t>27 octobre 2019 suite à une expérience en octobre 2019</t>
  </si>
  <si>
    <t>jojo-80447</t>
  </si>
  <si>
    <t>interlocuteur :  Gwendal. satisfaite de cette personne, prend son travail au sérieux, réceptif à toutes mes questions. cordialement</t>
  </si>
  <si>
    <t>lmtbussy-80417</t>
  </si>
  <si>
    <t>Etant nouveau client, Salima a répondu à mes questions de façon très claire avec professionnalisme et très aimablement.</t>
  </si>
  <si>
    <t>meriemboukhis-80407</t>
  </si>
  <si>
    <t>Je suis très satisfaite de mon échange avec Mme Caroline elle a l'écoute et elle m'a bien expliqué mon problème elle est professionnelle dans sans travaille elle mérite d'être plus que une conseillère je te remercie Caroline et jesper dès que j'appelle la prochaine fois pour un souci c'est vous qui me répondu bon continuation et merci</t>
  </si>
  <si>
    <t>royedic-80385</t>
  </si>
  <si>
    <t>J'ai été reçu par Caroline qui a traité ma demande de carte de mutuelle de façon très efficace tout en étant courtoise et agréable.</t>
  </si>
  <si>
    <t>loic-80376</t>
  </si>
  <si>
    <t>L'organisation des services clients sont un peu confus, impossible d'avoir un devis sans envoi de documents. Mais le service client est très compétent et Caroline, qui m'a renseigné était très efficace et gentille.</t>
  </si>
  <si>
    <t>kalivia-80355</t>
  </si>
  <si>
    <t>j'ai bien été conseiller par Khalid par contre sur mon adhésion que j'ai signer le 12/05/19 la cotisation 174.47 n'est pas la même qu'il ma dit (185.47)</t>
  </si>
  <si>
    <t>marcou-80326</t>
  </si>
  <si>
    <t>Sabrina m'a très bien renseigné sur le sujet abordé.</t>
  </si>
  <si>
    <t>lulu-80221</t>
  </si>
  <si>
    <t xml:space="preserve">Pour ALISON
</t>
  </si>
  <si>
    <t>emilie-80182</t>
  </si>
  <si>
    <t>Le conseiller Rali a été très efficace pour résoudre mon problème et y apporter une solution rapidement.
Ravi du service clientèle, merci pour votre accueil et votre professionnalisme.</t>
  </si>
  <si>
    <t>gillou-80147</t>
  </si>
  <si>
    <t>merci a  Khalid qui ma très bien revu et a pu résoudre mon problème de devis auprès de mon opticien.</t>
  </si>
  <si>
    <t>falah-80119</t>
  </si>
  <si>
    <t xml:space="preserve">
La conseillère yasamine était tres aimable et efficace par rapport à mon problème de devis . Très compétante ,agréable et réactive ,je suis très contente de mon échange avec elle et elle est très souriante au téléphone :)</t>
  </si>
  <si>
    <t>bubo-80103</t>
  </si>
  <si>
    <t>Accueil très professionnel et agréable de Nadège ce jour qui a répondu à toutes mes questions en un minimum de temps. Très bien.</t>
  </si>
  <si>
    <t>tibo-80094</t>
  </si>
  <si>
    <t>Excellent accueil de Yasamine, qui a répondu très professionnellement à mes questions</t>
  </si>
  <si>
    <t>papyves-80067</t>
  </si>
  <si>
    <t>nouvel adhérent, je ne peux pas exactement qualifier le service de cette mutuelle.</t>
  </si>
  <si>
    <t>papimouzo-80030</t>
  </si>
  <si>
    <t>TRès bon contact téléphonique avec YOUNESS. Conseiller très patient, n'hesitant pas à prendre letemps pourdonner les informations au client.</t>
  </si>
  <si>
    <t>bertranovich-79945</t>
  </si>
  <si>
    <t>Khalid à bien répondu à ma question, calme, souriant et sympathique au téléphone. Il a tenté de résoudre mon problème qui je l'espere ne sera plus que du passé</t>
  </si>
  <si>
    <t>marie-79944</t>
  </si>
  <si>
    <t>le temps pour avoir une conseillere un peu long mais sa va
tres bien renseigner et agreable a pris sont temps pour me dirigée sur le site internet</t>
  </si>
  <si>
    <t>chantal-79939</t>
  </si>
  <si>
    <t>ma mutuelle sera effective au 01/01/2020</t>
  </si>
  <si>
    <t>galaad-79931</t>
  </si>
  <si>
    <t>Merci beaucoup à NADEGE pour sa gentillesse et sa compétence.Elle m'a parfaitement rassuré pour la bonne marche de mon dossier. Il faudrait que dans toutes les administrations il y ai des personnes aimables comme NADEGE , et le monde se porterait mieux. CHARLY MAMO</t>
  </si>
  <si>
    <t>10 octobre 2019 suite à une expérience en octobre 2019</t>
  </si>
  <si>
    <t>tahiti-79899</t>
  </si>
  <si>
    <t>Bonjour, Très bon contact avec Gwendal qui m'a communiqué des informations précises qui permettent d'être rassuré</t>
  </si>
  <si>
    <t>philippe01-79881</t>
  </si>
  <si>
    <t>Très bon entretien téléphonique avec youness. Il a su répondre à mes question.
L'assurance propose de tarif intéressant pour une couverture complète selon vos envies.</t>
  </si>
  <si>
    <t>josec3332-79805</t>
  </si>
  <si>
    <t>Je suis une nouvelle adhérente de santiane (linea) j'ai eu un échange très satisfaisant avec Nadège au téléphone</t>
  </si>
  <si>
    <t>iamarb-79793</t>
  </si>
  <si>
    <t>j'ai souscrit récemment et je suis pas déçu du tous.   
je ne connaissais pas du tous cette mutuel, les prix sont raisonnable                                  
services clients sympathique, pour ma part caroline, amandine ...</t>
  </si>
  <si>
    <t>lhb-79730</t>
  </si>
  <si>
    <t>Je souhaite remercier Caroline pour sa patience et ses conseils qui m'ont permis de gagner du temps et être rassurer. Merci encore</t>
  </si>
  <si>
    <t>vincent-79698</t>
  </si>
  <si>
    <t xml:space="preserve">Bonjour,
Contact rapidement établi ainsi que la prise en charge de la demande. Explications claires et précises avec franchise du conseiller GWENDAL.
Tout a été résolu en deux tours trois mouvements.
</t>
  </si>
  <si>
    <t>bobos601958-79686</t>
  </si>
  <si>
    <t>Bravo à MR EMERY David- merci à lui pour ses conseils nets et précis</t>
  </si>
  <si>
    <t>jeanmichelbazin-79683</t>
  </si>
  <si>
    <t>Le conseil en début de cycle de vente est plutôt compétent, mais à part la vente qui est un process rodé pour eux, la suite laisse clairement à désirer. Le service client est plutôt lent, et leur gestion est très contractuelle et complexe quand il s'agit de les quitter. Bien au contraire de l'arrivée chez eux.</t>
  </si>
  <si>
    <t>lacroix-79674</t>
  </si>
  <si>
    <t>Tres bonne relation avec Gwendal par contre d importants soucis de communication Impossible de joindre le commercial qui vous a contacte et qui apres ne s occupe plus du suivi</t>
  </si>
  <si>
    <t>willtinou84-79600</t>
  </si>
  <si>
    <t>Accueil très rapide ,parfait et convivial;très grande clarté dans les explictions.A suivre pour les prestations futures...</t>
  </si>
  <si>
    <t>27 septembre 2019 suite à une expérience en septembre 2019</t>
  </si>
  <si>
    <t>aj44-79548</t>
  </si>
  <si>
    <t>J'ai refusé de souscrire immédiatement par téléphone pour pouvoir comparer avec une autre mutuelle santé qui s'est avéré être plus intéressante pour moi et je me suis faite ensuite traitée de "mauvaise" par le commercial mécontent de ma non souscription. Il m'a ensuite raccroché au nez, ce qui donne un aperçu de ce que peut être la qualité du service client. Fuyez...</t>
  </si>
  <si>
    <t>chris94110-79539</t>
  </si>
  <si>
    <t>Nouveau client chez vous, très satisfait du service client au téléphone j'ai eu comme conseillère Caroline super sympathique, aimable, à l'écoute du problème rien a redire. Mon problème étant régler de la même façon a recommander comme mutuel.</t>
  </si>
  <si>
    <t>maxiton-79528</t>
  </si>
  <si>
    <t>Excellent contact, de vrais professionnels à votre écoute - ne cherche pas à vendre n'importe quoi et vous conseillent au mieux..!</t>
  </si>
  <si>
    <t>gilles-79487</t>
  </si>
  <si>
    <t>votre service client m'a contacté aujourd'hui par l'intermédiaire de  gwendal personne sympathique  claire dans ses propos et patiente.le service clients pour l'instant  est très bien le reste je ne peux pas me prononcer car je ne serai chez vous que dans le mois de décembre</t>
  </si>
  <si>
    <t>chelfi-79467</t>
  </si>
  <si>
    <t>J'ai contacté votre service client aujourd'hui, j'ai eu Mme Caroline au téléphone, c'est une personne très motivée qui prend les choses au sérieux, personne très sympathique. Elle m'a bien accueilli et ma bien répondu, une question une solution, bravo.</t>
  </si>
  <si>
    <t>cloclo85-79390</t>
  </si>
  <si>
    <t>très agréablement renseigné par une assistante aimable et compétente</t>
  </si>
  <si>
    <t>16 septembre 2019 suite à une expérience en septembre 2019</t>
  </si>
  <si>
    <t>coco-79239</t>
  </si>
  <si>
    <t>Il me fait vraiment plaisirs de vous envoyer mes plus sincères remerciements,  Caroline, par votre générosité de compréhension et d'attention  envers moi. Il est assez rare d'avoir une interlocutrice aussi gentille dans ses paroles et de compétences irréprochables malgré mon insistance pour avoir une réponse à ma demande. Merci encore</t>
  </si>
  <si>
    <t>ness-79223</t>
  </si>
  <si>
    <t>très satisfait pour le moment du contact avec gwendal,j'espère être satisfait</t>
  </si>
  <si>
    <t>elsou-79178</t>
  </si>
  <si>
    <t>Services clients réactif merci a CAROLINE pour  sa rapidité  et  sa réactivité . Merci</t>
  </si>
  <si>
    <t>jade-79089</t>
  </si>
  <si>
    <t>très bon conseils, explications claire, patience d'écoute parfaite et bon produit, les tarifs sont abordable, rapidité d'exécution</t>
  </si>
  <si>
    <t>crichou-78919</t>
  </si>
  <si>
    <t>Bonjour je tiens a laisser un message pour santiane pour son efficacité et sa diligence dans les remboursements. Particulièrement je remercie Sébastien de cette équipe chaleureuse à l ecoute  pour sa clarté dans ses explications sa patience pour vous guider tout le long de la prise en charge bravo et bonne continuation</t>
  </si>
  <si>
    <t>13 août 2019 suite à une expérience en août 2019</t>
  </si>
  <si>
    <t>sylvia2511-78398</t>
  </si>
  <si>
    <t xml:space="preserve">contrat souscrit au 01/01/2019 et à ce jour la teletransmission n'est toujours pas au point.
depuis janvier 27 coups de fil, 14 courrier,18 mails et dernièrement courrier en recommandé pour etre sur mais toujours rien !!!
lettre de résiliation envoyer pour le 31/12/2019 croisons les doigts pour ne pas etre hospitaliser d'ici la 
</t>
  </si>
  <si>
    <t>shaba-77995</t>
  </si>
  <si>
    <t>Merci beaucoup pour l'avancement du dossier ! J'espère que le problème se résoudra vite. Merci aussi d'avoir fait des démarches que d'autres collègues n'avaient pas faites.</t>
  </si>
  <si>
    <t>laurine13100-77940</t>
  </si>
  <si>
    <t>Merci à Erika pour la clarté de ses explications et son amabilité au top ! Elle a géré ma demande très rapidement.</t>
  </si>
  <si>
    <t>marjo03-77921</t>
  </si>
  <si>
    <t xml:space="preserve">A FUIR AU PLUS VITE
janvier 2019 je contract un PACK linéa vendu par santiane apres 1h30 de communication avec la vendeuse elle réussi à m inclure une prevoyance à 40e par mois sans m avertir du tarif en me precisant juste que c est un pack je me retrouve avec des mensualités de 175e la personne me fait signer le contrat par internet pendant qu elle continue à me parler . En juillet nous déménageons de region et là augmentation du tarif qui passe à 197e comme le rpevoit la loi je demande la résiliation qui m'est refusée pour motif de non augmentation de tarif suite au changement de situation j 'ai une lettre et 2 écheanciers qui prouvent le contraire .
bref je pense ne pas en rester là et porter plainthe contre leur manière abusive </t>
  </si>
  <si>
    <t>phenix60-77826</t>
  </si>
  <si>
    <t>Un grand merci à Erika. Elle a vraiment été charmante, professionnelle et proactive. C'est ce genre de prestation que j'attends d'une conseillère. J'espère retomber sur elle si je dois rappeler si j'ai d'autres questions.</t>
  </si>
  <si>
    <t>l-prechoux-77701</t>
  </si>
  <si>
    <t>Merci à Erika qui a su répondre rapidement à mes différentes demandes concernant un dossier complexe. Je suis très satisfaite de sa disponibilité et de son écoute, ainsi que de son implication pour trouver une issue favorable à mes problématiques.</t>
  </si>
  <si>
    <t>a59-77698</t>
  </si>
  <si>
    <t>Merci a Caroline pour sa gentillesse ,sa patience ,son écoute et pour l'attention particulière porté a mon égard Beaucoup devrait prendre exemple sur elle !!! mais hélas l'accueil et la gentillesse ne sont pas innés !!</t>
  </si>
  <si>
    <t>15 juillet 2019 suite à une expérience en juillet 2019</t>
  </si>
  <si>
    <t>debodebo-77630</t>
  </si>
  <si>
    <t>Conseillère à l'écoute,  répond bien à chaque demandes .. aucuns soucis jusqu'à aujourd'hui Erika est d'une extrême gentillesse ce qui change de certains conseiller!!  je recommande sans hésiter !</t>
  </si>
  <si>
    <t>12 juillet 2019 suite à une expérience en juillet 2019</t>
  </si>
  <si>
    <t>rege-77569</t>
  </si>
  <si>
    <t>Contact ce jour avec Caroline. Personne à l'écoute qui prend le temps de guider pour effectuer la démarche en ligne sur le site. Compréhensive devant les interrogations.</t>
  </si>
  <si>
    <t>emilie-77471</t>
  </si>
  <si>
    <t>Conseiller réactif et à l'écoute. Tous les détails du contrat ont été détaillés avec soin.</t>
  </si>
  <si>
    <t>amarie01-77421</t>
  </si>
  <si>
    <t>Le conseiller a été très clair dans ses explications</t>
  </si>
  <si>
    <t>04 juillet 2019 suite à une expérience en juillet 2019</t>
  </si>
  <si>
    <t>charles-77351</t>
  </si>
  <si>
    <t>Un très bon choix dans un marché saturé !!!
Mais je déteste ce nouveau système de notation dans tous les domaines !!!</t>
  </si>
  <si>
    <t>03 juillet 2019 suite à une expérience en juillet 2019</t>
  </si>
  <si>
    <t>helena-77319</t>
  </si>
  <si>
    <t>Très professionnelle, je recommande vivement Erika qui a su être patiente et surtout qui a su m'aider à répondre à toutes mes questions. Cela fait toujours grand plaisir de se sentir écouté.</t>
  </si>
  <si>
    <t>bob4894-77249</t>
  </si>
  <si>
    <t>Santiane est un courtier d'assurance offre un large choix.</t>
  </si>
  <si>
    <t>renou17-77159</t>
  </si>
  <si>
    <t>Trés bon écoute du retour sur expérience des clients.
J'ai été  suivi puis bien dépanné en me proposant une autre mutuelle car la première n'avait pas rempli ses engagements contractuels.</t>
  </si>
  <si>
    <t>24 juin 2019 suite à une expérience en juin 2019</t>
  </si>
  <si>
    <t>phil59-77048</t>
  </si>
  <si>
    <t>j ai voulu regarder d autre mutuelle afin de comparer les services les prix les garanties</t>
  </si>
  <si>
    <t>bob-76925</t>
  </si>
  <si>
    <t>bon accueil efficace bon produit  de qualite tarifs interessants bonne orentation plaisant attentifs rassurant</t>
  </si>
  <si>
    <t>genevieve85-76843</t>
  </si>
  <si>
    <t>grosse différence de prix avec une meilleure couverture,c'est plus attrayant.De plus,simple à réaliser.</t>
  </si>
  <si>
    <t>sylvie-76791</t>
  </si>
  <si>
    <t>très  bon accueil personnel très consciencieux et professionnel sachant très bien gérer nos attentes pour trouver la meilleur solution pour faire des économies j'appellerais surement pour d'autre comparatif</t>
  </si>
  <si>
    <t>pascal-76765</t>
  </si>
  <si>
    <t>Parfait a tous niveaux, belle réactivité,</t>
  </si>
  <si>
    <t>vero10-76662</t>
  </si>
  <si>
    <t>mutuellle très réactive facile d accès et Yassine vous repond et aide très facilement dans vos demarches arrangeant pour les prélèvements employeés très a l ecoute mutuelle au top</t>
  </si>
  <si>
    <t>skokaian-76628</t>
  </si>
  <si>
    <t xml:space="preserve">Très bon conseils  enfin un choix interlocuteur qui connaît son métier,a recommander !"......."........................................"........"......................... </t>
  </si>
  <si>
    <t>05 juin 2019 suite à une expérience en juin 2019</t>
  </si>
  <si>
    <t>jo-76498</t>
  </si>
  <si>
    <t>Très satisfait de l’entretien avec Lamia par son accueil, son écoute à mes demandes ainsi que sa réactivité ont clarifié mes attentes avec un bon professionnalisme, elle n’oublie pas de reformuler la demande pour une meilleure compréhension entre les deux parties et n’hésite pas à proposer de nouveau contrat dans le cadre de fidélisation</t>
  </si>
  <si>
    <t>lylysu-76497</t>
  </si>
  <si>
    <t>Une prise de rendez-vous et une assistance organisée et bien faite.</t>
  </si>
  <si>
    <t>fab-76464</t>
  </si>
  <si>
    <t>Merci à Lamia pour son accueil, sa disponibilité et ses renseignements, très clairs. Elle a su comprendre mes demandes et y répondre. Elle a eu une attitude très professionnelle, tout en étant très sympathique.</t>
  </si>
  <si>
    <t>kazi-76219</t>
  </si>
  <si>
    <t>excellente aceuil de Lamia .écoute et explique parfait.on est très satisfait de ses services.sa manière de parler sympa souriante.prete d écouter</t>
  </si>
  <si>
    <t>helleu-76186</t>
  </si>
  <si>
    <t>Commerciaux très convainquant pour vous faire souscrire très rapidement en indiquant que les offres sont valables uniquement le jour J.... Ensuite, le jour où vous demandez votre résiliation et vous mettez plus de 2 ans pour que votre résiliation soit effective (après des dixaines de relance de ma part) et plus de 2,5 ans pour recevoir le remboursement des cotisations prélevées à tord. Une honte. J'ai du faire opposition des prélèvements de cotisation automatique sur mon compte. A DECONSEILLER</t>
  </si>
  <si>
    <t>patricia-76160</t>
  </si>
  <si>
    <t>Très bon accueil de Nadège qui a été très efficace. Pourtant ma demande était compliquée mais elle a réussi à résoudre mon problème. Si ça pouvait être partout comme ça ! Merci beaucoup.</t>
  </si>
  <si>
    <t>volvov70-76152</t>
  </si>
  <si>
    <t>très bon accueil, et demande très bien renseigner par Nelly</t>
  </si>
  <si>
    <t>sirprince74-76126</t>
  </si>
  <si>
    <t>Je tenais à remercier Erika pour sa gentillesse, son écoute et son professionnalisme.
Un grand merci pour la régularisation de mon dossier.</t>
  </si>
  <si>
    <t>popom-76086</t>
  </si>
  <si>
    <t>rien du tout prix attractive  beaucoup tarifairetres aimable allocution tres entente politesse et sachant bien explique</t>
  </si>
  <si>
    <t>kikicallu-76075</t>
  </si>
  <si>
    <t>personne agréable avec un langage bien français, ce qui est rarement le cas pour les démarches téléphoniques</t>
  </si>
  <si>
    <t>laeti-75931</t>
  </si>
  <si>
    <t>Bonne relation téléphonique claire à l'entente du client et ces besoin</t>
  </si>
  <si>
    <t>ghys-75868</t>
  </si>
  <si>
    <t>Je suis satisfaite des prestations de Neoliane. Simple, rapide, les messages, les documents sont envoyés  par mails.
Très bon contact téléphonique, service client.
Merci Sarah pour votre écoute. 
Belle continuation.</t>
  </si>
  <si>
    <t>ajl-75855</t>
  </si>
  <si>
    <t>fil ce jour avec Nadège</t>
  </si>
  <si>
    <t>07 mai 2019 suite à une expérience en mai 2019</t>
  </si>
  <si>
    <t>mimiam-75684</t>
  </si>
  <si>
    <t>Très bon accueil , rappel sans faute pour le rdv téléphonique</t>
  </si>
  <si>
    <t>france-75558</t>
  </si>
  <si>
    <t xml:space="preserve">J'ai eu une écoute attentive et une réponse efficace à ma demande de ce jour. Si tous les échanges ressemblent à celui ci je pense que cette mutuelle me comblera.
Merci beaucoup Erika pour votre gentillesse.
 </t>
  </si>
  <si>
    <t>karineb-75307</t>
  </si>
  <si>
    <t>pour mon premier contact téléphonique, j'ai été agréablement surprise de la rapidité des renseignements que j'avais demandé ainsi que la réactivité de Erika qui m' immédiatement envoyé par mail le document demandé</t>
  </si>
  <si>
    <t>marine-75295</t>
  </si>
  <si>
    <t>Santiane m'a permi de trouver une mutuelle rapidement et efficacement sans avoir à chercher auprès de plusieurs organismes moi-même.</t>
  </si>
  <si>
    <t>black-75255</t>
  </si>
  <si>
    <t>La damoiselle que s occupe de mon dossier Iris elle été très cordial et elle a fait de son mieux pour le trattament de mon dossier dans le plus bref délai très satisfait</t>
  </si>
  <si>
    <t>mutuelle-75204</t>
  </si>
  <si>
    <t>service client
résiliation
informations, conseils
merci pour tout
bien informée etc
service client
résiliation
informations, conseils
service client
résiliation
informations, conseils</t>
  </si>
  <si>
    <t>farv-75147</t>
  </si>
  <si>
    <t>Relation client au top. Agent tres respectueux, souriant et jovial, qui vous donne envie de signer le contrat.</t>
  </si>
  <si>
    <t>prisc-75102</t>
  </si>
  <si>
    <t>Avis non représentatif car c'est la première fois que j'ai eu besoin de faire appel au service client. Mais très bon contact avec Nelly, la conseillère. Conseillère à l'écoute</t>
  </si>
  <si>
    <t>fredoom-75096</t>
  </si>
  <si>
    <t>explique bien et compréhensif donne de bonne explication et très arrangent très bonne mutuelle</t>
  </si>
  <si>
    <t>jf-75015</t>
  </si>
  <si>
    <t>Très bien reçu et renseigné téléphoniquement par Alison, pour un souci de dates de résiliation de ma mutuelle actuel, j'espère que mon affaire sera suivie. Actuellement je ne peux pas me prononcer sur Santiane, je n'y suis pas depuis assez de temps.</t>
  </si>
  <si>
    <t>pbremard-74982</t>
  </si>
  <si>
    <t>Très satisfait du service client et de la conseillère (Nelly) qui a traité mes demandes.</t>
  </si>
  <si>
    <t>patricia-74945</t>
  </si>
  <si>
    <t>les délégués de Santiane sont très acceuillants téléphoniquement et à l'écoute des problèmes que le client peut rencontrer</t>
  </si>
  <si>
    <t>padpaty-72136</t>
  </si>
  <si>
    <t>après nous avoir obligé, sans nous prévenir, de payer pour un capital décès totalement inutile, ils ont accepté la résiliation à la date anniversaire ( 1 an de paiement inutile ) mais ils ont continué à prélever la cotisation
malgré 5 emails et 3 appels téléphoniques promettant le remboursement du trop prélevé, le remboursement n'a toujours pas été fait
quant à la prestation assurance médicale, le contrat qu'ils m'ont envoyé ne correspond pas à celui de la compagnie d'assurance qui elle garantit les frais d'hospitalisation à concurrence de 200 % du tarif SS et non 300 % comme le promet Santiane</t>
  </si>
  <si>
    <t>sofianebou-72040</t>
  </si>
  <si>
    <t>A fuir et le plus rapidement possible...client depuis plus qu'un an et cela fait 2 mois que je vis un calvaire pour résilier le contrat malgré que j'ai fourni les documents nécessaires du contrat mutuelle obligatoire de ma femme.</t>
  </si>
  <si>
    <t>chris03400-71923</t>
  </si>
  <si>
    <t>A fuir..service commercial mécontent de ma non suite m a pourri au tel. Inadmissible.de plus il m avait glissé une assurance décès dans le devis. En loucedé..lamentable..</t>
  </si>
  <si>
    <t>nicole26-71793</t>
  </si>
  <si>
    <t>A fuir! ils ne sont pas sérieux</t>
  </si>
  <si>
    <t>gribouille69-71259</t>
  </si>
  <si>
    <t>bonjour j"ai changé de contrat de mutuelle pour une augmentation importante .j"ai eu un conseiller qui m"a vanté la Mutuelle Linéa qui est avec Santiane  je voulais un contrat qui soit important au niveau dentaire et optique ! j"ai fais confiance et là surprise j'ai adressé un devis pour une prothèse dentaire ;et quand  j"ai téléphoné pour savoir des renseignements sur ma prise en charge et là surprise sur 1850eurs ils me donne 300eurs j ai demandé des explications ont m'a répondu que c"était mon contrat la raison dans ma mensualité de 210euros j"ai une prévoyance de 67euros qui viens en déduction :!je suis scandalisé en aucun cas le conseiller m"a informé de ça la chose qui m"a dit que mon contrat était important pour les remboursements que je voulais .J"ai été trompé ! j"ai signé le 20/12/2018 je voudrais savoir si il y a un texte loi qui peut permettre de résilier ce contrat Je conseille surtout pas cette mutuelle ils sont champions pour embrouiller les gens et ils veulent faire a tout prix du chiffre il y a que ça qui compte pour eux merci de me répondre cordialement</t>
  </si>
  <si>
    <t>29 janvier 2019 suite à une expérience en janvier 2019</t>
  </si>
  <si>
    <t>pat51-70730</t>
  </si>
  <si>
    <t>Il faut fuir cet assureur,impossible de résilier mon ancienne mutuelle(hors délai)aucun remboursement possible.Des menteurs a éviter absolument.Je me suis retrouvé avec deux cotisations en janvier.</t>
  </si>
  <si>
    <t>win-70533</t>
  </si>
  <si>
    <t xml:space="preserve">Bonjour,
Je me suis fait avoir par cette mutuelle,  j'ai eu 
l'idée de m'inscrire en mi Août  et en début octobre ma situation a changé. Je voulais resilier le contrat impossible de transmettre un document sur leur page. J'ai appellé on m'a dit d'envoyer un document et ce contrat prendra fin automatiquement. Puisque J avais même pas encore deux mois chez eux. C'était impossible pour moi d'envoyer le document ni par mail ni à l'espace client. Et ils refusent de résilier mon contrat. Après toute tentative J'ai leur écris une lettre en recommandé accompagner dun document, ils m'ont dit faute de justificatif mon contrat reste en vigueur. Sans oublié qu'ils m'ont prélevés deux mois dun  coup alors  que ma demarche de résiliation etait en cours.
Je vous conseille cher internautes ne répondez pas à leurs attentes ne vous inscrivez pas à leur mutuelle . 
Normalement  cela ne devrait pas  se passer ainsi. Mais ils abusent ces gens là.  
</t>
  </si>
  <si>
    <t>martine-68904</t>
  </si>
  <si>
    <t>Devis sur Santinae.fr</t>
  </si>
  <si>
    <t>13 novembre 2018 suite à une expérience en novembre 2018</t>
  </si>
  <si>
    <t>babi-68585</t>
  </si>
  <si>
    <t>Il se targuent d'avoir de l'expérience et ils n'ont pas été foutus de bien résilier mon précédent contrat de mutuelle dans la bonne forme dans les délais avec la MGEN qui est pourtant une mutuelle très connue en France, résultat je me retrouve avec deux contrats de mutuelle maintenant. Je déconseille fortement !</t>
  </si>
  <si>
    <t>05 novembre 2018 suite à une expérience en novembre 2018</t>
  </si>
  <si>
    <t>miham-68285</t>
  </si>
  <si>
    <t>DE GRANDES DIFFICULTES A RESILIER MON CONTRAT PREVOYANCE RECU DE MAUVAISE INFORMATION DES CONSEILLERES 
SEULE MME ERIKA VALLIN A PU ME CONSEILLER CARRECTEMENT.</t>
  </si>
  <si>
    <t>syssi-66595</t>
  </si>
  <si>
    <t>On m'a raccroché au nez quand j'ai évoqué une autre mutuelle qui semblait plus favorable et qui ne m'avait pas été proposé par eux ...</t>
  </si>
  <si>
    <t>29 août 2018 suite à une expérience en août 2018</t>
  </si>
  <si>
    <t>calou60-66473</t>
  </si>
  <si>
    <t>je suis satisfaite de l'assureur santiane avec qui j'ai eu un premier contact en 2013 pour une mutuelle santé. aujourd'hui j'ai appelé ce matin pour trouver une nouvelle assurance santé plus adéquate avec mes besoins et moins onéreuse. La personne m'a rappelé cet après midi avec une proposition qui me convient parfaitement et répond entièrement à mes besoins.</t>
  </si>
  <si>
    <t>10 juillet 2018 suite à une expérience en juillet 2018</t>
  </si>
  <si>
    <t>thierry-65324</t>
  </si>
  <si>
    <t>Santiane contrairement a ses engagements contractuels, traîne des pieds pour la résiliation anticipée lorsque le conjoint souscrit une assurance obligatoire de son employeur qui vous couvre. Quatrième fois que nous renvoyons l'attestation de l'employeur, à chaque fois ils veulent une mention en plus : mention du caractère obligatoire de la mutuelle concurrente, indications de n° sécu des assurés qui manquent, puis le cachet de la société... à chaque fois un nouveau besoin pour jouer la montre jusqu'à la prochaine échéance.</t>
  </si>
  <si>
    <t>27 juin 2018 suite à une expérience en juin 2018</t>
  </si>
  <si>
    <t>romain-65096</t>
  </si>
  <si>
    <t>très bon opérateur. bonnes options.</t>
  </si>
  <si>
    <t>leeloo-64922</t>
  </si>
  <si>
    <t>Cliente depuis 2010, subissant les augmentations répétitives de ma mutuelle sans avoir le temps de m'y attarder, comme beaucoup de monde : "on verra ça plus tard" et on en arrive a des tarifs exorbitants.
Un coup de fil a point nommé d'une conseillère Santiane qui a persévéré pour m'avoir en ligne et heureusement pour moi car après 50 petites minutes d'échanges, un nouveau contrat signé, 33€ d'économies par mois pour les mêmes garanties... MERCI</t>
  </si>
  <si>
    <t>mag5570-64914</t>
  </si>
  <si>
    <t>propos très clairs sur la tarification.</t>
  </si>
  <si>
    <t>12 juin 2018 suite à une expérience en juin 2018</t>
  </si>
  <si>
    <t>steffy-64716</t>
  </si>
  <si>
    <t>courtier en assurance santé</t>
  </si>
  <si>
    <t>bigboy4884-64714</t>
  </si>
  <si>
    <t>tres bien renseigner plus des bonus non négligable:
2eme avis.fr par exemple</t>
  </si>
  <si>
    <t>11 juin 2018 suite à une expérience en juin 2018</t>
  </si>
  <si>
    <t>laetitia25-64671</t>
  </si>
  <si>
    <t>Bonne satisfaction au niveau des échange téléphonique et surtout au niveau des payement qui sont aussi tres tres rapide nous arrivons a les joindre et sont toujoursv tres aimable et agreable auvtelephone</t>
  </si>
  <si>
    <t>papoute38-64263</t>
  </si>
  <si>
    <t>La cata : un conseiller qui ment volontairement sur les montants de remboursement de votre mutuelle actuelle pour vous refourguer un ce ses contrats ! Un refus de résilier la prévoyance vendue soi disant en pack. Méfiance !</t>
  </si>
  <si>
    <t>sait-64011</t>
  </si>
  <si>
    <t>Très décue par ce courtier en assurance. Il s'agit d'un service très cher qui ne vaut absolument pas son prix. Je ne le recommande absolument pas aux gens qui ont de fortes de dépenses de santé. Par ailleurs les courtiers que l'on a au téléphone avant de choisir son contrat ne sont pas rigoureux : soit ils travestissent la vérité soit ils ne maitrisent pas les tarifs conventionnels de la sécurité sociale. Dans les deux cas c'est très grave. La personne que j'ai eu au téléphone a simulé des remboursements où il ne restait pratiquement rien à ma charge et je n'ai pas pris la peine de la mettre en doute, quelle erreur! C'est d'ailleurs l'une des raisons pour lesquelles j'ai contracté cette assurance. 
Cette mutuelle fonctionne comme une compagnie aérienne low cost : les prix ne sont pas réellement plus bas, et en cas de problème il n'y a aucun recours et personne au bout du fil.</t>
  </si>
  <si>
    <t>filou1950-63989</t>
  </si>
  <si>
    <t>J'ai eu a faire à ce comparateur d'assurance, je ne regrette pas mon choix (malakoff mederic) mais le fait qu'apres avoir signé, il n'y avait plus personne au bout du fil, du mail !! Viens de voir que cette société a été condamnée a 100000 euros d'amende par l'ACPR  LOL§</t>
  </si>
  <si>
    <t>pilatus-63530</t>
  </si>
  <si>
    <t>Ancien client de neoliane santé, J'ai été contactée pour changer mes cotisations et prestations. Ça me revient au final moins cher pour être mieux remboursée</t>
  </si>
  <si>
    <t>romp-63451</t>
  </si>
  <si>
    <t>Etonné par ces louanges dithyrambiques qui viennent de la Société, non ? Lorsqu'on passe au logiciel des mots reviennent souvent les mêmes.</t>
  </si>
  <si>
    <t>kiki31-63443</t>
  </si>
  <si>
    <t>Si VOUS N'AVEZ PAS BESOIN D'UNE MUTUELLE, prenez celle-ci car dans le cas contraire, fuyez !</t>
  </si>
  <si>
    <t>13 avril 2018 suite à une expérience en avril 2018</t>
  </si>
  <si>
    <t>kristof-63238</t>
  </si>
  <si>
    <t>je paye mon assurance mutuelle qui me remboursent integralement ma cotisation des prestations chez le medecin les devis sont a transmettrent a mon praticien je suis content de mes frais rembourser a la secu</t>
  </si>
  <si>
    <t>elise59680-63113</t>
  </si>
  <si>
    <t>l'assureur  a  su répondre a mes  questions  et  a  mes  besoins , je sais  maintenant  que  je  dois  faire  appel  a  santiane tout  les  an  pour  refaire un  point  sur  mon  contrat</t>
  </si>
  <si>
    <t>09 avril 2018 suite à une expérience en avril 2018</t>
  </si>
  <si>
    <t>jeanjean21-63086</t>
  </si>
  <si>
    <t>Ancien adhérent depuis 2013 j'ai eu un accueil très sympa pour une première  adhésion, j'ai été fort bien conseillé à l'époque  aujourd'hui j'ai été en contact avec une charmante personne qui a été très professionelle dans sa démarche pour me conseiller sur mes besoins</t>
  </si>
  <si>
    <t>03 avril 2018 suite à une expérience en avril 2018</t>
  </si>
  <si>
    <t>epii-62885</t>
  </si>
  <si>
    <t>Je suis trés satisfait de neoliane / parce qu'ils répondent a mes besoins. ce que domage avec les gens qui sont insatisfaits avec les mutuelles, c'est qui'ils ne laissent pas les agents leurs expliquer les devis envoyés, ils veulent comparer eux meme et n'y connaissent rien, tout ce qui les importe c'est de payer moins cher et c'est l'erreur a ne pas commettre parce que les remboursements ne sont pas forcément évident. mois j'ai suivi les conseils et les conseiller ma tout expliqué.</t>
  </si>
  <si>
    <t>19 mars 2018 suite à une expérience en mars 2018</t>
  </si>
  <si>
    <t>christiane-62464</t>
  </si>
  <si>
    <t>chez sentiane depuis 2013, je suis satisfaite de vos services et notamment d'être contactée régulièrement chaque année par vos collaborateurs</t>
  </si>
  <si>
    <t>flo-62449</t>
  </si>
  <si>
    <t>Je ne suis pas cliente mais ils m ont rappelé  suite à une demande de devis, personne au tel qui est devenue très agressive dès que je n ai pas voulu lui donner mon numéro ban de banque je voulais juste un devis ,elle a pété  les plombs , à  fuir !!</t>
  </si>
  <si>
    <t>zebulon-62398</t>
  </si>
  <si>
    <t>Sympa de m'avoir contactée pour réviser les formules</t>
  </si>
  <si>
    <t>mari-60780</t>
  </si>
  <si>
    <t>nous avons été contacté pour Santiane, par Angélique, Merci a elle pour sa patience et son professionnalisme. les précisions qu'elle nous a apporté ont été claire,  surtout elle nous a bien aidé pour les problèmes rencontrés avec les services de Néoliane</t>
  </si>
  <si>
    <t>christine-62267</t>
  </si>
  <si>
    <t>tres bonne acceuil et qualité prix</t>
  </si>
  <si>
    <t>12 mars 2018 suite à une expérience en mars 2018</t>
  </si>
  <si>
    <t>nounou-62237</t>
  </si>
  <si>
    <t>client chez vous depuis 2014 satisfait de vos services.aujourd'hui contacter pour revoir vos services et prix pour l'année 2019</t>
  </si>
  <si>
    <t>manzano-62164</t>
  </si>
  <si>
    <t>commentaire explication tres détailler.........................
commentaire explication tres détailler.........................</t>
  </si>
  <si>
    <t>titoune-62132</t>
  </si>
  <si>
    <t>LE CONSEILLER M'A BIEN GUIDÉ DANS MES CHOIX DE FORMULES
LE CONSEILLER M'A BIEN GUIDÉ DANS MES CHOIX DE FORMULES
LE CONSEILLER M'A BIEN GUIDÉ DANS MES CHOIX DE FORMULES
LE CONSEILLER M'A BIEN GUIDÉ DANS MES CHOIX DE FORMULES
LE CONSEILLER M'A BIEN GUIDÉ DANS MES CHOIX DE FORMULES</t>
  </si>
  <si>
    <t>nanou-62128</t>
  </si>
  <si>
    <t>Très bonne recherche, bonne formule calculée au plus juste pour les différents besoins personnels. Beaucoup de temps gagné, des économies faîtes. Les qualités d'écoute sont présentes ! Que du bon...</t>
  </si>
  <si>
    <t>bono-62081</t>
  </si>
  <si>
    <t>Concernant  la mutuelle santiane depuis 2014 nous sommes très satisfaits de cette mutuelle. Aussi bien dans les remboursements et même que nous avons souvent des personnes aux téléphone pour faire le point de notre mutuelle</t>
  </si>
  <si>
    <t>phil-61477</t>
  </si>
  <si>
    <t>Très bons conseils, informations précises et pertinentes , j'apprécie le suivi des dossiers et de la volonté  affichée de satisfaire le client. Je pense poursuivre notre collaboration en espérant une aide encore plus précise pour résoudre mes interrogations administratives.</t>
  </si>
  <si>
    <t>nanoumat-61248</t>
  </si>
  <si>
    <t>Ils ont vraiment des tarifs attractifs pour de bonnes garanties et un choix de formules adaptées à chacun</t>
  </si>
  <si>
    <t>carine26-61242</t>
  </si>
  <si>
    <t>J'ai trouvé un bon prix de mutuelle, pour une couverture correcte sur l'hopital et le médecin ce que je cherchais. Service client au top la dernière fois au téléphone</t>
  </si>
  <si>
    <t>tapimoket-60646</t>
  </si>
  <si>
    <t>Comme vous, je suis venu sur ce site pour comparer et choisir une mutuelle à titre privé. Comme vous je me suis posé la question maintes fois, et essayé de faire un choix. On m'a guidé, on m'a conseillé et j'ai pris celle-ci au final... Tout semblait beau... Jusqu'au moment de ma première hospitalisation, début décembre... Demande de remboursement, deux relances, un appel téléphonique... et toujours rien.
En revanche, ils sont à l'heure pour la cotisation, ça pas de problème !
C'est simple, s'ils ne réagissent pas plus rapidement, je change pour aller ailleurs</t>
  </si>
  <si>
    <t>boogynee-59654</t>
  </si>
  <si>
    <t>Bonjour,
Le 22 novembre 2017 j’ai souscrit en ligne un contrat de complémentaire santé Malakoff Médéric peps2 tonique 2 avec option famille. 
La conseillère m’a envoyé un devis qui me convenait. Elle m’a rappelé plusieurs fois pour que je signe, ce que j’ai fais en ligne. Mais au moment de signer elle m’a renvoyer le devis avec un pack prévoyance en plus! Je n’ai pas remarqué cette différence. Du coup je m’en retrouve avec un contrat prévoyance que je ne voulait pas!!</t>
  </si>
  <si>
    <t>lilouw-58586</t>
  </si>
  <si>
    <t xml:space="preserve"> une vente forcée ou un monsieur ... m'a fait croire que c'était la sécu qui vous mandatait de part la loi de Marisol Touraine de 2016  j'ai reçu un SMS pour faire la signature numérique mais jamais il n'a été questions de prélèvements.
Lorsqu'il m'a demandé confirmation de mon Rib pour les remboursement idem ....
Suite à cela je reçois un sms pour signature numérique mais lorsque je vois que je dois payer 22,15€/mois je lui dis ne pas vouloir du contrat. Ce Mr me répond que ce n'est pas grave qu'il avait eu aussi le sms et que lui faisait la signature numérique.
Je me retrouve avec un contrat forcé de chez vous. Suite à cet appel j'ai contacte ma banque pour bloqué toute opération, ma carte bancaire, j'ai contacté mon assureur qui me conseille de déposer plainte.
Allez vous m'aider après cette vente forcée d'autant plus que le numéro demandé est faux 09 80 09 17 12.
Merci d'agir avant que une plainte soit déposée a votre encontre comme voleur vente forcée, abus de personne handicapee comme me le conseille par mon assureur et le service juridique et ma banque qui serait en appui derrière moi.
Cordialement et dans l'attente de votre réponse rapide.
A Willems.
</t>
  </si>
  <si>
    <t>justlove-57893</t>
  </si>
  <si>
    <t>Nul nul je voulais un mutuelle bien pour avoir un bonne garantie de santé mais jamais fonctionné ma mutuelle à demander toujours de argent je bloqué le prélèvement bancaire et basta</t>
  </si>
  <si>
    <t>cuisto-56879</t>
  </si>
  <si>
    <t xml:space="preserve">Un démarchage juste au top niveau, comme ils savent si bien le faire, des promesses et même des engagements à la volée, tout cela pour se rendre compte à la première sollicitation, que de tout cela, du vent, du pipo, et une belle supercherie! 
De plus, bizarrement le contrat vendu par ce soit-disant comparateur en ligne, n'est assuré par aucune autre compagnie, sinon la leur(vérifiez les adresses) Orys Santé... Elle est belle, la manipulation. En tout cas c'en est fini des souscriptions en ligne en ce qui me concerne!
Surtout pour de l'assurance ! </t>
  </si>
  <si>
    <t>alain-55074</t>
  </si>
  <si>
    <t>A ne pas conseiller !</t>
  </si>
  <si>
    <t>mrmathieu-54868</t>
  </si>
  <si>
    <t>Harcèlement téléphonique suite à une recherche internet de la part de Santiane que je n'avais pas directement sollicité. Leurs Conseillers téléphoniques sont agressifs et vous rappellent alors que vous leur expliquez (toujours avec respect de ma part) que vous n'êtes pas intéressé par leur service. Leur frustration de ne pas "transformer la vente" ou de ne pas "contrôler" l'échange téléphonique produit très vite de l'animosité de leur part. En ce jour du 23/05/2017, un certain Nicolas me raccroche au nez quand je lui dis avoir déjà choisi une mutuelle et me rappelle pour me dire de ne pas les recontacter... Alors que j'avais déjà demandé (toujours avec respect et calme) à un de leurs téléconseillers d’arrêter de m'appeler un jour avant... Déjà 7 appels ce jour et il n'est que 13h...</t>
  </si>
  <si>
    <t>clembreitz-52577</t>
  </si>
  <si>
    <t>Bonne expérience, je me suis fait conseiller ce courtier par ma soeur qui passe par eux depuis trois ans et j'ai donc adhérer pour ma part en janvier 2016. Les tarifs sont attractifs et permettent de trouver des mutuelles qui remboursent plutot bien.</t>
  </si>
  <si>
    <t>virgou-52523</t>
  </si>
  <si>
    <t>Plutot satisfaite des service de Snatiane car je n'ai rien à repprocher pour l'instant, j'ai des réponses assez rapide à mes courriers, les mails en général sous 48h et les appels sans attente donc si je devais les noter je dirais qu'ils ont une note de 8,5 sur 10 sur le barométre des courtiers d'assurances.</t>
  </si>
  <si>
    <t>13 février 2017 suite à une expérience en février 2017</t>
  </si>
  <si>
    <t>m-detez-52370</t>
  </si>
  <si>
    <t>Déçu beaucoup de parlotte souscris en décembre 2017 que des ennuis pas reconnu carte non valide aucun remboursement par contre paiement fait 196eurs en janvier plus 20euros de frais et cerise sur le gâteau un prélèvement en janvier dernier de 131e54 au lieu de 125e22 plus de courtier m. Adam pas le souci de mutua gestion ils se renvoient la balle et toujours pas de carte</t>
  </si>
  <si>
    <t>09 février 2017 suite à une expérience en février 2017</t>
  </si>
  <si>
    <t>elisabeth-51683</t>
  </si>
  <si>
    <t>Assurances a eviter mes parents ont sourcrit chez eux pour 2017 alors que leur mutuelles actuelle n'acceptais pas la loi chatel quand on les as contacte pour annuler on nous a dit ne vous inquietez pas on va resilie votre mutuelle na pas le droit de refuser et sil y a un refus on annule la notre ben la mes parents ont 2 mutelles et neoliane ne veulent plus annule ... Jai fait appel a un avocat mais ne repondent pas a mon avocat jai fait appel aux droits des consomateurs ne leur repondent pas .... Je ne sais plus quoi faire .... Vraiment fuire cette assurances il faidrait qu'il ferme une honte</t>
  </si>
  <si>
    <t>clement-51779</t>
  </si>
  <si>
    <t>ATTENTION A VOUS !! C'est une société de courtage qui fera tout pour vous soutirer de l'argent, il vous font souscrire des contrats qui ne peuvent pas être résilier grâce a la loi Chatel. A EVITER ABSOLUMENT !!! Il ne vous envoi pas d'avis d'échéance, leurs conseillers vous mentent ou ignorent vos demandes, et cela juste pour vous faire payer 1 année de cotisation supplémentaire de façon injuste. Même si vous n'avez plus d'argent, il viendront réclamer à votre porte, bref... Je vous laisse imaginer la mentalité de cette société ! A EVITER si vous n'avez pas une mémoire extraordinaire pour vous souvenir de tous vos contrats et vos date d'échéance, car eux ne vous diront rien, mais se frotteront bien les mains !</t>
  </si>
  <si>
    <t>estelle-51227</t>
  </si>
  <si>
    <t>C'est un très bon intermédiaire, car au delas du travail de comparatifs sur les tarifs proposés par les assureurs, ce courtier sait être présent pour parfois faire la jonction entre le client et l'assureur et cela m'a bien aidé... je recommande</t>
  </si>
  <si>
    <t>melinda-51224</t>
  </si>
  <si>
    <t>Des prises en charges de qualité pour un tarif plus que correct voila ce que je demande chaque année à mon courtier et il fait le boulot donc je prolognerais tant que Santiane répondra à mes attentes.</t>
  </si>
  <si>
    <t>leadum-51107</t>
  </si>
  <si>
    <t>je démarre ma seconde année chez ce Courtier et j'ai pu en 2017 changer d'assureur pour bénéficier d'un produit beaucoup plus adapté à ce que je recherchais. j'ai économisé mon énéergie car ils prenent en charge la résiliation comme la premiere année d'ailleur.C'est top.</t>
  </si>
  <si>
    <t>jeanlouis64-50602</t>
  </si>
  <si>
    <t>Attention Danger!!! Surtout ne pas avoir affaire avec Santiane.J ai les memes problèmes :impossibilité de résilier  pourtant dans les meilleurs délais possibles etc......Cela fait 3 ans que mon amie se fait harceler par le meme groupe  et moi je suis tombé dans le panneau(très beau parleur) J ai donc fait opposition a tout prélèvement sur mon compte bancaire.Comment mon pays la France peut laisser agir des organismes pareils.Suite a un contact avec un ami homme de lois j attend de pieds fermes tous les cabinets de recouvrements et tous les huissiers que SANTIANE voudra bien m envoyer.</t>
  </si>
  <si>
    <t>calimardin1947-50353</t>
  </si>
  <si>
    <t>les promesses faites par la conseillère ne sont pas tenues: la soit disant augmentation des remboursements dans le domaine optique, par rapport à ma mutuelle précédente, se résume à 3 Euros pour une augmentation de cotisation d'environ 10E par mois. Quant au service client, intouchable au tél., et la promesse de pouvoir modifier son contrat au bout d'un an??? absence totale de suivi.</t>
  </si>
  <si>
    <t>jeremy1708-50094</t>
  </si>
  <si>
    <t>J'ai décidé de jouir de mes 14 jours légaux de droit de rétractation auprès de Santiane.
De une, j'appelle et tome sur une hôtesse très agressive qui ne veut pas me renseigner.
Très bien j'envois des mails, pas de réponse, j'envois un recommandé pas de réponse.
Et ce depuis 2013, Santiane me réclame la cotisation tous les mois, somme qui bien entendu devient de plus en plus élevée.
Je n'ai pas revu la somme de la 1ere cotisation, mutuelle à fuir comme la peste</t>
  </si>
  <si>
    <t>ryan75-50274</t>
  </si>
  <si>
    <t>Une exécutin simple et efficace, le plus est sans aucun doute d'avoir un conseiller pour détailler le spropositions ! je conseille fini de donner sans limte aux assureurs !</t>
  </si>
  <si>
    <t>09 décembre 2016 suite à une expérience en décembre 2016</t>
  </si>
  <si>
    <t>clement-50097</t>
  </si>
  <si>
    <t>A EVITER de toute urgence, Santiane vous promet de belle chose mais si vous devez résilier chez eux pour X raisons (dont une mutuelle de groupe obligatoire par exemple), elle n'est pas "soumis" à la loi Hamon et vous fera payez autant qu'elle le pourra jusqu'à la fin de l'année du contrat. Je regrette vivement mon choix, j'ai perdu plus de 90 euros, merci à eux !</t>
  </si>
  <si>
    <t>eriiiic-49732</t>
  </si>
  <si>
    <t>J'ai comparé sur le site Santiane l'année derniere et ils ont pris en charge ma résiliation de maniere à pouvoir me libérer de mon ancien assureur. j'ai eu un retard sur un de mes remboursement il y a quelques semaines et ils ont pu m'aider en transmettant les éléments à ma mutuelle donc je suis content de leur service.</t>
  </si>
  <si>
    <t>lila-49528</t>
  </si>
  <si>
    <t>Utilisation simple et rapide je suis passé directement via le comparateur qu'ils ont sur le site internet et le détail des formules présente de façn clairs les informations importantes donc ça m'a permis de comparer facilement</t>
  </si>
  <si>
    <t>johan-49292</t>
  </si>
  <si>
    <t>Je fais mes recherches depuis ce comparateur depuis deux ans à présent car les prix sont corrects et la méthode est rapide.J'ai changé chaque année de complémentaire car il ma fallu des garanties supérieurs et ils ont pu intervenir en me donnant les consignes nécessaires pour effrectuer les résiliations dans les temps. je n'ai plus la même conseillere qu'au départ mais enfin cela ne me dérange pas car je préfére la nouvelle.</t>
  </si>
  <si>
    <t>000000000-139751</t>
  </si>
  <si>
    <t>En 36 ans, j'ai toujours été satisfait des services de la MGP, obtention d'un conseiller au téléphone toujours rapide et correspondant compétent. Bien cordialement.</t>
  </si>
  <si>
    <t>MGP</t>
  </si>
  <si>
    <t>bilquis-139655</t>
  </si>
  <si>
    <t xml:space="preserve">J'ai toujours eu satisfaction auprès des interlocuteurs de la MGP, que ce soit par téléphone ou physiquement.
Je suis complètement satisfait des offres et des couvertures que la mutuelle apporte en terme de qualité et financier.
Je conseille la MGP les yeux fermés.
Merci 
</t>
  </si>
  <si>
    <t>nadine-139622</t>
  </si>
  <si>
    <t>Satisfaite de la gentillesse et de la réactivité de ma conseillère. J'attends à présent un appel d'un autre conseillé pour davantage d'information sur les 3  couvertures LYRIA. Merci.</t>
  </si>
  <si>
    <t>harley--139607</t>
  </si>
  <si>
    <t xml:space="preserve">La rapidité du traitement de mon dossier est très très favorable merci beaucoup...
Et Les prix sont très avantageux, bonne journée en vous remerciant de votre accueil téléphonique... </t>
  </si>
  <si>
    <t>mimice-139434</t>
  </si>
  <si>
    <t>Service client disponible et à l'écoute. Bonne qualité de prise en charge par rapport à d'autre compagnie d'assurance même si les tarifs restent élevés</t>
  </si>
  <si>
    <t>manacan-139358</t>
  </si>
  <si>
    <t>A chaque fois que nous avons cherché à joindre un conseiller, par téléphone et non par internet pour avoir une réponse rapide nous sommes toujours tombé sur des gens compétents et nous avons été bien renseigné.</t>
  </si>
  <si>
    <t>dompen-136365</t>
  </si>
  <si>
    <t>Petite erreur du service remboursement mais très bonne réactivité au téléphone. Il semblerait sue ladite erreur soit vite rattrapée. Merci à la personne que j'ai eu au téléphone pour sa réelle compétence alliée à une très bonne réactivité.</t>
  </si>
  <si>
    <t>valjean-135431</t>
  </si>
  <si>
    <t>Je suis très satisfait des prestations de la MGP envers nous les adhérents, néanmoins je regrette que le prix des cotisations versées par ces derniers soient trop élevé. Par ailleurs je félicite le personnel de la MGP qui nous accueille au tél 0971101112,pour sa compétence et son amabilité....</t>
  </si>
  <si>
    <t>brice973-135394</t>
  </si>
  <si>
    <t>Bonjour,
Je suis adhérentes à la GMF depuis 1997, je pense avoir fais le bon choix 
Je suis très satisfaite de mes interlocuteurs
Les personnes sont très agréable
Et très réactif
Je suis très bien renseignée
RAS
Cdt</t>
  </si>
  <si>
    <t>christophe--135052</t>
  </si>
  <si>
    <t>À ce jour, je suis relativement satisfait des prestations de la mutuelle. Néanmoins, une hausse du montant des remboursements pourrait être envisagée.</t>
  </si>
  <si>
    <t>pat31-134781</t>
  </si>
  <si>
    <t xml:space="preserve">Étant adhérant de la mgp avec ma famille depuis 1976 je suis toujours sastisfait à l heure actuelle, malgré les augmentations parfois élevées des cotisations
Par contre je trouve anormal que la mgp sponsorise un club de rugby et espere une réponse de votre part </t>
  </si>
  <si>
    <t>bruce-64-133791</t>
  </si>
  <si>
    <t>Mutuelle Générale Police.Avec très bon contrat prix pas excessif.Très bon remboursement.Pas d'attente lors d'un appel.Très bon accueil.Explications très positives.Rapidité d'exécution de tous les formulaires et des remboursements</t>
  </si>
  <si>
    <t>maximecollange-131700</t>
  </si>
  <si>
    <t>Conseillère rigoureuse et à l'écoute, a règlé un dysfonctionnement en quelques clics très efficacement. 
Peu d'attentes et pris en charge très professionnellement.</t>
  </si>
  <si>
    <t>ninou-101554</t>
  </si>
  <si>
    <t>très satisfait  à ce jour de toute mes demandes par téléphone personnel très agréable et compétant. les prestations de mon contrat son toujours honore en temps et en heure .En espérant avoir répondu à vos attente. Cordialement</t>
  </si>
  <si>
    <t>zessy77-127490</t>
  </si>
  <si>
    <t>Il est assez difficile d'avoir un conseiller en une seul fois, en revanche il rappelle toujours.
Concernant le remboursement,  le délai pourrait être raccourci,  mais dans l'ensemble je suis satisfaites de mon assurance.</t>
  </si>
  <si>
    <t>djames-126939</t>
  </si>
  <si>
    <t>Bonjour je suis assez étonné des avis que je lis, je suis surveillant pénitentiaire et mon épouse est une civil pour nous couvrir nous 2 ainsi que la perte de salaire 3ans garantie pour elle car civil et moi 5ans car fonctionnaire je n'ai jamais eu aucun soucis de remboursement a moi seul je paye 15e par mois pour nous 2 je suis a 19.90e je precise de plus que je n'ai pas de tarif école et que qui plus est ils sont toujours a l'écoute yna pas de plate-forme a l'autre bout du fil y'a un être humain un être humain professionnel à l'écoute et adorable ils sont de très bon conseil et en plus si vous n'êtes pas encore assuré a la gmf il y'a un accord entre la mgp et la gmf qui vous permettra de baisser votre facture d'assurance auto de 20% de quoi compenser les petits soucis de peix qui ne vous conviennent pas en revanche avant j'étais a la MMJ et eux me facturaient 58e par mois et ils ont sur facturé car plusieurs mois après ils m'ont remboursé presque 400e franchement a la mgp il n'y a rien a dire, moi je suis actuellement en arret de travail arrivé au 3ème mois lorsque je passerai a demi traitement là je pourrais les juger sur leurs capacité de compensation de salaire pour l'instant RAS</t>
  </si>
  <si>
    <t>fred-126845</t>
  </si>
  <si>
    <t>tres bon service telephonique et personnelle comprehensif  seul point noir legere attente avant d avoir un conseiller env8 mn sinon tres bonne satisfaction</t>
  </si>
  <si>
    <t>tom-126321</t>
  </si>
  <si>
    <t>Trop cher par rapport à d autres assurances santé.. Le remboursement est correct mais la mensualité est trop élevée.. Devis effectués, à la Mgp de revoir ses prix..</t>
  </si>
  <si>
    <t>jeanluc-125754</t>
  </si>
  <si>
    <t>La MGP est une très bonne Mutuelle....Mais un peu chère pour les retraités !...Étant adhérent depuis 1970...je suis très satisfait...Très bonnes relations !...</t>
  </si>
  <si>
    <t>patufet-125233</t>
  </si>
  <si>
    <t>Je suis tres satisfait  de la MGP.  On joint rapidement un conseiller.  Accueil très  satisfaisant.   Personnel  competent.  Je pense qu'il n'y a rien d'autre a dire sinon ma satisfaction.</t>
  </si>
  <si>
    <t>--124996</t>
  </si>
  <si>
    <t xml:space="preserve">La conseillère qui a répondu à mes demandes s’est avérée très professionnelle et très agréable. 
Le temps d’attente quand à lui ne fut pas très long. </t>
  </si>
  <si>
    <t>cantalou15-123809</t>
  </si>
  <si>
    <t>Madame, Monsieur, 
Je tiens à préciser que je suis entièrement satisfait de ma mutuelle MGP étant adhérent depuis mon entrée dans le police nationale depuis le 01/10/1977 surtout en étant à Evoluition.
Par contre je tiens à préciser que le tarif mensuel de 259,16 euros pour une couverture mutualiste étandue à mon épouse et notre fille est difficilement acceptable et tenable dans un budget car si vous faites un rapide calcul de 259x12= 3108 euros.....Cela fait très très cher. Nous allons être obligé pour mes ayant droit de trouver une mutuelle privée locale beaucoup moins chère.
Merci de votre compréhension en espérant avoir une réponse.
Bien cordialement.
Jean-Claude Morans</t>
  </si>
  <si>
    <t>gillou-123208</t>
  </si>
  <si>
    <t xml:space="preserve">Excellent pour la 1ère mutuelle à Mission.
D’autres le voudraient mais n’y mettent pas les moyens d’y parvenir 
Une action sociale réelle et de terrain 
Un accompagnement de tous les jours </t>
  </si>
  <si>
    <t>mimi-78731</t>
  </si>
  <si>
    <t>Je suis cliente a la MGP pour une assurance perte de salaire ,je suis à mi- temps thérapeutique depuis le mois de Février et je n ai encore rien reçus en complément salaire  . nous sommes le 15/06/2021 et toujours rien ! quand je suis en contact avec eux ils me disent en gros qu ils n ont pas que mon dossier à faire !!!! j ai deux assurances chez eux je comptais en prendre deux de plus en juillet .He bien je pense que je vais faire l' inverse tout arrêter et me  sauver de chez eux.et j ai d autres collègues qui sont dans le mème problème et vont faire la mème chose  .</t>
  </si>
  <si>
    <t>jo-116145</t>
  </si>
  <si>
    <t>Bonjour,
Ayant perdu une partie de mon autonomie, j'ai pu bénéficié d'une aide financière malgré que je ne sois pas couverte par le contrat MGP Dépendance.
Merci
Cordialement</t>
  </si>
  <si>
    <t>---113058</t>
  </si>
  <si>
    <t>le prix de la cotisation est correct. les conseillers sont toujours à l'écoute lorsque l'on a besoin de renseignements ou de conseils. mutuelle à conseiller</t>
  </si>
  <si>
    <t>hakim-47-112624</t>
  </si>
  <si>
    <t xml:space="preserve">Mutuelle assez cher au vu de certains remboursement notamment pour le visuel.
De même que le forfait auto médicament n'a aucun intérêt car la liste des médicaments remboursable n'est vraiment pas pertinente. </t>
  </si>
  <si>
    <t>client27-110274</t>
  </si>
  <si>
    <t>Un numéro de téléphone facilement joignable (pas d'attente interminable...)  et un accueil téléphonique sans faille. J'ai téléphoné à trois reprises à ce service et ai toujours reçu une écoute attentive. La réponse a été conforme à mes attentes.</t>
  </si>
  <si>
    <t>flochadelaud-109259</t>
  </si>
  <si>
    <t>Bon suivi de dossier, tarifs un peu élevés par rapport aux autres mutuelles mais cela reste correct. Bonnes garanties pour les membres des forces de l’ordre avec les risques du métier.
Dommage qu’il faille tout envoyer par courier, une transmission des diverses factures par mail serait vraiment pratique.</t>
  </si>
  <si>
    <t>tchalef-109012</t>
  </si>
  <si>
    <t>Nous sommes avec mon épouse, retraités et satisfaits bien évidemment des services rendus par cette mutuelle. 
Le contraire serait anormal et surprenant en raison du coût des cotisations qui avoisine les 15% du montant net mensuel que je peux percevoir.
C'est franchement dur à avaler.</t>
  </si>
  <si>
    <t>tapeton-108822</t>
  </si>
  <si>
    <t>Les réponses apportées sont très satisfaisante. Le temps d'attente est très réduit et les communications sont toujours très courtoises. Je suis très satisfait de ma mutuelle santé.</t>
  </si>
  <si>
    <t>r99-108408</t>
  </si>
  <si>
    <t>Rien de spécial à dire, que je suis globalement satisfait des services et produits offerts par la Mutuelle.
Plus particulièrement au sujet des conseillers je suis très satisfait des différents contacts que j'ai eu par téléphone ; par la gentillesse, l'écoute et les bons renseignements fournis.
Pour le prix je n'ai mis que 4 étoiles car ce dernier me parait assez cher.</t>
  </si>
  <si>
    <t>nobeb-108377</t>
  </si>
  <si>
    <t>Quand j'adresse un document pour  pour remboursement réponse rapide disponibilités et relations cordiales tarifs un peu élevée mais vu mon âge il ne faut pas se plaindre</t>
  </si>
  <si>
    <t>titelive-107794</t>
  </si>
  <si>
    <t>Prix des cotisations dans la fourchette haute (certes pour un assuré "âgé" et ce malgré la remise pour ancienneté) au vu de certaines prestations fournies. Pour exemple, le remboursement des dépassements d'honoraires frise l'obole alors que bien souvent ce dépassement est subi et n'est pas le fait de la volonté du patient par rapport au médecin choisi (a t-on souvent le choix ?) . D'autre part, pour améliorer la qualité du service, n'est-il pas envisageable de pouvoir envoyer, en pièces jointes, à un boîte mail MGP les documents nécessaires à certains remboursements de soins. Cela éviterait une perte de temps par l'envoi de courrier papier et une économie de timbres pour l'assuré.</t>
  </si>
  <si>
    <t>nana-106235</t>
  </si>
  <si>
    <t>Bonjour,
La disponibilité des conseillers est excellente, leur amabilité est vraiment à la pointe. 
J'ai un bémol, le prix de ma mutuelle santé, trop chère, à mon avis. Par ailleurs, je pense que la MGP pourrait faire un effort sur le remboursement des implants dentaires et les lunettes. Malgré tout, je n'envisage pas de quitter cette mutuelle, soutien de la Police.</t>
  </si>
  <si>
    <t>gonzoflo-105951</t>
  </si>
  <si>
    <t>mutuelle un peu chere mais reactive lors des appels et de la prise en compte des demandes effectuees. cette mutuelle s'est améliorée et montre qu'elle essaye d'évoluer</t>
  </si>
  <si>
    <t>francois1973-105893</t>
  </si>
  <si>
    <t>Mutuelle assez chère malgré mes 23 ans de fidélité mais  remboursement en général assez rapide. Quelques bug parfois et nous devons relancer lorsque des anomalies se produisent. Pour des raisons de praticité, j'aimerais que comme dans mon ancien département, ils puissent gérer la sécurité sociale.(Puy de dôme - var). Une agence a proximité serait aussi la bienvenue.</t>
  </si>
  <si>
    <t>cricri-105652</t>
  </si>
  <si>
    <t>Mutuel trop chere  très Mal remboursee sur les soins optique et soins dentaire. Suis en évolution donc au maximum de la couverture. Effort a fournir dans ce sens.</t>
  </si>
  <si>
    <t>luc-105645</t>
  </si>
  <si>
    <t>Client depuis 10 ans a la mgp. Mon suivi est médiocre.  Je  compte sincèrement résilier mon adhérence . Depuis 1 an je ne suis plus suivi par la mgp. Je suis sans arrêt en train de les relancer</t>
  </si>
  <si>
    <t>yvan-105632</t>
  </si>
  <si>
    <t>Bonne garanties mais un peu cher tout de même. La bonne nouvelle est que nous avons un forfait annuel pour les consultations d'ostéopathie et cela aide franchement par ces temps.</t>
  </si>
  <si>
    <t>cloo--105609</t>
  </si>
  <si>
    <t>Très bonne écoute, mon problème a été résolu, bonne réponses apportées. J’attends que mes remboursements soit réalisés, mais toutes les questions que je me posais ont été résolus. Merci encore !</t>
  </si>
  <si>
    <t>cats-105400</t>
  </si>
  <si>
    <t>Chère et malgré cela beaucoup de reste à  charge, gestion des remboursements contraignante, la suppression des bureaux et délégués locaux est problématique car les renseignements via la plate-forme sont insuffisants ou inadaptés. L'accès à la compréhension de nos contrats limité.</t>
  </si>
  <si>
    <t>deep-105259</t>
  </si>
  <si>
    <t>Bonjour, je pense que vous pourriez faire un peux plus d’efforts concernant les remboursements de vos clients après 43 ans de travaille certe je n'ai pas toujours été assuré chez vous mais quand on vois toutes les personnes qui ne travail pas ou qui arrivent  d’ailleurs qui on la cmu ou très peux de cotisation je ne trouve pas normal de devoir payer 91 euros de ma poche pour une paire de semelle ou 250 euros lorsque je vais chez l'oculiste tous les trois ans je suis vraiment déçu par se fonctionnement je pense que tous le monde à le droit de se faire soigné mais un effort de votre part pour ceux qui paye serait le bien venu merci bonne journée à vous. Monsieur LEYGUE.</t>
  </si>
  <si>
    <t>tony-105174</t>
  </si>
  <si>
    <t xml:space="preserve">Client MGP depuis maintenant plus de 18 ans, je suis pleinement satisfait et recommande vivement cette dernière. 
Ayant pas mal de soucis ces dernières années il est bon de savoir qu'on a une mutuelle solide sur laquelle on peut compter </t>
  </si>
  <si>
    <t>saphir-1-105137</t>
  </si>
  <si>
    <t xml:space="preserve">Les conseillers sont très disponibles et très compétents.
Les réponses obtenues sont claires et les explications accessibles même aux non initiés.
Les prix pratiqués sont néanmoins assez élevés.
</t>
  </si>
  <si>
    <t>syl-105132</t>
  </si>
  <si>
    <t xml:space="preserve">Mutuelle dans la moyenne ... 
Le personnel est disponible rapidement par téléphone mais aussi en presentiel dans les agences...
Remboursement des soins rapide </t>
  </si>
  <si>
    <t>jeff-105131</t>
  </si>
  <si>
    <t>Je suis complètement satisfait des renseignements que je ne savais pas, bravo pour l'écoute. je vous note 10 sur 10, même 20 sur 20.
cordialement.
Mr HERENG Jean-François</t>
  </si>
  <si>
    <t>pitaguette-105102</t>
  </si>
  <si>
    <t>Le temps d'attente lors des appels est raisonnable. L'amabilité des interlocuteurs est variable, certains ne donnent pas envie de poser des questions. Lorsque j'appelle pour un problème, les réponses varient selon l'interlocuteur. Certains ne sont pas du tout renseignés et vous répondent malgré tout. D'autres, comme aujourd'hui, sont cordiaux, disponibles et connaissent leur produit. Ma note est donc mitigée</t>
  </si>
  <si>
    <t>marie31-105043</t>
  </si>
  <si>
    <t>Je recommande prix raisonnable
Rapidité des remboursements 
Manque parfois de  bon conseils
Mais reste dans l ensemble satisfaisant
Bon rapport qualité prix</t>
  </si>
  <si>
    <t>gaby-105033</t>
  </si>
  <si>
    <t xml:space="preserve">Le personnel de la plateforme est à l ecoute et compétent.
Les remboursements sont faits dans des délais très raisonnables.
Le prix des cotisations est elevé comparativement aux montants des remboursements et après comparaison avec d autres mutuelles. 
</t>
  </si>
  <si>
    <t>mutuelle-104866</t>
  </si>
  <si>
    <t xml:space="preserve">Bonne assurance-santé qui s'adapte avec l évolution de la société.
Dans les décennies à venir, les gammes devraient évoluer et s'adapter rapidement aux fins de permettre aux assurés d'avoir une garantie sans surprise.
Félicitations pour la prise en compte du COVID 
</t>
  </si>
  <si>
    <t>maddy-104842</t>
  </si>
  <si>
    <t xml:space="preserve">Je me demandais si l'onglet "Satisfaction" était en rapport avec le niveau du prix de ma mutuelle ou avec la satisfaction des prestations et services rendus par cette même mutuelle. C'est pas claire votre sondage ... 
Mon avis le voici : Je trouve que ma mutuelle est chère d'autant que de moins en moins de prestations médicales sont remboursées ou de plus en plus "mal" remboursées : 20 euros pour un ostéopathe qui vous en coûte 60 .... Et je ne parle pas des prestations dentaires et des lunettes. C'est simple on y va plus ! ...
NON. Mon véritable avis de SATISFACTION auquel je mets le maximum d'étoiles, c'est pour la gentillesse et le professionnalisme de la conseillère MGP que j'ai eu au téléphone ce matin. BRAVO madame et encore MERCI à vous. Cordialement.       </t>
  </si>
  <si>
    <t>dib-104833</t>
  </si>
  <si>
    <t>Une Mutuelle qui répond à mes attentes , les dossiers sont réglés sérieusement
Aucun Problème depuis de années 
Le Personnel est à l'écoute 
Très bonne Mutuelle</t>
  </si>
  <si>
    <t>cristoufle--104734</t>
  </si>
  <si>
    <t>Analyse de ma demande très rapide et réponse obtenue très claire. Message informant de la possibilité d’être appelé en cas d’attente trop longue très judicieux.</t>
  </si>
  <si>
    <t>moi-104733</t>
  </si>
  <si>
    <t>Prise de contact téléphonique aujourd’hui et j’ai eu immédiatement la réponse à ma question. J’ai été très bien prise en compte. Je suis satisfaite de la mutuelle depuis plus de trente ans. J’ai pu faire évoluer mes contrats sans problèmes.</t>
  </si>
  <si>
    <t>charlie-104655</t>
  </si>
  <si>
    <t>Les appels sont gratuits et le service clientèle répond très rapidement. 
Les remboursements sont en général rapides. La MGP gère aussi la sécurité sociale.
J'ai fait une demande de rattachement, j'attends de voir la réactivité de cet organisme.</t>
  </si>
  <si>
    <t>pierre-104648</t>
  </si>
  <si>
    <t>43 ans que je suis à la MGP et je n'ai jusqu'à présent jamais été déçu. Continuez comme cela , bon accueil téléphonique et gentillesse . Les conseillés sont trés à l'écoute et de bons conseilles.</t>
  </si>
  <si>
    <t>yannick--104637</t>
  </si>
  <si>
    <t xml:space="preserve">personne a l'écoute et prise en compte de la situation sanitaire dans les délais 
réactivité et écoute tres importante aux vues de la situation 
tres satisfait 
</t>
  </si>
  <si>
    <t>nene-104609</t>
  </si>
  <si>
    <t xml:space="preserve">Lors de mon contact téléphonique j'ai exposé ma situation à mon correspond qui m'a écouté, conseillé et orienté d'une façon positive ma demande.
Lors de notre échange la personne était très professionnelle elle m'a posé des questions afin de mieux répondre à mes attentes.
Je me félicite de cet échange et je suis content de faire partie de la MGP.
Cordialement
</t>
  </si>
  <si>
    <t>rivet-104583</t>
  </si>
  <si>
    <t xml:space="preserve">Satisfait de min assurance santé, qualité prix 10/10. Rapidité des réponses et solution trouvé à chaque demande. Amabilité des interlocuteurs. 
Je recommande </t>
  </si>
  <si>
    <t>chris78-104580</t>
  </si>
  <si>
    <t xml:space="preserve">
Adhérente a la MGP depuis 1987, un grand merci sincère a l'ensemble des agents de ma mutuelle pour leur amabilité, disponibilité et efficacité lors d appels pour renseignements.
c'est depuis longtemps du Top niveau!!
</t>
  </si>
  <si>
    <t>pajou-104566</t>
  </si>
  <si>
    <t>Très bonne mutuelle, les services sont géniaux...
Le service client est impeccable..
Le seul bémol serait le tarif un peu un peu cher lorsque l'on est une famille avec 3 enfants.
Merci</t>
  </si>
  <si>
    <t>teddy-104484</t>
  </si>
  <si>
    <t>La mgp est une bonne mutuelle. La plupart du temps on est en ligne assez rapidement avec un interlocuteur qui fait son possible pour satisfaire notre demande.</t>
  </si>
  <si>
    <t>youhouhou-104457</t>
  </si>
  <si>
    <t xml:space="preserve">Très bonne mutuelle, les remboursements sont assez rapides, le site internet contient toutes les informations nécessaires, bonne réactivité au téléphone,
Je recommande !
</t>
  </si>
  <si>
    <t>nanardugard-104447</t>
  </si>
  <si>
    <t>Je suis tres content des services de la MGP, je suis adhérant depuis 35 ans . L'accueil téléphonique est toujours rapide et agréable. Il existe une vraie prise en charge des demandes , une efficacité et une rapidité dans les réponses.</t>
  </si>
  <si>
    <t>bob972-104443</t>
  </si>
  <si>
    <t xml:space="preserve">Avis afin de faire évoluer la MGP.
Courant 2020 gros souci de remboursement sur une prestation de spécialiste non OPTAM. Pour faire simple on me penalisait de 20%  sur le BR  et on me diminuait en plus mon remboursement de la mutuelle,  la totale quoi! En résumé sur une consultation de 65euros à laquelle je devais être remboursé de 65 euros on me rembourse 55.80 euros. Il a fallu 6 mois et 2 LAR pour me faire entendre et c'était limite (je vous fait grâce des: "oui mais c'est comme ça "), et mon contrat était très explicite. 
En deuxième,  mais beaucoup moins grave,  j envoi une facture de pharmacie et je reçois le lendemain un mail m'informant que les médicaments de 20 et 5.5% ne sont pas pris en compte. Je renvoie dans la soirée un autre mail pour leur dire que d'après mon contrat les autres médicaments de 2.1 et 10% le sont.
Le surlendemain je reçois un nouveau mail m'informant du remboursement. 
Bon à priori j ai réagi trop vite car ils étaient en train d'étudier ma facture,  mais le mail n'était pas clair, il aurait mieux valu attendre ou mettre dans mail : votre facture est en étude mais nous vous rappelons que les médicaments de 20 et 5.5% ne seront pas pris en charge. 
J'ai d'autres remarques mais cest 3 pages A4 qu'il me faudrait.
Je reste à l'écoute de la MGP si toutefois elle désire me contacter. 
</t>
  </si>
  <si>
    <t>hepsy0501-104424</t>
  </si>
  <si>
    <t>Je suis très satisfaite des services de la mgp. Le personnel est très réactif... 
Cependant, ça serait bien qu'on ait notre propre conseiller pour un suivi plus rapide...
Mme Julie Payet</t>
  </si>
  <si>
    <t>m--n-104394</t>
  </si>
  <si>
    <t xml:space="preserve">Les garanties dentaires et optiques sont d'après moi à revoir à la hausse. Surtout pour les couronnes et autres interventions de ce type.
Sinon, au niveau service client ils sont au top. On peux les appeler sans aucun problème et répondent aux questions qu'on leurs posent. 
</t>
  </si>
  <si>
    <t>celeste-104373</t>
  </si>
  <si>
    <t>Très à l'écoute, renseignements clairs, nets, précis, satisfaite des réponses données et du service demandé . Rien à redire. satisfaite en tous points.</t>
  </si>
  <si>
    <t>prunefle-104348</t>
  </si>
  <si>
    <t>Bonne mutuelle dans l'ensemble. Accueil téléphonique parfait. les remboursements pourraient être réévalués à la hausse, et les cotisations à la baisse. Afin d'éviter les départs massifs vers d'autres mutuelles</t>
  </si>
  <si>
    <t>kakou-104342</t>
  </si>
  <si>
    <t>Je suis à la MGP depuis 2003 et je suis très satisfaite de leurs services.De la prise en charge ou du service d’accueil téléphonique. J’ai eu une mutation professionnelle en 2018 en Guadeloupe même à distance je reste aussi satisfaite.
Seul petit problème j’ai dû appeler à plusieurs reprises afin que mon fils puisse être inscrit sur ma carte mutuelle car à chaque fois que j’appelais je recevais une nouvelle carte mais il ne figurait pas dessus.
Je ne sais pas d’où venait le problème mais le problème a été réglé.
Après réflexion je pense que j’ai une petite part de responsabilité...
Alors pour conclure oui je recommande cette mutuelle c’est une bonne mutuelle efficace et à l’écoute de ses adhérents.</t>
  </si>
  <si>
    <t>mumu--104340</t>
  </si>
  <si>
    <t>Excellente mutuelle les conseillers vous renseigne très bien et très efficace et très professionnel. Remboursements rapides. Je recommande cette mutuelle</t>
  </si>
  <si>
    <t>tortue--104337</t>
  </si>
  <si>
    <t>Je suis adhérente à la MGP depuis 1987 et j'ai toujours été satisfaite des prestations rendues.
La disponibilité et la réactivité des interlocuteurs sont à souligner, les dossiers sont traités rapidement, avec sérieux et rigueur.
Le rapport qualité/prix est indéniable.
Le panel d'offres est important.
Tout est fait pour faciliter les démarches et le site web est co.vivial.
Je re commande cette mutuelle.</t>
  </si>
  <si>
    <t>andre-104330</t>
  </si>
  <si>
    <t>C est rassurant de compter sur une mutuelle santé solidaire qui prend en charge vos dépenses de santé, surtout lorsque on est retraité.
Le seul petit hic lorsque on prend sa retraite on perd en pouvoir d achat et la mensualité de la mutuelle reste toujours la même. Mais étant très satisfait de ma mutuelle depuis 40 ans, je suis resté fidèle à cette mutuelle.</t>
  </si>
  <si>
    <t>kikinou-104305</t>
  </si>
  <si>
    <t>Bonne mutuelle reactive mais un peu chère pour une couverture parfois decevante sur certains poste en particulier les prothèses dentaires et les aides auditives</t>
  </si>
  <si>
    <t>kim06-104256</t>
  </si>
  <si>
    <t>Très satisfait des prestations et de la relation client. Opérateurs téléphoniques professionnels, toujours agréables et courtois. Les remboursements sont effectués dans des délais raisonnables.</t>
  </si>
  <si>
    <t>christophe-104238</t>
  </si>
  <si>
    <t>Satisfait de ma mutuelle santé même si de par ma profession les prix sont élevés mais le complément de salaire en cas de problème de santé est pris en charge ce qui est très important.
Toujours eu une bonne communication avec les différents interlocuteurs qui ont toujours su apporter une réponse à mes demandes.</t>
  </si>
  <si>
    <t>zag-104229</t>
  </si>
  <si>
    <t>Chez la MGP depuis peu, je n’ai eu recours qu’à des remboursements santé basique mais je suis très satisfait de la prise en charge de nos corps de métier et de nos spécificités ( souvent non comprise ou beaucoup trop cher chez d’autres mutuelles )</t>
  </si>
  <si>
    <t>yoyo-104217</t>
  </si>
  <si>
    <t>Je suis dans l'ensemble satisfaite. Sauf que pour la prestation demande d indemnité perte de salaire si l'on a un soucis de santé quelques mois soit 6 mois après la souscription vous n etes pas indemnisé.  C est dommage.</t>
  </si>
  <si>
    <t>chaumiere-104213</t>
  </si>
  <si>
    <t xml:space="preserve">Je suis adhérent à la MGP depuis 1979, la mutuelle m'a toujours accompagné auusi bien dans ma vie professionnelle que dans celle de retraité.
J'ai opté pour des dispositions particulières tels que compléments de salaire lorsque j'étais en activité.
Les remboursements sont pris en charge très rapidement, suivant les options il est offert une bonne couverture aussi bien en dentaire qu'en optique 
Je suis satisfait et ne changerai pas de mutuelle     </t>
  </si>
  <si>
    <t>sissi-104211</t>
  </si>
  <si>
    <t xml:space="preserve">LES OPERATEURS DE LA MGP SONT TOUS DES PERSONNES TRES PROFESSIONNELLES ET A L ECOUTE 
CES DERNIERS   M ONT RAPPELLEE   DANS UN DELAI TRES COURT AFIN D EVITER TROP D ATTENDRE
JE SUIS TRES SATISFAITE DE L ENSEMBLE DE L EQUIPE ET DU SUIVI DE MON DOSSIER 
LEUR REPONSE EST RAPIDE </t>
  </si>
  <si>
    <t>killian--104190</t>
  </si>
  <si>
    <t xml:space="preserve">service parfait , je recommande donc de choisir cette mutuelle , réponse claire et concise , pas beaucoup de temps d’attente. 
La mgp est une bonne mutuelle </t>
  </si>
  <si>
    <t>gigsl13-103974</t>
  </si>
  <si>
    <t>Tres bon assurance, toujours là, tres bon accueil téléphonique  ,tres courtois ,jamais eu aucun problème  pour les joindre,toujours tres clair et disponible à mes demandes, je recommande  cet assureur.</t>
  </si>
  <si>
    <t>06 février 2021 suite à une expérience en février 2021</t>
  </si>
  <si>
    <t>marbou86--103764</t>
  </si>
  <si>
    <t>Après presque 50 ans d'affiliation à cette mutuelle je n'ai pratiquement aucune critique négative à formuler. Peut-être au niveau des tarifs qui sont un peu plus élevés que d'autres, mais comparativement les prestations valent cette différence. Pour le reste, je suis parfaitement satisfait : qualité des contacts, précision des renseignements, délais et niveau des remboursements, ...</t>
  </si>
  <si>
    <t>gallion-103759</t>
  </si>
  <si>
    <t>je trouve que nous sommes très peu remboursé même en  ayant choisi le contrat évolution . En effet il y a très peu de spécialistes conventionnés la plupart dépasse leur honoraire. Cela fait plus de quarante ans que je suis à votre mutuelle  et a plusieurs reprises j'ai pensé quitter la MGP en pensant qu'en prenant le l'âge je  serais mieux remboursé q'une autre mutuelle dans le privé qui aurait été beaucoup moins chère.Malheureusement ce n'est pas le cas . Dernièrement j'ai été opéré du genoux et les visites chez le chirurgien orthopédique ex 80 euros de consultation plus 100 euros de gel pour une infiltration ,je n ai été remboursé environ  de 34 euros seulement. Donc en vieillissant on a de plus en plus de problème de santé  et je pensais être mieux remboursé vu le prix de ma cotisation. Il existe bien une demande d' aide mais si il faut toujours demandé je ne fais pas l'aumône .
Donc vu la considération de la fidélité  je pense a l avenir me renseigner pour trouver un  contrat de mutuelle a ce prix qui rembourse mieux les dépassements d'honoraires ainsi que pour les dents les lunettes  qui pour moi ne sont pas du luxe.
Veuillez Monsieur ou Madame recevoir mes salutations distinguées.</t>
  </si>
  <si>
    <t>lepleypascal-103656</t>
  </si>
  <si>
    <t>Personne très agréable au téléphone et disponible de suite .
Personnel compétant .
Concernant le remboursement trop d’écart a min gout entre la part Securite social et la mutuelle pourtant mes deux part sont sur le même endroit à savoir mgp. Toutes mes questions ont étaient éclaircies.</t>
  </si>
  <si>
    <t>pg81-103628</t>
  </si>
  <si>
    <t>Information claire sur la tarification, choix intéressant de niveau de couverture.
Les "plus" déterminants: - très grande facilité d'accès au service, par internet bien sûr, mais surtout par téléphone, pratiquement sans attente et avec des interlocuteurs compétents et très aimables.
                                    - extrême rapidité des remboursements de la part complémentaire y compris et surtout pour les dépenses élevées (soins dentaires notamment).
Grande satisfaction et fidélité depuis près de 40 ans....</t>
  </si>
  <si>
    <t>nicky83-103618</t>
  </si>
  <si>
    <t xml:space="preserve">Bien qu'à la retraite, je conserve cette mutuelle par solidarité et car j'ai toujours été satisfaite dans l'ensemble.
Toutefois actuellement, il m'est désagréable de ne pouvoir transmettre mes feuilles de remboursement en direct ou factures quand les médecins ne font pas le tiers payant 
Les formats utilisés ne sont pas pris en compte document trop lourd alors que je le transmets en PDF, cela m'oblige à envoyer les feuilles par courrier. Les transmissions seraient sans doute à faciliter De plus j'utilise les médecines douces, et notamment l'homéopthie qui n'est plus remboursée et ce n'est pas pour cela que ma cotisation diminue Aussi non l'accueil téléphonique, semble avoir fait un effort
Cordialement
</t>
  </si>
  <si>
    <t>charlotte--103563</t>
  </si>
  <si>
    <t xml:space="preserve">Bon rapport qualité prix et rapidité dans la gestion des différentes demandes.
Les différents conseillers sont très aimables et cherchent à répondre correctement à nos attentes. </t>
  </si>
  <si>
    <t>romu950-103320</t>
  </si>
  <si>
    <t>Mutuelle qui assure un bon suivi des remboursements,  regroupant sécurité sociale et mutuelle, bonne protection également en ce qui concerne les pertes de salaire liées à la longue maladie entre autre.  Site Web assez pratique permettant de suivre ses informations personnelles et de communiquer des documents.  Le service clients au téléphone est sympathique,  pas toujours joignable rapidement mais OK tout de même.  Les formules d'adhésion sont peu souples car l'engagement est sur 3 ans sans pouvoir en changer pour une moins chère ! Donc bien réfléchir avant d'en prendre une sur ses besoins de couverture.</t>
  </si>
  <si>
    <t>landers-103319</t>
  </si>
  <si>
    <t>Adhérent à MGP  depuis 1/11/1968 ainsi que ma conjointe
Je   suis satisfais des prestations.
Interlocuteurs joignables et à l'écoute pour tous renseignements
Un mutuelle de confiance. 
Merci</t>
  </si>
  <si>
    <t>marine-103274</t>
  </si>
  <si>
    <t>Démarches toujours très longues et très compliquées.Transmission par internet des factures très laborieuse.Couverture minime malgré un tarif plutôt élevé</t>
  </si>
  <si>
    <t>pedrof-103199</t>
  </si>
  <si>
    <t xml:space="preserve">Je suis très content par le professionnalisme et l ecoute  de la conseillère MGP que j ai  eu au téléphone ? pour un problème de remboursement après vérification il s avers que le problème venait de la CPAM la conseillère c est engagée à régler mon problème auprès de la CPAM 
Cordialement </t>
  </si>
  <si>
    <t>talleu-103182</t>
  </si>
  <si>
    <t>Bien que chères par rapport aux prix d'autres mutuelles selon les appels réguliers téléphoniques incitant à nous diriger , nous les personnes âgées ( j'ai 80 ans ) , vers des mutuelles plus abordables , je reste adhérent pour l'instant à la MGP qui me donne satisfaction .</t>
  </si>
  <si>
    <t>ami9-103110</t>
  </si>
  <si>
    <t>Excellent accueil par des conseillères compétentes. Bon rapport entre la qualité des garanties et les cotisations. Une Mutuelle digne de ce nom très bien gérée.</t>
  </si>
  <si>
    <t>merpillat19-103037</t>
  </si>
  <si>
    <t>Je considère qu'à mon âge et pour mon avenir je suis conscient que je serais amené à prendre soin de ma santé,  ce qui engendrera des frais. De ce fait il me necessitera d'avoir une bonne couverture complémentaire et donc d'y contribuer financièrement à juste titre .voilà pourquoi mon choix de rester à la MGP Prestige car jusqu'à présent je suis satisfait. MERPILLAT.P</t>
  </si>
  <si>
    <t>opale29900-103025</t>
  </si>
  <si>
    <t>Adhérent depuis de nombreuses décennies , personnel à  l'écoute , agréable ,très compétent satisfaction lors des renseignements téléphoniques .
tarifes compétitifs dans tous les domaines .Remboursements rapides  .
Merci et continuez .</t>
  </si>
  <si>
    <t>servas-103007</t>
  </si>
  <si>
    <t>Je suis inscrit à la MGP depuis de nombreuses années et je suis satisfait des prestations offertes. Les remboursements sont effectués dans un délai très raisonnables et sont consultables sur le site Internet. Pour toute question que l'on peut se poser,  les interlocuteurs que l'on peut contacter par téléphone sont à l'écoute et très réactifs. Les réponses qui m'ont été fournies m'ont toujours satisfait.</t>
  </si>
  <si>
    <t>eha4bth-102927</t>
  </si>
  <si>
    <t>Merci pour l’accueil, le peu d’attente, la réponse à ma demande  au sujet de ma carte MGP mais aussi aux renseignements fournis sur mon espace adhérent .</t>
  </si>
  <si>
    <t>roquette-102830</t>
  </si>
  <si>
    <t>Suite à perte de document,la personne contactée et très aimable elle a pris ma demande en considération rapidement et efficacement.Cela fait plaisir d'être accueilli téléphoniquement de cette manière</t>
  </si>
  <si>
    <t>chico31-102813</t>
  </si>
  <si>
    <t xml:space="preserve">Je suis à la M.G.P  depuis 45 ans et je n'ai jamais eu des problème avec pour le moment et jusqu'à présent tout cet bien  passé .
dé fois l'attente au téléphone est un peu longe mais les réponse sont correcte.
</t>
  </si>
  <si>
    <t>willis47--102811</t>
  </si>
  <si>
    <t>Service clientèle joignable très facilement et réponds aux questions et attentes. Les tarifs sont corrects ainsi que les remboursements selon le niveau de couverture du contrat souscrit.</t>
  </si>
  <si>
    <t>roro1948--102735</t>
  </si>
  <si>
    <t>Je suis assuré à la mgp depuis juin 1969. J'ai toujours été satisfait par cette mutuelle. Les remboursements sont corrects, et les tarifs attractifs par rapport aux services. J'ai été démarché par tel une fois. Quand je leur ai dit combien j'étais remboursé pour des appareils auditifs, la personne m'a dit qu'avec un tel remboursement, il fallait que je reste à la mgp. Merci la mgp</t>
  </si>
  <si>
    <t>domy-102692</t>
  </si>
  <si>
    <t>Montant de la mutuelle un peu élevé car je suis à 100 % suite à la SEP en 2008, mon mari paie 45 euros par mois et est également à 100 % suite problème cardiaque en 2007.</t>
  </si>
  <si>
    <t>orkl-102689</t>
  </si>
  <si>
    <t>Rapidité, efficacité et disponibilité : je reste très content et satisfait de ma mutuelle depuis mon adhésion il y 5 ans.
Le service client, à l'écoute, répond toujours très rapidement.
De plus, je trouve les offres de remboursement particulièrement intéressante (dans mon cas dentaite et medecine douce).</t>
  </si>
  <si>
    <t>monique23-102680</t>
  </si>
  <si>
    <t xml:space="preserve">je résume en disant 38 ans de bons et loyaux services, et comme je vieillis j'espère que cela ne va pas cesser. 
Continuez à vous battre pour nous, la santé ne doit pas être un luxe, mais sans mutuelle cela le serait.
J'ai été malade à l'étranger et une fois j'ai été hospitalisée et j'ai été remboursée de tous les frais engagés, cela a pris un peu de temps mais tout m'a été remboursé;
Donc pour tout ceci merci!   </t>
  </si>
  <si>
    <t>arthur-102567</t>
  </si>
  <si>
    <t>Mon assurance santé MGP est fiable mais un peu trop cher pour des retraités.
Les conseillers sont disponibles et sympathiques 
certains soins ou prestations ou aide ne sont 
pas pris en charge par comparaison .</t>
  </si>
  <si>
    <t>fg-102535</t>
  </si>
  <si>
    <t>Très peu d’attente pour rentrer en contact avec un conseiller. Mon interlocutrice a été très efficace, à l’issue de notre conversation téléphonique j’ai reçu par mail la documentation dont j’avais besoin.
Les tarifs sont adaptés à chaque situation. Je suis périodiquement sollicitée pour faire le point sur mon contrat mutuelle qui permet selon les besoins de faire des économies. 
Seul bémol je suis bloquée par INTERIALE (ancienne mutuelle) au niveau de ma CPAM, ce qui aurait permis à la MGP de gérer ma sécurité sociale et ma mutuelle, comme c’est le cas de plusieurs de mes collègues. Les remboursements serait faits par une seule entité. Depuis 2015 j’en suis satisfaite de la MGP.</t>
  </si>
  <si>
    <t>pier-102347</t>
  </si>
  <si>
    <t>Adhérent depuis 1981 à la mgp je suis très satisfait des prestations apportées par ma mutuelle. La réponse téléphonique apportée est toujours au top.</t>
  </si>
  <si>
    <t>mekija--102195</t>
  </si>
  <si>
    <t xml:space="preserve">Bonne mutuelle dans.sa globalité . Malgre du retard lors du confinement dans.les remboursement Réactivité au téléphone 
Relevés de remboursement facile à comprendre.  </t>
  </si>
  <si>
    <t>nic-cas-102139</t>
  </si>
  <si>
    <t xml:space="preserve">Service et personnel au top.
Tous mes appels au service client ont été concluants et satisfaisants, notamment grâce à l'efficacité et l'amabilité des agents.
Le seul point noir de cette assurance, au même titre que toutes les assurances estampillées POLICE, sont les tarifs au dessus des assurances civiles. </t>
  </si>
  <si>
    <t>oceaneb-101978</t>
  </si>
  <si>
    <t>J'ai été trés satisfaite des prix proposés et ainsi que de l'aide de la conseillère mgp que j'ai sollicité par téléphone, toutes mes questions ont été répondues.</t>
  </si>
  <si>
    <t>Comptant à ce jour des relations téléphonique.Ainsi que les prestations. Je recommande autour de moi la MGP. En espérant avoir répondu à vos attentes</t>
  </si>
  <si>
    <t>daneluzzo-101096</t>
  </si>
  <si>
    <t>j'ai 68 ans,   en 2021 mes cotisations vont grimper a 117.00 par mois ....ce qui commence a faire cher , en 2022 surement 120.00 euros par mois ..etc ...j'entends souvent la reflexion des professionnels .....votre mutuelle n'est pas des plus généreuse !!! je suis au niveau ..tradition ..</t>
  </si>
  <si>
    <t>02 novembre 2020 suite à une expérience en novembre 2020</t>
  </si>
  <si>
    <t>benj-99523</t>
  </si>
  <si>
    <t xml:space="preserve">Plutôt content dans l'ensemble au niveau des prestations et des interlocuteurs. Étant peu malade ou n'ayant pas de gros soucis concernant l'optique, les dents, il est vrai que je n'ai pas trop à faire avec la sécurité sociale et la mutuelle.
Dernièrement j'ai eu des examens à passer et là des séances de rééducation avec le kinésithérapeute, j'attends de voir ce qu'il en resulte au niveau du remboursement. Mais pour l'instant, je suis satisfait. </t>
  </si>
  <si>
    <t>mimi-99362</t>
  </si>
  <si>
    <t>A la mgp depuis 38 ans, je n'ai eu aucun soucis de remboursement. Mutuelle assez chère, mais remboursement à la hauteur. Très satisfait. Je conseil la Mgp pour la réactivité des agents</t>
  </si>
  <si>
    <t>oliveres-gerard-99351</t>
  </si>
  <si>
    <t>Pour l instant, j ai eu des conseillers à l écoute qui ont bien répondu à mes demandes, j ai été correctement dirigé. Je n ai pas comparé les tarifs avec les autres assureurs, ou mutuelles, je suppose que la concurrence joue son rôle...</t>
  </si>
  <si>
    <t>djosp77-99039</t>
  </si>
  <si>
    <t>Bonne mutuelle un peu plus chère que les autres mais les prestations sont bonnes et la nouvelle gamme lyria a l'air plutôt intéressante surtout pour la médecine alternative</t>
  </si>
  <si>
    <t>nicolas-98996</t>
  </si>
  <si>
    <t>Large gammes de protection.
Pour tous les budgets.
Suivi personnalisé de son dossier.
Réponse rapide.
Remboursements effectués dans les temps.
Plateforme d'appels à notre écoute.
Je recommande.</t>
  </si>
  <si>
    <t>1955-98301</t>
  </si>
  <si>
    <t>Les agents que j 'ai par téléphone  sont professionnels ,d 'une gentillesse,  et  très à l' écoute de votre demande. Par contre les cotisations  option Évolution sont  trop chères et augmentent avec  l'âge.</t>
  </si>
  <si>
    <t>bebeche17450762-98194</t>
  </si>
  <si>
    <t xml:space="preserve">Excellente mutuelle, personnel à l écoute très sympathique et sérieux, professionnel.
Toujours un plaisir de vous contacter. 
C est une mutuelle que j ai recommandé à nombre de collègues travaillant dans la police nationale pour les besoins adaptés à chacun d entre nous.
Cordialement </t>
  </si>
  <si>
    <t>chespl-98135</t>
  </si>
  <si>
    <t>Très bon accueil et prise en charge au téléphone.
Évidemment on aimerait de meilleurs remboursements pour les soins dentaires et les lunettes de vue .</t>
  </si>
  <si>
    <t>eric-ngn-97834</t>
  </si>
  <si>
    <t xml:space="preserve">Bonjour, je trouve que le degré de satisfaction n'est pas proportionnel aux augmentation des tarifs.
Je suis toujours bien conseillé et bien accueilli mais à quel prix.
Bien cordialement </t>
  </si>
  <si>
    <t>jerome78-97828</t>
  </si>
  <si>
    <t>Il y a beaucoup de prestations non prises en charge comme les chambres individuelles qui sont restreintes dans le temps. Les dépassements de kinésithérapie etc...il faut avoir recours aux sur mutuelles pourquoi ne pas proposer une surmutuelle aux adhérents ?</t>
  </si>
  <si>
    <t>cat-97697</t>
  </si>
  <si>
    <t>La MGP est une assurance santé très à l'écoute de ses assurés, et nous sommes toujours bien reçus au téléphone.
Son site internet  MGP est très clair,  et très détaillé.</t>
  </si>
  <si>
    <t>yan-97561</t>
  </si>
  <si>
    <t>Cette assurance-mutuelle est réactive et à l'écoute des assurés.
Les interlocuteurs gèrent les opérations courantes et les dossiers hors normes avec beaucoup de professionnalisme. 
A recommander</t>
  </si>
  <si>
    <t>xav-97516</t>
  </si>
  <si>
    <t>pour prélever la cotisation c’est toujours a jour mais quand il s’agit de rembourser...là, vraiment ca fait plus que de tarder surtout quand il s’agit de somme considérable!!!!!</t>
  </si>
  <si>
    <t>sauveur-97354</t>
  </si>
  <si>
    <t>Nous sommes a la MGP depuis 1972 
Personnel très professionnel très a l'écoute 
Les tarifs sont corrects .
Les remboursements sont tres rapides
Ne changez rien .....
Cordialement
M.RIPOLL</t>
  </si>
  <si>
    <t>step-97273</t>
  </si>
  <si>
    <t>Nous avons toujours été satisfaits de notre choix de la MGP et apprécions la disponibilité  et l'amabilité des conseillers . La possibilité de leur demander des conseils, des adresses en passant par Santéclair est un atout</t>
  </si>
  <si>
    <t>jfmichel-96638</t>
  </si>
  <si>
    <t xml:space="preserve">Très bonne mutuelle.
Aucun soucis après plus de trente ans. 
Je la recommande fortement. 
Mutuelle dans la moyenne des prix avec de bonne prise en charge. </t>
  </si>
  <si>
    <t>24 août 2020 suite à une expérience en août 2020</t>
  </si>
  <si>
    <t>piyu-96620</t>
  </si>
  <si>
    <t xml:space="preserve">Je ne suis pas satisfaite du montant des remboursements ophtalmiques et et orthodontie que ce soit pour adultes ou enfants. 
Je suis en milieu de gamme, et obligé de monter au niveau superieur en espérant que les remboursements seront meilleurs. </t>
  </si>
  <si>
    <t>lolo-95885</t>
  </si>
  <si>
    <t xml:space="preserve">malgré la récession sur le personnel que la mutuelle a connu,les services sont toujours aussi rapides et les réponses apportées sont précises et courtoises
reste le prix des contrats qui sont un peu élevés.
certains remboursements comme les semelles orthopédiques ou séances d’ostéopathe devraient augmenter car la generation future connais plus de douleurs de dos et de pieds vu les l;activité moderne </t>
  </si>
  <si>
    <t>mewen35-94891</t>
  </si>
  <si>
    <t>Mme mr bjr
Je suis à la M.GP. Depuis 39 ans ( 1981 ) en retraite depuis 2011,jai 64 ans, j'en suis arrivé à cotiser 127 € par mois, est ce normal ? Je voudrais votre avis mme mr dirigeant de la M.G.P. Merci</t>
  </si>
  <si>
    <t>pepette0403-91339</t>
  </si>
  <si>
    <t>Un service clientèle à l'ecoute, très réactif! Temps d'attente correct! Une conseillère plus qu' agréable, disponible, bienveillante! Elle m'a assistee dans la création  de mon compte car le site ne marchait pas depuis des semaines</t>
  </si>
  <si>
    <t>chris-90358</t>
  </si>
  <si>
    <t>Mutuelle assez chère, mais bonne couverture. Agence fermée actuellement</t>
  </si>
  <si>
    <t>ericargenteuil95-90195</t>
  </si>
  <si>
    <t>À mes côtés depuis plus de vingt ans</t>
  </si>
  <si>
    <t>ceran62-90025</t>
  </si>
  <si>
    <t>Je suis satisfait de ma mutuelle. 
Je les ai contacté téléphoniquement, aucun soucis pour avoir quelqu'un qui a répondu à mes questions.</t>
  </si>
  <si>
    <t>25 mai 2020 suite à une expérience en mai 2020</t>
  </si>
  <si>
    <t>vividu33-89905</t>
  </si>
  <si>
    <t>Tres decue par le Montant de la prise en charge des depassements d honoraires pour une intervention urgente et  necessaire....</t>
  </si>
  <si>
    <t>engue59-89588</t>
  </si>
  <si>
    <t>Pas déçu, je suis à cette mutuelle depuis plus de 10 ans</t>
  </si>
  <si>
    <t>secri74-89416</t>
  </si>
  <si>
    <t>Suite à mon appel, ma téléconseilllère a su répondre à mes demandes, clairement et professionnellement. Très agréable en ligne et très claire.</t>
  </si>
  <si>
    <t>05 mai 2020 suite à une expérience en mai 2020</t>
  </si>
  <si>
    <t>laualex-89386</t>
  </si>
  <si>
    <t>Chez la MGP depuis 9 ans, toujours satisfaite de leur service, même si il y a des problèmes de gestion ou autre, tout est toujours résolu rapidement.</t>
  </si>
  <si>
    <t>polair14-89083</t>
  </si>
  <si>
    <t>Joignable durant les horaires les plus creux sinon attente assez longue</t>
  </si>
  <si>
    <t>22 avril 2020 suite à une expérience en avril 2020</t>
  </si>
  <si>
    <t>snoop-89062</t>
  </si>
  <si>
    <t>professionnelle a l'ecoute et sachant repondre aux questions</t>
  </si>
  <si>
    <t>applemat-87837</t>
  </si>
  <si>
    <t>IMPOSSIBLE A CONTACTER, cette mutuelle est le régime obligatoire/ caisse sécu des policiers nationaux français, donc pas le choix que de passer par MGP. RECRUTEZ DU PERSONNEL SVP, votre site web indique:
150 conseillers spécialisés, répartis sur l'ensemble du territoire au sein de 16 agences.
COMBIEN D'ENTRE EUX REPONDENT AU TELEPHONE ???</t>
  </si>
  <si>
    <t>loule-87399</t>
  </si>
  <si>
    <t>Je suis adhérent à cette mutuelle depuis plus de 50 ans ,j'en ai été le délégué durant des années j'ai été initié à cette fonction par les membres fondateurs de cette mutuelle et je suis fier d'avoir aidé  collègues lorsque j'ai eu à le faire mais depuis quelques années,je suis scandalisé de voir ce que nous avions créé est devenu en particulier pour les plus anciens abandonnés par les responsables actuels qui pensent sans doute que les papis et mamies dont certains sont centenaires doivent s'adapter sans aucune aide aux contraintes technologiques de notre temps,ma foi ça pourrait se comprendre si le fonctionnement de la mutuelle était satisfaisant mais ce n'est pas le cas si je me réfère aux difficultés que je rencontre pour obtenir des renseignements sur un remboursement non effectué à ce jour.</t>
  </si>
  <si>
    <t>donadi-86939</t>
  </si>
  <si>
    <t>Je suis venu chez vous à 25 ans j'en ai 68 ,je suis très mécontent je viens de passer demi-heure à essayer de vous avoir par téléphone,peine perdue je trouve cela INADMISSIBLE nous ne sommes que des vaches à lait,je sais ce qu'il me reste à faire à bon entendeur salut</t>
  </si>
  <si>
    <t>on18-79530</t>
  </si>
  <si>
    <t>Je suis directeur à la Protection judiciaire de la jeunesse. J'ai pris attache à la MGP afin d'établir un devis. Commercial très agressif qui refuse de me donner les éléments.
A fuir</t>
  </si>
  <si>
    <t>bb13-76271</t>
  </si>
  <si>
    <t>Bonne mutuelle dans l'ensemble, service de rappel utile, le prix ne sont pas au top niveau concurrence mais ca reste intéressant rapport qualité</t>
  </si>
  <si>
    <t>mimi-76022</t>
  </si>
  <si>
    <t>rien à ajouter si ce n'est que je suis client depuis mon entrée dans la Police.Nationale en 1973 !..................................</t>
  </si>
  <si>
    <t>31 août 2018 suite à une expérience en août 2018</t>
  </si>
  <si>
    <t>deep-66502</t>
  </si>
  <si>
    <t>Mon épouse a cotisée durant 27 ans à la MGP sans avoir un seul jour de maladie et sans jamais a avoir besoin du moindre médoc. Trois ans après être en retraite, elle a déclarée une maladie rare et orpheline. Nos problèmes avec la MGP vont commencer. Alors qu' elle se trouve depuis trois mois en hospitalisation à plus de 800 kms du domicile, nous apprenons que la demande d' ALD avec le protocole de soins n'a pas été reçue par la MGP !! - le service social du CHU de Dijon a transmis les documents à la MGP Dijon pour transmission au médecin conseil de notre domicile via la MGP Créteil - et ce chassé croissé va durée plus de 10 mois.Pour finalement recevoir un courrier nous apprenant que mon épouse n'a pas une maladie, mais qu'elle a été victime d'un accident du travail. Depuis nous sommes blacklisté dès que nous téléphonons, plus aucune réponse à nos courriers avec LR avec AR.
Nous nous sommes retourné vers le TASS, mais il faut compter plus de trois ans pour qu'un jugement soit prononcé. En attendant l'état de santé de mon épouse s'est fortement dégradé en l'absence de soins adaptés.</t>
  </si>
  <si>
    <t>anneso-65970</t>
  </si>
  <si>
    <t>PLUS QUE DECUE!
Accouchement le 1er Juillet, j'ai transmis le reçu sur avance et bulletin de situation car j'ai avancé les frais de la chambre (200euros), j'ai reçu deux courriers de deux personnes différentes (ils sont tellement bien coordonnés à la MGP que pour un courrier envoyé: 2 personnes le gèrent et après on s'étonne de la lenteur de traitement des dossiers...) me disant que je dois leur transmettre les actes réalisés, le montant et le taux de remboursement pour être prise en charge! SAUF qu'il s'agit d'une prestation mutuelle et non sécurité sociale! et la MGP insiste lourdement pour avoir cela! La maternité n'a jamais vu cela et n'a rien d'autre à donner en papiers puisqu'elle a donné le nécessaire.
On m'a compté des frais de participation forfaitaire et retenues à partir de mon 6ème mois de grossesse et fait une récupération pour certaines après (ILLEGAL, et ce, confirmé par autre mutuelle et avocat!), et j'en passe! 
Recours juridique en cours auprès du TGI de CRETEIL!</t>
  </si>
  <si>
    <t>audrey38-65740</t>
  </si>
  <si>
    <t>déçue ..cliente depuis 1996..j'ai vu la qualité  des prestations baisser..si bien que pour le taux de rbt c certains actes..j'ai du prendre une 2ème mutuelle.. (conseil donné  par le conseiller mgp..qd même.  Bref. .maintenant que j'ai cette sur.complémentaire..sur des actes non remboursés par la mgp.il me fait à chq fois une attestation de non  rbt. .que je n'arrive jamais à avoir. .a croire  qu'ils en font exprès. . la c'est  décidé je vais quitter  la mgp..marre de me battre pour obtenir une simple attestation. .</t>
  </si>
  <si>
    <t>09 mai 2018 suite à une expérience en mai 2018</t>
  </si>
  <si>
    <t>choupy92-63875</t>
  </si>
  <si>
    <t>Policier actif bientôt en retraite et adhérente depuis plus de 35 ans, je suis très déçue de la MGP depuis quelques années. La qualité baisse ainsi que les remboursements, les cotisations augmentent. Beaucoup de souci pour se faire rembourser des frais de kiné prescrits après une opération d'un genou en avril 2017 pas encore solutionné.</t>
  </si>
  <si>
    <t>vivijean-61622</t>
  </si>
  <si>
    <t>Depuis octobre 2017 j'attends mes remboursements de transport . Je rappelle que je suis en A L D à cent pour cent pour ma maladie neurologique , que je suis handicapé et que jusqu'à présent j'étais remboursé sans problème et que tous les 4 mois je dois recevoir des soins spécifiques à 90 kms de mon domicile. J'ai écrit au directeur de la M G P et à ce jour je n'ai toujours pas de réponse!!! je suis adhérent à cette mutuelle depuis 1975!!</t>
  </si>
  <si>
    <t>bandicop-60779</t>
  </si>
  <si>
    <t>Je suis à la MGP et franchement la seule fois où je les appelle je tombe sur une c******e avec l accent du Sud qui me répond "VOUS TROUVEREZ VOTRE REPONSE DANS LES CONDITIONS GENERALES DU CONTRAT" alors que je demandais un renseignement chiffré!! lorsque j indique que l'ophtalmo m'a délivré une ordonnance mais que j ignore s il y a 1 ou 2 corrections elle me fait comprendre que je suis un abruti! sur un simple coup de fil la MGP j ai compris que je devais regarder ailleurs!  sachant qu au vu du remboursement ptique annoncé ce jour est beaucoup moins élevé que celui lors de la signature du contrat! bye bye la MGP !!</t>
  </si>
  <si>
    <t>31 décembre 2017 suite à une expérience en décembre 2017</t>
  </si>
  <si>
    <t>nino33-36765</t>
  </si>
  <si>
    <t>La MGP n'arrive plus à gérer ses adhérents, plan social économique en 2017 avec plus de 80 salariés licenciés et plus de la moitié des agences fermées.
Les salariés s'en vont les uns après les autres les cotisations augmentent, relations adhérents catastrophiques</t>
  </si>
  <si>
    <t>25 septembre 2017 suite à une expérience en septembre 2017</t>
  </si>
  <si>
    <t>pigeon-voyageur-57573</t>
  </si>
  <si>
    <t>Mon beau père était assuré chez MGP. Nous avons fait les formalités pour toucher le capital décès et l'allocation obsèques. 
Pas possible de joindre le service qui gère le dossier, pas possible de leur transmettre de documents, pas de réponses à part "attendez" et "c'est le service qui gère"</t>
  </si>
  <si>
    <t>mamanp-55742</t>
  </si>
  <si>
    <t>adhérente depuis 1979 depuis 5 ans c'est la catastrophe perte de documents malgré plusieurs envois désagréables au téléphone on regrette nos agences locales je vais en partir avant la retraite y en a marre</t>
  </si>
  <si>
    <t>23 mars 2017 suite à une expérience en mars 2017</t>
  </si>
  <si>
    <t>semtex31200-53525</t>
  </si>
  <si>
    <t>L'agence de Toulouse est souvent fermée les Après-midi donc on se déplace pour rien mais c'est toujours exceptionnel. Le personnel est de moins en moins compétent . je pense que que de grandes réformes sont à opérer sinon bon nombre d'adhérents vont déserter (moi le premier. Mon épouse à son départ en retraite est partie ailleurs ° Les remboursements commencent à traîner. En continuant sur de telles bases la fin de cette mutuelle est entrain de se programmer</t>
  </si>
  <si>
    <t>hd-51696</t>
  </si>
  <si>
    <t xml:space="preserve">Je ne connais pas pire mutuelle que la MGP. J'ai quitté INTERIALE pour la MGP Au 1er janvier 2016. Depuis mon adhésion aucun changement n'a été effectué auprès d'interiale. Suite à ce manque de sérieux et de professionnalisme de la part de la MGP cela fait un an que je suis toujours chez interiale pour le régime sécurité social. 
Le pire c'est que depuis un an MGP n'a jamais jouée son rôle de mutuelle car sur toute les prestations je n'ai jamais été remboursé de la part mutuelle. 
Par contre pour le débiter de ma cotisation mensuel ça pas d'oubli. 
Je déconseille fortement cette mutuelle à toutes personnes qui voudraient y adhérer. </t>
  </si>
  <si>
    <t>22 janvier 2017 suite à une expérience en janvier 2017</t>
  </si>
  <si>
    <t>didlout-51549</t>
  </si>
  <si>
    <t>Adhérent pendant trente ans, il s'avère difficile d'obtenir une résiliation sans heurt. Impossible d'obtenir un état des sommes dues, seulement un commandement à payer des sommes indues; Mon départ est du à des erreurs répétées concernant les prestations et services. L'accueil téléphonique est courtois mais reste systématiquement sans effet - "un conseiller vous rappellera". Résultat courriers multiples en LRAR et obtsination de la MGP 
- Mutuelle à fuir avant d'ahérer ..;</t>
  </si>
  <si>
    <t>diidyn21-139699</t>
  </si>
  <si>
    <t xml:space="preserve">Bonjour
Depuis plusieurs jours impossible d'aller sur le site. J'ai besoin transmettre des documents poir un remboursement urgent !! J'espère que la mutuelle à pas déposé le bilan.
Meecibpar avance de tenir au courant les adhérents.
Cordialement </t>
  </si>
  <si>
    <t>APRIL</t>
  </si>
  <si>
    <t>alicia-c-138734</t>
  </si>
  <si>
    <t xml:space="preserve">Je suis satisfaite du service,
J'ai déjà eu à faire à vos service en 2018 2020.
Votre service téléphonique et réactif et performant. Les conseillers sont géniaux.
Je vous recommande auprès de mon entourage </t>
  </si>
  <si>
    <t>eric-m-138705</t>
  </si>
  <si>
    <t xml:space="preserve">simple rapide et efficace 
a voir au niveau des remboursements mais j y croit 
je recommande april leur cotisation son raisonnable pour une bonne mutuelle </t>
  </si>
  <si>
    <t>jaelle--a-138537</t>
  </si>
  <si>
    <t>Je suis satisfaite de votre agence de mutuelle j'espère ne pas être déçu de votre part merci de votre compréhension et votre confiance à bientôt monsieur ou madame</t>
  </si>
  <si>
    <t>fuad-h-138497</t>
  </si>
  <si>
    <t xml:space="preserve">les tarifs sont  vraiment bons à voir maintenant comment je serai remboursé en fonction de me besoins.
Si par ailleurs je besoin de changer de formule votre comparateur est vraiment facile d'utilisation
</t>
  </si>
  <si>
    <t>tatiane-n-138361</t>
  </si>
  <si>
    <t>je suis satisfaite des services, prix abordables, en espérant que tout fonctionnera et que je serais rembourser assez vite. en étant étudiante je n'ai pas les moyens de payer mes soin à 100%.</t>
  </si>
  <si>
    <t>shan-g-138322</t>
  </si>
  <si>
    <t>niquel, le conseiller au téléphone a été sympa et nous sommes convaincus que nous avons fait le bon choix. Je vous remercie encore :)
a très bientôt,
Cordialement</t>
  </si>
  <si>
    <t>georges-wilfried-a-138314</t>
  </si>
  <si>
    <t>Satisfait très rapide je reçois ma carte de mutuelle par courrier ?merci de me tenir au courant par téléphone où par mail j'espère avoir une réponse rapide</t>
  </si>
  <si>
    <t>killian-m-138274</t>
  </si>
  <si>
    <t>Votre formulaire d'adhésion est nul. Il ne fonctionne pas, j'ai passé plus de 1h30 pour remplir un formulaire sensé prendre "moins de 5 min". Sinon le prix proposé avec la couverture est parfait !</t>
  </si>
  <si>
    <t>francois--l-138094</t>
  </si>
  <si>
    <t>La prise en compte pour s'assurer très très rapide satisfaite de la rapidité pour s'assurer très bonne prise en compte très très contente merci pour tout</t>
  </si>
  <si>
    <t>el-anziz-m-138174</t>
  </si>
  <si>
    <t>Je suis bien satisfait des conditions très bien expliquer et je conseillerais à un proche de demander le même assurance c'est le début mais pour moi ça me va.</t>
  </si>
  <si>
    <t>alain-j-138125</t>
  </si>
  <si>
    <t>SATISTAIT DU SERVICE PROPOSE
BON RAPPORT QUALITE / PRIX
JE RECOMMANDE VIVEMENT CETTE ASSURANCE
PLEINE SATISFACTION DE CE CONTRAT
A BIENTOT SATISFAIT SATISAIT</t>
  </si>
  <si>
    <t>margo-l-138042</t>
  </si>
  <si>
    <t>Très satisfaite du service en ligne !
Prix satisfaisant  !
Démarche simple et rapide !
Recommandé par une amie !
Apparemment remboursement très rapide !</t>
  </si>
  <si>
    <t>chokri-r-138026</t>
  </si>
  <si>
    <t xml:space="preserve">application facile a utiliser
les prix sont vraiment  correct
pratique a faire
ne prend que quelques minutes pour remplir les informations vraiment simples a trouvet
</t>
  </si>
  <si>
    <t>denis-d-137893</t>
  </si>
  <si>
    <t>Très satisfaite de la mutuelle j’ai connu cette mutuelle part une tiers personne et très contente de connaître tous sa et espère être très bien couverte</t>
  </si>
  <si>
    <t>steven-f-137858</t>
  </si>
  <si>
    <t>Super génial une assurance qui va vite malheureusement caurait était cool d'été assuré le Jour même.mais bon on ne peux pas tout avoir. Merci pour ce contrat expresse</t>
  </si>
  <si>
    <t>virginie-l-137695</t>
  </si>
  <si>
    <t>Je suis tres satisfaite de la rapidité et du prix de mon contrat les prestations sont parfaites pour ma famille et moi même, le site est très bien organisé</t>
  </si>
  <si>
    <t>15 octobre 2021 suite à une expérience en novembre 2020</t>
  </si>
  <si>
    <t>pat-137556</t>
  </si>
  <si>
    <t>J ai fais la connaissance de votre mutuelle dans le cadre d un contrat d entreprise ,je suis  satisfaite de vos services que j ai  constater lors de mes dernieres interventions chirurgicales je continue donc avec un contrat similaire en individuel 
Cordialement</t>
  </si>
  <si>
    <t>maelle-l-137436</t>
  </si>
  <si>
    <t>Je suis pas satisfaite de la date de début du contrat car il est écrit dans votre CG que l'adhésion se fait dès le lendemain de la souscription. Les prix sont correct pour un contrat basic.</t>
  </si>
  <si>
    <t>jordan-m-137343</t>
  </si>
  <si>
    <t>A voir sur le long terme.mais pour le moment ras souscription rapide la mutuelle a l’air de bien remboursé car mon ancienne ne répondais pas à mes attentes.</t>
  </si>
  <si>
    <t>nicolas-b-137274</t>
  </si>
  <si>
    <t>simple et pratique adhésion 100% en ligne tarif compétitif avec une bonne modulation des garanties merci pour la rapidité et intuitivité de la démarche</t>
  </si>
  <si>
    <t>melissa--d-136919</t>
  </si>
  <si>
    <t xml:space="preserve">je suis satisfait de votre service  
merci pour les informations et votre service pour aider vos clients a souscrire a une mutuelle santé. les prix sont très abordables </t>
  </si>
  <si>
    <t>aude-c-136828</t>
  </si>
  <si>
    <t>Je suis satisfaite du service. Juste à savoir comment je reçois ma carte de mutuelle, si je reçois par mail ou par courrier. Ça serait mieux par mail comme cela je peux l imprimer</t>
  </si>
  <si>
    <t>david-a-136814</t>
  </si>
  <si>
    <t>je suis satisfait du service, c'est parfait et pas cher. l'adhésion est très simple et clair tout est bien expliqué. La signature électronique est parfaite</t>
  </si>
  <si>
    <t>stephanie-l-136646</t>
  </si>
  <si>
    <t xml:space="preserve">NICKEL 
Rapide et efficace
Facilite de souscription
Les garanties sont meilleures et pour un moindre coute 
Je recommande a cent pour cent
Merci april
</t>
  </si>
  <si>
    <t>dipayen-y-136563</t>
  </si>
  <si>
    <t>Je souhaiterais être couverte à compter du 8 octobre 2021car j'en ai besoin aujourd'hui c'est très important pourriez vous m'envoyer mon assurance couverture par mail ce matin cordialement</t>
  </si>
  <si>
    <t>laetitia-g-136068</t>
  </si>
  <si>
    <t>Je suis satisfait du tarif et de la rapidité des explications et des informations données. 
Reste à voir sur la durée si ça se déroulera bien... 
A suivre</t>
  </si>
  <si>
    <t>sandrine-l-135625</t>
  </si>
  <si>
    <t>Bonjour, pour le moment je suis satisfaite de l'approche du service à voir avec le temps si besoin je retournerai sur le site .
Cordialement Mme Dadine</t>
  </si>
  <si>
    <t>michelle-a-135530</t>
  </si>
  <si>
    <t>Je suis tres satisfaite et du devis et du prix qui ma ete proposer. Rapide simple tres bien expliquer le site et tres bien représenter je suis deja assure.</t>
  </si>
  <si>
    <t>grey-x-135339</t>
  </si>
  <si>
    <t>Satisfait  bon tarifs rapides et efficaces perseverez bon travail ne rien lacher accepter les pauvres ne pas avoir de prejuges faire preuve d humanite</t>
  </si>
  <si>
    <t>yasmina-m-135279</t>
  </si>
  <si>
    <t>Je ne sais pas encore je n'ai pas testé car je viens de prendre ce contrat, je laisserai un avis plus objectif dans quelques mois mais dommage qu'il faille absolument laisser un avis des la signature du contrat</t>
  </si>
  <si>
    <t>sylvia-r-135177</t>
  </si>
  <si>
    <t>Facile rapide c'est parfait niveau souscription merci beaucoup pour votre aide et de m'avoir bien conseiller je vous recommande vivement à très bientôt</t>
  </si>
  <si>
    <t>florian-f-134975</t>
  </si>
  <si>
    <t>Je suis très satisfait notamment concernant d’efficacité d’inscription en ligne via la plate-forme April, mais aussi au niveau des prix les plus attractifs du marché.</t>
  </si>
  <si>
    <t>younes-mehdi-d-134871</t>
  </si>
  <si>
    <t>Satisfait des prix , et des services compris t très rapide, ludique simple dacsait je le recommande à mes amis et ma famille le délai de remboursement est rapide</t>
  </si>
  <si>
    <t>toulousain-100003</t>
  </si>
  <si>
    <t>Les mutuelles se sont engagées auprès du gouvernement à ne pas augmenter ni répertorié le reste à charge.
Comme d'habitude des paroles en l'air, aucun acte.
Résultat augmentation des cotisations!!!</t>
  </si>
  <si>
    <t>willy-114798</t>
  </si>
  <si>
    <t xml:space="preserve">Très mauvais mutuelle 
J'ai des options niveau 5 et 0 remboursements ne prise en charge malgré que c'est noté dans les options.
Une mutuelle à éviter </t>
  </si>
  <si>
    <t>tessa-114027</t>
  </si>
  <si>
    <t>J'ai été démarchée par deux conseillers April pour mes parents âgés. Tarifs attractifs, mais néanmoins j'ai voulu revoir les prestations pour des soins dentaires (implants). Ils tergiversent tous les deux depuis le mois de mars... Résultats : j'ai perdu 3 mois, ils m'ont menée en bateau. Mdr ! suis allée chez un concurrent, et j'ai convenu le jour même suite au devis soumis et à leur écoute ! Une horreur s'est deux conseillers de chez April, à croire qu'ils n'ont pas besoin de clients.... Bref, ravie de ne pas avoir contracté avec eux vu les avis...</t>
  </si>
  <si>
    <t>joelle-112325</t>
  </si>
  <si>
    <t>pas satisfaite du tout car depuis mon adhésion je n'ai reçu aucun remboursement 
et ce n'est pas forcement le contrat le plus abordable 
aucun contacts et interlocuteur 
seul compte l'encaissement des mensualités</t>
  </si>
  <si>
    <t>vito-111372</t>
  </si>
  <si>
    <t>Horrible. Ne rembourse pas les soins dentaires, alors que c'est censé être une obligation légale. (Reste à charge zéro) Je vous déconseille très déformement !</t>
  </si>
  <si>
    <t>viky-7464</t>
  </si>
  <si>
    <t>Pas très compétitif et en plus  des remboursements incompréhensibles très déçus de cette mutuelle !!!! j'espère trouver mieux dans les plus bref délais</t>
  </si>
  <si>
    <t>juju-106460</t>
  </si>
  <si>
    <t xml:space="preserve">Voilà déjà 1 mois que j attends de la part d April le remboursement de frais de séances de kinésithérapie, la CPAM a effectué le remboursement de sa part en 2 jours et leur a transmis les informations; Je leur ai écrit un mail il y’a une semaine pour savoir ce qu’il en était et aucune réponse, malgré un accusé de réception automatique, indiquant une réponse dans les meilleurs délais.
Depuis j ai eu d autres frais à avancer, tous remboursés en partie par la cpam et rien de leur part; il y en a en tout entre 100€ et 150€, ce qui représente un manque non négligeable dans mon budget mensuel!!
Par contre sur internet ils affirment effectuer des remboursements sous 48h! Quel décalage!!
Ce qui est sûr c’est que les cotisations, elles, continuent d augmenter, et sont prélevées en temps et en heure pas de soucis!
</t>
  </si>
  <si>
    <t>seyfrid-104402</t>
  </si>
  <si>
    <t xml:space="preserve">A fuir! Cela fait bientôt 3 mois que mon dossier n'est pas à jour! Des vrais charlots. Et quel galère pour avoir quelqu'un en ligne au téléphone. Beaucoup de promesses mais aucune tenue !
</t>
  </si>
  <si>
    <t>le-creole--102206</t>
  </si>
  <si>
    <t xml:space="preserve">Assurance à fuir ! Les 2 premières années je présente juste mes rappels de vaccination, tout va bien ... Puis il y a 2 ans, je leur envoie la même facture annuelle par le même vétérinaire, ils me refusent le remboursement, arguant que « rappel de vaccination » ne leur dit pas de quels vaccins il s’agit, et que je ne peux donc bénéficier de mon « forfait prévention » ... Soit, mon véto refait la facture en détaillant les vaccins, et oh surprise, la toux du chenil n’est plus prise en compte, du coup ils ne remboursent que 44€ ... Euh, un forfait prévention, quand il est défini comme tel, rembourse ... la prévention, toux du chenil incluse messieurs dames de chez April ... Mais bon, l’année suivante je renvois ma facture ANNUELLE de rappel de vaccins, en détaillant les vaccins, sait on jamais ... et refus, car j’aurai déjà utilisé mon forfait ... bah oui, l’année d’avant puisqu’il s’agit d’un rappel ANNUEL ... Je leur mets le nez dedans, ils consentent à me rembourser, moins la toux du chenil bien sûr ... Ça a été la goutte d’eau qui m’a fait résilier à l’appel de cotisation suivant. Quand chez SantéVet ou Jim&amp;Joe on rembourse 50€ par an en forfait prévention quand ils reçoivent la facture « rappel de vaccination » sans tortiller des fesses  ... 
Bref, À FUIRE !!!! </t>
  </si>
  <si>
    <t>christa-101607</t>
  </si>
  <si>
    <t xml:space="preserve">Demarche totalement abusive .reçu  aucun dossier de souscription ni dématérialisé  ni autre .aucune signature .ni utilisation d un code signature .
Pourtant je reçois 1 carte d assuré  et un avis à prelevement .
Cette démarche abusive vaut d être dénoncé  . April à éviter absolument. </t>
  </si>
  <si>
    <t>christelle--100980</t>
  </si>
  <si>
    <t xml:space="preserve">Super mutuelle
Au niveau rapport qualité prix super cela est en fonction de nos moyen, de notre fonction. 
Jr n'est rien à dire sur cette mutuelle. Merci </t>
  </si>
  <si>
    <t>manorina-100382</t>
  </si>
  <si>
    <t>Suite à ma séparation puis au décès de mon mari , j'ai dû changer mon contrat APRIL . Du coup tout est reparti de zéro . or pour l'optique que je n utilise que modérément on refuse de m'appliquer le tarif réservé aux anciens clients . par ailleurs je suis à 100% pour  les frais médicaux donc je ne leur coûte pas cher . Aucune négociation possible après des années de contrats pour 2 et La prime est chère 133euros par mois !</t>
  </si>
  <si>
    <t>marion-100060</t>
  </si>
  <si>
    <t>L'agence de Vienne (Isère) ayant été fermée il m'a été impossible de joindre une personne au téléphone capable de me fournir ma carte verte qui aurait dû m'être envoyée au moins 15 jours avant l'échéance et à ce jour je n'ai toujours rien reçu. J'ai appelé les 2 numéros qui sont inscrits emon contrat et l'un est une plateforme située à l'étranger et ils m'ont dit qu'ils ne pouvaient rien faire et l'autre c'est un numéro à Lyon que j'ai appelé aussi et  j'ai eu la même réponse. En insistant un peu la personne  qui m'a répondu à fait quelques recherches et devait m'envoyer mes documents par mail et courrier. A ce jour je n'ai toujours rien reçu. Je fais donc des devis pour prendre une autre assurance. Donc je ne recommande pas du tout cette assurance.</t>
  </si>
  <si>
    <t>johnlobb-16306</t>
  </si>
  <si>
    <t>Bonjour.
Je suis client April depuis 4 ou 5 ans pour ma complémenyaire santé. Je paye 320 euros par mois, vous avez bien lu. Je reçois un jour une publicité April pour faire un devis complémentaire santé, amusant. Je fais la simulation, pour les mêmes garanties on me propose un tarif de 198 euros mensuels.
J'écris au service clients qui déjà me répond avec un mail automatique "Nous vous répondrons dans les 2 mois"... Sidérant.. Je viens de recevoir une réponse de la "Responsable Relation Clients Santé" et voici ce quon me dit :
"Je regrette de ne pouvoir donner une suite favorable à votre demande de révision des cotisations et ce après une étude du dossier.
Soyez assuré que celles-ci sont calculées au plus juste. Je regrette le traitement tardif de votre demande."
Je vais bien sûr aller voir ailleurs où les prix sont deux fois moins chers.
Ce monde est dingue !!</t>
  </si>
  <si>
    <t>danyfr93-99790</t>
  </si>
  <si>
    <t>bonne societe de ces 2années de moi de ce groupe mais 2021 tres cher de ne pas etre de moi encore et avoir recu de message ce jour disant plus en dessous de 70eu /et avoir fait un AR de résiliation avec un peu de retard mais de faire cette demande de CB de pas de débit en janvier 2021 PAS utile de m'appeler si ces frais dépasse 68eu sur 12mois tres cher aux dessus /</t>
  </si>
  <si>
    <t>messence--99724</t>
  </si>
  <si>
    <t>très bon rapport qualité prix et remboursé rapidement et réponse à toutes questions au telephone rapide et très competent et aimable RAS je recommande cette mutuelle</t>
  </si>
  <si>
    <t>aucun-98537</t>
  </si>
  <si>
    <t>je suis trés mécontent de cette mutuelle qui n'oublie pas les prélévements mensuels mais qui rembourse quand elle a le temps et méme PAS du tout. J'attends un remboursement depuis juillet????</t>
  </si>
  <si>
    <t>23 septembre 2020 suite à une expérience en septembre 2020</t>
  </si>
  <si>
    <t>patsad-97736</t>
  </si>
  <si>
    <t>Mutuelle que je ne conseille pas.  Des frais de gestion aléatoires sont prélevés à chaque remboursement de cette mutuelle.  Jamais le même montant pour la part mutuelle de 7€50 d'une visite médicale.</t>
  </si>
  <si>
    <t>taloueric-97485</t>
  </si>
  <si>
    <t>Pas de clarté au niveau des remboursements .soit disant une reduction de 8% .au depart du contrat .mais 2 euros debiter pour chaque acte (medecin 2 ,€pharmacie 2 euros en moins sur chaque remboursement  .</t>
  </si>
  <si>
    <t>didine-12176</t>
  </si>
  <si>
    <t>Une assurance en dessous de tout. Qui rembourse ce qu'elle veut quand elle le veut. Qui plus est c une assurance qui rembourse sur facture ou pas. Comme si lorsque l'on tombe malade on demande une facture. On paie et on attend le remboursement. Heureusement que la SS ne fait pas la même chose car bonjour la déforestation !On est loin des 48h du contrat. Pour les avoir c pire qu'appeler le Saint Père et quand on les a c'est bla bla bla et rien au bout. Je bloque ma prochaine mensualité et je résilie dans la foulée.</t>
  </si>
  <si>
    <t>02 avril 2020 suite à une expérience en avril 2020</t>
  </si>
  <si>
    <t>karazen-88655</t>
  </si>
  <si>
    <t xml:space="preserve">Je suis assuré depuis juillet 2019, et je peux affirmer que cette mutuelle ne vaut pas mieux que les autres.
Je demande, fin novembre 2019, via mon espace assuré, de basculer du niveau 4 (75,83 Euros/mois) vers le niveau 2 (44,06 Euros/mois). Je constate, en janvier 2020, que ma demande n'est pas prise en compte puisque on continnue à me prélever le montant correspondant au niveau 4. Je contacte par téléphone mon interlocutrice du cabinet Proassur qui m'affirme qu'on va corriger cette erreur et me rembourser la différence. Je constate plus tard que je suis toujours prélevé des 75 Euros et qq. Je fais opposition à ce prélèvement, et je reçois de suite un appel du service financier me demandant de régler ma cotisation tout en précisant que cet appel est enregistré. Je dis que je refuse de régler la cotisation tant que ma demande de basculer du niveau 4 vers le niveau 2 n'est pas prise en compte, et tant que je ne suis pas remboursé de la différence. J'essaie de joindre au téléphone le service de gestion de mon contrat ; ni la mutuelle ni le cabinet Proassur ne répondent. J'envoie alors des messages de réclamation, qui restent sans suite.
Quelques semaines après, je reçois un courrier postal de la mutuelle me disant que ma demande n'a pas été prise en compte. Je fais de nouveau plusieurs réclamations, auprès de la mutuelle et du cabinet Proassur. Je reçois de nouveau un autre courrier disant que ma demande a finalement été prise en compte, à condition que je règle les cotisations des mois de janvier à mars, et que le passage du niveau 4 au niveau 2 ne peut être effectif qu'à partir du mois d'avril, alors qu'il était convenu tout le contraire !
Je reçois aujourd'hui même, le 02 avril 2020, plusieurs appels du service financier me disant que je suis mis en demeure et que sans règlement de mes cotisations mon dossier passera en contentieux !!!
</t>
  </si>
  <si>
    <t>almart-87617</t>
  </si>
  <si>
    <t xml:space="preserve">Contacts au depart tres chaleureux et accueuil ouvert et clair attention ce n est que le debut accrochez vous
</t>
  </si>
  <si>
    <t>mr-87444</t>
  </si>
  <si>
    <t>J'ai bien expliqué à mon interlocuteur chez APRIL que j'ai besoin des specialists et des interventions pour mon genou.  Il m'a assuré que l'option de couverture qu'il m'a recommandée sera adapté à mes besoins de soins et que je serai entièrement remboursé.  Or, visiblement, il n'avait pas tenu compte de ce besoin, car pour le premier rdv avec mon médecin pour mon genou, il restait beaucoup pour moi à régler.  De plus il a mis l'option pour moi à payer les frais de gestion, sans m'expliquer la consequence de cette option.  Cette option diminue le remboursement a chaque visite au médecin, pharmacie, dentists, ou même aux magasins de lunettes ou des autres prestataire de santé. En ajoutant cela au mauvaise couverture de specialist de genou AVRIL a fini par rembourser seulement 8% de la prestation. Avec cette option, il sera impossible pour moi à avoir l'intervention de soin que je grave besoin, et sans cela, j'ai risque d'être handicapée!  J'était vendu une couverture à une prix bas, mais sans répondre à mes besoins, je fini par perdre la confiance et je me demande quoi autre dans la couverture vendu n'est correspond pas à ce qui a été promis par téléphone!! Je demande pour une résiliation, car il est importante d'avoir la confiance à mon assurer, mais aussi d'avoir une mutuelle qui répond mieux à mes besoins de soins à une prix abordable.  Je demande pour une résiliation, car pour le prix, la couverture n'est pas super. J'étais informé que cela sera compliqué!  Alors, je dois me battre pour sortir de ce contrat qui ne répond pas à mes besoins et qui est déjà très chère.</t>
  </si>
  <si>
    <t>waffyz-85984</t>
  </si>
  <si>
    <t>Inscrite à la mutuelle pour animaux je n'ai jusqu'alors pas eu de souci. Mais depuis quelques temps aucune réponse à mes mail. Inhoignable aujourd'hui par tel. Retard de remboursements. Appel de cotisations pas clair</t>
  </si>
  <si>
    <t>jimmyhacc-85358</t>
  </si>
  <si>
    <t>Une cata cette mutuel, répond à côté de la plaque quand il s'agit de remboursement. Culture le dossier alors même qu'ils nous disent qu'il manque un élément et donc nous oblige à refaire une demande plutôt qu'à ajouter le document au dossier et le meilleur c'est que le document demander à deja été fournie. Un délai de traitement inadmissible lent long (20 jours pour avoir une réponse honteuse).
Je ne vous la recommande pas du tout et je vais rapidement leur dire au revoir.</t>
  </si>
  <si>
    <t>zodraz-81638</t>
  </si>
  <si>
    <t>bonjour donc si j'ai bien compris si j'utilise ma carte vitale ou tiers payant plusieurs fois dans le mois pour regler mon generaliste,la pharmacie, radios ou analyses j'aurais des frais de gestion cumulés en fin de mois ou pas ?</t>
  </si>
  <si>
    <t>rs-81206</t>
  </si>
  <si>
    <t>excellent fonctionnement administratif , mais retraités, faites gaffe aux évolutions de tarifs !!</t>
  </si>
  <si>
    <t>10 novembre 2019 suite à une expérience en novembre 2019</t>
  </si>
  <si>
    <t>papa58-80883</t>
  </si>
  <si>
    <t>comment dire un Commentaire ? si ce n'est que c'est une Mutuelle pas sérieuse</t>
  </si>
  <si>
    <t>crition03-80718</t>
  </si>
  <si>
    <t>tout est fait pour ne pas pouvoir résilier facilement , échéancier transmis tardivement . inutile d'appeler pour de l'aide, les conseillères sont contre vous .</t>
  </si>
  <si>
    <t>moi-77365</t>
  </si>
  <si>
    <t>J'ai du quitter April à grand regret pour adhérer à la mutuelle choisie par mon employeur. Je conseille vivement.</t>
  </si>
  <si>
    <t>virgil-76451</t>
  </si>
  <si>
    <t>Attractif pour les garanties et le prix par rapport aux autres mutuelles. Par contre, April passe rapidement sur la clause "euro malin". A chaque télétransmission, 2 euros de frais, ce qui fait que les remboursements vous concernant sont toujours pratiquement nuls. Ce qui est fort, c'est que la télétransmission a été conçu pour faire des économies de papier. Je change de mutuelle dès que possible !!!</t>
  </si>
  <si>
    <t>najoua67-70611</t>
  </si>
  <si>
    <t xml:space="preserve">Depuis que j ai envoyer une lettre de resiliation plus de reponse de leur part ni email ni telephone
Et je viens d apprendre qu ils n ont pas payer 990e suite a mon hispitalisation 
L hopital viens de me dire que apres de multiple relence chez april c est a moi de payer
Je reve C est a April de payer et ils le feront </t>
  </si>
  <si>
    <t>fc-70540</t>
  </si>
  <si>
    <t>Lenteur de traitement de dossier pour encaisser une mensualité de plus. Il trouve votre téléphone juste quand vous couper les prélèvements. Et ce cache derrière leurs règlement bravo April ils assures</t>
  </si>
  <si>
    <t>olive-69839</t>
  </si>
  <si>
    <t>A fuir si vous le pouvez. De mauvaise foi, prêt a tout pour ne pas rembourser. Se permettent même d exiger des informations confidentielles médicales quils nont aucunement le droit de demander. Ne paie pas sans jamais se donner la peine dinformer le client HONTEUX</t>
  </si>
  <si>
    <t>annick-69836</t>
  </si>
  <si>
    <t>Qualité de la communication, notamment numérique, qui laisse à désirer. Le tarif qui était attractif lors du démarchage est revalorisé très fortement par la suite : en 2017 + 17 % par rapport à 2016 (1ère année chez April) et le tarif de 2018 subit une nouvelle hausse de 6.62 %, soit bien plus que la moyenne nationale qui serait de 2 à 3 %. Il va de soi que si 2019 devait être de la même veine, je nhésiterai pas à faire jouer la concurrence.</t>
  </si>
  <si>
    <t>fred-69781</t>
  </si>
  <si>
    <t>NE REPONDENT ni au téléphone, ni au courrier, ni aux mails.... Quant aux remboursements ils arrivent tard, ou JAMAIS. A FUIR ! Ils payent quelqu un pour vous répondre sur ce site ici mais ne donnent pas suite non plus. J ai 2 amis qui sont venus se plaindre ici.... au moins je mets au courant les internautes</t>
  </si>
  <si>
    <t>28 décembre 2018 suite à une expérience en décembre 2018</t>
  </si>
  <si>
    <t>marley-69736</t>
  </si>
  <si>
    <t xml:space="preserve">A fuir ! Procédure de résiliation chronophage.
Le service recouvrement (pour réclamer de l'argent)  plus réactif que le service en soi.
Suivez les avis faites l'impasse. </t>
  </si>
  <si>
    <t>22 octobre 2018 suite à une expérience en octobre 2018</t>
  </si>
  <si>
    <t>pf-67967</t>
  </si>
  <si>
    <t>Je viens de demander l'intervention du tribunal d'instance. APRIL refuse de me verser les indemnites dues j'ai du me soumettre au medecin expert april sur convocation le 16 juillet 3 mois après l'accident expertise baclée pas de consultation ou si peu avec un medecin qui ne vous ecoute pas APRIL dit  devoir donner une reponse 1 mois apres l expertise jai eu relancé par recommande april j'ai recu une photocopie de cette expertise bourrée de fausses informations fin septembre 2018 5 mois après l accident j ai détaille l ensemble des dysfonctionnements indiscutables que j'ai relevé toute reponse un courrier en octobre 2018 qui m annonce que april se donne 30 jours pour reflechir a la situation Je propose aux personnes qui rencontrent ce type de probleme de me contacter par mail fosse-pascal@orange.fr</t>
  </si>
  <si>
    <t>romain-65460</t>
  </si>
  <si>
    <t xml:space="preserve">Je paie 110€/mois, à l'étranger. Suivant la procédure, j'ai pris les photos de mes factures médicales avec mon téléphone, puis j'ai expédié les documents via leur application.
Le lendemain j'ai reçu comme réponse : " non remboursé car nous n'avons pas l'attestation médicale de confidentialité" 
J'aurais nettement préféré pouvoir leur expédier tous mes documents par ordinateur, sans passer par leur application de remboursement qui ne précise pas qu'il faut expédier l'attestation médicale de confidentialité (et qui m'a bien fait perdre mon temps). Je ne suis pas surpris de ce qui m'arrive, je trouvais curieux d'expédier des documents médicaux simplement avec mon portable pour être remboursé sans expédier d'attestation médicale.
J'apprends la procédure de remboursement par sérendipité ??
Du reste, sachez tout de même que j'ai des gonflements dans le cou et que les médecins veulent me faire passer un scanner et une biopsie en urgence. Dans le doute j'ai annulé, car je préfère dépenser mon temps et mon argent pour me faire plaisir désormais ! ?? </t>
  </si>
  <si>
    <t>mech-64996</t>
  </si>
  <si>
    <t>une vrai galère.ne veut pas rembourser les frais d'orthodentie  alors qu'entre moi et mon employeur nous payons plus de 200€ par mois.je Déconseille clairement.</t>
  </si>
  <si>
    <t>liza-63415</t>
  </si>
  <si>
    <t>je suis tres contente de cette mutuelle niveau garantie niveau rembourssement je suis satisfaite du service client ils repondent generalement assez vite</t>
  </si>
  <si>
    <t>03 février 2018 suite à une expérience en février 2018</t>
  </si>
  <si>
    <t>rcommeruine-61102</t>
  </si>
  <si>
    <t>A fuir. Ne rembourse pas vos soins , ne sait que ponctionner dans votre compte et le jour où il y a le moindre pépin,  il vous envoie des lettres huissiers, harcèlement telephonique et saisie dans vos compte peu importe votre situation. Et vous vous retrouvez à ne même plus pouvoir soigner pour des mois à venir. Une de mes plus grosse erreur de ma vie.</t>
  </si>
  <si>
    <t>nrv-61038</t>
  </si>
  <si>
    <t>Courtier aux méthodes plus que douteuses</t>
  </si>
  <si>
    <t>jennifer-59430</t>
  </si>
  <si>
    <t>J'ai un contrat que je paye déjà de 93€ par mois et on m'a informé d'une augmentation à 103 ou 108€ pour une evolutive 6 mon échéance sera en février je vais résilier et passer à agpm</t>
  </si>
  <si>
    <t>lucag-59025</t>
  </si>
  <si>
    <t>Service client à éviter ! Raccroche au nez de ses assurés !!</t>
  </si>
  <si>
    <t>brunoc-58264</t>
  </si>
  <si>
    <t>Ma mère a souscrit un contrat de complémentaire santé à 100€ par mois par téléphone, sans vraiment s'en rendre compte depuis qu'elle a fait un AVC. Je leur ai exposé le cas alors que le délai de résiliation était largement dépassé, et ils ont annulé le contrat avant le démarrage. Bravo et merci à eux.</t>
  </si>
  <si>
    <t>catastrophique cette société.
Hausse 35% sur un an.
Service client lamentable.</t>
  </si>
  <si>
    <t>24 septembre 2017 suite à une expérience en septembre 2017</t>
  </si>
  <si>
    <t>omega-57556</t>
  </si>
  <si>
    <t>Bonjour ils sont très longs, à répondre pour les devis et ne répondent. Pas au requêtes quand on a.besoin de renseignements.</t>
  </si>
  <si>
    <t>16 août 2017 suite à une expérience en août 2017</t>
  </si>
  <si>
    <t>francine-56682</t>
  </si>
  <si>
    <t>Sans aucun scrupule a démarcher par tel et ensuite à domicile des personnes agées comme ma mère, 92 ans, afin de leur souscrire un futur contrat et résilier leur mutuelle plus avantageuse.Je parle d'abus de faiblesse!! HONTEUX!</t>
  </si>
  <si>
    <t>16 avril 2017 suite à une expérience en avril 2017</t>
  </si>
  <si>
    <t>cam-54106</t>
  </si>
  <si>
    <t>Cette mutuelle refuse la portabilité familiale est m'a envoyé le texte suivant "le maintien de cette couverture ne pourra pas profiter à vos ayants droit, en particulier à votre conjoint et vos enfants qui ne peuvent en effet prétendre au bénéfice de l’article 4 de la loi Evin" Alors que dans le texte de la loi cité par April il est clairement marqué que les conditions de change pas :  (les anciens salariés) ils bénéficient à titre temporaire du maintien de ces garanties.</t>
  </si>
  <si>
    <t>tzeltal-45400</t>
  </si>
  <si>
    <t>April est une bonne mutuelle santé si vous n'avez pas de problème de santé.
Pour le reste, je conseille de les éviter.
Je dois me faire opérer dans trois semaines, et je ne sais toujours pas quel sera le montant de leur prise en charge, malgré deux relances auxquelles ils n'ont pas répondu ni même envoyé un accusé de réception.
De plus, leur simulateur me donne un remboursement dérisoire, alors même que je suis sensé être remboursé à 180 % de la BR de la SECU.
EN bref, je paye près de 40 euros par mois pour de garanties floues et insuffisantes, avec un service client décevant.
Cela va d'ailleurs me conduire à résilier cette mutuelle dès la prochaine échéance.</t>
  </si>
  <si>
    <t>charlesb-53558</t>
  </si>
  <si>
    <t>Nous constatons dans les courriers et courriels d'April que notre mot de passe est rappellé régulièrement, en clair  !
Le service réclamation a été informé mais ne voit pas le problème ! C'est un grave manquement à la sécurité des données des clients. Une honte en 2017.</t>
  </si>
  <si>
    <t>simonet-53347</t>
  </si>
  <si>
    <t>Fuyez cette assurance qui n'a aucune ethique: souscription d'une mutuelle santé à des personnes agées qui en possèdent déjà une... et de plus avec signature électronique alors que la personne ne dispose pas d'internet, ni de portable... on se demande comment ils font!!!</t>
  </si>
  <si>
    <t>joe-52990</t>
  </si>
  <si>
    <t>une question
en signant un contrat mutuelle santé  le 31 decembre  . la  compagnie d'assurance peut elle appliquer une augmentation  au 1 er janvier si possible une réponse  par mail  joemartin@yahou.fr</t>
  </si>
  <si>
    <t>21 décembre 2016 suite à une expérience en décembre 2016</t>
  </si>
  <si>
    <t>leo-gen-50530</t>
  </si>
  <si>
    <t>Assurance à bannir - nous avons cette assurance, car contractée par l'entreprise donc obligatoire (quel dommage !!)</t>
  </si>
  <si>
    <t>bulle-50460</t>
  </si>
  <si>
    <t xml:space="preserve">Bjr,
Je viens de lire dans les avis qu'April n'est pas soumis à la loi Chatel ???  Qu'il y a des tranches d'âge qui s'appliquent au contrat alors que le commercial vient de me dire que non... est-ce juste à la souscription ou tous les ans ?
Je trouve toutes les propositions relativement opaques : on doit penser à poser les bonnes questions à la bonne personne !
A la retraite le 1er janvier 2017, je pensais y souscrire
mais quid du bon contrat et de la bonne personne. 
Le "courtier" paraît toujours parfait au moment de la souscription, sauf que ce n'est plus lui qui gère derrière, si j'ai bien compris au travers des différents avis lus ici ???
April à t’il des bureaux en France, dépend on de la législation française en cas de problème ???
Qui peut me renseigner rapidement ?
Merci d'avance
</t>
  </si>
  <si>
    <t>12 novembre 2021 suite à une expérience en mars 2021</t>
  </si>
  <si>
    <t>alex59-139455</t>
  </si>
  <si>
    <t>Je déconseille Fortement trop d'attente téléphonique,trop de service, trop de bla bla ça va pas vite sauf pour faire signer et puis t'es la bloqué 1ans je déconseille.</t>
  </si>
  <si>
    <t>Néoliane Santé</t>
  </si>
  <si>
    <t>cbo55-139024</t>
  </si>
  <si>
    <t>Une vraie catastrophe avec cette mutuelle que j'ai prise au 01/01/2021. Les remboursements se font au bout de 3 à 4 semaines par rapport à la date de remboursement de l'Assurance Maladie bien que la télétransmission soit en place, mais à condition d'avoir relancé plusieurs fois. J'ai bien sûr résilié au 31/12/2021. A EVITER !!!!</t>
  </si>
  <si>
    <t>marie84350-138982</t>
  </si>
  <si>
    <t>Très à l'écoute et très réactifs. Je recommande cette assurance. Le service clientèle est très facilement joignable et règle immédiatement une réclamation</t>
  </si>
  <si>
    <t>03 novembre 2021 suite à une expérience en septembre 2021</t>
  </si>
  <si>
    <t>roxy-138857</t>
  </si>
  <si>
    <t>Jai eu Emeline au téléphone pour un problème de télétransmission et elle a pu me renseigner sue ce qui n'allait pas et sur la démarche à suivre. Je suis trés satisfaite.</t>
  </si>
  <si>
    <t>neant-138625</t>
  </si>
  <si>
    <t>Bonjour, nous avons ete reçu par Ramata, qui nous a donnée entiere satisfaction sur toutes les questions que nous lui avons posé ainsi que tous les renseignements demandés.
Contact tres agreable avec cette personne. Merci.Mme Chauveau</t>
  </si>
  <si>
    <t>jacquetti-138483</t>
  </si>
  <si>
    <t>ce jour 28 OCTOBRE j ai telephoné pour une demande de prise en charge j'ai été en relation avec SOKHNA que je remercie? J ai été très satisfaite de son accueil des renseignements que j'ai pu avoir et de son efficacité
Je vous remercie beaucoup</t>
  </si>
  <si>
    <t>miza-138451</t>
  </si>
  <si>
    <t>bonjour
renseignée par Rawane, avec amabilité, a bien répondu à mes demandes au sujet de remboursements qui tardaient à venir.
ses réponses étaient claires.</t>
  </si>
  <si>
    <t>nv-138376</t>
  </si>
  <si>
    <t>Mr Daouda a été à l'écoute de mes demandes et a bien pris le temps de m'y répondre correctement ainsi que de bien m'expliquer comment utiliser le service de demande de remboursement sans perdre patience.</t>
  </si>
  <si>
    <t>mimifit-138197</t>
  </si>
  <si>
    <t>Les remboursements pratiqués par Neoliane ne m'ont pas satisfaite cependant à chaque appel les interlocuteurs sont très courtois et polis en particulier Daouda que j'ai eu au téléphone ce jour et qui à su me renseigner de manière très professionnelle avec beaucoup de patience. Merci Daouda.</t>
  </si>
  <si>
    <t>marie-combabessou-138086</t>
  </si>
  <si>
    <t>Je suis satisfaite des garanties proposées par la mutuelle. Ayant contacté le service client à plusieurs reprises, les interlocuteurs sont toujours à l'écoute des demandes et proposent des solutions adaptées. Merci à eux pour leur professionnalisme.</t>
  </si>
  <si>
    <t>djebar76--138067</t>
  </si>
  <si>
    <t>Neoliane, c'est une mutuelle qui serve a rien, je me suis inscrit chez neoliane le premie mois ils mon fait un prélèvement normal,  le deuxième mois ils sont prélevée double de ce que mon proposé , es rembourser même pas les frais de médecine, es les pharmacies ils mon refusé cette mutuelle, tellement ils ont essayé de les rejoindre au téléphone ça répond même pas , c'est une mutuelle a éviter car ces pas sérieux,</t>
  </si>
  <si>
    <t>miss-137903</t>
  </si>
  <si>
    <t>TRÈS SATISFAITE DES RÉPONSE DE DIALLO AVE amabilité ET SAVOIR FAIRE CELA FAT PLAISIR D ÊTRE EN COMMUNICATIONS AVEC DU PERSONNEL COMPÉTENT ENCORE MERCI</t>
  </si>
  <si>
    <t>kitsou-137881</t>
  </si>
  <si>
    <t xml:space="preserve">Emeline a été extra de gentillesses de compréhension et de résolution de problème , tout comme sa collègue que j'avais eu auparavant , dans la même journée .
Merci mesdames  de votre patience et copréhension 
bon courage </t>
  </si>
  <si>
    <t>bingers-137785</t>
  </si>
  <si>
    <t>Mon avis sur Emeline
Très bon accueil
Explication très claire
Bonne qualité d'écoute
Sur l'assureur, il n'y a rien de particulier sauf une remarque concernant la prise en charge des soins dentaires</t>
  </si>
  <si>
    <t>alain-schmidt-137759</t>
  </si>
  <si>
    <t>ayant un problème de résiliation a propos d'un autre assureur, j'aimerais remercier d'avance Néoliane ainsi que Mme Khadidiatou afin de clarifier ce litige.</t>
  </si>
  <si>
    <t>alice-137642</t>
  </si>
  <si>
    <t>je suis client depuis juillet 2020. premiere expérience en septembre 2020  déastreuse pour demande de lunettre avec un opticien partenaire carte blanche garantie prysme. L´assurance m´a fait tourner en rond pendant deux mois, sans me remboursser l´option de la garantie prysme. Aujourd hui le problème se répète. Ne sont toujours pas à la hauteur de vous soumettre la liste des opticiens sur votre région pour avante garantie Prysme. Maintenant la raison est le changement de logitiel qui ne  permet pas de trouver la liste des opticiens et ceci depuis janvier 202. La solution est de faire le tour des opticiens jusqu a ce que vous en trouvez un.  Deuxiemement il ont rayé mes enfants du contrat sans m´avoir informé ou encore m´avoir adressé les raisons depuis cette année.m Mais la demande de cotitation debut Janvier 2021, ils etaient bien enrégistré.   Sur mon compte rien de changé, ils sont toujours enrégistrés. Personne ne  se sent responsable, que des mots. Une assurance a éviter si vous ne voulez pas des problèmes. Du jamais vu depuis 40 ans.</t>
  </si>
  <si>
    <t>francoise--137491</t>
  </si>
  <si>
    <t xml:space="preserve">Très vite mis en relation 
Personne compétente qui à répondu à mes questions. 
Je remercie Maria pour son professionnalisme et sa gentillesse au téléphone 
</t>
  </si>
  <si>
    <t>jodu62-137410</t>
  </si>
  <si>
    <t xml:space="preserve"> reçue par "Maria", pour ma première demande téléphonique, je suis satisfaite des réponses apportées à ma demande, et de la gentillesse et l'amabilité de cette personne. Merci beaucoup.</t>
  </si>
  <si>
    <t>abder-137330</t>
  </si>
  <si>
    <t xml:space="preserve">Bon relationnel avec le client qui m'a régulariser un souci avec la première connexion et actuellement dans l'attente pour un réglage pour mon prélèvement. 
Mention à aboubakar.
</t>
  </si>
  <si>
    <t>laulau27-137279</t>
  </si>
  <si>
    <t>Très bon accueil téléphonique
Conseillère très compétente
Un peu perdu pour transmettre un document tout s’est bien passé
Nouvelle adhérente à partir de janvier 2022</t>
  </si>
  <si>
    <t>manu-137137</t>
  </si>
  <si>
    <t>Bonjour , 
J'ai eu besoin d'un renseignement concernant mon contrat Néoliane santé pour ma file Léa TIM TIM qui vient d'avoir 18 ans , mon interlocutrice Mariama a pris en charge ma demande et m'a expliqué ce que je devais faire , merci .</t>
  </si>
  <si>
    <t>joe-137104</t>
  </si>
  <si>
    <t xml:space="preserve">Fall reçoit  une note de 5/5 de ma part pou l'ensemble  ..de notre entretien téléphonique et des resultats
Je suis totalement  satisfait  de sa compétence  et de son amabilité </t>
  </si>
  <si>
    <t>maryse-137042</t>
  </si>
  <si>
    <t xml:space="preserve">Après avoir appelé pour un renseignement concernant  mes remboursements que je n "avais encore pas  eu  j 'ai eu une dame s 'appelant MARIAMA qui m'a bien répondu et fut trés accueillante </t>
  </si>
  <si>
    <t>fouz-137031</t>
  </si>
  <si>
    <t xml:space="preserve">Suite à mon entretien téléphonique de ce jour concernant mon adhésion auprès de Néoliane, je remercie vivement Nabil qui m'a donné entière satisfaction quand à ma demande, il a répondu à toutes les questions que je lui avais soumis. 
Merci pour votre écoute et votre professionnalisme. 
Fouzia Tamimy </t>
  </si>
  <si>
    <t>marcel-136671</t>
  </si>
  <si>
    <t xml:space="preserve">Bonjour , 
Afin de savoir si mes soins dentaires ont bien fait l'objet d'un remboursement , ce matin , impossibilité de me connecter . Je me permets donc de vous contacter par téléphone . Mon appel est pris en compte rapidement  par SOKHNA , qui avec beaucoup de patience ( car je ne suis pas un érudit sur internet), parvient à résoudre ce problème . Elle m'a paru très sympathique et très professionnelle . Puis elle m'a renseigné sur l'avancé de ce dossier . 
 Encore un grand merci à cette personne ! 
   Michel </t>
  </si>
  <si>
    <t>mara-136248</t>
  </si>
  <si>
    <t>Ce matin, j’ai eu affaire à Nasrine qui a été charmante, courtoise et efficace. Elle a su répondre à mes questions et m’a encouragée à en poser d’autres auxquelles elle a donné des réponses claires et précises.</t>
  </si>
  <si>
    <t>lili68-136468</t>
  </si>
  <si>
    <t>J'ai étais bien renseigné lors de ma communication téléphonique avec M. Rawane. Il était très agréable et à l'écoute lors de ma demande d'information.</t>
  </si>
  <si>
    <t>callymero-136361</t>
  </si>
  <si>
    <t xml:space="preserve">J ai ma mutuelle et je suis adhérente depuis aujourd'hui chez Neoliane pour un contrat de surcomplémentaire santé. J ai appelé pour avoir mon numéro d adhérente. Daouda, mon interlocuteur a très bien répondu à ma demande. Je ne peux pas me prononcer sur les remboursements, délais ou autres car pas encore concernée. Mais je ne manquerait pas de le faire que ce soit bon ou mauvais.  
Les 4 étoiles concernent l échange d aujourd'hui.  </t>
  </si>
  <si>
    <t>a--marylene--135414</t>
  </si>
  <si>
    <t>Personnellement je suis très contente de leurs services . Quand j’ai un problème il me suffit de les appeler et ils répondent à mes questions et règlent le problème. Leurs formulaires sont faciles à comprendre et à remplir. Un grand merci à FALL pour sa diligence. Elle est très sympathique et à l’écoute.</t>
  </si>
  <si>
    <t>sissi9185-135108</t>
  </si>
  <si>
    <t xml:space="preserve">Apres mon contact téléphonique avec la conseillère Éméline, j'ai pu effectuer mes démarches afin de mettre en place la télétransmission avec la CPAM.
Elle s'est montrée aimable et très explicite pour les démarches à faire sur le site de neoliane. </t>
  </si>
  <si>
    <t>baillon-110411</t>
  </si>
  <si>
    <t>Enfin une mutuelle que l'on peut contacter en l'occurrence Georges qui a été attentif et m'a donné la bonne procédure concernant ma demande confirmant que c'est toujours très compliqué. Les informaticiens devraient avoir un panel de personnes âgées pour s'assurer que leur développements sont adaptés pour ces derniers.</t>
  </si>
  <si>
    <t>28 septembre 2021 suite à une expérience en janvier 2021</t>
  </si>
  <si>
    <t>marilou-134888</t>
  </si>
  <si>
    <t>Suite à on appel téléphonique, Rawane m'a bien répondu a mes attentes et a été attentif à mes demandes. Vu que la prise en charge de mon hospitalisation n'a pas pu être faîte sur le site, il a pris tous les renseignements afin d'effectuer lui-même la démarche.</t>
  </si>
  <si>
    <t>24 septembre 2021 suite à une expérience en août 2021</t>
  </si>
  <si>
    <t>cali06-134297</t>
  </si>
  <si>
    <t>Pas de réactivité !! Il faut poser une question 2 fois... et de plus la réponse est souvent négative. A quoi sert cette mutuelle ? De plus, des délais longs pour être remboursée quand on l'est ... Je la quitte dès que je peux. Beaucoup de baratins lors de l'adhésion, mais la suite des prestations est mauvaise.</t>
  </si>
  <si>
    <t>lode-134019</t>
  </si>
  <si>
    <t>Contacté par téléphone il y a 2 jours par une collaboratrice de  NEOLIANE, celle-ci m'a vanté les mérites d'un contrat prévoyance, au motif que prochainement, les frais de remboursement de l'hospitalisation seraient réduits drastiquement. A la fin de son exposé, elle me demande mon IBAN. Surpris par cette précipitation, je lui indique en parler à mon assureur avant tout engagement. J'ai eu le droit de me faire copieusement" engueuler", en me disant qu'elle ne comprenait pas mes réticences. Bref, la suspicion est de rigueur . A fuir!!!</t>
  </si>
  <si>
    <t>marna58-133646</t>
  </si>
  <si>
    <t xml:space="preserve">Démarchage téléphonique nickel mais quant aux remboursements on est loin de ce qui était annoncé , rien n est pris en compte. . Personne su bout du fil pour les réclamations.
1128 euros pour un an j aurais mieux fait d investir dans un voyage plus bénéfique pour la santé. Je suis en train de faire des devis pour vite partir de la </t>
  </si>
  <si>
    <t>marianna-133643</t>
  </si>
  <si>
    <t>concerne neoliane SantEco H1, j ai bien été remboursé pour une chirurgie de l,oeil ambulatoire, suite à une communication téléphonique avec Marianna qui a été agréable, merci .</t>
  </si>
  <si>
    <t>18 septembre 2021 suite à une expérience en mars 2021</t>
  </si>
  <si>
    <t>jeff-133427</t>
  </si>
  <si>
    <t>Je ne recommande nullement ce courtier.... car cela fait quasiment 6 mois que j'attends ma carte de tiers payant... On me mène en bateau..HONTE À VOUS...????</t>
  </si>
  <si>
    <t>rogo-133327</t>
  </si>
  <si>
    <t>cela fait 15 jours que j'envoie e-mails et coups de fil , pour signaler que sur mon N° adhérent, mon identité est erronée.
En fait ILS ont laissé l’identité de l ' adhérente précédente.
je n'ai contact qu'avec des conseillers très gentils mais incompétents</t>
  </si>
  <si>
    <t>leloup-133064</t>
  </si>
  <si>
    <t>mon problème de connexion depuis le 01/09/2021 a été résolu par NABIL mon interlocuteur téléphonique ce jour ce monsieur est un grand professionnel qui connaît parfaitement son métier  Merci beaucoup</t>
  </si>
  <si>
    <t>16 septembre 2021 suite à une expérience en juillet 2021</t>
  </si>
  <si>
    <t>maryline--133047</t>
  </si>
  <si>
    <t>Mutuelle manquant cruellement de sérieux tant dans le suivi de dossier qu au niveau réactivité… mail non reçu , délai incroyablement long dans le
Suivi des informations et remboursements !!!!
A fuir +++++</t>
  </si>
  <si>
    <t>dada-132964</t>
  </si>
  <si>
    <t>avec conseillère AMINATA, très bon contact téléphonique, personne qui a su me renseigner et  qui a recherché les renseignements demandés. MERCI de votre compréhension</t>
  </si>
  <si>
    <t>domi-132938</t>
  </si>
  <si>
    <t>Suite au téléphone avec la conseillère Madame Mariama,tres bien reçu,aimable,à bien résolu ma demande.
Je suis très content avec le dialogue.
Matias Domingos</t>
  </si>
  <si>
    <t>danitsa-132680</t>
  </si>
  <si>
    <t xml:space="preserve">Je suis nouvelle cliente et donc je ne peux donner mon avis que sur le prix que je trouve excellent par rapport à mon ancien assureur. Par ailleurs je peux dire que j'ai eu un super accueil par le conseiller PAPE qui a répondu à mes questions et qui m'a aidé à créer mon "espacé personnel" sur le net. </t>
  </si>
  <si>
    <t>jph-132254</t>
  </si>
  <si>
    <t xml:space="preserve"> bonjour ,très difficile de ce connecter trop de changement sur le site, tableau de remboursement pas très claire manque des précisions .
Cordialement  </t>
  </si>
  <si>
    <t>titi-131661</t>
  </si>
  <si>
    <t>Je tiens à remercier Georges que j'ai eu au téléphone ce jour pour son amabilité, sa patience, son efficacité et son professionnalisme.
C'est très agréable d'avoir des interlocuteurs de ce style.
Bonne journée
Bien Cordialement</t>
  </si>
  <si>
    <t>bk-130395</t>
  </si>
  <si>
    <t>J'ai contacté Néoliane suite à une double facturation et ma conseillère Widad a su m'apporter les réponses nécessaires. Elle a été très professionnelle, réactive et à l'écoute. Le pb est résolu à présent. Je suis satisfaite.</t>
  </si>
  <si>
    <t>avisneo-130238</t>
  </si>
  <si>
    <t>Merci beaucoup Lissa pour votre patience et pour votre explication claire. J’espère que mon prochain interlocuteur/trice serai comme Lissa. Cordialement Peizhen</t>
  </si>
  <si>
    <t>berpic-129830</t>
  </si>
  <si>
    <t>j'ai eu beaucoup de difficultés à contacter Neoliane par téléphone pour une question de remboursement de frais d'analyse médicale. De plus les documents de Néoliane, en ma possession, ne précisent pas les coordonnées d'un interlocuteur. J'ai fini par contacter Georges à Nice qui a pu répondre à toutes mes questions et m'a donné l'adresse où envoyer mes courriers. Cette adresse n'était pas indiquée sur les documents Néoliane.</t>
  </si>
  <si>
    <t>jj-129535</t>
  </si>
  <si>
    <t>Très bon accueil de mon interlocuteur Georges , aimable de bons renseignements , et le sourire , oui le sourire , le sourire s'entends au téléphone  merci et bonne journée</t>
  </si>
  <si>
    <t>tatie-rosa-129251</t>
  </si>
  <si>
    <t>Je suis passée par infocea j'ai eu la mutuelle neoliane  par la commerciale qui m'a dit du bien au qu'elle j'ai fait confiance par contre au niveau remboursement rien vous essayez de joindre la commerciale qui ne répond pas en plus vous pouvez envoyer des mails la réponse 15 jours après sans réponse je déconseille fortement</t>
  </si>
  <si>
    <t>nenou-128537</t>
  </si>
  <si>
    <t>Rawane a été excellent, autant dans le service demandé
que dans la gentillesse et la qualité de ce service.
Je le remercie très sincèrement de son amabilité
et de sa compétence.
Grand merci à lui</t>
  </si>
  <si>
    <t>roro49-51480</t>
  </si>
  <si>
    <t>Bonjour : je suis assuré depuis 2017 et tous les ans ma cotisation augmente de plus de 10€ par mois sans compensation de remboursement, bien au contraire car depuis le premier janvier elle ne re0mbourse plus les médicaments homéopathiques, quels bénéfices importants pour toutes les mutuelles. Et surtout quand il y a un remboursement important pour un équipement optique, il faut attendre plus d'un mois avant d'être remboursé, même chose pour l'opération de la cataracte, plus de deux mois avant d'être remboursé, et dernièrement pour une prothèse dentaire j'ai du attendre plus d'un mois avant d'être remboursé, et surtout à chaque fois j'ai du envoyer 4 mails, plus 4 appels téléphoniques demandant le remboursement et  leurs réponses : (c'est parti vous l'aurez en début de semaine prochaine, il faut qu'on vérifie avant de vous rembourser, c'est parti vous l'aurez dans 72 heures, ou je fais remonter votre demande pour qu'elle soit traitée en urgence et j'en passe...) je n'ai jamais eu d'incident de paiement, mais à l'inverse quand on avance l'argent pour l'optique, la  cataracte ou les prothèses dentaires, les remboursements sont un parcours du combattant, de plus il est impossible de communiquer sur leur site car il est constamment bloqué pour demander un remboursement ou pour faire une réclamation) seule solution leur téléphoner. Un seul point positif, les petits remboursements courants de pharmacie ou de consultations sont remboursés dans les 48h après la télétransmission, c'est très bien pour ceux qui n'ont pas de problème de santé, à noter de plus nous sommes un couple pris à charge à 100% par la SS et nous payons actuellement plus de 182€ par mois, jugez vous vous-même avant d'adhérer à cette assurance santé.</t>
  </si>
  <si>
    <t>mutuelle-126372</t>
  </si>
  <si>
    <t xml:space="preserve">Bonsoir 
Suite à mon appel téléphonique je remercie Larbi pour les informations données sur mon contrat et pour ses conseils concernant une future hospitalisation. </t>
  </si>
  <si>
    <t>ladauye-126020</t>
  </si>
  <si>
    <t>EMELINE a été parfaite ! ses explications ont été détaillées et très claires, merci à elle pour sa patience et son professionnalisme C'est un plaisir de communiquer avec une conseillère comme ell</t>
  </si>
  <si>
    <t>herbon-125045</t>
  </si>
  <si>
    <t>bravo a Alimatou la seule conseillère gentille et compétente a qui j ai eu affaire depuis longtemps félicitations a elle et surtout gardez la car cela est de plus en plus rare</t>
  </si>
  <si>
    <t>francis-123320</t>
  </si>
  <si>
    <t xml:space="preserve">Bonne relation clientèle de la part d'Emeline qui a répondu à ma demande concernant un remboursement en attente depuis le 12 juin de façon professionnelle et rapidement. 
Merci à elle.
</t>
  </si>
  <si>
    <t>lou-123243</t>
  </si>
  <si>
    <t>Reçu au téléphone excellente interlocutrice précise patiente je suis pleinement satisfait de son aide il est rare de pouvoir être assisté par une personne aussi compétente et patiente merci encore</t>
  </si>
  <si>
    <t>manou-122884</t>
  </si>
  <si>
    <t>Je suis très satisfaite d’Emeline qui m’a aiguillée pour transmettre un document. Je la remercie pour sa patience, sa gentillesse et sa bienveillance car j’avais du mal à trouver ce qu’elle me demandait. Qu’elle continue dans cette voie car elle en sera toujours remercie.</t>
  </si>
  <si>
    <t>nathalie-122748</t>
  </si>
  <si>
    <t>A FUIR !!! C'est honteux de voir de nos jours des pratiques aussi désastreuses !! j'ai fait appel à un courtier pour me trouver une meilleure mutuelle que celle que j'avais, jusque là impeccable, je donne mes taux de remboursement de mon ancienne mutuelle au courtier afin qu'il me trouve une meilleure mutuelle. Il me propose néoliane en m'expliquant les taux de remboursement surtout de l'orthodontie à savoir 200% pour un tarif mensuel quasi équivalent à ce que je payais chez mon ancienne mutuelle pour un taux de remboursement équivalent à 125% de la base secu. Et là la surprise lors de mon premier remboursement de frais d'orthodontie je n'ai que la moitié de remboursé et oui les 200% sont en réalité que 100% car ils prennent en compte le remboursement de la securité sociale je n'ai jamais vu ça !!! toutes les mutuelles que j'ai faite avait le remboursement à partir de la base sécu et non en complément de celle-ci !! le courtier aurait pu le préciser lors du devis... J'espère pouvoir résilier cette mutuelle le plus rapidement possible !!</t>
  </si>
  <si>
    <t>martine63-122406</t>
  </si>
  <si>
    <t>Je ne suis pas du tout satisfaite de Néoliane. En fait j aurais dû rester à mon ancienne Mutuelle.  Les remboursements se font attendre malgré le décompte de la Sécurité Sociale. De plus un conseil aux nouveaux adhérents, réglez la totalité de votre consultation ou sinon demandez une facture si vous payez juste le tiers payant. Sinon Neoliane sans justificatif ne vous rembourse pas. Le décompte Sécu ne leur suffit pas.Sûre que je ne vais pas rester chez eux.Nouvelle depuis Mai 2021 et déçue</t>
  </si>
  <si>
    <t>trg-64346</t>
  </si>
  <si>
    <t>Néoliane répond presque systématiquement aux critiques récurrentes qui lui sont faites par l'argument suivant : " Bonjour xxxx, je suis désolé et vous informe que Néoliane ne pratique aucun démarchage direct.". Un peu trop facile de renvoyer la balle sur les courtiers qui vendent... les produits Néoliane. Néoliane est en mesure d'imposer aux courtiers les méthodes de vente de ses contrats. Or depuis plusieurs années, il semble que Néoliane ne cherche pas vraiment à le faire, puisque les pratiques commerciales agressives et trompeuses perdurent. Néoliane, la balle est dans votre camp, il faut agir maintenant si vous voulez regagner la confiance de vos potentiels clients.</t>
  </si>
  <si>
    <t>nab-121987</t>
  </si>
  <si>
    <t>J'ai eu besoin de la carte tiers payant et Maria très professionnel me l'a envoyer rapidement avec tous les renseignements dont j'avais besoin.Merci pour votre gentillesse</t>
  </si>
  <si>
    <t>belletrichardgeorges-121470</t>
  </si>
  <si>
    <t xml:space="preserve">Suite à la perte de ma carte d'assuré , j' ai contacté NEOLIANE , et dans l' heure j' ai eu une copie de ma carte  mutuelle , grâce à Maria . 
Je tenais à le faire savoir 
Dans un monde ou les contacts avec les administrations sont souvent trop impersonnelles , je trouve rassurant d' avoir en contact téléphonique une personne en chair et os et non pas un robot </t>
  </si>
  <si>
    <t>fabienne-117756</t>
  </si>
  <si>
    <t>Lors de mon appel j'ai été pris en charge par Émeline qui a été d'une efficacité rapidité remarquable très à l'écoute et d'un très grand professionnalisme
Aimable et avenante elle a su résoudre rapidement mon problème</t>
  </si>
  <si>
    <t>papa-117548</t>
  </si>
  <si>
    <t>Bonsoir,
Je viens de résoudre un problème de création de compte de manière magistrale. Grace a Maria qui a vite compris ce je désirais faire, a pris en main la création de mon compte. Cela n'a pris que quelques minutes et je l'en remercie vivement. Maria a répondue toutes mes questions sans hésiter. Si je devais de nouveau faire appel a Neoliane, je me permettrai de demander Maria comme interlocutrice. 
Cordialement</t>
  </si>
  <si>
    <t>eric97310-117402</t>
  </si>
  <si>
    <t>Bonjour, suite à mon entretien téléphonique avec Widad, j'ai eu tout les renseignements dont j'avais besoin. Elle est très sympathique et très professionnelle. Merci.</t>
  </si>
  <si>
    <t>philou-117207</t>
  </si>
  <si>
    <t>J' ai été très satisfait de la compétence professionnelle de la personne que j ' ai eu au téléphone le 16 juin 2021 vers 11h 30 . En effet , J' avais un problème urgent à régler qui était très important . Problème de chevauchement de deux mutuelles complémentaires qui m' empêchaient d' être rembourser par ma complémentaire Néoliane qui était en concurrence avec mon ancienne mutuelle '' POP SANTE '' . Problème de télétransmission avec Néoliane Santé .Grace à l ' aide de cette personne qui a résolu ce problème de télétransmission avec la Sécurité Sociale et du remboursement du 08 avril 2021 de la visite médicale chez mon médecin traitant qui n ' a pas été remboursé par votre caisse de gestion . Merci Emeline par votre gentillesse , de votre patience pour résoudre ces deux problèmes qui m ' angoissaient . Veuillez agréer , Emeline , mes sincères salutations . Philippe SERENNE</t>
  </si>
  <si>
    <t>mady-117105</t>
  </si>
  <si>
    <t>dam est une personne très gentille et très dévouée avec ses clents mais malheureusements elle n' a pas  choisi la bonne société quoique depuis quelques temps je dois reconnaitre que les choses se sont bien arrangées continués</t>
  </si>
  <si>
    <t>elias-116991</t>
  </si>
  <si>
    <t>J'ai été démarché aujourd'hui par une conseillère Néoliane qui prétend m'appeler de la part d'un organisme de crédit auquel j'ai adhéré pour des facilités de paiement. 
La dame a un débit de parole tel qu'on ne peut en placer une. Quand je lui demande de m'envoyer la brochure pour y réfléchir à tête reposée elle me dit que ça ne sert à rien car je ne suis pas intéressé. Chose que j'ai confirmée pour le coup et là ... Elle me raccroche au nez !!!
Messieurs les responsables, je ne sais pas où vous formez vous conseillers mais vous pouvez être sûrs que je ne viendrais jamais chez vous. Ni moi ni ceux qui me demanderont conseil...</t>
  </si>
  <si>
    <t>a--116677</t>
  </si>
  <si>
    <t>J'ai eu le plaisir de demander des informations à Maria elle a été très professionnelle et ce qui est agréable extrêmement gentille et très clair sur le sujets aborder Bravo à Maria</t>
  </si>
  <si>
    <t>juliar-115973</t>
  </si>
  <si>
    <t xml:space="preserve">Très déçu !
Inscription faite via un comparateur en ligne , prix correct mais qui augmente sans que j’en sois avisée avec les années. Pas de soucis avec les remboursements ( après je vais chez le médecin une fois par an ) 
Par contre un vrai parcours du combattant pour résilier je découvre que j’ai un double contrat de prévoyance que je ne me rappelle pas avoir souscris à l’inscription, contrat qui n’est résiliable que annuellement la bel affaire ! Et pour la mutuelle résiliation censée être simple gérée par ma nouvelle mutuelle je découvre que je suis toujours prélevée alors que cela a été fait il y a un mois et demi ! Il leur manque un document que ma nouvelle mutuelle envoie dans la journée et là je découvre que je dois encore attendre un mois ( sans être vraiment sûre !) on me fait tourner en rond quand j’appelle !
A fuir ! </t>
  </si>
  <si>
    <t>fan-115518</t>
  </si>
  <si>
    <t>Suite à mon appel téléphonique de ce jour votre conseillère Nisrine a fait preuve de beaucoup de patience à mon égard et a répondu à toutes mes questions de manière très professionnelle.
Ma demande était relative à mon espace client et pour faire le point sur mes remboursements. Je suis cliente chez vous depuis le début de l'année et cet accueil ne me fait pas regretter mon choix.</t>
  </si>
  <si>
    <t>leone-59-114455</t>
  </si>
  <si>
    <t>Contrat souscrit en décembre harcèlement de ma grand mère au téléphone . Énorme problème de prises en charge malgré les garanties correspondant. Ma grand mère demande d être bien pris en charge oui avant elle payer 47 euro autre mutuel là elle est à 87 euro Au final depuis 5 mois je me bas car ma grand mère a était cher dentiste facture 675 euro recevoir un appel hier en disant non on rembourse rien il fallait faire le 100 % gratuit Le pire c est l harcèlement pour souscrire mes apres il se renvoie la balle</t>
  </si>
  <si>
    <t>clodemary-109043</t>
  </si>
  <si>
    <t>Nouvelle adhérente depuis le 1/01/21,pour l'instant il m' est difficile d'être objective , quant aux tarifs ,ils sont dans la moyenne pour des prestations correctes , un petit bémol pour les  actes  dont vous avancez les frais (5 à 6 semaines)pour être remboursée !!!!!!!par contre j'apprécie l'espace adhérent : clair ,suivi des demandes ...</t>
  </si>
  <si>
    <t>papichou-114279</t>
  </si>
  <si>
    <t>Aujourd'hui , j'ai eu Léa au téléphone : j'ai conversé avec une jeune femme charmante , avec une voix envoûtante , et parfaitement compétente , qui m'a sorti d'un problème informatique insoluble pour moi .
J'adresse un très grand merci à cette personne !!</t>
  </si>
  <si>
    <t>dominique-59-114200</t>
  </si>
  <si>
    <t>Très mauvaise mutuelle.. ne rembourse rien. Obligation de prendre prestation en 100% santé si vous voulez rentrer dans vos frais. Mais cela n'est toujours possible donc reste à payer si on veux se soigner correctement.. lors de ma souscription on m'a fait miroiter qu'il était meilleurs que mon ancienne avec une cotisation inférieure mais c'est faux.. je me retrouve dans une situation où je dois choisir une priorité dans mon choix de soins dont j'ai besoin.. Neoliane = mutuelle pour seniors riches.. ça ne court pas les rues... A éviter...</t>
  </si>
  <si>
    <t>roubo-114142</t>
  </si>
  <si>
    <t xml:space="preserve">  Nisrine est tres bonne conseillère,  aimable, bien expliquée les avantages concernant le contrat souscrit
Relationnelle et professionnelle. Je la recommande fortement. </t>
  </si>
  <si>
    <t>jojo-113904</t>
  </si>
  <si>
    <t>Le remboursement est très long 8 semaines après plusieurs relances mais ils ne réponde pas et j'avais un devis accepté . Sur le site sa affiche traité</t>
  </si>
  <si>
    <t>clairette-113614</t>
  </si>
  <si>
    <t>J'ai une personne au téléphone qui s'appelle "Emeline", c'est une personne très professionnelle et très sympathique qui m'a très bien renseignée et aidée aussi bien pour créer mon compte que je ne parvenais pas à faire qu'au sujet de renseignements complémentaires concernant la mutuelle santé.</t>
  </si>
  <si>
    <t>dom-113549</t>
  </si>
  <si>
    <t>J ai été reçu par Aminata et franchement j ai aimé son professionnalisme sa gentillesse et surtout sa persévérance pour me retrouver et m'envoyer tous les documents que je lui ai demandés.
Encore un grand merci à Aminata .</t>
  </si>
  <si>
    <t>sassetotais--113536</t>
  </si>
  <si>
    <t>La personne qui m'a renseignée était très courtoise et a répondu d'une manière satisfaisante à tous mes questionnements. Je sais désormais comment procéder pour transmettre une demande de remboursement ou un prise en charge.</t>
  </si>
  <si>
    <t>chrispon-113407</t>
  </si>
  <si>
    <t>La conseillère Saliha m'a répondu avec beaucoup de gentillesse à mes questions et m'a très bien dirigée dans la démarche pour les remboursements et créer mon espace adhérent. Merci</t>
  </si>
  <si>
    <t>bribri-113045</t>
  </si>
  <si>
    <t>J'ai obtenu de LEA, conseillère, toutes les réponses dont j'avais besoin. Je signale également que ce contact avec LEA a été agréable et très satisfaisant.</t>
  </si>
  <si>
    <t>goutzi-112139</t>
  </si>
  <si>
    <t>Pour l'instant je suis satisfait, mais il n'est pas toujours simple de vous  joindre au téléphone
et vos délais récents de remboursement n'ont pas été très rapides.
Cordialement.
Pierangeli Maurizio</t>
  </si>
  <si>
    <t>ferhat-59-111931</t>
  </si>
  <si>
    <t>Concernant la conseillère, je dirais qu'elle a été très professionnelle et au delà des informations qu'elle m'a apporté. Si chacun de mes appels pouvaient être traités de la sorte, on ne serait plus tenté à changer de mutuelle.</t>
  </si>
  <si>
    <t>bernard-de-nice-111926</t>
  </si>
  <si>
    <t>J'avais souscrit par erreur deux mutuelles santé dont l'une chez NEOLIANE .
Quand je m'en suis rendu compte, je me suis rapproché de NEOLIANE dont la souscription avait été faite après celle signée chez un concurrent. Les justificatifs demandés ayant été fournis, j'ai contacté un représentant de NEOLIANE pour savoir ce qui avait été décidé au sujet de ma demande d'annulation de souscription . Mon interlocutrice , une dame AMINATA , m'a parfaitement écouté, renseigné et m'a envoyé mon annulation d'adhésion . Je remercie cette personne pour son amabilité, sa courtoisie et son sens aigüe du relationnel qui valorise la société pour laquelle elle  travaille.</t>
  </si>
  <si>
    <t>glad-111811</t>
  </si>
  <si>
    <t>Majelis le courtier avec qui j ai souscrit le contrat neoliane est au top mais neoliane de la m.... le centre de gestion  est incapable de répondre,  d etre courtois,  et donne de fausses info,vous envoie des mails pour vous réclamer des documents deja transmis, incompétence...  A FUIIIIIR</t>
  </si>
  <si>
    <t>dbs-111313</t>
  </si>
  <si>
    <t>Pour un besoin spécifique, Léa a su me répondre précisément sur le contrat demandé Un excellent accueil et très agréable au téléphone, et disponibilité</t>
  </si>
  <si>
    <t>pascale-111274</t>
  </si>
  <si>
    <t>Nullement satisfaite des services de NEOLIANE qui nous fait perdre du temps à réclamer des documents à notre ancienne compagnie d'assurance et  nous renvoie systématiquement vers notre courtier, même si ce dernier n'a pas respecté ses engagements. A priori en cas de réclamation ou modification, seul le courtier peut intervenir sur notre contrat.</t>
  </si>
  <si>
    <t>coquelicot-110908</t>
  </si>
  <si>
    <t xml:space="preserve">A chaque fois que j'ai téléphoné à Néoliane pour avoir des renseignements sur le suivi d'un de mes dossiers, j'ai été très bien accueillie  et renseignée.
La dernière fois Emeline a été très aimable patiente et très efficace. Ma situation a été débloquée en quelques minutes.
</t>
  </si>
  <si>
    <t>morgane83340-110677</t>
  </si>
  <si>
    <t xml:space="preserve">SCANDALEUX !!!
Des courtiers demarchent les gens par téléphone, peut importe leur méthode, se servent des personnes fragiles pour arriver à leur fin.
Ma maman malade, psychologiquement, et physiquement s'est faite avoir, et lorsque je m'en suis rendue compte...On galère à résilier et surprise on ne peut pas résiler avant 1 an ! Contrat signé électronique ment soit disant ? Ma maman a déjà du mal à envoyé un SMS, du mal à y croire qu'elle ai pu signé quoi que ce soit.
Elle se retrouve avec la cmu ( soit disant un motif eligible pour résiliation précisé sur leur site mais non !) et au RSA, elle galère déjà à finir le mois et doit payer dans le vent un service qui ne lui sert à rien.
Leurs méthodes sont HONTEUSES, SCANDALEUSES et profite des gens naïfs et faibles sans défense !!!!!!!!
À fuir absolument !!!!!!!! </t>
  </si>
  <si>
    <t>mia-110661</t>
  </si>
  <si>
    <t xml:space="preserve">Mme Widad a été très aimable et serviable au possible. Elle m’a rappelée et soutenue dans ma démarche et Bien renseignée. 
Merci beaucoup.
Martine Langlois </t>
  </si>
  <si>
    <t>andrey-31-110414</t>
  </si>
  <si>
    <t xml:space="preserve">Très bien renseigné par une personne aimable ,compétente et de bon conseil.
Je recommande vivement cette mutuelle qui me convient parfaitement.
Et je ne veux plus avoir à faire avec des marchand d'illusions incapables de suivre leurs dossiers.
</t>
  </si>
  <si>
    <t>coco-110319</t>
  </si>
  <si>
    <t>Assurance santé, qui se fout de ses adhérents, aucune réactivité sauf pour les prélèvements. 2 mois d'attente pour un simple remboursement, et j'en passe..demande des résiliation non prise en compte avec justificatif. a ne pas recommander</t>
  </si>
  <si>
    <t>ruiz-nat-108683</t>
  </si>
  <si>
    <t xml:space="preserve">Très bien accueilli et très bien renseigné 
Ravi de mon échange téléphonique encore merci Angélique
Un bon prix et un bon service 
</t>
  </si>
  <si>
    <t>racoon-110239</t>
  </si>
  <si>
    <t>Excellent contact avec Émeline, qui a su répondre à ma demande de résiliation avec rapidité et professionnalisme.
Seul bémol : plus de 10 mn d’attente au téléphone avant d’être mis en contact avec un interlocuteur.</t>
  </si>
  <si>
    <t>arnold-aurelie-110233</t>
  </si>
  <si>
    <t>Bonjour,
J’ai étais très bien renseigné par l'interlocutrice Angélique, aimable patiente et très souriante elle a su résoudre le problème avec beaucoup d’efficacité.
Très satisfait de cette mutuelle je recommande. 
Madame Arnold</t>
  </si>
  <si>
    <t>alberte-108763</t>
  </si>
  <si>
    <t>Ma correspondante QUAMAR a été très gentille et m'a apporté tout son aide, elle est très professionnelle, elle connait bien son travail , si j'ai un autre problème je n'hésiterai pas à l'appeler</t>
  </si>
  <si>
    <t>dom42asi--108691</t>
  </si>
  <si>
    <t>Bonjour, nouvel adhérent , j'avais des éléments à faire préciser. J'ai eu comme interlocutrice Salhia,qui face à mes demandes c'est montrée très disponible, extrêmement professionnelle et d'une grande amabilité.  Bravo !  Bonne continuation !</t>
  </si>
  <si>
    <t>sval-108549</t>
  </si>
  <si>
    <t>J'ai été très bien reçu par Emeline , à répondu à mes attente et mes demande, très courtoise ,agréable et efficace , compréhensive,  reponse claire et nette</t>
  </si>
  <si>
    <t>fredo-108500</t>
  </si>
  <si>
    <t>Superbe conseillère aimable et serviable ça change de certaines personnes qui sert à rien très content de l avoir et que je recommande à tous le monde</t>
  </si>
  <si>
    <t>guilbert-105815</t>
  </si>
  <si>
    <t xml:space="preserve">tres facile d'y entrer véritable galère pour en sortir tres mauvaise fois réponse tres tres longue afin de continuer les prélèvements apres le contrat résilié on ne vous écoute pas au tel c'est usant et fatigant on se bat contre un moulin 
</t>
  </si>
  <si>
    <t>franrhone-107891</t>
  </si>
  <si>
    <t>J'ai eu un échange téléphonique avec Emeline. Cette dernière a été très agréable et sympathique. J'ai eu le renseignement que je cherchais sans aucune difficulté.
Franca MARROCCO</t>
  </si>
  <si>
    <t>rattoa-107687</t>
  </si>
  <si>
    <t>Bonjour,
C'est Angélique qui s'est occupé de moi.
Elle a été très réactive et a su répondre à toutes mes questions.
En plus de ça, une voix très douce!
Je recommande +++
Cdlt</t>
  </si>
  <si>
    <t>suziep-107619</t>
  </si>
  <si>
    <t>Emeline a bien répondu à ma demande , Très accueillante et réactive. 
Très bon accueil et rassurante . Elle a effectué des changements d'informations  qui n'avait pas été effectué avant.  Donc, parfait.</t>
  </si>
  <si>
    <t>drinedraw-107472</t>
  </si>
  <si>
    <t>Cliente depuis 2012 chez Néoliane, je suis entièrement satisfaite par leur rapidité de remboursement. Je remets à jour mon contrat ce matin avec un agent agréable et disponible.
Je recommande vivement !</t>
  </si>
  <si>
    <t>hermione-107426</t>
  </si>
  <si>
    <t xml:space="preserve">J'ai eu Emeline au téléphone, personne très sympathique, mais surtout compétente, elle a su débrouiller la situation compliquée dans laquelle je me trouvais.
</t>
  </si>
  <si>
    <t>jeanyves81-107377</t>
  </si>
  <si>
    <t>Assuré depuis le 1er janvier... c'est très compliqué! Injoignable!  remboursement par via médis impossible contrairement aux assurances données avant souscription. Très déçu!</t>
  </si>
  <si>
    <t>fanfa-107160</t>
  </si>
  <si>
    <t>J’ai contacté votre mutuelle et j’ai été accueillie par Houria. Cette hôtesse est chaleureuse accueillante et disponible un vrai moment de plaisir merci pour son efficacité.</t>
  </si>
  <si>
    <t>agnes-107071</t>
  </si>
  <si>
    <t>IMANE a été très aimable, très efficace, très accueillante et très à l'écoute de ma demande.
Elle m'a renseignée avec gentillesse.
Elle m'a transmis le devis que j'attendais.</t>
  </si>
  <si>
    <t>neo23048459-106978</t>
  </si>
  <si>
    <t>par 2 fois j'ai du téléphoner à Néoliane à 3 jours d'intervalle. J'ai toujours été très bien reçue; la première fois je ne connais pas le om de mon interlocuteur mais ça c'est bien passé  
la deuxième fois avec Saliha j'ai eu tous les renseignement voulus ( étant nouvelle adhérente) avec gentillesse. Surtout que je ne suis plus très jeune. Merci Neoliane</t>
  </si>
  <si>
    <t>cs2000-106643</t>
  </si>
  <si>
    <t xml:space="preserve">Contente d'être partie de chez eux, on m'a vendu du rêve et impossible de joindre le courtier pour au moins changer d'option. Pour se faire rembourser la croix et la bannière, une lenteur administrative incroyable et je ne parle même pas du manque de communication entre services.
Et j'ai trouvé l'espace adhérent archaïque. 
Apres resiliation pour defaut de conseils pour ma mere et moi,  ma mere est restee chez eux (grande erreur!) pensant quils se rendrait compte de sa fidélité malgré tout, que Cela venait du courtier (l'option n'était pas du tout adaptée) et que nous avions donc souscrit un nouveau contrat toujours chez eux mais auprès d'un autre courtier.
Au lieu de ca pas de courrier de bienvenue (elle n'a pas internet..) par contre un courrier d'impayés en décembre alors que son contrat prend effet le 1 janv...Cetait une erreur...2 cartes d'adhérents envoyées le contrat résilié et le bon.
Ensuite ils ont prélevé la 1ere cotisation mais du contrat résilié nous avons donc fait opposition,  suite a ca courrier d'impayé a n'en plus finir (ils n'économisent pas de papier ni de timbres..) en gonflant la note avec des frais de rejets alors que l'erreur vient d'eux. Nous avons refusé de payer les frais de rejet via notre courtier qui nous a bien aidé car impossible de les joindre (repondeur musique pendant 20 mn puis ca raccroche..) et quand vous arrivez a les joindre des interlocuteurs peu courtois qui ne comprennent pas et sont blasés, ils se renvoient la balle et le problème toujours non réglé,  malgré nos courriers ar bien réceptionnés, cela a traîné longtemps pour obtenir une réponse et quils fassent " un geste gracieux" et exceptionnel! en acceptant de ne pas compter les frais de rejets (pas de 1ere cotisation offerte pour la gêne occasionnée, ne revons pas) es appels ont continué même après avoir régularisé la situation (oralement on reexpliquait la situation et qu'elle été réglée..) Ils ont également encaissé les chèques de régularisation le même mois pour une maigre retraite c'était tres dur (alors qu'envoyé très rapidementde notre coté) . Ils n'ont pas de considération pour l'être humain et il s'agit d'assurance prévoyance santé,  le côté humanitaire est une priorité il me semble et ils ne cherchent pas à fidéliser leurs clientèle. Voilà mon expérience avec neoliane. </t>
  </si>
  <si>
    <t>cri-1323-106636</t>
  </si>
  <si>
    <t>Suite à un entretien téléphonique avec Emeline, je tiens à témoigner du professionnalisme de cette personne. Elle a été compétente dans ses explications, a fait preuve d'amabilité, de courtoisie et de patience tout au long de notre échange téléphonique.  Bravo.!</t>
  </si>
  <si>
    <t>loutre30-106369</t>
  </si>
  <si>
    <t>Achraf a très bien compris ma demande et a su y répondre avec efficacité. Il a été très courtois et serviable.  Il a été très professionnel et compétent</t>
  </si>
  <si>
    <t>foudi-106104</t>
  </si>
  <si>
    <t>Je suis bien content de les avoir quitter, je paie tous les mois et lorsque je vais consulter, ils ne remboursent pas la partie mutuelle. Je demande un remboursement sachant que j'ai envoyé les décompte de sécurité sociale 
qui normalement leurs à été transmis et on me demande les factures alors que ça fait 1an!!!! Je ne conseille absolument pas cette mutuelle</t>
  </si>
  <si>
    <t>alainn-89575</t>
  </si>
  <si>
    <t xml:space="preserve">Je suis passé par un courtier mutuelle de l adour qui conseille plusieurs types de contrats. J étais chez neoliane l année dernière et j ai changé pour cegema en faisant les démarches en juillet 2020 pour une date effective au 1er janvier 2021.
L ancienne mutuelle neoliane malgré de multiples relances n a pas annulé la télé transmission et la nouvelle mutuelle ne peut régler les soins. 
Je ne sais plus quoi faire et je ne trouve pas normal d être pris en otage. </t>
  </si>
  <si>
    <t>alain815-104241</t>
  </si>
  <si>
    <t>impossible de les  joindre il ne réponde ni au tel ni par mail 
je ne suis toujours pas remboursé au bout d'un mois salutation
lllllllllllllllllllllllllllllllllllllllllllllllllllllllllllllllllllllllllllllllllllllllllllllllllllllllllllllllllllllllllllllllllllllllllllllllllllllll</t>
  </si>
  <si>
    <t>nounette-104102</t>
  </si>
  <si>
    <t>Un courtier a changé le contrat de ma maman elle a 88 ans . Pas moyen de les avoir au tel et sur internet le compte en ligne une grosse daube à fuire pas moyen de se faire rembourser, pas d adresse je vais lui changé de mutuelle .</t>
  </si>
  <si>
    <t>laurine-103951</t>
  </si>
  <si>
    <t>Intervention supprimée à la demande de l'internaute.</t>
  </si>
  <si>
    <t>papie-103916</t>
  </si>
  <si>
    <t>EVITEZ CETTE MUTUELLE ! Cette mutuelle ne semble pas être une mutuelle. j'ai essayé de téléphoner pour demander des informations, je suis tombé sur une accueil téléphonique qui devait être au Maroc ou en Tunisie avec une personne qui ma demandé de justifier de mon n° d'adhérent, de mon nom, de ma date de naissance, de mon tél, de mon adresse, de mon adresse mail  pour m'informer qu'elle ne pouvait répondre à aucune de  mes questions et m'a donner l'adresse mail où je pourrais expliquer mes demandes. Il s'avère que l'adresse mail ne répond pas à mes demandes... alors que faire ? C'est une mutuelle mutique  avec un système d'exploitation des rembloursements de premier ordre, mais dès que l'on est dans des demandes plus individuelles, il n'y a plus personne.... je ne suis pas convaincu que cette mutuelle en est réellement une. Il ne faut pas contracter ce type de mutuelle.</t>
  </si>
  <si>
    <t>chant-103660</t>
  </si>
  <si>
    <t xml:space="preserve">J ai basculé  de April  à Veoliane par l intermédiaire  d un courtière qui reste muette à mes nombreux  appels  qui a oublié de me retirer de April , du coup je paie deux  complémentaires santé,  pour résoudre  ce problème  je contacte Veoliane qui reste sourde à ma demande .
Complémentaire Veoliane je ne suis pas contente du tout de vos réponses , 
Ayant résilier mon contrat chez april qui prendra effet le 3 Mars J exige le remboursement  de mes deux mois de cotisations chez Veoliane </t>
  </si>
  <si>
    <t>violette-103629</t>
  </si>
  <si>
    <t xml:space="preserve">J'ai adhéré à Néoliane sur le conseil d'un courtier, Deevea Conseil, en février 2020 pour un contrat qui a débuté le 01/012021. Je le regrette amèrement, c'est une vraie pétaudière, Néoliane, pas moyen de se connecter à l'espace adhérent, c'est un labyrinthe d'identités différentes, entre assure-neoliane.meprotege.fr qui ne mène à rien, suivi d'an espace adhérent Neoliane avec un identifiant et un mot de passe qui ne mène à rien, complété par un centre de gestion qui ne répond pas au téléphone. Tout est aléatoire et imprévisible, un devis de soins dentaire accepté par gestion gestion@mutua.fr, mais des frais jamais remboursés par personne. Bref, un bazar pas possible, un centre de gestion qui vous demande de renouveller votre appel après 20 minutes d'attente. La totale. 
NEOLIANE UNE MUTUELLE A EVITER ABSOLUMENT
</t>
  </si>
  <si>
    <t>bino-103555</t>
  </si>
  <si>
    <t xml:space="preserve">Les remboursements de prestations sont médiocres. Le service client est inaccessible et toujours débardé et grosse galère pour résilier le contrat avec eux.
Mutuelle à fuire ! </t>
  </si>
  <si>
    <t>jmf-103231</t>
  </si>
  <si>
    <t>Grand regret d'avoir souscrit par le biais d'un courtier, envoi de mail répétitifs a la personne qui m'a vendu ce contrat sans pour cela avoir de réponse cohérente, impossible de joindre au téléphone, bref on vends et si souci par la suite, plus personne c'est vraiment du commerce au rabais</t>
  </si>
  <si>
    <t>pati-31-102523</t>
  </si>
  <si>
    <t>mutuelle à fuir j'ai souscrit mon contrat par l'intermédiaire du courtier 2a assures à bayonne hors nous sommes le 25 janvier 2021 et toujours pas de télétransmission pour mon mari ancien fonctionnaire par contre les prélèvements sont bien effectué sur le compte j'avais fait confiance à mon courtier avec qui je suis depuis plusieurs années mais c'est le groupe epsil néoliane santiane généralie qui sont soit des incompétents soit autres j'avais déja sans le savoir par l'intermédiaire de santiane eu affaire à eux et avaient eux les mêmes problèmes de plus pour résilier c'est pratiquement impossible ils vous disent ne pas avoir reçu les lettres rar alors que nous avons les reçues aussi faites très attention et ne souscrivez pas avec ces gens là</t>
  </si>
  <si>
    <t>sissidu61-103095</t>
  </si>
  <si>
    <t>Adhérente depuis le 01/08/2020, j'ai été séduite par leur tarif après avoir étudié plusieurs propositions de mutuelle. Je regrette ! Augmentation des tarifs sans un courrier explicatif du pourquoi...10 % de plus. Si tout s'est bien passé au début : l'ouverture du compte sur internet, carte tiers payant reçue rapidement, et quelques remboursements rapides de complément médecin généraliste (fait automatiquement par mon médecin), je suis beaucoup moins "heureuse" depuis novembre. Changement de coordonnés, envoi de devis dentaire (ca se gâte), relancé plusieurs fois, sans succès, aucune réponse de leur part. IDEM pour leur COURTIER... aujourd'hui réclamation à Nice. Je vais continuer à relancer même si ca doit durer, je ne lâcherai pas, même après résiliation. Merci pour la nouvelle loi qui nous permet de changer de mutuelle...Des le 1er aout prochain, je résilie, bloque les prélèvements bancaires et vais trouver une mutuelle uniquement pour les soins hospitaliers, pour le reste, je payerais de ma poche en mettant de coté. Les mutuelles ne sont plus ce qu'elles étaient. Cet avis n'est pas suspect.. 62 ans, et marre que l'on me prenne pour une andouille. !</t>
  </si>
  <si>
    <t>alain--103074</t>
  </si>
  <si>
    <t>Une mutuelle qui ne répond pas aux messages pour les devis optique chez Afflelou toujours en attente c'est une mutuelle à ne pas souscrire même pour le 100% santé</t>
  </si>
  <si>
    <t>lauracrd-102791</t>
  </si>
  <si>
    <t>Mutuelle absolument pourrie, y'a pas d'autre mot. Les remboursements sont extrêmement rares voire inexistants, donc vous payez chaque mois une somme bien rondelette pour rien, disons-le clairement. Quant au service client, c'est une vraie tannée... Comptez chaque fois entre 30 minutes et une heure d'attente avant que quelqu'un (d'incompétent, généralement) daigne vous répondre au téléphone. Quand ils vous répondent. Un seul mot : FUYEZ.</t>
  </si>
  <si>
    <t>ninique-102769</t>
  </si>
  <si>
    <t xml:space="preserve">Inscrite depuis 3ans. Jusque là ça allait. Il y a un mois j'ai envoyé un devis pour frais anesthésiste, j'ai eu du mal à avoir la réponse. Et là, l'opticien essaie de les avoir pour savoir a combien j'ai le droit de remboursement : impossible d'avoir la réponse. Je réfléchis à partir ailleurs..
</t>
  </si>
  <si>
    <t>nicky-102690</t>
  </si>
  <si>
    <t>Je suis nouvelle cliente chez Néoliane depuis le 1/1/2021 et à ce jour, 16 Janvier, malgré plusieurs appels IL EST IMPOSSIBLE DE SE CREER UN COMPTE SUR INTERNET.....
Je trouve cela désolant car on ne peut pas suivre ses remboursements......</t>
  </si>
  <si>
    <t>duchmoll-102521</t>
  </si>
  <si>
    <t xml:space="preserve">Je suis adhérent chez Néoliane ,mon contrat démarre au 01/01/2021 et à ce jour la  télétransmission n'est toujours pas en place par contre le montant de ma cotisation a bien été prélevé à la date dans l'immédiat je ne peux que constater que ce qui est dit dans les commentaires semble conforme avec la façon d'opérer de cette mutuelle .
Moi même j'appréhende la suite car c'est vrai que les réponses sont rares ,je vais quand même utiliser cette mutuelle qui ne m'inspire pas confiance maiis je peux me tromper et je saurai le reconnaitre ,c'est un courtier d'un cabinet d'assurances ECG-Assurances dont le prénom est Armand avec qui j'ai souscrit je ne le recommande pas car lui aussi ne répond pas souvent.
</t>
  </si>
  <si>
    <t>jmc-102505</t>
  </si>
  <si>
    <t xml:space="preserve"> Un an passé chez eux : payé 1945€, remboursements 240€.
j'ai attendu de janvier à fin juillet pour que la télétransmission avec ma CPAM soit mise en place(environ 10 relances par courriels) . 
Les joindre au téléphone? Service commercial à Nice: Toujours+ de 30mn d'attente pour s'entendre dire poliment que l'on va transmettre au centre de gestion, qui se trouve à Toulouse! Et que l'on ne peut pas joindre en direct.
Il m'a fallu pendant 8 mois télécharger mes feuilles de remboursement /AMELI,et les envoyer par courriels(heureusement):remboursé environ 10 à 15 jours après.
Ma nouvelle complémentaire à fait la résiliation du contrat. Je leur avais donné pouvoir.
Par mesure de précaution, j'ai fait une LR de confirmation à Néoliane. Ils n'acceptaient pas la résiliation, de mon nouvel assureur, au prétexte que ce n'était pas moi qui avais signé la résiliation, bien qu'ils avaient reçu copie du pouvoir .
Concernant ma LR, ils ont prétexté qu'elle n'était pas signée.
J'ai envoyé par courriel la copie du mandat de signature, et une copie de ma LR visée que j'avais en archive.
Réponse: acceptation par le service client de Nice, et refus du centre de gestion par courriel.
J'ai menacé ce dernier de poursuites, mais n'ai pas reçu de réponse.
J'ai suspendu les prélèvements  au 15 décembre. J'ai reçu un courriel me disant qu'il regrettaient de me voir partir!!!
Ma nouvelle complémentaire m'a prévenu, la semaine dernière, qu'ils ne pouvaient pas mettre en place la télétransmission avec la CPAM. J'a demandé à Néoliane (sce client, bien sûr) de faire faire le nécessaire par le centre de gestion, et de me prévenir de l'exécution de mon ordre. 72h après, rien de fait, je les ai relancés par courriel. Une demi journée après, pas de nouvelles, mais mon nouvel assureur m'a prévenu qu'ils étaient connectés avec la CPAM.
Conclusion: Si vous aimez les ennuis, cotisez à cette société d'assurance!</t>
  </si>
  <si>
    <t>karine-68281</t>
  </si>
  <si>
    <t>Il semblerait que tous les avis négatifs soient notifiés comme "suspects", je vais donc laisser le mien tout de même pour faire part de mon mécontentement objectif.
Cliente depuis 2 ans, je demande une prise en charge pour une 1ère paire de lunettes pour ma fille début décembre et à ce jour ( 1mois 1/2 tout de même) toujours pas d'accord ou de réponse de la mutuelle ( l'opticien lui même n'a jamais rencontré de telles lenteurs pour une demande de prise en.charge pour un remboursement d'une centaine d'euros seulement..) 
La carte de tiers payant toujours pas reçue non plus pour 2021, obligée de téléphoner pour en faire la demande, après 10 min d'attente une personne vous répond qu'ils ont un souci technique et qu'ils ne peuvent accéder à votre dossier . Il faut rappeler..
Bref..</t>
  </si>
  <si>
    <t>brume-oceane-100447</t>
  </si>
  <si>
    <t>Bonjour, je voulais vous signaler l 'assurance Néoliane santé prévoyance , sise à Reims qui démarche téléphoniquement des clients un peu trop crédules... Cet organisme excelle  pour convaincre. En fait, ils jouent éhontément sur les mots et abusent de la confiance  de ses clients, afin que ces derniers souscrivent massivement  à ses contrats. On nous promet des indemnisations substantielles, suite à une hospitalisation accidentelle de 5 jours minima. Pour ma part , j 'ai été hospitalisée une semaine entière, amenée aux urgences par les pompiers de ma ville qui n 'ont eu d'autre recours que de fracturer le store et la vitre de ma cuisine pour me porter secours. J 'étais dans l 'incapacité absolue d'aller leur ouvrir ma porte d'entrée, ayant brutalement et soudainement été prises de vertiges rotatifs importants, en même temps que de nauséées et de diarhhées.Herureusement que j 'ai pu appuyer sur le bouton de ma télé assistance dont le bracelet entoure mon poignet. Ainsi, cette dernière a pu appeler les secours.
J 'ai fourni à Néoliane Santé prévoyance tous les justificatifs et documents demandés, dont un écrit détaillé de ce qu'il m 'était advenu. Je viens de recevoir une réponse négative , au motif fallacieux que les indemnisations concernaient uniquement des accidents. Dans mon cas, à leurs yeux, je n 'étais pas dans ce cas de figure!!  L 'attestation d'intervention des pompiers à mon domicile, le bulletin d'hospitalisation et mon  écrit détaillé concernant les circonstances de mon accident. Avec la mauvaise foi qui caractérise trop souvent, hélas, les assureurs, pour ne pas avoir à indemniser leurs clients , ils ont joué sur les mots, me prenant au passage pour une idiote!Outre un abus de confiance, je dénonce un abus de pouvoir subtilement orchestrés parcet organisme. Mon médecin traitant n 'a pu me fournir un certificat médical, étant absent au moment  des faits dûment relatés Je voulais porter à votre connaissance ces exactions commises à mon encontre, afin d'éviter que d'autres personnes en soient victimes..
Merci et mes salutations  distinguées,
Dominique Brugière</t>
  </si>
  <si>
    <t>yo-101403</t>
  </si>
  <si>
    <t>Attention mutuelle qui appelle souvent au domicile des gens en faisant croire que c est pas une mutuelle mais qui sont là pour palier à la sécu qui nous rembourse soit disant plus correctement l hospitalisation !!!!  !!!</t>
  </si>
  <si>
    <t>marc-101287</t>
  </si>
  <si>
    <t xml:space="preserve">très de écoute de Mame, bonnes explications , très bonne initiative pour aider et enfin fort aimable , très pro  merci . Comme je serai vraiment client en 2021 j'espère que cette confiance sera la meme
</t>
  </si>
  <si>
    <t>jocelyn-99882</t>
  </si>
  <si>
    <t>Néoliane n'a aucun professionalisme, leur procédure sont floues, il est extremement difficile de résilier un contrat chez eux. Je n'ai jamais vu ça, personnellement pour résilier, cela m'a pris 6 mois, plusieurs heures au téléphone avec leur service client et 4 lettres recommandées accusées receptions qu'ils faisaient semblant de ne pas avoir reçu pour pouvoir poursuivre mon contrat.</t>
  </si>
  <si>
    <t>lilia--100832</t>
  </si>
  <si>
    <t>À fuir à tout prix ! J’attends depuis plusieurs semaines une réponse à un devis dentaire.
Au téléphone, après plusieurs appels et de très longues attentes , il sont incapables de vous renseigner correctement. Quand vous avez terminé l’échange si il y a échange, vous n’avez pas de réponse à vos questions. J’attends également un remboursement et toujours rien. Nulle, nulle, nulle cette mutuelle.</t>
  </si>
  <si>
    <t>sophie-100555</t>
  </si>
  <si>
    <t>Pratique le démarchage et la vente abusive par téléphone avec usurpation d'identité, la personne au téléphone m'a dit a plusieurs reprises travailler pour CSM Conseil (qui est en réalité un cabinet d'expert comptable, qui n'a rien à voir ...) Ne m'a jamais communiquer le nom de néoliane. Numéro appelant : 0563887050. Ne leur donnez aucune information, ni ne communiquez par de code qu'ils peuvent vous envoyez par mail ou sms qui sert de signature électronique ou accord pour prélèvement bancaire !</t>
  </si>
  <si>
    <t>strecya25--100053</t>
  </si>
  <si>
    <t>Le délai d’attente est extrêmement long. Sinon dans l’ensemble tout est correct, le conseiller a été aimable et très précis dans ces réponses. Merci beaucoup</t>
  </si>
  <si>
    <t>bullekipik-99540</t>
  </si>
  <si>
    <t>Très déçue également de cette mutuelle et j'ai hâte d'arriver à la date anniversaire pour en changer. J'ai eu du mal à ce que la télétransmission soit mise en place. Elle est finalement en place depuis le 3 octobre et cependant je n'ai toujours pas été remboursée suite à une visite chez mon médecin traitant le 16 octobre dernier alors que la CPAM a bien transmis le document à la mutuelle. Ils me disent qu'ils ne l'ont pas reçu alors que la CPAM me confirme que ça a bien été fait et d'ailleurs quand je vais sur le compte Ameli il est bien indiqué que le document concernant la consultation chez mon médecin a bien été transmis à la mutuelle par "télétransmission". Tout comme vous JE DECONSEILLE FORTEMENT CETTE MUTUELLE qui en plus est très onéreuse</t>
  </si>
  <si>
    <t>01 novembre 2020 suite à une expérience en novembre 2020</t>
  </si>
  <si>
    <t>chuteur-99483</t>
  </si>
  <si>
    <t xml:space="preserve">Courrier recommandé adressé en mars 2020 resté sans réponse 7 mois plus tard ! Ils font la sourde oreille mais par contre n'oublient pas d'adresser leur nouvel échéancier.
Je ne recommande cette mutuelle à personne. Si vous les appelez, vous aurez de la chance d'avoir un interlocuteur au bout de 15 ou 20 minutes. Le siège clients est à Nice (06), le Centre de gestion à Muret(31).  Ils semblent ne pas vouloir se connaitre puisque le courrier adressé à l'un n'est pas retransmis à l'autre si nécessaire.
Leur comportement commercial est très très agressif. J'ai adressé un courriel au service contentieux lui aussi resté sans réponse ! De vrais charlots ! </t>
  </si>
  <si>
    <t>lucie-44784</t>
  </si>
  <si>
    <t>Neoliane santé une catastrophe.  Chère et mal remboursée. J'en  paye les conséquences moralement. Toujours se battre pour les relancer. Par contre  il débite notre compe au jour à  date et à  heure.
Fuyez les en courant.
Il peuvent se payer leurs bureaux sur la promenade des anglais à  Nice 06.
Je les quitte fin d'année nayant pas pu plus tôt, mais soulagée  moralement et financierement. Ne vous laissez pas piéger vous aussi par ces .....</t>
  </si>
  <si>
    <t>10 octobre 2020 suite à une expérience en octobre 2020</t>
  </si>
  <si>
    <t>maximo-98589</t>
  </si>
  <si>
    <t>Je recommande sans hésiter ! J'ai fait souscrire mon père à cet assurance santé qui a couvert tous ses frais médicaux jusqu'à son décès. Quand je leur ai demander des infos pour la résiliation le jour du décès, ils ont été tout à fait humain et tout s'est très bien passé. C'était fin 2019 mais je tenais à partager cette expérience positive. Je n'ai jamais eu affaire à un assureur aussi professionnel !</t>
  </si>
  <si>
    <t>kael-57700</t>
  </si>
  <si>
    <t>Très déçue , sur une opération qui m aura couté 550 euros , Neoliane me rembourse 139 euros .
Sur une échographie de 130 euros , le régime obligatoire me rembourse 30 euros et la mutuelle rien du tout car dépassement d honoraires de la part de la clinique .
Mieux vaut être fortunée et choisir  une excellente mutuelle ou être pauvre et dépendre d une mutuelle de l’état ou de l ACS .
Mes frais de mutuelle dépassent de beaucoup les remboursements effectués .</t>
  </si>
  <si>
    <t>tom-98398</t>
  </si>
  <si>
    <t>suite à mon appel ce jour concernant plusieurs renseignements mon interlocutrice LAMIA m'a renseigné sur tous les points que je lui ai demandé, je la remercie pour son accueil et ses explications claires</t>
  </si>
  <si>
    <t>elizabete--97844</t>
  </si>
  <si>
    <t xml:space="preserve">La personne m'a très bien expliqué comment je devais faire pour resilier mon contrat.
Les demarches a faires sur internet on été très claires 
Cordialement Adam Elizabete </t>
  </si>
  <si>
    <t>jb-97759</t>
  </si>
  <si>
    <t xml:space="preserve">Avoir autant d'intermédiaires incompétents autours de vous est une prouesse à ce niveau. Un centre de gestion à 450 km de votre siège, des courtiers partout en France... Vous êtes des anciens de chez K par K ou un truc du genre c'est ça ?! 
Ma pauvre grand-mère est tombée dans le panneau, bravo à vous ! 
Je tiens aussi à féliciter votre service clients rempli de personnes charmantes et très professionnelles qui connaissent leur métier sur le bout des doigts... Prochaine étape formez les sur les assurances santés et vous serez presque au top. Ca leur évitera de se faire engueuler et de devenir aigris </t>
  </si>
  <si>
    <t>chloe-97545</t>
  </si>
  <si>
    <t>Expérience effroyable avec cette assurance. Un courtier a tenté de me vendre l'assurance il y a deux mois en se faisant passer pour la sécurité sociale. Après avoir été mise en confiance je lui ai fournis les informations dont il avait besoin. Puis lorsqu'il a parlé de contrat j'ai commencé à me douter que quelque chose n'allait pas et je me suis rétractée immédiatement pendant cet appel. Très aimable, ce premier démarcheur a de fait tout annulé. J'ai rappelé Neoliane quelques jours plus tard pour confirmer qu'aucun contrat n'avait été signé et validé ce qu'ils m'ont confirmé. Mais hier, surprise, un nouveau démarcheur ou courtier me joint et m'enjoint à continuer les démarches entreprises en m'annonçant que je n'avais pas le droit de revenir sur ma décision de ne pas valider le contrat, que peu lui importait mon refus oral, qu'il y aurait prélèvement que je le veuille ou non, et il a fini par des menaces avant de me raccrocher au nez... Depuis je souhaite les joindre pour vérifier ses dires avant de prendre des mesures mais impossible de les joindre...</t>
  </si>
  <si>
    <t>chouette44-97554</t>
  </si>
  <si>
    <t>le 3avril  je demande une mutuelle individuelle chez Aviva on me répond on vous rappelle dans 10 minutes et ils m'ont rappelé que le mois apres donc je me suis retrouvée sans mutuelle donc j'ai trouvé la neoliane le mois de mai et je suis bien contente plus de remboursement et moins chère que aviva c'est vraiment la débandade à fuir cette mutuelle en fin de compte je suis bien contente qu'ils ne me rappelle pas le mois d avril car j'ai trouvé 100% mieux. Avant de faire partie du groupe aviva était vraiment bien. Je donne la note de 0 sur tout les points de vue bien sur pour aviva et 20/20 pour la neoliane</t>
  </si>
  <si>
    <t>leti66-97459</t>
  </si>
  <si>
    <t>Premier contact téléphonique avec Nadège super satisfaite car j'ai reçu un accueil agréable et toutes les réponses à mes interrogations c'était très clair</t>
  </si>
  <si>
    <t>blando-97407</t>
  </si>
  <si>
    <t>aucun souci et tarif très compétitif depuis 3 ans retraitée et en ald tarif étudié et conseillère à l'écoute et disponible à tout moment hospitalisée un mois en clinique je n'ai rien déboursé</t>
  </si>
  <si>
    <t>stefmarseille-97406</t>
  </si>
  <si>
    <t>un très bonne mutuelle je confirme. je l ai eu depuis 6 ans et honnêtement je ne me pleins pas du tous sincèrement. le tiers payant la qualité de service oh que je me sens serein en sécurité</t>
  </si>
  <si>
    <t>stef187-97405</t>
  </si>
  <si>
    <t>tres bonne mutuelle qui est la quand on en a besoin, que ce soi par telephone ou quand on se fait rembourser avec la carte. j'ai eu ce contrat a travers un demarchage au telephone, j'etais un peu septique ou depart, mais au final je men rejouis et je nhesite pas a en venter les merites a mon entourage tout autant satisfsait que moi</t>
  </si>
  <si>
    <t>jack3269-97154</t>
  </si>
  <si>
    <t>Je suis pour le moment chez Noliane , il est vrai que je n'ai pas eu de demande particulière , je viens de lire les avis sur cette assurance , j'avoue que je suis refroidi et me demande si je ne dois pas changer d'assurance</t>
  </si>
  <si>
    <t>insastifait-42401</t>
  </si>
  <si>
    <t>Aux abonnés absents, devis dentaire envoyé, jamais de réponse, décompte de la sécu envoyé, facture acquittée de mon dentiste envoyée depuis plus de 2 mois, plusieurs réclamations, aucune réponse, j'envisage de changer.</t>
  </si>
  <si>
    <t>papy1jm-96761</t>
  </si>
  <si>
    <t>a fuire absolument ne repond a aucun mail aucun suivi aucun interlocuteur
une annee de galere heureusement la fin de l annee arrive j ai deja pris contact
avec un assureur LOCAL legerement plus cher tant pis</t>
  </si>
  <si>
    <t>pollux-96716</t>
  </si>
  <si>
    <t>. Ayant été hospitalisée pour un cancer du sein  le 24/07/2020 , j'ai toutes les peines du monde à me faire indemniser pour 2 jours d'hospitalisation alors que j'ai souscrit une assurance hospitalisation à raison de 30 euros/jour . J'envois des mails pas de réponse  , je téléphone on ne décroche pas et le pompon hier quelqu'un a enfin daigné répondre et alors la je suis tombée sur une dame qui apparemment n'était pas en phase avec mon contrat</t>
  </si>
  <si>
    <t>duvaledith-95988</t>
  </si>
  <si>
    <t>Le service client est inexistant. Impossible d'obtenir une réponse à mes demandes formulées ainsi qu'il est conseillé par mail que ce soit auprès de Santiane qui transmet au courtier ni auprès du courtier directement. Quant au téléphone, après 45 mn d'attente sans réponse, je raccroche. 
Dès qu'il s'agit d'une prise en charge autre que les consultations ou médicaments habituels, il faut se "battre" pour obtenir le remboursement prévu au contrat.
C'est une façon pour la mutuelle d'augmenter ses bénéfices en lassant ses adhérents.
Et je peux témoigner que ce n'est pas la crise de la COVID qui empêche la bonne marche de cette mutuelle car bien avant le problème était le même.</t>
  </si>
  <si>
    <t>nickie-95916</t>
  </si>
  <si>
    <t>très satisfaite de l'échange avec mon conseiller et de ma demande  par téléphone
très bonne Assurance Santé et des services clients réponse rapide 
Cordialement</t>
  </si>
  <si>
    <t>monparis-95887</t>
  </si>
  <si>
    <t>Je suis étonnée des commentaires des clients de cette mutuelle pour le remboursement en dentaire et optique car personnellement, je n'ai eu aucun problème avec eux... Je suis toujours sous contrat avec eux, ça fait maintenant 3ans. J'ai toujours eu mes remboursements en tant et en heure, le service client est très réactif par mail. Et par telephone aussi</t>
  </si>
  <si>
    <t>eman77-95649</t>
  </si>
  <si>
    <t>depuis 8 ans à la neoliane sante  50% de bonus, toujours remboursé et prise en charge correctement.mes enfants sont inscrits depuis 2ans, et sans aucun problèmes .j avais un devis dentaire de 2400eurs j ai paye que 200euros. A l hopital j ai rien paye meme avec ma chambre seul. 
Je suis étonné franchement des avis négatifs.Il y a toujours moins cherchais on juge une assurance qu'en cas de problèmes, et franchement je n'ai rien à dire sur la neoliane. j'ajoute que je n'ai aucun intérêt chez eux! on note toujours les problèmes et bien pour une fois je dis chapeau à cette assurance pour son travail sérieux. maniement il y aura toujours des grincheux !!!</t>
  </si>
  <si>
    <t>titus-93098</t>
  </si>
  <si>
    <t xml:space="preserve">Suite a une augmentation significative de cotisation sans aucun courrier me prévenant, et après consultation des statuts  je décide de résilier mon contrat de mutuelle.
Malgré plusieurs échanges accompagnés de documents  inconstestables, ma demande est dite "IRRECEVABLE"
a ce jour  (juillet 2020)  j'ai reçu deux mises en demeure de paiement  et suis averti de transfert de mon dossier a une huissier  !!!
j'ai inscrit une réclamation auprès du site officiel signal.conso.fr   </t>
  </si>
  <si>
    <t>tagerling-89952</t>
  </si>
  <si>
    <t>Il faut relancer à chaque demande.</t>
  </si>
  <si>
    <t>15 mai 2020 suite à une expérience en mai 2020</t>
  </si>
  <si>
    <t>stopabusassurance-89675</t>
  </si>
  <si>
    <t xml:space="preserve">Surprise en allant enfin rendre visite à mon Parrain grâce au deconfinement j'apprends qu'il a été abusé par le démarchage téléphonique de DNASSUR qui lui a vendu un contrat Obsèques Néoliane pour lui et son épouse. Probablement il a donné le code à quatre chiffres envoyé par SMS par l'operateur sans scrupules. On me dit qu'il avait 15 jours après reception du contrat pour se retracter. L'envelloppe est toujours fermé. 81 ans et un AVC, son épouse luttant contre un cancer et sans aucun revenu il ne comprend pas ce qui lui arrive et me demande de vérifier les prélèvement bancaires. Prélèvements au nom de Mutuelle Bleue. Il faut le faire.
Je suis en colère et je dois résilier avec deux mois de préavis. Néoliane me dit que les sommes versés ne sont pas remboursables. Sur les Forums c'est toujours le même déroulé.
Quand est ce que ces gens seront vraiment sanctionnés ?
Je vais me rapprocher de la Direction de la Répression des Fraudes. </t>
  </si>
  <si>
    <t>katia-89636</t>
  </si>
  <si>
    <t>Une honte ! On vient de m'appeler pour me proposer un contrat d'assurance supplémentaire pour une indemnité supplémentaire en cas d'hospitalisation. Personne très gentil tout le long, et on en vient au faite qu'il faille que je paie 10€ de + par mois, donc je lui dis que ça ne m'intéresse pas et là on me raccroche au nez ! Franchement aucun respect, une vraie honte à cette personne. C'est là qu'on voit que nous ne sommes intéressants que lorsqu'on leur donne de la tune. A fuire ! Il ferait mieux de laisser son boulot à quelqu'un qui le mériterais !</t>
  </si>
  <si>
    <t>antoineairline-89067</t>
  </si>
  <si>
    <t>Après avoir discuté avec la commerciale, j'ai accepté de prendre cette mutuelle. Aucun soucis pour envoyer le contrat, aucun soucis pour les prélèvements, par contre aucun remboursement n'a jamais été effectué !!! Tous les frais sont à ma charge, et on m'explique chaque semaine que ma situation va être régularisée dans les 48h. Il ne reste plus qu'à bloquer le prélèvement pour limiter la casse. C'est de loin la pire mutuelle que je connaisse. Je ne trouve rien de positif.</t>
  </si>
  <si>
    <t>19-72448</t>
  </si>
  <si>
    <t>, une horreur de mensonges lors de la vente j'ai réussi à quitter néoliane après bien des complications. aucune gestion clientèle , personne ne répond jamais au telélphone , des remboursements qui arrivent au bout de 6 à 8 mois à force de réclamer . la pire mutuelle de ma vie c'est néoliane , à fuir très très vite</t>
  </si>
  <si>
    <t>Mutuelle à éviter totalement ! Ils m'ont contactée en septembre 2019. Etant bénéficiaire de l'ACS, je leur ai dit que je pensais que cette dernière serait renouvelée, et donc, je ne souhaitais pas m'engager auprès d'eux, malgré leur prix compétitif. Ils m'ont forcée à signer je ne sais quel papier par informatique, voire même par téléphone, en s'engageant à ce que le contrat soit annulé si mon ACS était renouvelée. Cette dernière a été, comme prévu, renouvelée au 1er avril. Coronavirus oblige, les papiers me sont parvenus un peu tard. Du coup, bien qu'ils étaient prévenus dès le départ, ils m'ont prélevée les 105 euros du premier mois.... et ne veulent pas me les restituer !!!</t>
  </si>
  <si>
    <t>19 avril 2020 suite à une expérience en avril 2020</t>
  </si>
  <si>
    <t>dav45-88984</t>
  </si>
  <si>
    <t>Si le dossier est complet il n y a aucun problème. Le dossier est transmis à un médecin conseil qui prendra la décision.Je conseillé ce contrat pour tout les gens. car dans la vie il y a toujours des imprévus</t>
  </si>
  <si>
    <t>je vous ai donné un avis sur Santiane en fait il s'agit de Néoliane. en résumé néoliane passe par un centre de gestion MUTUAGESTION qui n'est pas du tout fait pour ce travail .cela fait 3 mois que j'attends un remboursements de soins chirurgicaux légers.Mutua m'informe que mon dossier est bien pris en compte mais qu'il faut patienter,depuis 14 janvier !!!!</t>
  </si>
  <si>
    <t>10 mars 2020 suite à une expérience en mars 2020</t>
  </si>
  <si>
    <t>plumette-88153</t>
  </si>
  <si>
    <t>Je réagiis au commentaire de clients de néoliane santé et ainsi que des réponses données par Néoliane santé.
Je rencontre les mêmes problèmes concernant mes remboursements. J'ai des soins dentaires courants effectués le 3/12/19 traités par la SS et décompte transmis à MUTUA GESTION, afin que ceux-ci effectuent mon remboursement, je n'ai toujours pas été remboursé. Idem début février pour des séances de Kinésithérapie, décompte transmis à Mutua gestion, toujours pas remboursé. Ce sont des soins courants qui ne nécessitent pas de factures en plus(car mon contrat stipule bien que ce genre d'actes est traités directement après réception du décompte) Il n'y aucun dépassement d'honoraires.
Depuis le 29/01/20 j'ai déposé une réclamation avec mon décompte et en plus une facture concernant mes frais dentaires que je n'étais pas obligée de fournir, je n'ai toujours pas été remboursé et je n'ai aucune nouvelle malgré appels depuis 1 mois incessants quelques soient le jour et l'heure (même les plages horaires qu'ils disent plus accessibles, c'est  faux). Un site internet qui depuis 10 jours au moins ne fonctionne plus car impossible de se connecter. " il est mit : Site inaccessible". Or, ce site, nous sert pour déposer des réclamations, des factures, des devis, des prises en charges.... Comment Néoliane, puisse intervenir sur ce site et répondre aux clients de Néoliane, de se connecter sur un site qui ne fonctionne pas depuis un certain temps et de déposer des réclamations, alors que même si nous les déposons ,elles ne sont mêmes pas traitées depuis des mois.
Aujourd'hui, 10 mars, encore une tentative restée sans résultats. Par, contre aujourd'hui ma cotisation et celle de mon conjoint a bien été prélevé.
Donc en tant qu' adhérent, je vous demande d'être honnête et de renseigné les adhérents afin de savoir ce qu'il se passe au sein de votre société. Les renseignements cités plus haut par Néoliane sont erronés, car je suis depuis 3 mois bloqués dans mes démarches effectuées  auprès d'eux car impossible des les joindre quelque soit (téléphone, site,...) . Ils sont muets et jouent à la politique de l'autruche. Et j'ai d'autres demandes qui n'ont pas abouties (prises en charges hospitalières qui n'ont jamais été reçu le jour de mon hospitalisation, facture ostéopathie reçue et non traitée depuis 3 semaines au moins</t>
  </si>
  <si>
    <t>marsouin65-88134</t>
  </si>
  <si>
    <t>Beaucoup trop d'intervenants pour résoudre un seul problème qui met un mois à être résolu. Cette compagnie est digne du XVIe siècle... et encore !</t>
  </si>
  <si>
    <t>amoura-88122</t>
  </si>
  <si>
    <t>Tres Mauvais service</t>
  </si>
  <si>
    <t>chetemi62-87643</t>
  </si>
  <si>
    <t>Je n' attend plus qu'une chose : la date pour résilier mon contrat</t>
  </si>
  <si>
    <t>peggy-87551</t>
  </si>
  <si>
    <t xml:space="preserve">J'attends l'acceptation d'un devis pour orthodontie que j'ai envoyé il y a 10 jours. Absence de réponse, plate forme téléphonique..
j'ai pris cette mutuelle en janvier 2020 absence d'interlocuteur ,le flou. Je n'attendrai pas toute l'année pour résilier si la situation ne bouge pas. 
Peggy Vidal
</t>
  </si>
  <si>
    <t>mok-87468</t>
  </si>
  <si>
    <t>Souscription d'un contrat santé en 2019 pour janvier 2020. Aucun suivi des demandes sur le site. Aucun moyen de les joindre par téléphone. Ils sont toujours occupés et vous font patienter pendant des heures. Les professionnels s'entendent dire que je ne suis pas adhérente, 2 mois après, alors qu'ils n'oublient pas de prélever mon compte bancaire. Je suis déjà à la recherche d'une mutuelle pour l'an prochain. A proscrire absolument</t>
  </si>
  <si>
    <t>francou120-87298</t>
  </si>
  <si>
    <t>échange avec Gwendal très satisfaisant explications claires</t>
  </si>
  <si>
    <t>christellaw9-87209</t>
  </si>
  <si>
    <t>Remboursement misérable, service client laborieux, dossier non traité depuis 5 mois (changement d'adresse qui n'a jamais été changé malgré mes nombreuses demandes) j'ai déménagé à l'étranger et présenté mes justificatifs de déménagement (visa...), ils rejettent ma demande et continue à me prélever malgré nos échanges depuis 2 mois. 0 honnêteté de leur part, une conseillère m'a dit au téléphone on accepte votre demande, pas de soucis, et au final, rien n'a été fait, et ils continuent à me harceler!! Je vous conseille de passer votre chemin concernant cet assureur</t>
  </si>
  <si>
    <t>pgv92-86943</t>
  </si>
  <si>
    <t>facture de prothèse dentaire en date du 20 décembre 2019 expédiée avec prise en charge de néoliane, au 10 février 2020 toujours rien. Mes 43 appels téléphoniques au centre de gestion n'ont jamais abouti car trop d'appels en ligne (pas étonnant. Que faire, par cntre aucun délai de retard pour le prélèvement, je n'avais jamais eu cela avec ma précédente mutuelle en 30 années.</t>
  </si>
  <si>
    <t>minouche-86718</t>
  </si>
  <si>
    <t>J ai souscrit un contrat erreur de date de naissance problème de RIB je ne peux pas me service de la carte</t>
  </si>
  <si>
    <t>nadinelp-86402</t>
  </si>
  <si>
    <t>A abusé de la vieillesse de ma maman et lui a fait changer de mutuelle en 2 minutes! Néoliasanté a entourloupé maman au téléphone.</t>
  </si>
  <si>
    <t>07 janvier 2020 suite à une expérience en janvier 2020</t>
  </si>
  <si>
    <t>lulucoran-85586</t>
  </si>
  <si>
    <t xml:space="preserve">Très mécontente de leurs services mon bébé est né depuis octobre nous sommes janvier et toujours aucune affiliation à la cpam de faite et pourtant je leur ai envoyé déjà 2 mail avec attestation de sécu, pour mon changement d'adresse et de nom car je me suis mariée pareil il a fallu râler pour que les changements se fasse. Mais en attendant je n'ai aucun remboursement de fait sur les visites de mon bébé que j'ai régulièrement ayant des soucis de santé. Honteux de payer aussi cher une mutuelle qu'ils n'oublient pas d'augmenter en janvier et de ne pas être remboursé comme il se doit.
Mon mari vient d'avoir un courrier de son boulot comme quoi il doit prendre la mutuelle de son travail  j'espère que celle-ci sera plus compétente. </t>
  </si>
  <si>
    <t>cat-55-85334</t>
  </si>
  <si>
    <t>Démarchage téléphonique abusif auprès de personnes âgées et vulnérables. Les courtiers/intermédiaires disposent du RIB de leurs victimes (par quel moyen??). Néoliane se dédouane en affirmant qu'elle n'est pas responsable de ces courtiers. Etonnant, non?
Pratiques commerciales amorales.</t>
  </si>
  <si>
    <t>lucie-82099</t>
  </si>
  <si>
    <t>Service client téléphonique catastrophique (conseillers avec des phrases types), mise en attente multiples, espace client incompréhensible sur lequel nos messages envoyés ne sont pas traités et sur lequel nous n'avons aucun moyen d'action. On m'a souscrit une prévoyance alors que ça ne m'avait pas été expliqué explicitement. Je ne recommande pas ...</t>
  </si>
  <si>
    <t>12 décembre 2019 suite à une expérience en décembre 2019</t>
  </si>
  <si>
    <t>mireille-81835</t>
  </si>
  <si>
    <t xml:space="preserve">J'ai été accueillie au téléphone par Gwendal, qui a su me rassurer avec Humour, 
Grand professionnel . Amabilité... conseil.... résolution de mon problème avec une efficacité redoutable. 
Franchement je souhaite que toutes vos équipes soient comme lui.
</t>
  </si>
  <si>
    <t>mic-81527</t>
  </si>
  <si>
    <t>Le suivi des dossiers de remboursements est à revoir.difficulté d'obtenir un interlocuteur compétent malgré de nombreuses relances</t>
  </si>
  <si>
    <t>26 novembre 2019 suite à une expérience en novembre 2019</t>
  </si>
  <si>
    <t>ghis-81353</t>
  </si>
  <si>
    <t xml:space="preserve">J'ai été accueillie au téléphone par Gwendal, qui a su me rassurer et me conseiller avec le sourire.
</t>
  </si>
  <si>
    <t>moms57-80356</t>
  </si>
  <si>
    <t>J'ai étais client de neoliane protection juridique qui couvre beaucoup de situations et le service clients est réactif que ce soit en ligne ou au téléphone, je remercie Monsieur KHALID qui a su répondre à ma demande . Merci</t>
  </si>
  <si>
    <t>marilene-80051</t>
  </si>
  <si>
    <t>Bonjour, je suis très satisfaite de mon entretien avec votre conseillère "Mme Sabrina" qui a su être à l'écoute et agréable pour gérer les démarches de ma mère avec des explications claires et simples</t>
  </si>
  <si>
    <t>fleurs-79889</t>
  </si>
  <si>
    <t>j ai eu un agent qui se prénomme gwendal très sympa qui m a très bien renseigne et a même fait mes identifiants donc je lui donne une très bonne note</t>
  </si>
  <si>
    <t>elo5311-79886</t>
  </si>
  <si>
    <t>Mutuelle extrêmement chère mais les remboursements sont rapides.</t>
  </si>
  <si>
    <t>09 octobre 2019 suite à une expérience en octobre 2019</t>
  </si>
  <si>
    <t>papito-79849</t>
  </si>
  <si>
    <t>je suis ravie de la rapidité de Gwendal qui été très réactif a ma demande et a su répondre a d'autres questions aimable</t>
  </si>
  <si>
    <t>20 septembre 2019 suite à une expérience en septembre 2019</t>
  </si>
  <si>
    <t>rouky-79353</t>
  </si>
  <si>
    <t>Merci à Guendal sincères remerciements pour votre génèrosité de comprèhention de compétence et de votre attention envers moi. Il est très rare de nos jours d'avoir un interlocuteur aussi gentil avec beaucoup d'humour et des compétences irréprochables merci merci</t>
  </si>
  <si>
    <t>fred38660-78964</t>
  </si>
  <si>
    <t>Accueil téléphonique parfait.
Interlocutrice Lamia très professionnelle.
Je n'ai rien d'autre à ajouter.
................................................................................................................
Parfait</t>
  </si>
  <si>
    <t>30 août 2019 suite à une expérience en août 2019</t>
  </si>
  <si>
    <t>bibi47-57869</t>
  </si>
  <si>
    <t>Une honte de penser qu'il faut plus d'un mois pour rembourser des visites médicales normales</t>
  </si>
  <si>
    <t>meules-78724</t>
  </si>
  <si>
    <t>1 mois pour être remboursé un courrier et mails depuis 2 mois sans réponse</t>
  </si>
  <si>
    <t>jojo-78073</t>
  </si>
  <si>
    <t>Tres bonnes mutuels santes.
Aucun soucis.
Sur les commentaires les gens parlent de remboursement.
Ils sont automatise aucune avance a faire.</t>
  </si>
  <si>
    <t>mvt-77852</t>
  </si>
  <si>
    <t>NEOLIANE est très médiocre. Tout est bon pour repousser les remboursements. Aucunes réactions aux mails de réclamations (que se soit sur le site ou directement par mail au service concerné). Tous laisse à croire qu'il ne veulent que votre argent.</t>
  </si>
  <si>
    <t>10 juillet 2019 suite à une expérience en juillet 2019</t>
  </si>
  <si>
    <t>ubb3365-77100</t>
  </si>
  <si>
    <t>J'ai été démarché par un courtier pour Néoliane et après une discussion houleuse, j'ai raccroché sans souscrire quoi que se soit et surtout sans renvoyer par retour de message le code signifiant la signature du contrat. J'ai contacté Néoliane pour me plaindre de leurs pratiques et du fait d'avoir été insulté au téléphone, ils m'ont répondu par mail en confirmant que je n'avais rien signé et qu'il n'y avait donc pas de contrat. Alors pourquoi ce prélèvement de 11,30 aujourd'hui le 10 juillet 2019 ??? Cette pratique est scandaleuse et illégale.</t>
  </si>
  <si>
    <t>Une catastrophe. Adhérente depuis novembre 2018 la télétransmission n'est toujours pas mise en place donc toujours pas de remboursements. Ils vous demandent des documents déjà transmis. Aucun suivi de dossier. Et si jamais vous osez hausser le ton au téléphone avec les operateurs qui ne sont franchement pas agréables ils vous mettent en attente avec la musique et ne vous reprennent pas. Scandaleux a devenir dingue je n'attends qu'une chose résilier. Les tarifs sont alléchants mais les services sont vraiment médiocres. A vouloir faire des économies on perd énormément d'argent.</t>
  </si>
  <si>
    <t>raphi-senei-77337</t>
  </si>
  <si>
    <t>merci a erika il y a pas beaucoup d'interlocuteur aussi pro qu'elle!</t>
  </si>
  <si>
    <t>celine-77046</t>
  </si>
  <si>
    <t>Je regrette amèrement avoir signé ce fichus contrat une demande de prise en charge 10 jours avant une intervention de ma part et de la part de l'hôpital Et aucune prise en charge envoyer au jour J !! Inadmissible j'attend également depuis plus de 1 mois un remboursement dentaire malgres plusieurs mails envoyés avec les papiers nécessaire !! Fuyez cette mutuelle !!!</t>
  </si>
  <si>
    <t>sabi-76929</t>
  </si>
  <si>
    <t>bonjour je viens d'arriver comme nouvelle cliente je n'ai pas pus me faire un avis mais le peu me satisfait</t>
  </si>
  <si>
    <t>mancath-76884</t>
  </si>
  <si>
    <t>Un grand merci à Erika qui m'a aidé à résilier un contrat que je ne souhaitais pas et effectué par ailleurs, par un courtier en mon nom.</t>
  </si>
  <si>
    <t>16 juin 2019 suite à une expérience en juin 2019</t>
  </si>
  <si>
    <t>saby95-76830</t>
  </si>
  <si>
    <t xml:space="preserve">Bonjour je souhaiterais résilier mes contrats car le conseiller que j'ai eu en ligne ne pas laisser le choix que de souscrire ces contrats meme après lui avoir informer que je disposait déjà de ces contrats car je travaille moi même dans les assurances. De plus il dit que qu on peut résilier dans les 15 jours après son appel alors que les contrats sont arrivés au moins 3 semaines après.
je paye 34.71Euros  tous les mois alors que j en ai pas besoin 
Démarchage forcé .nul . Merci de votre retour </t>
  </si>
  <si>
    <t>maurwn-76785</t>
  </si>
  <si>
    <t>J'ai tenté à 4reprises de les appeler, à chaque fois à des jours et des horaires différentes sans aucune réponse. J'ai également essayé de les contacter via l'espace adhérent: toujours rien. J'ai donc lu les avis pour savoir si j'étais la seule dans ce cas, et j'en suis loin. 0pointé pour le service client.</t>
  </si>
  <si>
    <t>iltaze-76665</t>
  </si>
  <si>
    <t>souscription réalisé par un de leurs prestataires par démarchage téléphonique auprès d'une personne en situation de faiblesse</t>
  </si>
  <si>
    <t>cris78-76308</t>
  </si>
  <si>
    <t>Interlocuteur très agreable.
Bons conseils pour les remboursements</t>
  </si>
  <si>
    <t>ben-76295</t>
  </si>
  <si>
    <t xml:space="preserve">Vente forcé pour avoir le plus rapidement la souscription avec mensonge de partenariat pour réduire des frais, je me suis consolé en me disant qu'après réception de mon dossier, j'aurai toujours 14 jours pour me rétracter.
Sauf que je n'ai jamais reçu ce fameux dossier ! et j'ai reçu a la place une mise en demeure pour cotisation impayé !
Heureusement d'ailleurs que le prélèvement ai été bloqué, 
</t>
  </si>
  <si>
    <t>delavega-76269</t>
  </si>
  <si>
    <t>J'ai eu un échange avec Sabrina qui a pris le temps de vérifier le suivi de ma demande et m'a répondu avec exactitude</t>
  </si>
  <si>
    <t>marie-76198</t>
  </si>
  <si>
    <t>Pour une résiliation de contrat non signé</t>
  </si>
  <si>
    <t>hanna64-75727</t>
  </si>
  <si>
    <t>Venant de me faire démarcher et après vérification de mon coté je m'aperçois que j'ai déjà ce type de contrat je rappelle le numéro qui est inscrit sur le devis .On me fait rappeler par le contrôle qualité qui tente  de me convaincre de garder le contrat ! Je confirme que je ne veux pas on me demande alors d'expliquer ce que j'ai déjà dans mon autre contrat je refuse et demande l'annulation et alors....on me raccroche au nez ! Bravo beaucoup moins commerciale que la charmante démarcheuse ! Ou comment comment j'ai l'impression de mettre fait doublement avoir ! Donc blocage du prélèvement à la banque et je vais porter plainte à la gendarmerie !</t>
  </si>
  <si>
    <t>29 avril 2019 suite à une expérience en avril 2019</t>
  </si>
  <si>
    <t>mgo44249-75468</t>
  </si>
  <si>
    <t>Surtout, ne pas avoir besoin d'eux!</t>
  </si>
  <si>
    <t>musette123-75099</t>
  </si>
  <si>
    <t>Bonjour, j'ai eu une communication téléphonique avec un monsieur du service client . Je ne connais pas son nom . J'ai été très bien reçue et bien renseignée . Il m'a indiqué pas à pas ce que je devais faire pour me rétracter . J'ai une bonne impression . Maintenant la suite ne dépend pas de lui, donc je verrai lorsque cette affaire sera terminée .</t>
  </si>
  <si>
    <t>chrystel-74957</t>
  </si>
  <si>
    <t>Au téléphone avec Mme Fatima Zahra. Personne très agréable souriante à l'écoute. Et compétente si ma demande par mail concernant une rétractation de contrat d'adhésion s'avère bien traitée et faite sans avoir à rappeler. J'attends donc le retour de confirmation. Merci à Fatima.</t>
  </si>
  <si>
    <t>nala-74953</t>
  </si>
  <si>
    <t xml:space="preserve">merci Mélanie
super contact cette mutuelle correspond à mon attente
merci pour les explications claires et sympathiques
je suis ravie de ce service
la mutuelle corresponds à mes besoins
merci
</t>
  </si>
  <si>
    <t>anthemise-74658</t>
  </si>
  <si>
    <t xml:space="preserve">Service client injoignable
Ne respecte pas leur parole quand ils disent 'on vous rappelle'
Délai pour avoir une réponse pour une prise en charge.. depis le 11 mars j'attend un retour sous 24h... malgré plusieurs appels et 'remontézs vers le service compétent.
Idem pour le professionnel au tente de les joindre pour avoir une réponse pour une prise en charge... 
. </t>
  </si>
  <si>
    <t>frimoussette-74500</t>
  </si>
  <si>
    <t>j'ai été démarchée par plusieurs courtiers qui m'ont vendu tout et n'importe quoi: résultat je suis engagée pour 1 an à chaque fois .J'ai pris contact avec le service clients qui m'a très bien renseignée et je remercie Erika pour son professionnalisme et son amabilité.</t>
  </si>
  <si>
    <t>patrice-72424</t>
  </si>
  <si>
    <t>depuis 2 mois j'attend un remboursement suite a un report d adhésion ils ne réponde pas au messages déposé le 21 février sur le site service client au téléphone on me dit que le virement a été effectué un jour c'est le 11 mars 3 jours après c'est le 15 mars a ce jours toujours rien sur mon compte c'est pas  sérieux je regrette déjà d'avoir signé un contrat avec eux</t>
  </si>
  <si>
    <t>aureliejour-67450</t>
  </si>
  <si>
    <t>je suis une ancienne cliente de chez eux, j'ai acheté une paire de lunettes au mois de décembre et je ne suis toujours pas remboursée (paire que j'ai du intégralement avancée!) , j'ai appelé 6 fois. rien ne bouge, et je ne suis pas remboursée!</t>
  </si>
  <si>
    <t>jethrotull-72257</t>
  </si>
  <si>
    <t xml:space="preserve">Contrairement  aux réponse des forums NEOLIANE est a l'écoute de ses clients ( client abusé par un courtier DNASSUR qui par le biais du téléphone fixe m 'ont fait signé un contrat via le portable, 4 chiffres qui en fait quand on accepte ces chiffres cela vaut signature du contrat. Je pensait avoir été piégé et la galère allait commencer pour me rétracter.
 En fait il suffit de contacter NEOLIANE via son site ou vous pouvez vous rétracter dans le délai de 14 jours légal en France. Cette société (NEOLIANE) m'a rappelé dans les délais imparties par la loi et m'a indiqué par mél que ma rétraction a été prise en considération. Je les remercie pour cette action.
</t>
  </si>
  <si>
    <t>sophie-68782</t>
  </si>
  <si>
    <t>Ma situation financière s'étant dégradée ces derniers mois, le service client m'a contacté afin de trouver une solution qui a été très bénéfique.
Je leur dis donc un grand merci.</t>
  </si>
  <si>
    <t>mdruc-71616</t>
  </si>
  <si>
    <t>Cette société pratique le harcèlement téléphonique à haute dose! Supposée aider les personnes qui ont des soucis de santé, voire sont en situation de détresse, elle va jusqu'à les faire craquer nerveusement pour obtenir ce qu'elle veut sans hésiter à utiliser la menace. J'ai un exemple concret de harcèlement sur une personne qui a souscrit de force et à qui cette "mutuelle" réclame des remboursements incompréhensibles suite à des erreurs de la mutuelle. C'est honteux. A fuire !!!!</t>
  </si>
  <si>
    <t>pinklady-71574</t>
  </si>
  <si>
    <t>J'ai eu beaucoup de consultations et d'achats de médicaments à faire. La télétransmission n'a jamais été faite de leur part, donc pas de remboursement pendant 1 an, si je ne m'en étais pas rendue compte, tous les remboursements seraient passés à l'as.
Ne souscrivez jamais à cette "assurance", l'échéancier n'a pas été envoyé à temps et malgré cela ils freinent des pieds et des mains en ne reconnaissant pas toutes les erreurs qu'ils ont commis. Cette assurance est tout simplement très chère, ne rembourse rien, fait que des erreurs, et en plus elle est impossible à résilier.
SURTOUT NE VOUS FAITES PAS AVOIR !!!</t>
  </si>
  <si>
    <t>kevin-71222</t>
  </si>
  <si>
    <t>Erika est tres gentille , c'est vraiment agréable d'avoir une interlocutrice aimable et qui répond honnetement et directement à nos questions</t>
  </si>
  <si>
    <t>val24-71177</t>
  </si>
  <si>
    <t>Cela fait une semaine que j'essaie de les joindre suite à une demande de remboursement restée sans réponse depuis le 22 janvier. Une attente interminable au téléphone ! sans jamais personne ! Je vais m'adresser à un service de consommateurs pour me venir en aide !</t>
  </si>
  <si>
    <t>golf-71171</t>
  </si>
  <si>
    <t>je suis adhérente depuis janvier 2017 , je suis très satisfaite , nous avons la possibilité de changer et les prix sont très abordables , les conseils téléphoniques sont très justes et très rapides , de plus les garanties sont très intéressantes.</t>
  </si>
  <si>
    <t>mamypipelette1215-71159</t>
  </si>
  <si>
    <t>très bonne réactivité et professionnalisme !!! conseillers à l'écoute du client !!! pas d'attente téléphoniques !!!je conseillerai vivement cette mutuelle !!!</t>
  </si>
  <si>
    <t>avithon-71085</t>
  </si>
  <si>
    <t>J'ai pu avoir au téléphone Erika, qui m'a très bien renseignée sur mon contrat. Je n'avais jamais eu quelqu'un aussi professionnel en ligne.J'appréhende tout de même la suite, parce qu'ils n'ont pas attendu d'avoir l'attestation de radiation de mon ancienne mutuelle et m'ont prélévé.</t>
  </si>
  <si>
    <t>contrat soucrit depuis octobre 2018 en reconduction d'un contrat santiane. Néoliane n'est vraiment pas à conseiller. Service commerciale trés poli mais sans réponse concrète. Remboursement frais adhésion jamais réalisé. réponse toute faite du genre" si votre problème n'est pas corrigé recontactez nous dans 8 jours"...Ca fait 3 mois. Donc surtout je ne conseille pas.</t>
  </si>
  <si>
    <t>lynthia-71048</t>
  </si>
  <si>
    <t>Mon contrat d'assurance santé devait commencer le 1 janvier.  Nous sommes le 8 février.  Néoliane prélève bien l'argent sur mon comte.  Mais, malgré de très nombreuses réclamations, ils ne m'ont toujours déclarée à la sécu, pour laquelle je n'ai pas de mutuelle.  Je n'ai toujours pas reçu de carte de tiers payant.  Leur standard  est inondé.  Ils promettent de me rappeler, mais ne le font pas.  J'ai très peur.</t>
  </si>
  <si>
    <t>i-b90048-71074</t>
  </si>
  <si>
    <t>Je réside dep. 5 mois à l'étranger. J'essaie de résilier cette mutuelle (courriers, appels, recommandé) IMPOSSIBLE! Continuent à prélever et cherchent à garder 1 partie des sommes prélevées.</t>
  </si>
  <si>
    <t>mag-70934</t>
  </si>
  <si>
    <t>Heureusement que l on tombe sur des personnes compétentes de temps en temps.
Merci erika</t>
  </si>
  <si>
    <t>lemanlili-70467</t>
  </si>
  <si>
    <t>Extrèmes difficultés au moment de la résiliation.Ne tiennent pas compte des lettres de résiliation!</t>
  </si>
  <si>
    <t>john-galt-21584</t>
  </si>
  <si>
    <t>Encore un appel ce matin d'une personne se présentant comme NEOLIANE : UNE ANOMALIE A ÉTÉ DÉTECTÉE DANS VOTRE ASSURANCE JURIDIQUE!
Demandant à cette personne quelle anomalie et dans quelle compagnie d'assurance, elle s'est lancée dans une explication fumeuse comme quoi elle appelait pour un organisme chapeautant toutes les mutuelles d'assurance. Connaissant déjà les pratiques douteuses de Néoliane pour  l'assurance santé, j'ai coupé court et demandé à être retiré de leurs fichiers. Alors prudence, ils ont changé leur discours, mais ciblent toujours les gogos imprudents.</t>
  </si>
  <si>
    <t>ade-70039</t>
  </si>
  <si>
    <t>Le conseiller à était très reactif et très sympaBonne écoute et conseil des prix abordableBonne écoute et conseil des prix abordable1</t>
  </si>
  <si>
    <t>francoise-69970</t>
  </si>
  <si>
    <t>Démarchage téléphonique abusif destiné à tromper et donc inciter l'interlocuteur à prendre un contrat à son insus.
Depuis le 6/11 je suis en micro entreprise. Néoliane m'a dit que depuis cette date je ne bénéficiais d'aucune couverture sociale et qu'il fallait y remédier tout de suite. Bêtement j'ai communiqué mes coordonnées bancaires et depuis je fais partie de leur client...je n'ai rien demandé. J'ai été dupée.....par un démarchage abusif</t>
  </si>
  <si>
    <t>hstef212-69809</t>
  </si>
  <si>
    <t>Je suis chez neoliane depuis près d'un an, jusque là pas de soucis... hospitalisation prévu pour début janvier et la ils prennent pas la chambre individuelle en charge, car mon hospitalisation fait parti des exclusions. J ai voulu résilier sous la raison de la hausse se mon échéancier donc avec la loi chattel et la, misère, ils m'ont mis des bâton ds les roues et résultats jme suis faite avoir car au final J ai pas pu résilier. 
Aucune  clarté ds leurs discours, tjr obligé de faire patienter pour se renseigner, ne comprennent que rarement votre véritable demande.
Bref à fuir</t>
  </si>
  <si>
    <t>kerran77-69576</t>
  </si>
  <si>
    <t>Comme de nombreuses assurances en ligne, tant que l'on est client, pas de problèmes. Dès que l'on souhaite quitter cette mutuelle, les soucis commencent : très compliqué de résilier son contrat et attention lorsque vous avez souscrit un contrat mutuelle, un contrat prévoyance l'est aussi, pensez à bien le résilier, pas comme moi....
Franchement, pour quelques euros de plus, vous pouvez trouver BIEN MIEUX !</t>
  </si>
  <si>
    <t>17 décembre 2018 suite à une expérience en décembre 2018</t>
  </si>
  <si>
    <t>blandine-69485</t>
  </si>
  <si>
    <t>On m'appelle ce jour en se faisant passer pour ma mutuelle. 3 personnes se succèdent au téléphone pour faire me faire valider un contrat. Cela ressemble à de la vente forcée. La technique d'envoi de code Sms pour valider le contrat virtuel est pour moi une technique douteuse de vente. Pour finir, ne voulant pas signer, on m'a insultée et raccroché au nez. Au secours !</t>
  </si>
  <si>
    <t>laurelerouzic-69477</t>
  </si>
  <si>
    <t>Très bon service client claire accueillant et rapide , j'ai réussi à trouver des garanties qui me satisfont</t>
  </si>
  <si>
    <t>14 décembre 2018 suite à une expérience en décembre 2018</t>
  </si>
  <si>
    <t>caty-69306</t>
  </si>
  <si>
    <t xml:space="preserve">Entourloupe par téléphone masqué.
Néoliane Santé et Prévoyance se faisant passer pour ma mutuelle la MACIF,  m'informe comme quoi je n'avais pas envoyé un document qui était soit disant obligatoire, et m'a fait  répéter un code d'activation par téléphone pour un devis d'assurance.
Doutant de l'entourloupe, j'ai téléphoné à ma mutuelle qui m'a confirmé qu'elle n'était absolument pas associé avec Néoliane Santé. 
Sur ce j'ai appelé Néoliane pour me rétracter. 
Avec doute, j'ai confirmé ma non adhésion par mail suivant la procédure indiquée sur leur site. 
Suite à cela ils m'ont confirmé également par mail que ma demande serait traitée au plus vite et de ne pas faire d'autre réclamation pour ne pas encombrer leurs services. 
Et stupéfaction on reçoit 5 jours après un courrier comme quoi ils étaient heureux de nous compter parmi leurs nouveaux clients, et que prochainement nous recevrons par courrier notre échéancier et certificat d'adhésion.  
A la réception de celui ci nous avons reconfirmé notre non adhésion par lettre recommandée avec accusé de réception (chose à laquelle ils n'ont toujours pas répondu). 
Le lendemain nous recevons comme promis ci dessus notre échéancier et notre numéro d'adhésion qui prenait effet 4 jours avant la  réception de ce courrier. 
A ce jour nous n'arrivons plus à les contacter. 
La suite au prochain numéro. </t>
  </si>
  <si>
    <t>10 décembre 2018 suite à une expérience en décembre 2018</t>
  </si>
  <si>
    <t>louloute-69273</t>
  </si>
  <si>
    <t>harcelement telephonique!!! me demande un code afin de me faire souscrire un contrat alors que j en ai deja un!! pourquoi me demander mon compte bancaire avec un code a 5 chiffre?</t>
  </si>
  <si>
    <t>sassa-68956</t>
  </si>
  <si>
    <t>mutuelle avec de bonne prestation, après avoir été mal reçu ce jour par une conseillère dont je n'ai pas le nom, j'ai été agréablement surpris par l'accueil d'Erika et par son professionnalisme. Elle a su répondre à mes attentes. Merci</t>
  </si>
  <si>
    <t>21 novembre 2018 suite à une expérience en novembre 2018</t>
  </si>
  <si>
    <t>cle-68788</t>
  </si>
  <si>
    <t>PERSONNEL A L ECOUTE DES BESOINS</t>
  </si>
  <si>
    <t>vad-68448</t>
  </si>
  <si>
    <t>C est abordable les garanties sont intéressantes. La télétransmission se fait sans problème. Les devis se font rapidement
Les demandes sont traitées dans un délai respectable et avec amabilité. je recommande cette mutuelle</t>
  </si>
  <si>
    <t>vero72-68179</t>
  </si>
  <si>
    <t>Très bien prise en charge par Jérémie du service contentieux suite à un forcing par MMI COURTAGE. Néoliane a procédé à l'annulation du contrat qui m'avait été vendu par téléphone.</t>
  </si>
  <si>
    <t>gigi-68384</t>
  </si>
  <si>
    <t>Très professionnel,et efficient.Toutes les questions sont traitées.super</t>
  </si>
  <si>
    <t>yam-68019</t>
  </si>
  <si>
    <t>Je suis très satisfait de mon assurance. Conseillères et conseillers à l'écoute, de plus très aimables. En ce qui concerne les garanties rien à dire. Les remboursements très rapides. Je conseille vraiment cette mutuelle.</t>
  </si>
  <si>
    <t>marie-67875</t>
  </si>
  <si>
    <t xml:space="preserve">assurance correcte, suis adher
erente depuis 2015 aupres  de neoliane, satisfaite remboursememt rapide et correcte </t>
  </si>
  <si>
    <t>elise98-67803</t>
  </si>
  <si>
    <t>Très bonne mutuelle rapide les remboursements en adéquation avec mes besoins.</t>
  </si>
  <si>
    <t>thalie-67787</t>
  </si>
  <si>
    <t>augmentation du prix tous les ans</t>
  </si>
  <si>
    <t>maye-67752</t>
  </si>
  <si>
    <t>mon interlocutrice a était très aimable et courtoise et ma très bien renseigner sur tout les domaines demander elle a eu la patience et lintérêt requis d'une bonne conseillère pour traiter lensemble de mes demandes  je suis très satisfaite de mon entretien téléphonique</t>
  </si>
  <si>
    <t>gerard1103-67628</t>
  </si>
  <si>
    <t>Favorable tres service bon accueil Tarif compétitif RA S A recommander autour de moi</t>
  </si>
  <si>
    <t>georges-67569</t>
  </si>
  <si>
    <t xml:space="preserve">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t>
  </si>
  <si>
    <t>riotciv-67563</t>
  </si>
  <si>
    <t>Je suis nouveau client Néoliane mutuelle depuis le 1er octobre et je n'arrivais pas à créer mon espace client, cela bloquait. Samuel m'a expliqué que cela pouvait venir du fait que je n'avais pas encore de remboursement, cependant il s'est chargé en moins d'une minute de me créer mon espace. Il a été très aimable et naturel, c'était mon 1er contact téléphonique avec Néoliane (j'ai souscrit par l'intermédiaire d'un courtier) et celui-ci a été efficace.</t>
  </si>
  <si>
    <t>alnouet-67531</t>
  </si>
  <si>
    <t>Erika a pris le temps de répondre à mes questions et de s'assurer que j'en étais satisfaite. Elle a été aimable, à l'écoute et n'a pas hésité à s'assurer des informations données afin de me garantir un vrai conseil.</t>
  </si>
  <si>
    <t>chichi-67524</t>
  </si>
  <si>
    <t>Les renborsement se ferent rapidement  le tarif  me convien les garenter me convient</t>
  </si>
  <si>
    <t>jkm890-67516</t>
  </si>
  <si>
    <t>10 Très bonne mutuelle, répondent à vos besoins et à votre service clientèle, ils sont très utiles. Merci de votre confiance</t>
  </si>
  <si>
    <t>ann-67493</t>
  </si>
  <si>
    <t>très facile d accès personnel sympathique accueillant pour les informations toujours bien renseigné et facile a joindre</t>
  </si>
  <si>
    <t>nanou35-67492</t>
  </si>
  <si>
    <t>je suis passer par senttianne jai recu un accueil clients, tres bien . satisfait du conseiller clientèle, très  bien renseigné</t>
  </si>
  <si>
    <t>pascalou66-67485</t>
  </si>
  <si>
    <t>les remboursements sont rapides bonne reactivité de l'interlocutrice les tarifs me semblent corrects</t>
  </si>
  <si>
    <t>boulj91-67447</t>
  </si>
  <si>
    <t>Je suis un nounveau client Neoliane après un échange
téléphonique avec Rabaa j'ai été très bien renseigné.</t>
  </si>
  <si>
    <t>myriam-67441</t>
  </si>
  <si>
    <t>premiere souscription j'attent de voir pour la rapiditer des rembourssements</t>
  </si>
  <si>
    <t>sissi1312-67433</t>
  </si>
  <si>
    <t>Bon contact toujours disponible bon rapport qualité prix remboursement rapide client fidèle depuis 2013</t>
  </si>
  <si>
    <t>jenkii-67427</t>
  </si>
  <si>
    <t>Personnels agréable et à l écoute, clair dans leurs explication, niveau tarif plutôt raisonnable je recommande</t>
  </si>
  <si>
    <t>mimi-67424</t>
  </si>
  <si>
    <t>accueil trés agréable et rapide de CYNTHIA
étant donné le début de ma souscription et des renseignements demandés au vue des piéces complémentaires a donnér et a joindre a mon dossier</t>
  </si>
  <si>
    <t>05 octobre 2018 suite à une expérience en octobre 2018</t>
  </si>
  <si>
    <t>aurore52-67370</t>
  </si>
  <si>
    <t>Très bon explicatif de la part de ma conseillère, à l'écoute, disponible, je suis passée par elle une première fois, n'hésiterai pas à le refaire</t>
  </si>
  <si>
    <t>04 octobre 2018 suite à une expérience en octobre 2018</t>
  </si>
  <si>
    <t>josephine59-67345</t>
  </si>
  <si>
    <t>impeccable iiiiiiiiiiiiiiiiiiiiiiiiiiiiiiiiiiiii</t>
  </si>
  <si>
    <t>bryan-67307</t>
  </si>
  <si>
    <t>Jai appeller pour avancer la date deffet de mon contrat et jai était très bien écouter,</t>
  </si>
  <si>
    <t>ninik-67301</t>
  </si>
  <si>
    <t>Satisfaite dans l'ensemble tant sur les garanties et la prise en charge auprès des professionnels</t>
  </si>
  <si>
    <t>anniep-67297</t>
  </si>
  <si>
    <t>je suis chez vous depuis 2016 ormis le tarif que je trouve eleve,,jesuis satisfaite de la rapidité des remboursements ,j'envois demandes de remboursements par photos et tout se passe bien .</t>
  </si>
  <si>
    <t>tyfys-67275</t>
  </si>
  <si>
    <t>neoliane assurance très serieuse,les prix tres attractifs,propose des services adaptées a votre demande ,vous rappel des que vous en avez besoin et aux heures ou vous êtes disponibles . nous sommes tres bien guides lors de l inscription ,personnel tres gentilles</t>
  </si>
  <si>
    <t>eva-67262</t>
  </si>
  <si>
    <t>Très bien, Érika donne de bons conseils, explications claires. Service accessible, site internet super, concept interessant, je vous recommanderais a l occasion.</t>
  </si>
  <si>
    <t>bergad-67227</t>
  </si>
  <si>
    <t>Parfaite gestion des dossiers. Je suis entièrement satisfait d'autant qu'ils sont traités très vite et que les règlements sont rapides. Les échanges téléphoniques rares sont toujours très courtois et enrichissants.</t>
  </si>
  <si>
    <t>pepette-67222</t>
  </si>
  <si>
    <t>bon suivi , sommes bien informés par ANTAR en espérant que cela dure longtemps, et surtout que ma mutuelle n'augmente pas tout les ans.</t>
  </si>
  <si>
    <t>28 septembre 2018 suite à une expérience en septembre 2018</t>
  </si>
  <si>
    <t>mich92220-67160</t>
  </si>
  <si>
    <t>très bonne communication</t>
  </si>
  <si>
    <t>pratsac-67145</t>
  </si>
  <si>
    <t>Très satisfaite de mon entretien avec Lamia. Elle m'a donné toutes les informations nécessaires.</t>
  </si>
  <si>
    <t>hatchi-66927</t>
  </si>
  <si>
    <t>souscription     mutuelle  santé, a    voir dans le temps les remboursements</t>
  </si>
  <si>
    <t>chris13014-66694</t>
  </si>
  <si>
    <t>la personne que j'ai eu est tres competente, elle m'a tres bien expliqué en detail tous les changemements de ma nouvelle assurance ,et repondu à toutes mes questions.</t>
  </si>
  <si>
    <t>bounty-66692</t>
  </si>
  <si>
    <t>Acceuile,toujours sympat et bien clair dans les propositions et comparaisons, et de prix cela ce fait automatiquement qui plus ai par internet</t>
  </si>
  <si>
    <t>coelho86-66675</t>
  </si>
  <si>
    <t>Hier le 06 septembre 2018 je ete démarchée par un courtier scrupuleux de vos produits qui se faisait passer pour le centre de gestion agrée officiel des indépendants me forçant à signer un contrat de gestion par téléphone Bien sur croyant que cétait le vrai établissement de gestion, jai donne le code recu par sms sans faire atention que c ette un contrat de 24 euro par mois en plus elle ma encore envoie un outre sms avec un outre code pour un outre contrat de 20 euro ou je pas envoie le code parce la je me suis apercu que je me suis fait avoir La personne que me appele elle save deja mon numero iban je sais pas comment La personne au telephone elle cest apercu que je remarque que je voulez tout annulle et me a raccroche aux nez cest 44 euro de contract sans rien demande Je veux que sois tout annulle</t>
  </si>
  <si>
    <t>lynette-66645</t>
  </si>
  <si>
    <t>J' ai ete demarche par telephone le 06 /09/2018 le courtier a commencer a me parler de la CPAM je ne me suis pas mefiee ensuite de lettre qu' il m avait soit disant envoyé et que je n'ai pas reçu (réponse du courtier: perte de la poste) vérification des coordonnées bancaires !! Mais quand j ai réagit il était trop tard il m a dit que la signature électronique était faite .comment peut on abuser des gens a ce point je voudrais faire ma lettre de retrataction mais n ai pas de numéro d adhérent a noter je vais faire opposition à ma banque et si je n arrive pas a avoir mon numéro d adhérent je ferai le nécessaire en justice.Pourquoi ne sont il pas honnête et quand ils telephonent dire tout simplement que c'est pour nous proposer  une mutuelle</t>
  </si>
  <si>
    <t>ma-66528</t>
  </si>
  <si>
    <t>Comme la Mutuelle ne me remboursait pas et ne répondait pas à mes demandes, j'ai suspendu 2 prélèvements. Ils me menacent de contentieux sans avoir vu le problème sur le fond. Invraisemblable !!!</t>
  </si>
  <si>
    <t>24 août 2018 suite à une expérience en août 2018</t>
  </si>
  <si>
    <t>mustapha-66391</t>
  </si>
  <si>
    <t>A déconseiller vivement une catastrophe, cher à la vue des prestations médiocres.Fuillez remboursements trés lents, à des taux déplorables, service client absent.</t>
  </si>
  <si>
    <t>31 juillet 2018 suite à une expérience en juillet 2018</t>
  </si>
  <si>
    <t>manon-65880</t>
  </si>
  <si>
    <t>Aujourd'hui, le 31 Juillet 2018, je viens d'être démarchée par un revendeur scrupuleux de vos produits qui se faisait passer pour le centre de gestion agrée officiel des indépendants, me forçant à signer un contrat de gestion par téléphone. Bien sûr, croyant que c'était le vrai établissement de gestion, j'ai accepté sans pouvoir dire une seule question.
5 min plus tard, je l’appelle pour me rétracter (droit de 14j) et me raccroche au nez en me disant ne pouvoir rien faire, et de voir avec Néoliane. Je viens de faire opposition à la banque et de vous envoyer un mail au service réclamation !</t>
  </si>
  <si>
    <t>expertsmile-65243</t>
  </si>
  <si>
    <t>J'ai souscrit a une protection juridique et un capital deces avec Neoliane depuis 6 mois deja, j'ai deja pu beneficier de conseil d'un juriste a plusieurs reprise, je suis tres content avoir beneficier de cette aide pour mes petits problemes....</t>
  </si>
  <si>
    <t>ylt-64740</t>
  </si>
  <si>
    <t>Suite à un comparatif sur internet, Santiane me contacte en me disant qu'il allait résilier mon ancien contrat tout en m'assurant une meilleure prise en charge . Aujourd'hui j'ai 2 mutuelles (l'ancienne n'à pas été résiliée), mais surtout je suis toujours en attente de remboursements . Contrat signé en Mars 2017, reconduction automatique dès décembre 2017 et pour l'année 2018, lorsque j'ai voulu résilier suite à la reconduction, ça m'à été refuser car ça ne faisait pas un an que j'étais chez eux . A l'heure actuelle, suite à 2 messages + un courrier avec accusé réception, je suis toujours en attente de remboursement pour mes indemnités d'hospitalisation . C'est à ce demander s'il lise leur messagerie et traite correctement leurs dossiers, car je n'ai toujours pas reçu la moindre notification de leur part ??? A croire que lorsqu'on leur signifie que l'on veut les quitter, ils ne vous remboursent plus, ni communiquent avec vous, ils vous ignorent . Quelle honte !!</t>
  </si>
  <si>
    <t>marjo-64659</t>
  </si>
  <si>
    <t>Bonne couverture qui correspond à mes besoins sans être excessivement chère</t>
  </si>
  <si>
    <t>ratus-64578</t>
  </si>
  <si>
    <t>mes interlocuteurs de chez santiane sont toujours disponibles et accueillants et de bons conseils. Mes remboursements par teletransmissions se déroulent trés bien. Par contre je trouve que l'optique n'est pas assez remboursée.</t>
  </si>
  <si>
    <t>nono-64544</t>
  </si>
  <si>
    <t>Je n'ai rien à dire si ce n'est l'optique qui est léger.....?......</t>
  </si>
  <si>
    <t>neos29-64539</t>
  </si>
  <si>
    <t>A fuir, tarif a + 10% par an avec diminution des garanties. 6 mois pour rembourser in trop perçu aprés LRAR.
Déplorable, incompétents, ils de foutent des clients, doivent en avoir trop.
Trés mauvaise expérience d'au moins 5 ans.</t>
  </si>
  <si>
    <t>ccile95-64532</t>
  </si>
  <si>
    <t>Appel pour faire baisser assurance de mon père. 
Conseils très bons. Mélanie ++++
Appel pour faire baisser le prix de l'assurance de mon père. 
Conseils très bons. Mélanie ++++</t>
  </si>
  <si>
    <t>05 juin 2018 suite à une expérience en juin 2018</t>
  </si>
  <si>
    <t>nono-64503</t>
  </si>
  <si>
    <t>Bien</t>
  </si>
  <si>
    <t>cathy-64480</t>
  </si>
  <si>
    <t>prix et garantie - aide à la résiliation .........................................................................................................................................</t>
  </si>
  <si>
    <t>01 juin 2018 suite à une expérience en juin 2018</t>
  </si>
  <si>
    <t>lili69-64386</t>
  </si>
  <si>
    <t>Bonne mutuelle très à l’ecoute essaye de nous guidez au mieux très gentille patiente</t>
  </si>
  <si>
    <t>nini77-64382</t>
  </si>
  <si>
    <t>Service client trés à l'écoute ,tarifs avantageux , Attractif aucuns soucis de rembourssement très rapide.</t>
  </si>
  <si>
    <t>tina-64336</t>
  </si>
  <si>
    <t xml:space="preserve">je suis très satisfaite des services néoliane et de la qualité d'ecoute des conseillers clientele.
</t>
  </si>
  <si>
    <t>afi-64276</t>
  </si>
  <si>
    <t>Le service remboursements est au point, l'accueil téléphonique efficace et aimable, des formules intéressantes</t>
  </si>
  <si>
    <t>sylmam-64273</t>
  </si>
  <si>
    <t>Très réactif les personnes au téléphone sont très agréable et les conseils très précieux possbilité de les avoir à presque toutes les heures c'est très bien pour les personnes comme moi c'est à dire très actives</t>
  </si>
  <si>
    <t>minouche-64237</t>
  </si>
  <si>
    <t>ai trouvre la bonne mutuelle parfaite pour la couverture et les prix sont tres tres   interessants par comparesonts</t>
  </si>
  <si>
    <t>alex-64150</t>
  </si>
  <si>
    <t xml:space="preserve">Pour vous inscrire , cela va très vite . 
En terme de remboursement , rien de très exceptionnel . 
Pour vous désinscrire , la par contre , c'est une autre histoire . 
Je paye actuellement l'erreur administrative qui a été faites sur mon dossier . 
</t>
  </si>
  <si>
    <t>17 mai 2018 suite à une expérience en mai 2018</t>
  </si>
  <si>
    <t>ckl-64062</t>
  </si>
  <si>
    <t>interlocuteur compétent</t>
  </si>
  <si>
    <t>colombe73-64024</t>
  </si>
  <si>
    <t>pas contente  de cette mutuelle</t>
  </si>
  <si>
    <t>12 mai 2018 suite à une expérience en mai 2018</t>
  </si>
  <si>
    <t>nathy71-63937</t>
  </si>
  <si>
    <t>Aucun remboursement depuis octobre 2017, par contre les prélévements sont bien effectués chaque mois. Ils leur manquent l'attestation de droits, et actuellement je dois leur fournir tous les décomptes de la sécurité sociale....Quelle honte !!!</t>
  </si>
  <si>
    <t>ingrid-63620</t>
  </si>
  <si>
    <t>Entièrement satisfaite du contacte téléphonique, j'ai apprécié que l'on me diminue ma cotisation. Les expliquations fournies par mon contacte téléphonique ont été parfaitement claires et sont allées au-delà de mes attentes.</t>
  </si>
  <si>
    <t>lielie-63612</t>
  </si>
  <si>
    <t>Bonne mutuelle avec des garanties satisfaisante prix encore un peu élevé mais dans la moyens de toutes les autres mutuelle ..............................................................................</t>
  </si>
  <si>
    <t>sylvie10-63585</t>
  </si>
  <si>
    <t>bonne mutuelle................................</t>
  </si>
  <si>
    <t>rita-63583</t>
  </si>
  <si>
    <t>J'ai reçu de très bons conseils
Accueil excellent 
C'est parfait</t>
  </si>
  <si>
    <t>bernard53-63536</t>
  </si>
  <si>
    <t>client depuis 2013 toujours bien garanti.
bons remboursements.bon contact</t>
  </si>
  <si>
    <t>georges-63524</t>
  </si>
  <si>
    <t>Satisfaction depuis 2013</t>
  </si>
  <si>
    <t>jojos-63513</t>
  </si>
  <si>
    <t>Je suis satisfait des services et de la carte .............. .......................................................................................... .........................................................................................................................................................................................................................</t>
  </si>
  <si>
    <t>zz-63500</t>
  </si>
  <si>
    <t>Conseillère gentille et professionnelle..........................................................................................................................................................................</t>
  </si>
  <si>
    <t>leolou-63399</t>
  </si>
  <si>
    <t>Excellent contact téléphonique avec votre agent -conseils trés pertinents qui m'ont amenée à prendre une décision immédiate - merci à Santiane</t>
  </si>
  <si>
    <t>farida-63395</t>
  </si>
  <si>
    <t>Avis très positif quand aux prestations proposées, adaptable à mon statut , disponibilites des conseillers de clientèle</t>
  </si>
  <si>
    <t>fatima59-63304</t>
  </si>
  <si>
    <t>Très satisfaite du services.  simole et bonne aide la la part des conseillers</t>
  </si>
  <si>
    <t>soldalouis-63203</t>
  </si>
  <si>
    <t>depuis 2013 les soins sont bien remboursés les tarifs sont corrects depuis cette intervention téléphoniques</t>
  </si>
  <si>
    <t>31 mars 2018 suite à une expérience en mars 2018</t>
  </si>
  <si>
    <t>dom-62791</t>
  </si>
  <si>
    <t>suite a un litige, concernant une demande d'annulation d'adhésion par un courtier au téléphone.</t>
  </si>
  <si>
    <t>guy2-62732</t>
  </si>
  <si>
    <t>Bonjour , j'ai reçu un appel téléphonique d'un messieur soit disant mandaté par la MSA , suite à l'ouverture de mon entreprise , pas le temps de placer une parole qu'il me demande mon RIB , il me dit que cela est obligatoire pour toute nouvelle entreprise , après renseignement la MSA mandate aucune mutuelle , envoie d'une lettre recommandé avec AR et des demain dépôt de plainte à la gendarmerie , car je trouve cela honteux de ce faire passer pour une autre personne afin d'obtenir ce que l'on veux. Opposition des prélèvements et j'attend la suite des événements .</t>
  </si>
  <si>
    <t>charlote-62332</t>
  </si>
  <si>
    <t>je ne suis pas cliente chez vous ,pourtant depuis deux mois j ai des prélevements sur mon compte cela est intolérable,je téléphone j écris j envoie mail aucune réponse .je veux le remboursements de ces prélévements cela a assez duré</t>
  </si>
  <si>
    <t>tom-62326</t>
  </si>
  <si>
    <t>Démarchage suite à une demande de renseignement le courtier m’a fait signer un contrat sans résilier mon ancienne mutuelle et neoliane a commencé à prélever et j’ai payé au mois de janvier 2018 2 cotisations impossible de me faire rembourser jusqu’à présent seul possibilité reporter mon contrat l année prochaine en 2019 courtier injoignable et chez neoliane on me balade de services en services une véritable prise en otage c’est une honte de faire ça à une personne âgée qui une petite retraite</t>
  </si>
  <si>
    <t>timycho7-62220</t>
  </si>
  <si>
    <t xml:space="preserve">Cette formule correspond aux attentes de ma famille et j'en suis très satisfait. Très bonne mutuelle à recommander
</t>
  </si>
  <si>
    <t>amad-61619</t>
  </si>
  <si>
    <t>Jamais remboursé , impossible de les joindre, mais quand nous avons demandé de resilier le contrat la reponse a été immediate qu'il n'est pas possible de le resilier sans demander pourquoi !! malgre toutes les explications de l'insatisfaction dans la lettre recommandée quelle honte!!! à fuire, malheureusement il n'y a pas l'option de 0 etoil</t>
  </si>
  <si>
    <t>jmvanab-61484</t>
  </si>
  <si>
    <t xml:space="preserve">assuré depuis 2014 chez neoliane par l'intermediaire du courtier framtis à boulogne/mer. En 2014 le remboursement prevu pour l'optique etait de 350 euros que je n'ai pas utilisé ,2015 non plus . En 2016 courrier de neoliane m'informant que les lunettes sont prises en charge à 100% et ceci pour me remercier de ma fidelité mais mes cotisations sont augmentées 
.2017 je ne change toujours pas mes lunettes 
2018 n'y voyant plus rien je me rends chez leur partenaire optique 2000, devis 510 euros et à ma grande surprise remboursement de la mutuelle neoliane 250 euros  au lieu des 350 euros  initialement prevus au contrat lors de la signature.
je contacte mon courtier FRANTIS de boulogne sur mer que je charge de contacter neoliane j'attends la reponse . Je suis tres trés  remonté et je me sens arnaqué je ne manquerai pas de poster la suite des evenements </t>
  </si>
  <si>
    <t>marie-60914</t>
  </si>
  <si>
    <t>très très déçue de Néoliane, un courtier m'a vendu un contrat Mutuel, avec soi disant zéro à charge pour les lunettes, faux, ils ne précisent pas que c'est pour des lunettes avec des verres 1er prix et une monture à 90 euros, soit un total de 200 euros, voilà les lunettes que j'ai actuellement, vraiment nulle, maintenant pour les dents, sur un devis de 1.200 euros ils ne prennent à charge que 295 euros, le reste débrouilles-toi!! et bien je resterai sans dent, je ne peux pas me permettre de régler plus de 700 euros , on vous vend du vent, en plus nous ne pouvons jamais dialoguer au téléphone avec qui que ce soit!!</t>
  </si>
  <si>
    <t>bopas-47795</t>
  </si>
  <si>
    <t>Bonjour, j'ai quitté cette mutuelle le 31/12/2017. Malheureusement j'ai eu des soins dentaires fin novembre. Comme j'avais déjà envoyé ma résiliation je n'ai pas été remboursé de mes soins. En revanche ils n'ont pas omis de me prélever la cotisation du mois de décembre qui m'assurait jusqu'au 31/12/2017. J'ai écrit et encore écrit mais bien sûr pas de réponse ni explication.</t>
  </si>
  <si>
    <t>bachao77-60805</t>
  </si>
  <si>
    <t>EXCELLENT ACCEUIL DE VIRGINIE BONNE ECOUTE PRESTATIONS TRES BONNES ET COMPETENCES TRES BONNES NOTAMMENT MA LETTRE DE RESILIATION LES GARANTIES SONT PARFAITES ET LES OPTIONS ADAPTEES RAPIDITE DE REPONSES ET EXECUTION DU DOSSIER TRES RAPIDE</t>
  </si>
  <si>
    <t>rg-60649</t>
  </si>
  <si>
    <t>Assureur adepte de la vente téléphonique forcée.
Se fait passer pour votre mutuelle habituelle ou pour son intermédiaire. Ne laisse pas le temps de réfléchir.
A fuir en l'absence de tous les éléments nécessaires pour une bonne réflexion.</t>
  </si>
  <si>
    <t>marie-60317</t>
  </si>
  <si>
    <t xml:space="preserve">Bonjour,
J'ai été contacté ce jour par une dame qui disait avoir été alerté par un système de carence dans mon dossier santé
Je lui dis que je n'ai besoin de rien Merci...Mais insiste sur l'anomalie de mon dossier
Après avoir repris mon dossier et vérifié nom, adresse, téléphone...Elle me demande mon code IBAN sans méfiance je lui donne (grosse erreur) Elle me donne mon BIC (elle le connais !!) Je lui demande de me réexpliquer je ne comprends pas, lui demande de la part de qui elle me contacte...Toujours le meme bla bla et me dis par ailleurs que nous sommes enregistrés pour prouver que j'ai été contacté pour régulariser "ma situation"
La dame me dis m'envoyer 3 sms et de lui donner le code du 2eme..tout en restant en ligne
Mon tel coupe, je lis les sms
le 1er l'adresse pour accéder aux cond générales de mon contrat Prévoyance décès ???
le 2eme un code pour la signature me mon contrat qui débute le 01/02/2018 pour un prélèvement de X euros/mois
le 3eme les conditions générales du contrat prévoyance IJH 
Je ne comprends rien...A part que je suis entrain de me faire berner
La dame me rappelle , je refuse de lui donner le code et lui dis que je n'ai rien demandé et que je ne comprends pas..( le ton monte un peu).Plus de batterie mon tel coupe
Elle me rappelle 3-4 fois sur fixe + autant sur mobile
Lorsque je peux enfin répondre, je refuse tjrs de lui donner le code,elle me dis que nous sommes enregistrés et qu'elle s'en servira pour démontrer que je n'ai pas voulu régulariser ma situation
Elle raccroche.
Que dois je faire, toutes vos réponses seront les bienvenues...........................MERCI </t>
  </si>
  <si>
    <t>diplomat-59721</t>
  </si>
  <si>
    <t>sachez que chez néoliane si votre contrat prévoit un remboursement de 125%de celui de la SS il déduise celui ci de leur prestation cqfd</t>
  </si>
  <si>
    <t>dani13-59504</t>
  </si>
  <si>
    <t xml:space="preserve">Demarcher par telephone il m on souscrit u n contrat 
 sans signature de ma part et il me preleve depuis mars 2017.
Je lance une procedure avec mon avocat pour souscription abusif et je demande le remboursement de toutes les sommes prelevé sur mon compte sans mon autorisation </t>
  </si>
  <si>
    <t>loulou76-59416</t>
  </si>
  <si>
    <t>Ce sont des personnes peut scrupuleuse et qui ne donne pas toutes les informations. Voilà maintenant 2 ans que j'essaye de résilier mes contrats eux, ils arrivent toujours à en ressortir un dont ils ne m'avaient pas parlé. Je vous déconseille fortement de pas adhérer chez eux</t>
  </si>
  <si>
    <t>ufi-58483</t>
  </si>
  <si>
    <t>26/10/2017 sonnerie de mon tel fixe.Un répondeur m'informe d'un problème concernant mon dossier Sécurité Sociale, on m'informe de taper sur la touche 1 pour etre mis en relation avec mon interlocuteur. Une personne(féminine) fait un débit de paroles élevé pendant 2 à 3 minutes je ne comprends rien du tout, elle insiste , me demande mon No de portable. Pensant toujours avoir a faire à la CPAM je le lui communique.Sur ce, le piège se referme.Elle me demande alors, le numero IBAN de mon cpte bancaire.D une naiveté et stupidité sans nom, je le lui transmet.Le doute s'installe en moi, je regarde de nouveau mon tel portable, et je lis que je suis nouveau client chez NEOLIANE et qu'a partir du 01/11/2017 je serai prélevé tous les mois de 18euros 66. Comment qualifier ce genre de méthode? Comment qualifier ces gens qui se prètent a cette façon d'agir? RDV sur Opinion Assurance afin de dénoncer cette société prédatrice. J 'ai pu constater sur les forums que nous sommes des dizaines de personnes victimes de ces agissements.Honte à elle et à toutes celles et ceux qui la représente. Unissons- nous pour la dénoncer.</t>
  </si>
  <si>
    <t>erton59-58133</t>
  </si>
  <si>
    <t>conseillère prévalys qui me contacte et après discussion e transmet un devis par mail pour néoliane et qui se dit travailler pour courtalys
peu courtoise après lui avoir dit que je n'arrivai pas à ouvrir la pièce jointe (devis) je bloque le numéro m'appelle par numéro privé je lui indique que je n'ai pas de temps à perdre et que cela me semble bizarre à ce moment bien plus que désagréable quand je lui indique que je ne donnerai pas suite aux appels. cette personne s'appelle sarah jardi</t>
  </si>
  <si>
    <t>laure59-57855</t>
  </si>
  <si>
    <t>abonnement par telephone</t>
  </si>
  <si>
    <t>n'est pas adapté à ma situation (pris en charge à 100% par la CPAM)</t>
  </si>
  <si>
    <t>mc-57591</t>
  </si>
  <si>
    <t>Démarchage téléphonique hier. Une personne s'est fait passé pour la sécurité sociale et à la fin de la conversation s'est présenté comme Neoliane.
Le commercial m'a indiqué qu'avec la loi Macron, les frais d'hospitalisation ne sont plus pris en compte par la SS et la mutuelle. Ils avaient les informations me concernant, ils m'ont forcé à souscrire un contrat malgré mon refus. Cette personne était agressif et peu conciliante au dialogue. Du coup, il m'indique que je recevrais un contrat sous 15 jours et que les prélèvements commenceront le 1er novembre. Nul besoin de signature de ma part.
Ma fille les a contactés pour obtenir plus d'explications. Le ton est monté. Ils ne veulent rien entendre.
Comment se rétracter d'un contrat qu'on a jamais voulu sous 14 jours sans avoir ni contrat ni conditions particulières ?
De plus, la loi encadre bien plus les contrats à distance et les démarchages téléphoniques avec un consommateur.</t>
  </si>
  <si>
    <t>loga-57233</t>
  </si>
  <si>
    <t>J'ai souscrit  chez eux car mon fils doit porté un appareil dentaire , j'ai donc pris l'option initial 3+ pour être prit en charge a 200 %. Et au premier devis je me rend compte qu'il paie exactement les meme somme que la CPAM.... Ou sont les 200 % ? j'ai presque 900 euros a payer de ma poche alors ou que la mutuel me coûte déjà 112 par mois......</t>
  </si>
  <si>
    <t>annie-57133</t>
  </si>
  <si>
    <t>Démarchée en 2016 par téléphone (plusieurs appels par jour) par une certaine "Karine" qui ne répond plus après signature, bien que son message dise qu'elle vous rappellera dans la journée....
problèmes de télétransmission dont on ne m'a pas informée (?) car j'étais inconnue à la CPAM (normal, je suis retraitée enseignante et ma caisse c'est la MGEN!) 
Maintenant je ne sais pas quel problème il peut y avoir mais je n'ai encore reçu aucun remboursement sauf de la MGEN depuis janvier
Pas de réponse à mes mails non plus
Pas de réponse au téléphone.....
Peut-on parler de malhonnêteté? d'incompétence? de négligence?</t>
  </si>
  <si>
    <t>02 septembre 2017 suite à une expérience en septembre 2017</t>
  </si>
  <si>
    <t>78000-37996</t>
  </si>
  <si>
    <t>j'ai cette mutuelle neoliane depuis le 1 janvier 2017 ( j'ai 70 ans )cette mutuelle est une véritable calamité surtout sur le plan administratif Exemple je me suis fait operer vers le mois de mai . 2 mois avant j'ai demandé une prise en charge , elle est arrivée a l'hôpital 1 mois après ma sortie , j'ai du avancer TOUS les frais . autres exemple , ils perdent systématiquement tous les papiers envoyé soit courrier , soit par mails et ils ne vous disent rien c'est en consultant les comptes que vous vous en apercevez . Un jour j'ai envoyé des factures par mail , et bien connaissant les flibustiers , j'ai téléphoner le lendemain MAIS a une secrétaire , qui ma confirmer avoir bien reçu les factures par mail .Au bout d'un mois ne voyant rien sur mon compte , j'ai appelé la personne qui gérait tout mon dossier , et elle a eu le culot de me dire qu'elle avait rien reçue . Pour les dents les remboursements c'est la même chose . A ce jour je me suis fait avoir sur 2 remboursements 1 de 60 euros et l'autre de 70 euros . J'ai téléphoné , j'ai écris et bien rien , il arrivent toujours a vous prouvez par A+B que les remboursements ont été fait , et ce n'est pas vrai .Ras le bol j'ai résilié , et depuis il me téléphone pratiquement tous les jours et je fais comme eux , je joue a l'autruche en ne décrochant pas . Je me suis renseigné ( trop tard ) et leur administratif est une véritable CATASTROPHE Je pense a toutes ces personnes âgées qui ne vérifient jamais leurs compte Neoliane ( remboursements ) ce que cette mutuelle doit ce mettre dans la poche .</t>
  </si>
  <si>
    <t>jeph571-56881</t>
  </si>
  <si>
    <t>du gachis de l argent par les fenetre</t>
  </si>
  <si>
    <t>24 juillet 2017 suite à une expérience en juillet 2017</t>
  </si>
  <si>
    <t>exo-56232</t>
  </si>
  <si>
    <t xml:space="preserve">Bonjour, noter les garanties me sera compliqué, car je ne serai assuré que plus tard. Je me suis fait embrouiller au téléphone par une prospect "Santiane" qui m'a demandé tout un tas de trucs. J'apprends que j'aurais conclus un contrat à effet du 01/01/18 et on m'a déjà prélevé des frais de gestion. Hors, je ne puis résilier ma Mutuelle actuelle ayant une caution solidaire avec celle-ci sur un prêt. J'ai fait opposition aux prélèvements, et je pense qu'on finira au Tribunal, le fameux délai de rétractation de 14 jours étant dépassé! </t>
  </si>
  <si>
    <t>01 juillet 2017 suite à une expérience en juillet 2017</t>
  </si>
  <si>
    <t>lechat123-55749</t>
  </si>
  <si>
    <t>J'ai été client Néoliane plusieurs années, tout s'est toujours bien passé, remboursé dans les temps et les conditions du contrat ont toujours été respectées. Le service client est facile à joindre.</t>
  </si>
  <si>
    <t>22 mai 2017 suite à une expérience en mai 2017</t>
  </si>
  <si>
    <t>jl15-54842</t>
  </si>
  <si>
    <t>6 mois après mon adhésion, Néoliane ne s'est pas encore occupé de la télé transmission .Résultat
je suis seulement remboursé par la SECU.Pas sérieux de plus lorsue vous appelez le service client attendez vous à patienter au moins 15 mn......</t>
  </si>
  <si>
    <t>afef-54059</t>
  </si>
  <si>
    <t>refus de résiliation pour avis d’Échéance non reçus ne reçoit pas les recommandés ne traite pas les mails personnel désagréable et impoli qui n’hésite pas à raccrocher au nez je n'aurai assez de place pour tout citer.</t>
  </si>
  <si>
    <t>maria94-54019</t>
  </si>
  <si>
    <t>Bonjour à tous, j'espère que mon commentaire pourra aider à faire un choix judicieux. Tout ce passait bien avec Néoliane jusqu'à ce que je résilie mon contrat (je précise dans les règles de l'art avec accusé réception et largement dans les délais impartis). Aujourd’hui mon contrat pourtant résilié après bien des efforts de ma part (relance courriel et téléphonique multiples). Néoliane continu de prélever sur mon compte bancaire alors que le service client me confirme bien la résiliation de celui-ci !!!! Depuis janvier j'arrive à plus de 200 euros de prélèvement injustifié... Aucune réaction de leurs services malgré de multiples relances...</t>
  </si>
  <si>
    <t>marlmig-53318</t>
  </si>
  <si>
    <t>Au vue de tout ce que je peux lire sur Internet, il semble que Néoliane - Santiane - Mutua Gestion use d'une belle incompétence pour déguiser des méthodes douteuses. Je suis chez eux depuis 4 ans et avoue ne pas avoir été très vigilante sur les remboursements. J'ai quand même constaté l'année dernière 6 mois sans le moindre remboursement concernant mon conjoint. La raison donné par le service client "un problème informatique qui aurait supprimé la télétransmission de mon conjoint vers la sécu". Aujourd'hui, ils ont décidé de contester ma demande de résiliation pourtant légitime puisque j'adhère à une mutuelle d'entreprise obligatoire. Depuis octobre 2016, date à laquelle j'ai résilié par lettre recommandée avec attestation employeur, ils me relancent pour le paiement des cotisations auxquelles j'ai fait opposition allant même jusqu'à mandaté une société de recouvrement. Je ne vous parle évidemment pas de leur service client déplorable aussi incompétent qu'ignorant, qui vous mente et vous ballade de service en service. Bref, me voilà dans l'obligation de saisir un médiateur en assurance pour faire stopper ce harcèlement et faire valoir mes droits.</t>
  </si>
  <si>
    <t>retraitee-53083</t>
  </si>
  <si>
    <t>lors de mon adhesion en juin 2014 il m'avait été indiqué que le remboursement de lunettes était augmenté de 50% en cas de changement au bout de 2 ans ( soit 250+125=375€ pour verres simples et 400+200=600€ pour verres complexes). Or cette année donc pratiquement 3 ans apres au moment de changer nos lunettes nous apprenons après XXXX coups de téléphone que les conditions de remboursement ont changées et qu'il n'y a plus de complément même 3 ans après. Nous n'avons jamais reçu ce changement de contrat.... impossible de l'avoir d'ailleurs§</t>
  </si>
  <si>
    <t>clemence-53046</t>
  </si>
  <si>
    <t xml:space="preserve">Bonjour, 
J'ai depuis le 1 novembre un mutuelle obligatoire d'entreprise, après plusieurs courriers, mails et coups de téléphones, Néoliane santé continue à me prélever et fait la sourde oreille.fuir
</t>
  </si>
  <si>
    <t>abdou75-52520</t>
  </si>
  <si>
    <t>Je suis adhérent depuis le 1er Janvier 2016 chez Néoliane, j'ai opté pour cette complémentaire après avoir effectué des comparatifs avec mon courtier et la gamme est très intéressante car j'avais besoin de bonnes prises en charge donc le compromis est intéressant sur ma formule car je ne paye pas une fortune et les participations aux remboursements sont corrects</t>
  </si>
  <si>
    <t>15 février 2017 suite à une expérience en février 2017</t>
  </si>
  <si>
    <t>anne-52446</t>
  </si>
  <si>
    <t>Je mets une étoile, car le zéro n'existe pas : je viens d'être démarchée par téléphone de façon agressive avec un brin de chantage... Je ne conclus rien par téléphone sans autres documentations ni avis, et j'ai réussi à m'en débarrasser, mais quelle insistance. C'est une façon de procéder totalement indigne.</t>
  </si>
  <si>
    <t>chris77420-52385</t>
  </si>
  <si>
    <t>Le contrat Néoliane Santé souscrit dans un premier temps a été annulé conformément à mon droit de rétractation au 31/01/2017. Cependant, le contrat prévoyance-décès souscrit et lié au précédent n'a pas été conjointement annulé alors que tous les fichiers relatifs aux coordonnées bancaires auraient dû être supprimés (demandés par LR 17 et 22/12/2016).
Conclusion, 2 prélèvements bancaires au titre de ce dernier contrat ont été opérés en janvier et février 2017!
J'ai relancé ce jour Néoliane pour obtenir le remboursement de ces deux débits.
En attente de leur réponse.
13/02/2017</t>
  </si>
  <si>
    <t>j'ai quitté mon ancien contrat d'assurance chez Générali l'année derniere pour rejoindre le groupe Néoliane et je peux dire maitnenant après un an que la seule chose qui change... c'est le prix ! Je suis assuré de la même façon et pourtant je paye 30% de moins par mois ce uqi sur un an me fait économiser une fortune. Donc resté assuré aujourd'hui chez le même prouve bien que la seule chose que nous gagnons ce sont des hausses de cotisations. Marre de payer.</t>
  </si>
  <si>
    <t>j'ai souscrit à cette mutuelle l'année derniere et je suis restée un an, j'ai trouvé la formule très avantageuse car le tarif était très intéressant pour mes lentilles et lunettes. J'ai pris la décision d'en changer car j'ai besoin d'orthodoncie et je ne l'avais pas par contre dans ma formule précédente.</t>
  </si>
  <si>
    <t>enora-49520</t>
  </si>
  <si>
    <t>Impossible d'avoir le bon service , ils raccroche au nez quand il ne savent pas quoi répondre ils nous balade de service en service les papiers il faut les envoyer plusieurs fois et c'est jamais la même adresse ils sont mal poli je vous déconseillé cette mutuelle sincèrement</t>
  </si>
  <si>
    <t>bea-139295</t>
  </si>
  <si>
    <t>Génération est une mutuelle très chère pour un retraité : + de 150 € par mois ! et malgré cela, impossible d'avoir un conseiller en ligne ! à part une voix électronique qui répète toujours la même chose. comment se fait il que pour une question simple posée sur votre site, on n'ait toujours pas de réponse 5 jours après ???
pour une fois que j'essaie de vous contacter par téléphone, je suis très déçue.
je n'ose imaginer le jour où on doit vous contacter pour une hospitalisation urgente.... !</t>
  </si>
  <si>
    <t>Génération</t>
  </si>
  <si>
    <t>anna-139192</t>
  </si>
  <si>
    <t xml:space="preserve">je viens d apprendre que je suis radié... j appel, une conseillere ne peux me donner de reponse me renvoie a un numero ... le sien, que je viens de faire et auquel j ai passé plus de 5 minutes a attendre plus les 9 minutes quand elle a essaye de me mettre en relation avec une autre personne ( 21.54minutes en tout). L autre numero que la conseillere m a donné me recroche au bout de 4.26minutes c est moins long!.
Lors de mon adhesion j ai eu un probleme j etais deja chez eux en tant que salarié, j ai voulu garder mon contrat en tant que particulier : ils ne savent pas faire a priori puisqu il m ont changé mon centre de CPAM d un autre departement en me disant comme il etait question d un nouveau contrat j aurai dut transmettre mon attestation de CPAM, je suis d accord mais pourquoi me mettre dans un autre centre de securité sociale et en plus pas le meme departement! A ce jour aucune reponse depuis 2019.
Aujourd hui la conseillere que j ai eu me dit qu ils ont gardé mon ancien RIB ( de 2018) pour me prelever et mon nouveau RIB  ( donné lors de mon nouveau contrat) pour me rembourser.
Reponses evasives de la conseillere ( heureusement qu ils enregistrent...) , ne sait pas, ne voit pas, est d accord avec moi, ne peut rien faire pour moi, me comprend.
VRAIMENT PAS SERIEUX, LAMENTABLE, INCOMPETENT, A FUIR!!
</t>
  </si>
  <si>
    <t>anais-de-faria-138865</t>
  </si>
  <si>
    <t xml:space="preserve">Service client très accessible, temps d’attente de moins d’une minute à chaque appel, information donner parfaitement par rapport au demande. 
Niquel </t>
  </si>
  <si>
    <t>18 octobre 2021 suite à une expérience en septembre 2021</t>
  </si>
  <si>
    <t>3661-137644</t>
  </si>
  <si>
    <t xml:space="preserve">Réactivité des professionnels à l écoute 
Je trouve cependant dommage que dans le cadre de cette mutuelle obligatoire, nous ne puissions abonder  notre mutuelle de certains services en corrélation avec nos besoins individuels </t>
  </si>
  <si>
    <t>nalesoceli-125055</t>
  </si>
  <si>
    <t>Catastrophique en relation client. Depuis des mois je me bats avec eux et ils ne prennent même pas le temps de répondre spécifiquement. Ils envoient une réponse bateau qui ne règle absolument pas mon problème.
Vraiment Catastrophique !!!</t>
  </si>
  <si>
    <t>domitille-124374</t>
  </si>
  <si>
    <t xml:space="preserve">jai pris contacte avec vos service se jour pour mon arrêt maladie accident de travail
j ai eu de tres bone renseignement
votre personnel a l écoute du client 
vous avec une super équipe car j ai toujours eu réponse a mes demandes
bien cordialement
</t>
  </si>
  <si>
    <t>christine-124092</t>
  </si>
  <si>
    <t>Je suis toujours dans l'attente du remboursement de ma cure thermale???...Tres deçu les tarifs augmentent mais moins vous rembourser ma demande recente de dépassement d'honoraires de 150 euros et non189,45</t>
  </si>
  <si>
    <t>sylvie-123224</t>
  </si>
  <si>
    <t>Accueillie par mon nom et prénom lors de mon arrivée en ligne. Echange très aimable. Reponse apportée sans une grande attente. Serveur horrible et long.</t>
  </si>
  <si>
    <t>meldion-121201</t>
  </si>
  <si>
    <t xml:space="preserve">Très satisfaite de ma mutuelle , application très simple d’utilisation ,délais de remboursements rapides, appels et communication rapide et efficace 
Je recommande </t>
  </si>
  <si>
    <t>maud-r-116447</t>
  </si>
  <si>
    <t>Je suis très contente de ma mutuelle, des agents qui s'occupent de moi quand j'ai besoin.
Ma seule bête noire, c'est le site qui ne fonctionne pour ainsi dire jamais, lorsque je veux adresser des factures de remboursement ! Et ce prendre la tête avec ça quand on souffre, que l'on est fatigué ?? c'est usant. Cela serait bien de remédier au problème car cela fait longtemps que ça ne fonctionne pas !!! Sinon, tout le reste est ok ??</t>
  </si>
  <si>
    <t>carolec-116358</t>
  </si>
  <si>
    <t>Pour l'appel de ce jour, Joao a été très patient et efficace. Il a su me répondre et me conseiller selon ma situation. J'ai transmis les documents nécessaire au bon traitement de mon dossier. Merci à vous.</t>
  </si>
  <si>
    <t>mariannelacroute-115937</t>
  </si>
  <si>
    <t>Excellente mutuelle santé, service client réactif et de bons conseils. On réussit généralement à les joindre rapidement, sur un numéro non surtaxé,ce qui est appréciable.</t>
  </si>
  <si>
    <t>lydie-115137</t>
  </si>
  <si>
    <t>Toujours un peu perdue dans les prises en charge de la sécurité sociale et de la mutuelle Génération ainsi que des différents process dans le cadre de ma grossesse, à chaque fois que j’appelle le service client Génération il y a toujours au bout du fil une personne serviable, patiente et pédagogue. Je raccroche toujours sereine malgré le stress en amont.
Merci à vous de me simplifier la vie !!</t>
  </si>
  <si>
    <t>mariond-115058</t>
  </si>
  <si>
    <t>Il s’agit de la mutuelle de mon ancien employeur, je suis en portabilité jusqu’à la fin de l’année ou jusqu’à ce que je trouve un nouvel emploi donc concernant les tarifs je ne sais pas trop, je n’ai pas d’éléments de comparaison. Par contre sur le service ils sont top. Réactifs, à l’écoute, les devis arrivent vite, les remboursements aussi et je trouve que les remboursements sont tout à fait convenables. Merci à eux</t>
  </si>
  <si>
    <t>mona-nou-113995</t>
  </si>
  <si>
    <t>Rapide et Efficace quand j’ai eu besoin de régler un litige, Suite à une erreurs . Facile à contacter, à l’écoute et agréable. Mon dossier a était pris en charges dans la journée. Rien à redire.</t>
  </si>
  <si>
    <t>3258745-112036</t>
  </si>
  <si>
    <t>BJR j avoue être agréablement surpris par la réactivité de vos servies et la gentillesse de vos intervenants.
J'aimerais savoir si je pourrais continuer avec cette mutuelle a mon départ en retraite</t>
  </si>
  <si>
    <t>france-110641</t>
  </si>
  <si>
    <t xml:space="preserve">Bonjour. A mon sens, plusieurs critères conditionnent une satisfaction de sa complémentaire santé :
1 La cotisation : Dans la mesure où l'employeur participe, cela reste correct.
2 Les Garanties et les remboursements associés : Il y'a toujours moyens d'améliorer les garanties, mais cela a un coût. Le montant des remboursements est globalement raisonnable.
3 Les délais de remboursement : Très rapide, rien à dire.
4 Les moyens pour joindre Génération : Espace client, tél... parfait, rien à ajouter
5 La qualité de l'accueil et des explications du télé-conseiller : J'ai eu l'occasion d'appeler à plusieurs reprises, et j'ai TOUJOURS eu des interlocuteurs compétents, ce qui est loin d'être le cas partout ! Bravo à vos équipes.
Cet avis n'engage que moi. Toutefois, étant Représentant du Personnel au sein de ma société, je souhaiterai effectuer un sondage auprès de l'ensemble des collaborateurs, cela pourrait être intéressant... J'ai d'ailleurs demandé à ma dernière télé-conseillère (Anaëlle je crois) de transmettre ma demande si vous aviez un Qualitel/Questionnaire de satisfaction, sait-on jamais.
Je vous souhaite une bonne fin de journée,
France POTIEZ / Sté LES MAISONS DU VOYAGE
</t>
  </si>
  <si>
    <t>st-110149</t>
  </si>
  <si>
    <t xml:space="preserve">Super accueil téléphonique  avec des renseignements precis personne très agréable  
Sens de l'écoute et conseil sur le site afin de pouvoir envoyer des documents </t>
  </si>
  <si>
    <t>lambersart--109026</t>
  </si>
  <si>
    <t>Mon fils, Devant être hospitalisé dans l’urgence, mon interlocuteur a été à l’écoute, d’une réelle efficacité, me simplifiant les démarches alors que je rencontrais des difficultés d’ordre administratives avec la cpam et l’hôpital concernant la prise en charge. 
Merci</t>
  </si>
  <si>
    <t>resa-108721</t>
  </si>
  <si>
    <t>Je remercie mon interlocuteur pour son excellent accueil, pour le temps pris à me répondre, et pour ses efforts déployés pour répondre au mieux à mes questions.</t>
  </si>
  <si>
    <t>thedirtybat-107056</t>
  </si>
  <si>
    <t>Mutuelle choisie par mon employeur, je ne l'ai pas choisie. En revanche nous (famille) en avons été très satisfaits pour tout les remboursements courants et bien remboursés également pour l'optique et le dentaire. Comme toute mutuelle je pense que cela dépend bien sur du forfait choisi. 
En revanche je voudrais souligner ici la grande efficacité du service clientèle de Génération. Suite à une erreur de ma part j'aurais pu ne pas être remboursé. Après un appel et une conseillère très aimable j'ai rédigé un mail de requête à l'adresse indiquée et 3 jours plus tard on m'informait que le soucis était réglé. Bravo!</t>
  </si>
  <si>
    <t>cerise44-107005</t>
  </si>
  <si>
    <t xml:space="preserve">Très déçue car aucune cohérence entre les gestionnaires, l arrive des courriers et les changements de situations, personne ne répond à vos questions donc je trouve abuser de nous obliger à prendre cette mutuelle avec notre entreprise le temps d un cdd et quand il s arrête plus personne au bout du fil vraiment aucun suivi j ai transmis le dossier à une association de consommateurs et un service juridique c est abuser
</t>
  </si>
  <si>
    <t>marc-cecchetti-104131</t>
  </si>
  <si>
    <t>Nous somme deux   sans changement de contrat TARIF 2020 pour 2 :200,71 EUROS
                                                                        TARIF 2021 pour 2 :277,75 EUROS
AUGMENTATION DE  38,38%
ATTENTION A CETTE MUTUELLE 
APRES AVOIR PRIS  CONTACT AVEC EUX IL TROUVENT  L AUGMENTATION NORMAL
trouver l' erreur il vive dans un autre monde</t>
  </si>
  <si>
    <t>gautier-103943</t>
  </si>
  <si>
    <t>Une catastrophe !
Pour 2021, j'ai reçu, en l'espace de 20 jours, 3 échéanciers de montants différents, cela sans aucune explication.
Les 2 prélèvements effectués à ce jour sur mon compte pour 2021 ne correspondent à aucun d'entre eux!
Le demandes d'explication sur le site restent sans réponses.
Au téléphone, mon interlocuteur me déclare ne pas comprendre ce qu'il se passe et ne peut donc me renseigner.
Manque total de professionnalisme.
Tout simplement lamentable...</t>
  </si>
  <si>
    <t>cyrpap-103705</t>
  </si>
  <si>
    <t xml:space="preserve">
Très bon conseil,  patient et pédagogue. Il m'a guidé étape par étape,  c'est pour la première fois que ça m'arrive que  le conseiller accorde autant de temps. 
Bravo pour le professionnalisme </t>
  </si>
  <si>
    <t>sophie--103573</t>
  </si>
  <si>
    <t>À chaque appel je suis satisfaite, les interlocuteurs sont très professionnels, ils sont à l’écoute et trouve toujours la solution à mes questions. Je recommande Génération.</t>
  </si>
  <si>
    <t>khal90-103380</t>
  </si>
  <si>
    <t>De moins de choses sont pris en compte et lorsqu'il y a un problème c'est compliqué. J'ai fournis tous les justificatifs pourtant mais rien n'est pris en compte aucune prévoyance ne prend la relève en cas de perte de salaire.
La teletransmission ne s'effectue pas.....</t>
  </si>
  <si>
    <t>ingrid-103180</t>
  </si>
  <si>
    <t xml:space="preserve">Personne qui donne des renseignements précis. 
Cependant besoin d'un devis pour connaître le remboursement  malgré le fait que je connaissais le prix des futurs soins, dommage. 
1 min d'attente franchement ça été très rapide pour joindre la personne. </t>
  </si>
  <si>
    <t>kascie-103177</t>
  </si>
  <si>
    <t>Sincèrement, je n'ai JAMAIS rencontré une mutuelle aussi incompétente dans la gestion des dossiers. C'est fascinant de non-professionnalisme. C'est une mutuelle d'entreprise, nous sommes juste pris en otage. C'est incroyable.</t>
  </si>
  <si>
    <t>taf-103056</t>
  </si>
  <si>
    <t xml:space="preserve">génération mutuelle de pire en pire à éviter soucis de paramétrage de mon compte impossible d'avoir mes remboursements ne répondent même plus aux mails  ?
sont incapable de me dire quand cela va être résolu ?  le flou total bonjour la galère </t>
  </si>
  <si>
    <t>pascal68-53223</t>
  </si>
  <si>
    <t>Rien a dire pour les remboursements, rapides et sérieux, mais la 39% d'augmentation je suis sidéré, alors que le ratio cotisation et remboursement est en leur faveur. Donc je suis satisfait mais pas pour les augmentations aussi importantes.</t>
  </si>
  <si>
    <t>familleb-102018</t>
  </si>
  <si>
    <t>Ma famille et moi-même sommes très satisfaits de notre mutuelle car les avantages que nous en tirons ne sont pas négligeables. De plus, le service client est toujours à l'écoute et disposé à aider le plus efficacement possible !</t>
  </si>
  <si>
    <t>cedricdu06-101439</t>
  </si>
  <si>
    <t>Bonjours suis-je le seul qui n’arrive pas à ce connecter sur le site ? J’aimerai être contacté pour pouvoir me connecter pour être rembourser sur mes prochaine consultation merci .</t>
  </si>
  <si>
    <t>mom0059-101090</t>
  </si>
  <si>
    <t>Mon entreprise paye très cher la mutuelle GENERATION ma participation est cher aussi les remboursement on des délais très long est quand il y a des erreurs de remboursement il faut envoyé des papiers et encore des papiers et vous attendez encore et encore ....alors que de nos jours tout se fait par internet ça devrais être rapide mais avec eux NON . ET ILS REMBOURSE pour ma part avec la part secu 70%.</t>
  </si>
  <si>
    <t>coccinelle-100962</t>
  </si>
  <si>
    <t>Mutuelle à éviter à tout prix !!
Sauf si vous êtes un robot, bien-sûr ! Je m'explique, lorsque vous aurez besoin d'un renseignement au téléphone, vous tomber sur un robot vocal, qui ne comprendra votre question que si elle est très basique, et dans le meilleurs des cas vous répondra par oui ou non, vous irez vous brosser si vous souhaite un peu plus d'informations !
Ne comptez pas leur envoyer un mail non plus, puisque sur le site, vous pourrez seulement joindre des documents. Aucune question!
Si je pouvais mettre MOINS - 100, en service, c'est ce que cette mutuelle vaut !</t>
  </si>
  <si>
    <t>kate-100801</t>
  </si>
  <si>
    <t>Remboursement très rapide, bon service et accueil en ligne et téléphonique. Problème juste pour envoyer des fichiers , par exemple le document de contrat de travail apprentis de mon fils.</t>
  </si>
  <si>
    <t>aj-100205</t>
  </si>
  <si>
    <t>Conseiller très aimable à l'écoute et professionnelle qui prend le temps de tout expliquer en détail. Très satisfaite de leurs services. Je suis en plus très bien remboursée ??</t>
  </si>
  <si>
    <t>mir57-100172</t>
  </si>
  <si>
    <t>Comme je pars à la retraite l'an prochain, j'ai contacté Génération afin d'obtenir une proposition de complémentaire santé. Bien qu'ayant plusieurs fois répété à mon interlocutrice au cours de l'entretien téléphonique, que je ne souhaitais qu'un devis, elle m'a fait parvenir des documents à signer par internet, en me disant que j'avais 30 jours pour résilier. Une fois les documents signés on n'arrive plus du tout à accéder au devis. A ce jour je n'ai toujours reçu aucun document et j'ai peur que l'on m'ait forcé la main et que l'on fasse traîner en longueur l'expédition des documents, afin que je n'aie plus aucune possibilité de rétractation. J'ai demandé des devis à d'autres assurances et aucune ne m'a fait signer des documents. 
Est-ce que quelqu'un d'autre aurait vécu la même chose?</t>
  </si>
  <si>
    <t>emma1977-100154</t>
  </si>
  <si>
    <t>Suite à une question autours de la portabilité de mes droits, je suis très satisfaite par la réponse claire et pédagogique de la conseillère au téléphone.</t>
  </si>
  <si>
    <t>thomas-100142</t>
  </si>
  <si>
    <t xml:space="preserve">Au top ! Aucune attente et service ultra compétent ! J’ai eu aujourd’hui deux collaboratrice de génération qui ont repondu de façon très pro à mes questions , j’étais un peu perdu sur certaines démarches je ne savais pas comment m’y prendre  et j’ai eu la chance de tomber sur deux personne très compétentes 
Merci génération </t>
  </si>
  <si>
    <t>dorian-100018</t>
  </si>
  <si>
    <t>Mutuelle avec une latence énorme. A eviter. Standardiste parfois agresssive et discours incohérent. Apres un passage dans une banque j'ai perdu la portabilité du contrat et j'ai du rembourser les frais avec 2 mois de retard. Mutuelle a eviter</t>
  </si>
  <si>
    <t>laurence-99896</t>
  </si>
  <si>
    <t>Espace client bien fait. rapidité dans les remboursements. cependant manque de connaissance sur les dispositions législatives et règlementaires plus particulièrement sur la Loi Evin, pourtant capitale dans ce domaine.
Ce manque de professionnalisme ne m a pas permis de   bénéficier du report des garanties à un tarif équivalent. Le devoir de conseil au delà de la qualité de accueil  devrait être un des critères de recrutement des gestionnaires/conseillers de ces professionnels...</t>
  </si>
  <si>
    <t>zarah-delphine--99816</t>
  </si>
  <si>
    <t xml:space="preserve">Il faut s accrocher pour les avoir par téléphone.
Reponds assez rapidement par mail via l application, sauf pour la résiliation.
Dès que l on parle de resiliation ils deviennent complètement désagréable refuse la RÉSILIATION même pour les contrats de plus d un an . Il faut attendre la date de fin de contrat? Je n ai jamais vu ça. 
À fuir si vous chercher une mutuelle humaine.
Depuis la demande de resiliation 
Le remboursement de soin traîne et refus catégorique de la RÉSILIATION alors que je suis au chomage non indemnisé. 
</t>
  </si>
  <si>
    <t>mariedel09-99575</t>
  </si>
  <si>
    <t>très satisfaite jusqu'ici de la prise en charge de cette mutuelle.
Seul bémol ces derniers temsp le numéro de téléphone ne fonctionne plus et on ne nous répond pas à notre demande de devis pour notre fils. 3ème relance, rendez vous de pose de l'appareille dentaire vendredi ça devient compliqué là...</t>
  </si>
  <si>
    <t>mme-99466</t>
  </si>
  <si>
    <t>J'ai donné cette note car je trouve que les prix sont corrects par rapport aux couvertures maladie.
j'ai adhéré à cette mutuelle par le biais de ma société car j'ai trouvé les prix très attractifs.
j'espère pouvoir continuer mon adhésion suite a mon prochain départ en retraite, donc départ de mon entreprise.</t>
  </si>
  <si>
    <t>mira-99126</t>
  </si>
  <si>
    <t>j'ai toujours eu la réponse à mes demandes avec satisfaction.je n'ai jamais rencontré de problème particulier qui n'ai pas trouvé de solution.
je recommande ce service</t>
  </si>
  <si>
    <t>liulu-97789</t>
  </si>
  <si>
    <t>Le service client est disponible et à l’écoute. L’attente n’était pas très longue au téléphone. Le SAV est vraiment pris en charge par des personnes qui parlent bien français. Très efficace pour répondre aux questions. Le service va chercher les réponses pour ne pas laisser le client sans information. J’ai été Très agréablement surprise et accueillie.</t>
  </si>
  <si>
    <t>bof-97602</t>
  </si>
  <si>
    <t>Je n’ai pas vraiment d’avis,ma mutuelle c’est celle obligatoire du travail,j’en suis satisfait jusqu’à présent.Pour le prix ,je n’ai pas regardé ailleurs bien évidemment.</t>
  </si>
  <si>
    <t>chris-97558</t>
  </si>
  <si>
    <t xml:space="preserve">Satisfaite de la disponibilité des conseillers en ligne.
Assurance santé prise par le biais de mon employeur qui me satisfait pour le moment par rapport à mes dépenses </t>
  </si>
  <si>
    <t>sophir-97433</t>
  </si>
  <si>
    <t xml:space="preserve">Chaque appel est rapide et très précis, les conseillers sont à l'écoute et répondent clairement à toutes les questions posées, le suivi est parfait. Les remboursements sont rapides.
Je suis très satisfaite ! </t>
  </si>
  <si>
    <t>priscillia-97214</t>
  </si>
  <si>
    <t>Bonne mutuelle, les remboursements se font vite, accueil téléphonique agréable. 
Les contacts par mail sont fluides et les réponses sous 24 a 48h. Merci</t>
  </si>
  <si>
    <t>astrid761--97116</t>
  </si>
  <si>
    <t xml:space="preserve">Bonne prises en charge dans l’ensemble que ce soit dentaires ,optique ... 
Les devis sont traités rapidement et le personnel en ligne et très agréable . 
Je recommande génération </t>
  </si>
  <si>
    <t>stefan30-96990</t>
  </si>
  <si>
    <t>Je suis content de D’Anaelle qui me suis est qui me reconnaît au téléphone j’ai eu des soucie avec l’envoi de mais facture mais Anaëlle s’occupe de moi donc je patiente un peu est c régler merci à vous</t>
  </si>
  <si>
    <t>regis--96681</t>
  </si>
  <si>
    <t xml:space="preserve">Assurés auparavant à la MGEN, nous sommes très satisfait des prestations et des tarifs pratiqué chez GÉNÉRATION.
Tout à fait satisfait, je pourrais aisément conseiller un membre de ma famille à vous rejoindre </t>
  </si>
  <si>
    <t>val-96470</t>
  </si>
  <si>
    <t>Très professionnel ,très peu de délai d attente, conseillère très aimable,a chaque fois que j ai eu a joindre par téléphone jamais déçu des prestations</t>
  </si>
  <si>
    <t>sevilha-95505</t>
  </si>
  <si>
    <t xml:space="preserve">
J'attend le remboursement de cotisations indûment payes!!! J'ai envoyé lettre recommandée avec AR, pas de réponse! J'ai appelée plusieurs fois, personne est capable de me donner une réponse... toujours la même: le collègue du service concerné va vous appeler... jamais de retour!!!! 
</t>
  </si>
  <si>
    <t>assuree214-94055</t>
  </si>
  <si>
    <t>Service client &amp; éthique vraiment limites,  apres avoir souscrit à cette mutuelle de par mon ancien employeur, et me retrouvant au chômage indemnisée par pôle emploi, j'avais appelé le service client pour leur demander quelles étaient les démarches pour une continuité de souscription à la mutuelle durant ma période de chômage. Le téléconseiller m'avait indiqué où joindre mon attestation pole emploi et ma demande via le site, suite à quoi ils m'ont prélevés 216 euros 54, considérant que je devais avoir à charge la part employeur + la part employé sans jamais ne me demander mon accord (je crois qu'ils n'avaient même pas pris en compte me fait que j'étais indemnisée par pôle emploi, alors que j'avais transmis l'attestation exacte que m'avait indiqué le téléconseiller) ensuite cela a été la croix et la bannière et un délai de plus de 3 mois pour être remboursée des 216 euros, tout ça parce qu'ils me demandaient au préalable de rembourser 14 euros qui m'avaient été remboursés, via chèque par voie postale (ils ne me proposaient même pas le virement pour que ce soit plus rapide durant le covid 19, ou de ne me rembourser que 202 euros sur les 216 qu'ils me devaient).</t>
  </si>
  <si>
    <t>mutuel-87080</t>
  </si>
  <si>
    <t>Grande difficulté pour résilier le contrat. On nous demande divers justificatifs. On les fournit. De nouvelles demandes sont faites de leur part. Leur prélèvement continue... A fuir.</t>
  </si>
  <si>
    <t>mymy78250-89894</t>
  </si>
  <si>
    <t>Très déçue</t>
  </si>
  <si>
    <t>poobear-89135</t>
  </si>
  <si>
    <t>Je vous déconseille de vous souscrire à cette mutuelle. Je paie une fortune (environ 50$ par mois) pour qu'ils me remboursent même pas la moitié des soins que je prends. Même après que j'ai quitté cette mutuelle, Génération m'envoie des lettres disant que je leurs dois 10$, puis 20$ et après 39$ etc... à cause d'une soit disant erreur de leurs parts. Je trouve ça dégueulasse (excusez moi d'utiliser ce terme mais c'est le seul mot que je peut dire) de nous prendre pour des imbéciles afin de se gagner de l'argent dans le dos. De profiter des personnes ayant 3 enfants à charges. Je trouve tout cela scandaleux de votre part. Je comprends maintenant pourquoi c'est si mal noté.</t>
  </si>
  <si>
    <t>nad2-86595</t>
  </si>
  <si>
    <t>Bien remboursée comme me l'a confirmé mon opticien contrairement à d'autres mutuelles</t>
  </si>
  <si>
    <t>lorenzoch9-86394</t>
  </si>
  <si>
    <t>Fuyez sont complétement incompétent  , service client inexistant !!!dans l'incapacité d'envoyer les taux de prise en charge depuis plus d'un mois, soit disant la nouvelle réforme !!!!! Faudrait il peut être anticiper depuis plusieurs mois.....</t>
  </si>
  <si>
    <t>09 janvier 2020 suite à une expérience en janvier 2020</t>
  </si>
  <si>
    <t>antsirabe-85674</t>
  </si>
  <si>
    <t>Mutuelle à fuir car ils sont nuls et ne réagissent pas vite aux problèmes par contre ils en créent toujours</t>
  </si>
  <si>
    <t>romain1389-81483</t>
  </si>
  <si>
    <t>Super expérience, Generation m'a beaucoup aidé et ils sont très réactifs au téléphone quand j'essaye de les joindre. Je recommande vivement leur service et la qualité des interlocuteurs est très appréciée.</t>
  </si>
  <si>
    <t>manon85-75786</t>
  </si>
  <si>
    <t xml:space="preserve">Bonjour,
J'avais pris la mutuelle de mon travail le 04/12/2017, depuis le 24/04/2019 j'ai démissionné de la société.
J'ai envoyé de nombreux courrier en expliquant mon cas et mettant des pièces justificatifs en leur disant que je ne fais plus partis des effectifs de Leclerc Rambouillet
Ce matin, j'ai eu un monsieur très gentil qui m'expliquait qu'ils avaient bien reçu mes courriers en expliquant que je résilier mon contrat avec eux. Il me dis que sans certificat de travail fourni ils ne peuvent pas résilier.
Depuis le 24 Avril 2019, je me bagarre avec cette société pour avoir tous mes documents
Je trouve sa très très décevant d ne rien pouvoir faire.
Une mutuelle que je déconseille fortement
</t>
  </si>
  <si>
    <t>cyril-75770</t>
  </si>
  <si>
    <t xml:space="preserve">Plusieurs demandes de remboursement en souffrance, rien n'avance depuis plusieurs semaines.
J'ai ouvert plusieurs demande pour escalader mes problèmes en cochant la case "mécontent", qui ne sert à rien, juste à faire croire pendant un instant que ca va permettre de résoudre le problème.
Génération, une mutuelle comme tellement d'autres, rembourse ultra lentement, source de mécontentement
Aussi "pas terrible" que les autres, mais avec un site web et une appli mobile pour vous faire espérer.. fatigue </t>
  </si>
  <si>
    <t>01 mai 2019 suite à une expérience en mai 2019</t>
  </si>
  <si>
    <t>esthertxuyxu-75539</t>
  </si>
  <si>
    <t>On contacte pour se faire rembourser , depuis deux mois aucun remboursement, la télétransmission pas fait non plus . Vraiment une catastrophe. Personne trouve une solution . Pas possible,  c'est toujours pareil on appelle et toujours une personne diferente que répond donc rien à faire. C'est honteux!!!!</t>
  </si>
  <si>
    <t>06 avril 2019 suite à une expérience en avril 2019</t>
  </si>
  <si>
    <t>priscilla-74812</t>
  </si>
  <si>
    <t>Une catastrophe, plus de 4 mois qu'aucun remboursement ne m'est effectué, j'ai beau envoyé le relevé sécurité sociale et facture, il y a toujours un problème, plus de 2 semaines pour recevoir une réponse au mail. Vivement la fin d'année que je résilie cette mutuelle !</t>
  </si>
  <si>
    <t>adc283-71802</t>
  </si>
  <si>
    <t>Délai irresponsable pour la mise en place d'un contrat de sortie de groupe loi evin, depuis on me  balade de service en service en me disant que le nécessaire sera fait mais cela va faire 2 semaines et je n'ai toujours pas eu de retour de leur part, alors même que c'est une obligation légale pour les personnes en invalidité, comme moi</t>
  </si>
  <si>
    <t>07 octobre 2018 suite à une expérience en octobre 2018</t>
  </si>
  <si>
    <t>rayan95-67415</t>
  </si>
  <si>
    <t>Je suis pas du tout satisfait du service, j avais envoyé plus mail via leur plateforme, pour réclamer un remboursement, toujours sans réponse.
Par téléphone c est encore pire</t>
  </si>
  <si>
    <t>sphere14-64717</t>
  </si>
  <si>
    <t>Cette mutuelle m'a été imposé avec la nouvelle loi . Les cotisations avec l'option maximum sont correctes . J'ai une facture de 1920 euros pour la pose de deux prothèses dentaires et il reste 950 euros à ma charge sécurité sociale incluse . Si on vous propose plusieurs mutuelles , oubliez celle-là .</t>
  </si>
  <si>
    <t>acissej-63835</t>
  </si>
  <si>
    <t>A fuir absolument!!!!!Si on vous dit qu'un contrat de moins d'un an est possible,CE N'EST PAS VRAI. Je me retrouve à payer 2 mutuelles.De plus quand vous voulez résilier les infos sont introuvables sur le site.Et en cas de résiliation pour rejoindre une mutuelle obligatoire,bien le faire dans les 3 mois suivants la date de début du contrat.</t>
  </si>
  <si>
    <t>petitlou-62494</t>
  </si>
  <si>
    <t>A chaque début d'année, ils sont débordés, par rapport aux accidents de ski etc... donc les délais de remboursement sont très longs. J'ai envoyé un justificatif mi février, je viens de les appeler, je ne serai pas remboursée avant début avril (minimum).</t>
  </si>
  <si>
    <t>tonioal-62422</t>
  </si>
  <si>
    <t>Très mauvaise mutuelle,conseillers sans compétences ,mensualités chères pour les prestations qu'elle offre,remboursements devenant ridicules,A FUIR !!!!</t>
  </si>
  <si>
    <t>francesco-62185</t>
  </si>
  <si>
    <t>Une vrai catastrophe. Pas un remboursement depuis le 01/01/2018, date de l'adhesion de mon employeur. La mutuelle n'est toujours pas connue du régime générale malgré mes efforts. Pas un remboursement d'effectué à ce jour sur mes soins. En somme, pas une réponse à mes demandes, pas un euros reçu.</t>
  </si>
  <si>
    <t>ga-53568</t>
  </si>
  <si>
    <t>Il s'agit de la mutuelle de ma compagne à laquelle je suis rattaché. Pour ce qui me concerne, le niveau des garanties est très bon (par exemple, remboursement, avec limites, de l'ostéopathie ou de l'orthodontie adulte). Contrairement à ce que j'ai pu lire, on arrive relativement facilement à joindre quelqu'un (numéro non surtaxé). Le délai de traitement des demandes ou remboursements est tout-à-fait acceptable (entre 3 et 5 jours pour une réponse ou être remboursé à compter de l'envoi du justificatif). L'interface du site mériterait un coup de jeune mais c'est, pour l'instant, la seule chose que j'ai à reprocher à cette mutuelle.</t>
  </si>
  <si>
    <t>genapi-61614</t>
  </si>
  <si>
    <t>Plus de 3 semaines que j’attends le remboursement de mes frais d’optique (lentilles) ! Par téléphone, on a du retard, compte tenu du prix de cette mutuelle, c’est INACCEPTABLE ! Ras le bol. Ils répondent rarement aux messages !</t>
  </si>
  <si>
    <t>chris-61392</t>
  </si>
  <si>
    <t>A fuir.</t>
  </si>
  <si>
    <t>chriss-60923</t>
  </si>
  <si>
    <t>Nul, voire scandaleux. A ce jour je n’ai toujours pas reçu mon attestation, ni même mon numéro d’adhérent et encore moins mes identifiants internet. Ce très mauvais choix imposé par notre société nous met tous en difficultés. Cette mutuelle existe-t-elle vraiment ou a-t-elle déjà fait faillite ?Cette mutuelle fantôme est injoignable. Je répète : tout simplement scandaleux, je songe vraiment à organiser une action collective et à déposer plainte.</t>
  </si>
  <si>
    <t>antonin-54823</t>
  </si>
  <si>
    <t>Mutuelle imposée par mon employeur avec un contrat sans aucun rapport avec son côut! À éviter, assureurs de base prêts à faire du pognon sur le dos des assurés.</t>
  </si>
  <si>
    <t>10 novembre 2021 suite à une expérience en septembre 2021</t>
  </si>
  <si>
    <t>mathildeg13-139393</t>
  </si>
  <si>
    <t xml:space="preserve">À fuir, Assurance médiocre et personnel incompétent ! 
L'assurance m'a radié sans me prévenir au mois de septembre, après un appel pour savoir comment procéder pour être assuré de nouveau la personne nous annonce un délai de 8 semaines et que tous les frais durant cette période seront remboursés. 
Nous sommes aujourd'hui à 10 semaines de l'envoie des éléments demandés pour apprendre que je ne pourrais pas être assurée, malgré les nombreuses relances au durant ces derniers semaines personnes n'a été capable de me dire que je ne pourrais pas être assurée 
J'ai du partir vers une autre assurance avec de nombreux frais médicaux qui ne me seront jamais remboursés (consultation généraliste, consultation spécialiste, pharmacie, analyses...) 
</t>
  </si>
  <si>
    <t>Ag2r La Mondiale</t>
  </si>
  <si>
    <t>vero-139302</t>
  </si>
  <si>
    <t>FUYEZ !!!
Je viens d'apprendre que ma fille et moi même sommes radiés depuis 2 mois sans en avoir fait la demande ...! C'est par le biais de la sécu que j'ai découvert cela.
Pas un courrier , pas un mail d'AG2R !!! Pourtant je continue d'être débitée de mes mensualités.
A chaque interlocuteur une version .(Suite à conversation avec leurs services, hier on me dit que ma fille était couverte , pas moi . Aujourd'hui on me dit que ni elle ni moi ne sommes couvertes ...) Personne ne sait qui a fait cette demande. En tout cas ce n'est pas moi !
Une après- midi passée et personne ne sait.
Nous ne sommes  donc plus couvertes par nos mutuelles santé , grave.
Ils doivent m'appeler demain car ils ne comprennent pas ... 
A suivre pour cette histoire de fou.</t>
  </si>
  <si>
    <t>20 septembre 2021 suite à une expérience en juillet 2021</t>
  </si>
  <si>
    <t>somey-133704</t>
  </si>
  <si>
    <t xml:space="preserve">Cette mutuelle est tout juste honteuse!!! 
Deux mois que j’attend le remboursement de mes frais optiques! Ils ont le décompte de remboursement, la facture acquittée, la prescription médicale et la carte de vue mais ça n’est pas encore assez pour qu’ils procèdent au remboursement! Une vraie honte de faire tourner les assurés de cette manière! Un vrai cauchemar!! Et lorsqu’on demande par téléphone si tout les papiers sont bons on me répond que oui! 
Je vais saisir le médiateur et me faire épauler par une association qui lutte contre ce type de pratique honteuses! </t>
  </si>
  <si>
    <t>nana-130202</t>
  </si>
  <si>
    <t>Nul honteux impossible à se faire rembourser des soins avec envoi de factures frais de médecin traitant non remboursé  service  assistance tel nullissime   n'y plys n'y moins</t>
  </si>
  <si>
    <t>valou54-127229</t>
  </si>
  <si>
    <t xml:space="preserve">pour mon cas j'ai eu un devis dentaire que j'ai envoyé par l'intermédiaire du site et j'ai fait toujours par le site l'envoi de mon RIB mon virement est effectué et je n'ai jamais eu de soucis. J ai déjà eu l'occasion de faire un changement de mutuelle par téléphone et mon interlocutrice était très serviable et j'ai attendu 1 semaine le temps que ma cpam valide ma mutuelle 
 c'est une mutuelle de travail et j'en suis contente.
</t>
  </si>
  <si>
    <t>ost0810-123772</t>
  </si>
  <si>
    <t xml:space="preserve">Assuré depuis 7 ans chez eux. Jamais eu de soucis car jamais malade ou gros soins médicaux.
Maintenant que j'engage des frais dentaires, que  j'ai un devis à zéro euros restant à charge validé par leurs soins, on m'annonce que je n'ai pas droit au remboursement car les décomptes sont transmis à mon ancienne mutuelle que j'ai quitté il y a presque 16 ans!!!!!J'ai contacté l'ancienne mutuelle ( hd assurances efficaces et réactifs) qui m'a transmis le jour même le certificat de radiation.
Donc tant que les frais restaient raisonnables, pas de problème pour prise en charge. Mais là que j'en ai pour près de 1000€, on me dit que j'ai pas droit au remboursement qui était pourtant accordé sur devis......
Tu les appelle on te dit jamais la même chose, tu dois tout réexpliquer à chaque fois, et sa fini toujours par c'est en cours de traitement, vous l'aurez semaine prochaine!! 
Je saisis le médiateur à ce jour et ufc que choisir. Ras le bol de ces gros cons 
</t>
  </si>
  <si>
    <t>lucie-123518</t>
  </si>
  <si>
    <t xml:space="preserve">Mardi- après midi le 13 juillet 2021 multiples appels à AG2R: ligne téléphonique HS: personne au bout du fil après le choix d’option, sonne dans le vide.
Jeudi 15 juillet, sur l’espace assuré en ligne, impossible de leur envoyer un mail, le message apparaît en rouge : PROBLÈME TECHNIQUE. 
Arpège ne répond pas aux mails envoyés de toute façon, sauf pour les nouvelles affiliations bien sur..
pas sérieux, ils ne savent pas gérer les imprévues techniques ou ils le font exprès tellement c’est ridicule, c’est à se demander…. 
</t>
  </si>
  <si>
    <t>sadia-43361</t>
  </si>
  <si>
    <t xml:space="preserve">Remboursement de chambre particulière toujours pas payé !!!
Il demande des documents au compte goutte je pense que je peux m asseoir sur le Remboursement 
Mutuelle a bannir </t>
  </si>
  <si>
    <t>peggy-114696</t>
  </si>
  <si>
    <t>Ils se sont enrichis sur mon dos : au départ mutuelle choisie par mon entreprise.
Je suis à la retraite et j'ai continué avec eux mais aucun remboursement depuis au moins 2-3 ans. Cette mutuelle ne me correspond pas et je ne veux pas payer plus cher pour 100 € pris en charge 1 fois par an. 
Je suis à 100% invalidité et 100% ALD;</t>
  </si>
  <si>
    <t>jeremie-111843</t>
  </si>
  <si>
    <t xml:space="preserve">1 ans et demi que je suis chez AG2R. Je réalise qu'ils ne m'ont jamais remboursé et ils m'expliquent qu'ils se sont trompés avec mon numéro de sécurité sociale.
Bilan, aucun remboursement parce qu'ils veulent des factures des frais médicaux. Si je n'ai pas de facture, je ne récupère pas mon argent.
J'ai déménagé, et je ne me souviens même plus de l'adresse de chaque professionnel de santé.
Aucun excuse, pas de courrier ou d'appel pour m'expliquer quoique ce soit.
Je compte bien raconter cette histoire sur tout les réseaux sociaux disponible,et demander à chaque personne que je connais de partager mon histoire,et qu'ils demandent à leur contact de partager à leur tour.
Il ne s'agit pas d'argent mais de principe. </t>
  </si>
  <si>
    <t>mariline13-111203</t>
  </si>
  <si>
    <t>Zéro !! Dès mois que je ne bénéficie  pas de ma complémentaire santé, et pourtant  je les contacte par téléphone,  pour écouter  les mêmes  réponses absurdes !
Et en voyant tous ces avis négatifs, je suis à  la fois rassurée  de savoir  que ça  ne viens pas de moi et à  la fois je me demande si un jour je l'aurai  cette complémentaire retraite !! SOS
À  fuir, quand c'est  possible !</t>
  </si>
  <si>
    <t>nico-110045</t>
  </si>
  <si>
    <t>Dossier d'invalidité transmis et reçu depuis le 4 mars 2021 et à ce jour et depuis le 4 mars le service gestion traite les dossiers du 28 janvier ce qui est inadmissible.</t>
  </si>
  <si>
    <t>corinnette--108784</t>
  </si>
  <si>
    <t>Bonjour,
Un conseil aux entreprises pour cette mutuelle de groupe : NE LA PRENEZ PAS SI VOUS NE VOULEZ PAS VOUS ATTIRER LES FOUDRES DE VOS SALARIÉS !
Jusqu'au 31/12/2020 mon entreprise adhérait à une mutuelle de groupe nommée ARPEGE ASSURANCE et tout se passait vraiment très bien : disponibilité et amabilité des intervenants, réactivité, facilité pour les joindre. Depuis le 01/01/2021, AG2R a fusionné avec ARPEGE  en prenant bien soin de garder leur nom, mais le personnel n'a pas suivi. Du coup, personnel borné, tout se fait à partir d'une plateforme informatique avec des réponses toutes faites. Tout le personnel de ma société est mécontent et l'a remonté au CSE. 
Concrètement pour moi, des soins en hôpital (public) de jour pour lesquels je ne payais que le tiers payant étaient remboursés intégralement, depuis des années, quelque que fut la mutuelle. Et là, cette mutuelle décide toute seule que ces soins ne seront plus remboursés dans leur intégralité alors que les conditions n'ont absolument pas changé et que la cotisation reste la même. J'ai téléphoné, écrit, le service administratif de l'hôpital s'en est aussi occupé : rien n'y a fait. C'est juste une honte !!! et autour de moi, au sein de mon entreprise les gens ne cessent de se plaindre.
Pour faire cesser ce genre de pratiques de mutuelle qui ne sait que prendre les cotisations pour enrichir son parc immobilier et ne pas redistribuer aux cotisants il faut juste ne plus adhérer. Le terme de mutuelle ne  convient pas. C'est juste une entreprise qui ne pense qu'à ses profits !
A bon entendeur...</t>
  </si>
  <si>
    <t>maxime-g-108025</t>
  </si>
  <si>
    <t>a fuir impossible a les joindre 
grosse galère......
aucune réponse de leur part au mail envoyé. 
aucune réponse au téléphone 
comment peut on être aussi peut professionnel ?????</t>
  </si>
  <si>
    <t>eza-107088</t>
  </si>
  <si>
    <t>Cote remboursements de frais classiques RAS. 
Par contre c'est une galère pour avoir la carte assuré annuelle. c'est la 2eme année que je ne la reçois pas. Pour la recevoir, il faut relancer, par le site web, 2 demandes il y a 3 semaines, toujours rien. En attendant il faut imprimer chaque mois une carte valable un mois ... Pratique. 
J'ai du mal à comprendre comment ce seul petit document peut être un problème.
Pas de temps à perdre sur ce genre de sujet, surtout que la cotisation annuelle est conséquente.</t>
  </si>
  <si>
    <t>oceane-106364</t>
  </si>
  <si>
    <t>Une complémentaire horrible a fuir !!! Une bataille épuisante plusieurs appel avec à chaque fois un problème différent dans mon dossier.. j’ai aussi eu le droit à l’excuse « faute de frappe » chaque mois j’ai une erreur dans mon dossier soit mon nom, mon code de rattachement ou dans mon numéro de sécurité sociale.. autant dire qu’ils ne sont pas capable d’inscrire correctement ce qu’ils lisent.. par contre aucune faute de frappe de mon RIB les prélèvements ce sont fait correctement dès le début.. ils m’ont déjà envoyé 3 cartes de tiers payant différentes et toujours aucunes vue sur les remboursements santé que j’ai du avancer de ma poche toujours la même phrase il faut patienter 7 à 10 jours cela fait des mois que ça dur..</t>
  </si>
  <si>
    <t>tt-105282</t>
  </si>
  <si>
    <t xml:space="preserve">Gros soucis avec leur service client.
J'ai adressée une demande d'adhésion depuis janvier nous sommes le 3 mars et toujours pas d'enregistrement du dossier. 
Malgré de nombreux appels, réclamations, des conseillers qui donnent des versions différentes ou d'autres vous riant au nez. 
Personne ne peut apporter de réponse à ce jour. 
Je déconseille fortement, les conseillers commerciaux vous harcèlent pour vous faire signer leur contrat ensuite il n'y a plus personne. 
J'en suis réduit à faire appel à un service juridique afin de régler cela. </t>
  </si>
  <si>
    <t>xyz-104174</t>
  </si>
  <si>
    <t>Il faut tout le temps demander pour être remboursé. Le site est tout le temps en maintenance et inaccessible. Très pénible cette mutuelle choisie par mon employeur.</t>
  </si>
  <si>
    <t>lou-103862</t>
  </si>
  <si>
    <t>Dommage obligé de mettre une étoile .. j’aurais mis plutôt 0 ... mutuelle à éviter cher et me doivent plus de 3 mois de remboursement .... lettre recommandée, appel téléphonique rien ne fait j’attend toujours vraiment lamentable ...</t>
  </si>
  <si>
    <t>fabie17220-103366</t>
  </si>
  <si>
    <t>Le prix m'avait attirée. J'ai souscris une offre le 1er janvier, j'ai renvoyé tous les papiers, j'ai reçu un appel de leur part première semaine de janvier pour une précision que j'ai donnée. Et depuis, pas de carte mutuelle ! j'ai téléphoné le 21 janvier. Mon dossier est toujours "en ouverture au sce commercial". J'ai tenté  de créer mon espace client il y a 3 jours : je ne suis toujours "pas identifiée" ...j'ai adressé 2 mails au Sce Client, restés sans réponse. Et à l'instant, lorsque je tente de créer mon espace client, je ne suis toujours "pas identifiée, veuillez contacter le sce client" SERIEUX ??? vu ce que ça présage pour l'avenir, on ne va pas faire affaire ensemble. Je recherche un nouvel assureur, forcément plus sérieux !</t>
  </si>
  <si>
    <t>titou2607-103207</t>
  </si>
  <si>
    <t xml:space="preserve">Je suis chez AG2R depuis le 1er Octobre via mon employeur. C'est un repreneur. 
Côté assurance un désastre sans fin ou presque. 3 mois pour attendre d'être ok niveau dossier et d'être créer chez eux malgré les dossiers, mails et relances de l'employeur.
J'ai dû les menacer de porter plainte pour que ça bouge et que derrière ce soit en place!! Même mes 2 collègues en place avec eux depuis longtemps ont vu leurs contrats en clôture ou néant!! 
Heureusement qu'une conseillère top à pris le relais sinon je n'aurais pas de mutuelle à ce jour!! Ils ont mis un temps fou pour se rapprocher de la sécu.
Et aujourd'hui suite à un arrêt de 3 semaines (novembre 2020), alors que mon employeur cotise depuis le 1er Octobre pour maintien de salaire pour tous, ils me disent que je n'aurais pas d'indemnités journalières et remboursements en ce sens, lié à la mutuelle/prévoyance et qu'ils ne peuvent rien faire car je n'ai pas 1 an d'ancienneté alors que l'employeur et son comptable + AG2R m'avait assuré le contraire!! 
Si quelqu'un a eu le même soucis ou à pu faire un recours contre AG2R merci d'avance..Surtout cette assureur est plus qu'incompétent malgré les 2 conseillers top que j'ai eu. Une honte de cotiser pour une prise en charge nullissime et qui avantage cet assureur en tout point!! bon courage à tous en ces temps complétements fous et sombres !! </t>
  </si>
  <si>
    <t>03 janvier 2021 suite à une expérience en janvier 2021</t>
  </si>
  <si>
    <t>dakota--102107</t>
  </si>
  <si>
    <t xml:space="preserve">nouvelle adhérente j'ai souscrit le 8 décembre 2020 pour un debut de contrat au 1er janvier...
a ce jour aucune nouvelle, impossible de créer un compte sur site, pas de carte tiers payant, des teleconseillers incompétents !!!
j'ai besoin de ma carte tiers payant et leur seule solution c'est que j'avance les frais...
</t>
  </si>
  <si>
    <t>cribier1-89235</t>
  </si>
  <si>
    <t>Bonjour à tous,
 J'ai été en accident du travail du 6 au 14 octobre, la sécu et l'entreprise ont été réactive et
 le dossier complet j'espérais un paiement avant noël connaissant leur lenteur proverbiale
 mais j'ai été trop optimiste ...
J'ai fait une rechute le 20 octobre pas de nouvelle j'ai appelé et. il m'ont dit qu'un de document n'était pas lisible, j'ai renvoyé  le document à l'employeur et depuis plus de nouvelle. Le problème c'est qu'ils ne répondent pas au mail et que les informations données au téléphone sont contradictoire.
La personne en charge des réseaux sociaux peut-elle se pencher sur mon cas pour que je puisse avoir au 1er de l'an ce que je n'ai pas eu a Noel</t>
  </si>
  <si>
    <t>phoolan-101160</t>
  </si>
  <si>
    <t>Nul, nul, nul,  pas de transmission automatique, je ne m'en suis aperçu qu'a la fin du contrat, malgré tout, suite a ma demande je m'aperçois qu'il n y as pas de transmission et on me demande les remboursement sécu et la facture des soins! autant vous dires que pour le retrouver ou les obtenir des mois plus tard, le jeu n'en vaut pas la chandelle, donc voila une mutuelle que vous payez, mais qui ne vous rembourse pas, déjà que la couverture et les services sont très mauvais. des frais sur mon bulletin de paie son liés à l’adhésion de cette mutuelle, et de plus on me retire sur mon compte l'adhésion a la mutuelle, là aussi je voudrais que l'on m'explique car mon entreprise m'a vanté le fait qu'elle prenait en charge la mutuelle, hors c'est faux. des oublie de carte de tiers payant, ou des renvois en double alors que la carte est toujours valide...passez votre chemin...</t>
  </si>
  <si>
    <t>joss-100193</t>
  </si>
  <si>
    <t>Effectivement, depuis 1 an, ayant changé d'entreprise, j'ai changé de Mutuelle ... Fuyez cette Mutuelle ... depuis 1 an aucun remboursement, j'ai envoyé plusieurs mails : aucune nouvelle, si vous tendez d'appeler : l'appel est surtaxé !!! inadmissible ! Par contre, je suis bien prélevée tous les mois...
La bonne nouvelle c'est que je suis cadre dans ma nouvelle entreprise et croyez moi, je vais faire tout ce qu'il faut pour que mon entreprise change de prestataire Mutuelle.</t>
  </si>
  <si>
    <t>marygg-100051</t>
  </si>
  <si>
    <t xml:space="preserve">ATTENTION !!!
Mutuelle qui m’a fait tourné en bourrique durant plusieurs mois.
Ne prend pas en charge les dépassements d’honoraires avec la Surcomplementaire sérénité dans le cadre de la Maternité, je n’ai toujours pas réussis à voir où c’est spécifié dans mon contrat et je n’ai jamais eu de retour de leur part personne ne sait répondre à ma question.
J’en conclu que nous sommes sur de la mauvaise fois.. </t>
  </si>
  <si>
    <t>doume--99963</t>
  </si>
  <si>
    <t>Bon rapport qualité prix comparé à d'autres compagnies
bons rapport lors des échanges telephoniques
très détaillé au niveau des explication 
satisfaite de nos remboursements</t>
  </si>
  <si>
    <t>msk-97133</t>
  </si>
  <si>
    <t>Prévoyance santé.
Une catastrophe en maladie depuis janvier nous sommes en septembre et toujours pas de versement il manque toujours un papier. A fuir.</t>
  </si>
  <si>
    <t>feeclochette-94719</t>
  </si>
  <si>
    <t>il m'ont résilier mon contrat sans m'avertir depuis avril 
ma famille et moi nous nous retrouvons sans rien même pas un courrier ou un mail merci beaucoup dans cette galère</t>
  </si>
  <si>
    <t>marichka33-93676</t>
  </si>
  <si>
    <t>J'ai pris cette mutuelle depuis 6 mois, suite à une erreur de leur part mon dossier n'a pas été raccordé à la CPAM et malgré mes démarches faite il y a 1 mois le dossier est toujours en cours de traitement.. alors oui je veux bien qu'il y est un délais plus long suite au récent évènements mais pour le moment j'ai juste l'impression de payer une mutuelle inutilement.. je suis à la limite d'engager des poursuites..</t>
  </si>
  <si>
    <t>mengui-91407</t>
  </si>
  <si>
    <t>Bonjour sincèrement mon taux de tolérance est proche de 0 mon mari a été greffe au mois de décembre le dossier a été constitué en temps et en heure cela fait depuis qu il na reçu aucune compensation de salaire donc du coup cela a pris du retard pour cause de covid certe mais nous sommes au mois de juin et rien je viens de téléphoner aujourd'hui et oh grande surprise il ny aura pas de versement avant septembre c vraiment désolant et je reste polie je ne sais plus quoi faire afin d'accélérer les choses je suis preneuse si qqun a un avis merci</t>
  </si>
  <si>
    <t>saratatouille-88183</t>
  </si>
  <si>
    <t>Comparé à PROBTP chez qui mes parents sont assurés, c'est un vrai régal... Aussi, je tiens à le signaler.</t>
  </si>
  <si>
    <t>namitch-86974</t>
  </si>
  <si>
    <t>J'ai subi un accident de travail du 03/03/2019 au 11/03/2019 et un autre du 16/03/2019 au 09/04/2019, à l'heure actuelle je n'ai toujours pas été indemnisé, mon employeur me certifie que vous n'avez rien versé.
J'ai contacté FO et un courrier va être adressé à mon employeur et vous également car il est inacceptable que je n'ai encore rien perçue de cet incident.
Si rien est fait pour m'indemniser, je serai dans l'obligation de contacter les Prud hommes par l'intermédiaire de mon syndicat FO.</t>
  </si>
  <si>
    <t>08 février 2020 suite à une expérience en février 2020</t>
  </si>
  <si>
    <t>anne-86883</t>
  </si>
  <si>
    <t>Il faut mener une vraie bataille pour des remboursements des consultations. On nous demande des justificatifs que nous avons bien payé au médecin la partie de la consultation non prise en charge par la sécurité sociale. Cela dure depuis 7 mois. Ils sont extrêmement longs dans le traitement des demandes. Et même après l'avoir envoyé au bout de 3 semaines toujours pas de remboursement de 7€!!! Ils m'ont même envoyé un dossier d'une autre personne - où est secret professionnel !!!!!?-</t>
  </si>
  <si>
    <t>17 janvier 2020 suite à une expérience en janvier 2020</t>
  </si>
  <si>
    <t>naniie06-86034</t>
  </si>
  <si>
    <t>Mon enfant est né le 23 novembre 2019 et ça va faire 2 mois que j'attends pour qu'il l'enregistre sur ma mutuelle après des appels toutes les semaines et après avoir des avis différents chaque semaine</t>
  </si>
  <si>
    <t>tata-85985</t>
  </si>
  <si>
    <t>11 jours d attente pour optique et toujours pas d accord j ai gros problème  ne prenne pas reclamation en compte  non aucun respect pour client.</t>
  </si>
  <si>
    <t>thomasjam31-60367</t>
  </si>
  <si>
    <t>très compliqué d'avoir des infos pour résilier, ne répond pas dans les temps pour que je dépasse les délais de résiliation, en comparaison avec ma nouvelle mutuelle, les niveaux de garanties sont très mauvais</t>
  </si>
  <si>
    <t>angielynh-85745</t>
  </si>
  <si>
    <t>Service client déplorable, à plusieurs reprises on leur envoie des décomptes et toujours une excuse pour ne pas rembourser (pas reçu, illisible ) alors qu'ils lisent très bien le reste ! Prendre les gens pour des idiots c'est bien , perdre des clients ça sera bien pour vous aussi. Sans compter les délais pour être rembourser 15 jours après..</t>
  </si>
  <si>
    <t>mom-82157</t>
  </si>
  <si>
    <t>Aucune écoute du service client, pas de communications il faut toujours être derrière eux pour s'assurer que les démarches sont réalisées correctement et faites</t>
  </si>
  <si>
    <t>cllwg-82025</t>
  </si>
  <si>
    <t>La dame que j'ai eu au service client, elle comprend rien, aucune patience, se prend pour la secrétaire de Bill Gates en mode elle a pas le temps. Pourtant mon problème était simple, l'audit de l'entreprise à résilier le contrat par erreur, c'est qu'après qql mois après avoir payer le même prix chaque mois que la pharmacienne nous informe que le contrat est résilié depuis quelques mois, donc on renvoie le bulletin d'affiliation, pas de réponse. Je doute que ce soit la Poste qui l'ont paumé...</t>
  </si>
  <si>
    <t>rosemary-81413</t>
  </si>
  <si>
    <t>Que des promesses !</t>
  </si>
  <si>
    <t>lilas05-79604</t>
  </si>
  <si>
    <t>Gros problèmes de devis mal estimé de leur part (confusion entre frais réels et dépassement d'honoraires)et donc je me retrouve avec 500 euros en plus à payer. Mon dossier devait passer en commission? Mais quand? Depuis plusieurs échanges + lettre recommandée qui à été égarée. Heureusement que j'avais le récépissé. Un dossier qui traîne depuis Novembre 2018. J'appelle régulièrement. Le plus pathétique c'est que je viens de recevoir un nouveau devis qui remplace le précédent, de l'année passée(juin 2018), et là effectivement il est estimé correctement. Ce que j'aurais du recevoir à la première demande en juin 2018. Chercher l'erreur!!!! Ce qui prouve bien que l'erreur vient d'eux!!!! Je demande juste qu'on me rembourse la différence et que cette mutuelle reconnaisse son erreur. Pour sponsoriser des cyclistes qui se dopent, il n'y a pas de problèmes, c'est une bagatelle, mais pour rembourser des adhérents cela se complique.</t>
  </si>
  <si>
    <t>chavand-79249</t>
  </si>
  <si>
    <t>113 euros/ mois de cotisation et on me rembourse à peine 160 euros pour un soin dentaire de 450 euros. le service client est inefficace. Les erreurs sont récurrentes et toujours votre désavantages.</t>
  </si>
  <si>
    <t>domido-79092</t>
  </si>
  <si>
    <t>159 euros par mois pour ma fille et moi ( mutuelle )</t>
  </si>
  <si>
    <t>patricknoko-76478</t>
  </si>
  <si>
    <t>Service pitoyable dossier déposé en agence perdu 
Délais de remboursement dépassant 3 mois 
Impossible d'avoir des renseignements sur suivi et traitement de dossier</t>
  </si>
  <si>
    <t>redpoppy-76005</t>
  </si>
  <si>
    <t xml:space="preserve">Forcing et harcèlement téléphonique lors de l'abonnement. Vices cachées. Ne prennent pas en charge les demandes de télétransmissions quand cela est demandé. E-mail écrit au service réclamation sans retour de leur part depuis 1 mois: le service client est déplorable 
Attente remboursement lentilles de contact depuis plus d'un mois 
Je suis très mécontente et j'aimerais cesser ce contrat </t>
  </si>
  <si>
    <t>daffit13-75080</t>
  </si>
  <si>
    <t>Depuis janvier 2018 je n'ai pas ma carte tiers payant suite à de multiples appels, courriers et même en me rendent en agence rien toujours rien les remboursements de professionnels ne s'effectue plus je reçois donc les relances chez moi un scandale sachant que mes cotisations sont à jours il me répondent nous vous avons perdu ... à ce jour toujours rien je ne sais même plus Comment faire.</t>
  </si>
  <si>
    <t>davido64-72149</t>
  </si>
  <si>
    <t>Mutuelle a éviter,plus d un mois que j attends un remboursement de soins dentaires. service clients qui ne sert a rien,réclamations a répétition jamais traitées bien sur, pas de réponse aux mails envoyés et cela me met dans une situation financière catastrophique.</t>
  </si>
  <si>
    <t>cecel-72114</t>
  </si>
  <si>
    <t>mutuelle très chère à éviter impossible de les joindre et ne répond pas aux mails j'aimerai changer mes garanties car je paie 176 euros par mois alors que l'optique et le dentaire ne m'est pas utile.</t>
  </si>
  <si>
    <t>09 mars 2019 suite à une expérience en mars 2019</t>
  </si>
  <si>
    <t>pa7ra4de5-72012</t>
  </si>
  <si>
    <t xml:space="preserve">c'est vraiment une catastrophe car j'attends des remboursements depuis bientot 4 mois , depuis le 21 novembre 2018 , et depuis cette date ils ne cessent de me réclamer des factures , des décomptes sécu, etc Bref tout pour ne pas me payer . Pire , encore ces incapables m'ont réclamé le 27 février dernier des factures originales détaillées acquittées pour des prestations déjà prises à 100% par la sécu .
En règle générale lorsque des entreprises sont aussi mal gérées et proches du dépot de bilan , alors elles changent de nom pour se faire oublier . On peut citer  Vivendi devenu Véolia , Areva passé en Orano , etc </t>
  </si>
  <si>
    <t>isabelle04220-70869</t>
  </si>
  <si>
    <t>Je suis dans l attente d un remboursement concernant des frais d orthopédie depuis plus de deux mois. Ils se sont trompés et n ont pas pris en compte l option supplémentaire de mon contrat qui me garantissait une remboursement de 200 pour cent du BR Nous avons toujours réglés nos échéances. C.est une honte. Nous allons résilier notre contrat et informer notre employeur que cette mutuelle entreprise n est pas sérieuse. Ils n.assument pas leur erreurs et incompétence à traiter les dossiers des assurés.</t>
  </si>
  <si>
    <t>fabien929292-70802</t>
  </si>
  <si>
    <t>Juste une catastrophe, plus de 2 mois que j'attends le remboursement de mes soins dentaires.
facture transmise le lendemain de l'acte.
La CPAM a remboursé sa part dans 4 jours.
Eux me communiquent 6 semaines ouvrés de délai, or nous en sommes déjà à plus de 10.
Allez voir ailleurs il ne peut pas y avoir plus pire!</t>
  </si>
  <si>
    <t>28 janvier 2019 suite à une expérience en janvier 2019</t>
  </si>
  <si>
    <t>chelo-70667</t>
  </si>
  <si>
    <t xml:space="preserve">Plus de 2 mois pour recevoir mon remboursement suite à une IRM ! Le service client n'a aucune réponse à donner à ce sujet et envoie la demande "au service compétent qui vous recontactera plus tard" jamais eu de retour de leur part ! Pas de problème quand ça passe par la télétransmission mais quand c'est à nous, client, d'envoyer une demande de remboursement c'est une autre histoire. </t>
  </si>
  <si>
    <t>jack-69154</t>
  </si>
  <si>
    <t>ne rembourse pas ses obligations et ne répond ni aux mail, ni aux lettres recommandées avec AR  pas croyable j'ai envoyé quatre demandes par mail, une lettre recommandée avec AR reçue le 26 novembre à ce jour, on ne peut même plus envoyer de mail</t>
  </si>
  <si>
    <t>fredch-69024</t>
  </si>
  <si>
    <t>Je suis client AG2R la Mondiale santé depuis plusieurs années. AU 1er janvier 2018, AG2R est passé Viasanté. C'est catastrophique. Service client en dessous de tout. Pas de réponse aux contact par écrit sur le site. Remboursement par virment impossible depuis le début malgré 3 demandes. Les chèques de remboursement sont envoyés avec un délai supérieur à 1 mois après 3 réclamations. Déplorable</t>
  </si>
  <si>
    <t>lecrabe-67883</t>
  </si>
  <si>
    <t>du même avis que Clairette.
A fuir pas d'interlocuteur lorsqu'il y a un problème de leur fait.</t>
  </si>
  <si>
    <t>pourcieux-67336</t>
  </si>
  <si>
    <t>Pourquoi transmettre un devis dentaire afin de connaître le montant de la prise en charge si au final le remboursement ne correspond pas de tout au informations transmises à l assuré ?</t>
  </si>
  <si>
    <t>24 septembre 2018 suite à une expérience en septembre 2018</t>
  </si>
  <si>
    <t>titine-67074</t>
  </si>
  <si>
    <t xml:space="preserve">Très  mauvais à fuir cet assureur surtout pour le rapatriement  cherche la petite bête ne cherche pas à savoir la santé du client  ne veut rien savoir 
</t>
  </si>
  <si>
    <t>fredygem-64127</t>
  </si>
  <si>
    <t>A fuir ce sont des usuriers, ni plus ni moins, je détaille précisément ce à quoi vous vous exposez si vous prenez le risque de le faire confiance pour votre santé!</t>
  </si>
  <si>
    <t>c-m-63849</t>
  </si>
  <si>
    <t>J'ai bénéficié de la mutuelle obligatoire d'entreprise et lorsque je n'ai plus fait partie de l'entreprise j'ai pu en bénéficier avec la portabilité des droits j'en suis jusqu'à présent trés satisfaite</t>
  </si>
  <si>
    <t>loulou-63088</t>
  </si>
  <si>
    <t>J'ai souscrit au 1er mars une mutuelle entreprise AG2R qui est obligatoire. J'ai appelé à plusieurs reprises cette mutuelle pour savoir où en était mon dossier et ce n'est qu'au bout de plusieurs appels que j'ai eu comme information que je n'étais pas affilié... Mon employeur ne m'avait pas remis le document. J'ai donc envoyé le 27 mars dernier tous les documents nécessaires et n'ayant toujours pas reçu ma carte mutuelle j'ai repris contact avec le service client pour connaître l'état d'avancé de mon dossier. Une de mes interlocutrices m'a fait comprendre qu'il y avait plus de 3 semaines de délai dans TOUS LES TRAITEMENTS CONCERNANT CETTE MUTUELLE : adhésions, remboursements... Elle ne m'a donné aucun renseignement sur le suivi... Pas intéressée!!!! J'ai depuis rappelé le service et une nouvelle interlocutrice ENCORE MOINS COMPETENTE ET PAS AIMABLE qui n'a pas sa place dans un service client en lien avec la santé et les personnes! AG2R LA MONDIALE est débordée et pas apte à gérer la santé des gens!!!!! On n'hésite pas à vous dire que s'il vous arrive quoi que ce soit, ce sera à vous d'avancer les frais puisque toujours pas de carte!!!!!!!!!!! Je suis outré par ce manque de professionnalisme, ce manque d'amabilité, ce manque d'analyse, ce manque d'implication dans le métier, ce manque de respect dans la façon de s'exprimer, ce manque total de suivi et j'en appelle à la direction et aux responsables politiques pour que la santé des personnes soit confiée à des groupes sérieux et non à des fins lucratives... Cette mutuelle est à proscrire... MAIS OBLIGATOIRE!</t>
  </si>
  <si>
    <t>bogossdu63-62199</t>
  </si>
  <si>
    <t>J'ai du quitter Ag2r La Mondaile Via Santé pour prendre la mutuelle de mon entreprise et je le regrette. Je reviens dès que possible.
La qualité de service et de garantie à un prix et il est justifié.</t>
  </si>
  <si>
    <t>lucie-61702</t>
  </si>
  <si>
    <t>Depuis 7 ans je suis dans l obligation d avoir cette Mutuel par mon employeur . Celle ci est retiré directement de mon salaire . Depuis 7 ans je n ai jamais perçu aucun remboursements et ce n est pas fautes de les appeller pour demander des explications . Ils me répondent qu ils ne comprennent pas pourquoi mon dossier aurait été validé puis suprimé puis revalidé . De meme pour les compléments de salaires qu ils versent à l employeur directement , le problème ç est que mon employeur n a jamais rien touché . Je viens d avoir un bébé et j ai reçus beaucoup de soins car menace d accouchement prématuré . Cette Mutuel est un scandal !!!!</t>
  </si>
  <si>
    <t>oscar78-61573</t>
  </si>
  <si>
    <t>Ag2r pratique une politique de non paiement par tous les moyens. Malgré tous les justificatifs donnés étant inscrite comme demandeur d'emploi dans les délais demandés (Ag2r étant obligé par la loi de poursuivre l'assurance pendant la première année de chômage), j'apprend en février 2018 par hasard dans le traitement d'un remboursement d'être radié depuis novembre 2017 ! et cela sans aucune information préalable et surtout sans aucun droit de la part de AG2R de procéder ainsi. Remboursement dentaire compliqué dans le passé, demande des informations dont Ag2R a de toute manière la trace, ex: remboursement sécurité sociale (qui est directement envoyé à l'assureur)...Choquant</t>
  </si>
  <si>
    <t>doud-61370</t>
  </si>
  <si>
    <t>Mutuelle Via Santé du groupe AG2R la mondiale
Prélèvent sans aucun manque les cotisations mais ne remboursent pas les frais engagés. Pire, après deux lettres recommandées, ils inventent un remboursement sauf que la date de celui-ci est antérieur à  la date des soins. Le médiateur est aux abonnés absents (y compris par lettre recommandée).  Il faut les menacer des tribunaux et faire intervenir ses avocats pour qu'ils acceptent la résiliation pourtant adressée par lettre recommandée 3 mois avant l'échéance.</t>
  </si>
  <si>
    <t>30 janvier 2018 suite à une expérience en janvier 2018</t>
  </si>
  <si>
    <t>papillon85-60971</t>
  </si>
  <si>
    <t>Cela fait depuis le mois de septembre que nous avons demandé notre résiliation, changeant de mutuelle en janvier de cette année
Nous avons eu du mal à avoir ce document,qui était indispensable à la nouvelle mutuelle.
Maintenant que nous sommes affiliés à cette nouvelle mutuelle, nous avons un autre problème qui est de taille. AG2R n'a toujours pas fait le nécessaire auprès de la CPAM. Malgré de nombreux appels téléphoniques personne ne semble être inquiété par ce soucis. C'est comme si nous n'avions pas de mutuelle.Rien à faire des adhérents donc un qui a résilié???? Si cela continue nous passerons par un médiateur, puisque c'est prévu. Combien de temps encore allons nous devoir attendre.Imaginez une hospitalisation ou acte chirurgical !! C'est indigne d'une mutuelle qui comme par hasard se trouve pas mal classée.</t>
  </si>
  <si>
    <t>carole-58424</t>
  </si>
  <si>
    <t>Via Santé me désespère. Pas de convention avec le CHU de Tours, obligation d'envoyer les documents à Lyon, Aucune réponse à mes mails, traitements des demandes de remboursement très longs, aucune visibilité sur le montant des remboursements espérés. Je suis pourtant une cliente qui demande peu de remboursements. Bref, je vais rompre mon contrat au bout de 3 ans. et me tourner vers un organisme fiable et qui ne se gargarise pas de mots ronflants pour vous appâter.</t>
  </si>
  <si>
    <t>mouhotep-56704</t>
  </si>
  <si>
    <t>Je viens de prendre ma mutuelle chez Viasanté suite a un changement d'emploi. Je ne recommande vraiment pas... Comme beaucoup de personne un délai pour les remboursements qui est très très très long... Aujourd'hui on me dit que je vais être remboursé par cheque et que le délai de traitement est de 21 jours... Pourtant j'ai bien fourni mon RIB et la preuve est que ma cotisation a bien été prélevée et sans retard elle !!!! J'ai aussi fait parvenir un devis dentaire il y a presque un mois mais aucunes nouvelles non plus... Au vu des tarifs c'est vraiment pas sérieux... Mutuelle à fuir, je vais moi même partir et reprendre un contrat dans une mutuelle digne de ce nom...</t>
  </si>
  <si>
    <t>10 août 2017 suite à une expérience en août 2017</t>
  </si>
  <si>
    <t>sarrazin00-56610</t>
  </si>
  <si>
    <t xml:space="preserve">bonjour j'ai eut un arrêt maladie du 17 mai au 4 juin 2017  mon  dossier a été créé le 31/05/2017
et porte le numéro 2017151673265. aujourd'hui le 10 août 2017 j'attends toujours mon indemnisation honteux </t>
  </si>
  <si>
    <t>mannoo12-56066</t>
  </si>
  <si>
    <t>Attention !!! Service mutuelle santé très négligeant  et incompétent !! cela fais 4 fois que je rappelles et que je relances mon dossier car besoin de réponse pour un traitement urgent chez mon dentiste - je me suis prise assez en avance pourtant !!! on me rassure que le dossier à été bien reçu et qu'il est en cours de traitement, on m'invite à patienter ... Hélas au bout de cinquième appel une conseillère qui ose à hausser le ton, en me disant que le courriel n'a pas été reçu, car envoyé à l'adresse de relation clientèle ...! Pourtant  j'ai reçu la réponse automatique du serveur comme quoi le dossier à bien été reçu, et sera traité dans des meilleurs délais !!! Tout ce temps perdu - depuis obligé de commencer le traitement même sans avoir la réponse ne sachant toujours pas à combien je serais remboursé - J'attends toujours !! De plus demandés traités non par l'urgence mais par l'ordre d'arrivage- conseillères parfois haussent le ton et sont désagréables. Inacceptable sachant combien nous cotisons.</t>
  </si>
  <si>
    <t>co06-54717</t>
  </si>
  <si>
    <t>Mutuelle très très incompétente j'ai envoyer mon devis d'hospitalisation j'ai eu le temps de me faire opérer je ne savais toujours pas combien j'allais être rembourser quand on les appels ils n'ont aucune trace de mon envoi alors que j'avais été contacter par une tierce personne de ag2r par rapport à une réclamation qui m'a dis je m'en charge moi sa iras plus vite , un mois après toujours rien . Conseiller parfois désagréable au téléphone qui se permette de nous dire " vous n'êtes pas exceptionnelle le délai sera comme pour les autres " ( vis à vis du fait que cela faisais deux mois que j'attendais mon remboursement ) a fuire .. pour le prix , et pour l'attente !!!!</t>
  </si>
  <si>
    <t>guy-54410</t>
  </si>
  <si>
    <t xml:space="preserve">Organisation défaillante, opacité, y a-t-il un pilote à la REUNICA ?
Cela fait aujourd’hui 63 jours que j’attends un remboursement de 642,85 € suite à des soins dentaires.
Les différentes étapes de ce feuilleton interminable : 
Le 28/02 Je reçois un courrier de la S.S., m’informant de mon remboursement et de l’envoi automatique des éléments à la REUNICA.
Le 09/03, pas de nouvelles de la REUNICA.  J’appelle leur plateforme pour savoir où en est mon remboursement. Réponse :  nous n’avons rien reçu de la S.S.. Pour accélérer votre dossier vous pouvez nous envoyer les documents par email. Chose faite le jour même (document de prise en charge de la REUNICA, facture du dentiste, courrier de la S.S. attestant du remboursement et de la transmission à la REUNICA).
Le 27/03 toujours pas de nouvelles. Je rappelle la REUNICA. Réponse :  les documents ont bien été reçus, vous serez crédité sous 4 jours.
Le 05/04 Je reçois un courrier de la REUNICA (daté du 31/03) me demandant le dossier complet (alors qu’il m’a été précisé au téléphone qu’ils disposaient bien de tous les éléments du dossier). Il m’est impossible d’identifier sur le courrier la personne en charge du dossier… On est dans le flou…
Je rappelle immédiatement la REUNICA qui me confirme être en possession de tous les éléments pour procéder au versement, ne tenez pas compte du courrier. Ma question : quand serais-je crédité ? Ma correspondante ne peut pas me donner de date, même approximative. C’est au service gestion…
Je demande à parler au responsable. Ma correspondante le contacte mais ce dernier ne souhaite pas me prendre au téléphone… On est peu de chose à la REUNICA.
J’en suis là aujourd’hui… Mes prochaines étapes : 
Courrier de réclamation à la REUNICA en A/R, avec une nouvelle fois tous les éléments du dossier.
Transmission du dossier au médiateur (avec tout le dossier).
Courrier d’information à la Direction Générale de la REUNICA pour leur faire part des manquements de leur organisation et du peu de considération qu’ils apportent à leurs Clients (mais au vu du nombre de réclamations, il est peu probable qu’ils ne soient pas au courant de ces problèmes chroniques et de leurs impacts graves sur leurs Clients). Je ne m’attends pas à recevoir de réponse.
Courrier d’information à la répression des fraudes (La DGCCRF agit en faveur de la protection économique des consommateurs, de la sécurité et de la conformité des produits et des services).
Tout cela me prend du temps et représente un coût (qui ne me sera pas remboursé), mais je vous engage à faire de même afin que cette entreprise soit dans l’obligation de remédier à ses problèmes internes et de respecter les engagements contractuels qu’elle a envers ses Clients.
A noter que la REUNICA n’est jamais en retard pour prélever chaque mois le montant de leur cotisation.
Je vous tiendrai au courant des prochains épisodes.
</t>
  </si>
  <si>
    <t>19 avril 2017 suite à une expérience en avril 2017</t>
  </si>
  <si>
    <t>cyril-54152</t>
  </si>
  <si>
    <t>C'est une mutuelle qui est catastrophique dans ces informations sur les contrats et transmissions... Elle n'a aucune réactivité et j'ai toujours eu des soucis avec eux du début jusqu'à la fin car aujourd'hui je viens d'apprendre par courriers qu'ils m'avais radiés suite à ma démission avec mon ancien patron il y à 3 semaines !!! Pas un courrier n'y même un coups de téléphone pour m'avertir que j'allais être sans Mutuelle du jour au lendemain ... Je me serais fait opérer pendant ce temps j'avais tout de ma poche et je trouve ça inadmissible sachant qu'on est obligés de souscrire avec eux et qu'ils nous lâchent comme une merde  en ce retrouvant... "sans mutuelle". Bravo le suivi et service clients . Une Mutuelle qui est vraiment  "A ÉVITER"</t>
  </si>
  <si>
    <t>fredo-54134</t>
  </si>
  <si>
    <t>cette assurance est catastrophique dans ces informations sur les contrats et n'a aucune réactivité (certainement sa taille qui la rend éloignée de ses assurés) A ÉVITER</t>
  </si>
  <si>
    <t>corinne-53780</t>
  </si>
  <si>
    <t>J'envoie une demande de remboursement optique, avec la facture, comme cela m'avait été demandé. 3 semaines après, on me renvoie le dossier, me disant qu'il faut le décompte sécu ??? or la sécu transmet directement à la mutuelle, et sur la facture , on constate bien que l'opticien a fait le tiers payant sécu !!! je vais encore être obligée de les rappeler... que ne ferait on pas pour gagner du temps et retarder les remboursements ! c'est décidé, je vais les quitter, pour moi-même et aussi tous les salariés que j'emploie au sein de ma société.</t>
  </si>
  <si>
    <t>31 mars 2017 suite à une expérience en mars 2017</t>
  </si>
  <si>
    <t>moidu67100-53748</t>
  </si>
  <si>
    <t>c'est du grand n'importe quoi cette mutuelle , un vrai parcour de combattant pour se faire rembourser . j'ai souscrit cette mutuelle de part mon entreprise , et pour le remboursement  c'est des demandes de  document inutile . a croire que  c'est fais exprès pour retarder le remboursement , minimiser le remboursement  ou pour ne pas du tout rembourser simplement  . et le pire c'est que cette boite est pleine d'employé incompétent  qui donne des réponse toute faites a mes demande au tel.  heureusement j'ai garder une preuve de nos courrier échanger . j'attend toujours mon remboursement en orthodontie  et je ne vais pas les lâcher quitte a aller en justice</t>
  </si>
  <si>
    <t>vahine-nic-53254</t>
  </si>
  <si>
    <t>Nous sommes en mars ; mon contrat arrive à échéance en sept. J'ai demandé à modifier le contrat : refus.  Toute modification ne peut se faire qu'à l'échéance; Résultat : je résilierai ce contrat de complémentaire santé.</t>
  </si>
  <si>
    <t>romain56-51644</t>
  </si>
  <si>
    <t xml:space="preserve">Service client non qualifiés, le personnels nous racontent que se que le client veut entendre sans reellement l' orienter et l'informer des demarches importantes pour le bon deroulement de la situation! 
Baladé de plate-forme en plate-forme telephonique!!! 
Heureusement je suis tombé sur une personne honnête sur 5 appels,Qui m'a confirmé que les autres personnes n'ont pas fait leurs travail dans les regles car pressé de mettre fin a l' ecoute telephonique!  Heureusement que les appels sont enregistrés pour prouver de ma franchise et de mes dires!!!! </t>
  </si>
  <si>
    <t>nd33-51090</t>
  </si>
  <si>
    <t>Leur site est nul; leur organisation est nulle; les prises en charge nulles;</t>
  </si>
  <si>
    <t>aurier-50934</t>
  </si>
  <si>
    <t>Ne répondent jamais à vos demandes aussi bien par mail que par écrit et surtout qu ils ne vous communiquent jamais(surtout vers décembre) le cout de votre cotisation de la prochaine année par peur de la résiliation--- scandaleux?????????
passer votre chemin</t>
  </si>
  <si>
    <t>mitia87-50869</t>
  </si>
  <si>
    <t>Adhèrente depuis maintenant 4 ans, c'est la première fois que je dois utiliser ma garantie optique qui devrait être à 300 €, garantie acquise maximum atteinte dès la 3ème année et c'est sans aucune autre condition. C'est ce qui est écrit noir sur blanc dans mon contrat. Malheureusement dans la réalité ;  ce n'est pas du tout cela. On me dit que le montant remboursé dépend de la correction des vues ; ce qui n'est évidemment écrit nul part dans mon contrat. On a réussi à avoir quelqu'un du service client mais on arrête pas de nous promener de gauche à droite. Et la version des réponses change d'une personne à une autre.  Certaines me disent que effectivement j'ai droit au 300€ qu'on m'avait promis mais ce n'est pas le bon service et d'autres que je n'y ai pas droit mais qu'ils ne sont pas en possibilité de me dire clairement pourquoi ce n'est pas mentionné dans mon contrat. Très déçue par ce manque de professionnalisme</t>
  </si>
  <si>
    <t>annie-50026</t>
  </si>
  <si>
    <t>j'ai resilie mon contrat mutuelle pour adhérer chez AG 2R. J'ai envoyé les documents , mais aucune certitude que AG 2r l'ai reçu. J'ai envoyé 2 mails , pas de réponse et j'ai téléphone apres 20 minutes d'attente, une personne incompétente et désinvolte a été incapable de répondre à savoir  avez vous  reçu mon adhésion. Je stresse au vu de vos commentaires car je suis couverte par mon ancienne mutuelle jusqu'au 31 janvier.  Je voudrais bien savoir de quoi il retourne pour éventuellement  adherer à un autre assureur! Mais comment savoir  sans  me retrouver avec 2 mutuelles. Je commence déjà  à regretter  surtout apres mon contact au téléphone.</t>
  </si>
  <si>
    <t>25 novembre 2016 suite à une expérience en novembre 2016</t>
  </si>
  <si>
    <t>faikr-49570</t>
  </si>
  <si>
    <t>je paye un maximum pour une bonne couverture mais pour les remboursement on me demande des papiers qu'aucune mutuelle ne m'a jamais demandé, exemple vous allez à l'hopital pour un rdv, vous payez le tiers payant et vous recevez donc une quittance, et bien la mutuelle me demande la facture totale ce que ne m'a pas fourni l'hôpital. on marche sur la tête en ce moment avec cette mutuelle</t>
  </si>
  <si>
    <t>15 novembre 2021 suite à une expérience en décembre 2020</t>
  </si>
  <si>
    <t>cesrib-139601</t>
  </si>
  <si>
    <t>Bonjour à tous
J'attends depuis mars 2021 des remboursements prisent en charge dans le tarif de ma cotisation. Lettres suivies, fax, mails n'ont rien donné. Impossible de les avoir au téléphone. J'attends toujours mes remboursements d'hôpitaux et diététicienne. Jai finalement envoyé un recommandé en octobre pour leur indiquer que je résiliais mon contrat du 31 décembre, date anniversaire des 1 an. Je vais faire opposition de la dernière échéance de décembre. Peut être que là ils se manifesteront !!!
A fuir à tout prix</t>
  </si>
  <si>
    <t>Cegema Assurances</t>
  </si>
  <si>
    <t>heldo-137486</t>
  </si>
  <si>
    <t>depuis plus de 6 mois Cegema rembourse avec plus de 20 jours voir 1 mois de retard de plus il faut téléphoner ou écrire   aucune réponse écrite sauf aprés 5 ou 6 relances téléphone des  minutes d'attente je me pose la question si cette mutuelle de puis 2021 n'a pas de difficultés si auparavant année 2019-2020 rien a redire j'ai d'ailleurs l'intention de saisir le médiateur des assurances il n'est pas normal que les prélèvements n'admettent aucun retard mais les remboursements au bon vouloir de l'assureur</t>
  </si>
  <si>
    <t>lufo-110630</t>
  </si>
  <si>
    <t>Adhésion pour ma mère de 88 ans par l'intermédiaire d'un courtier et je suis très déçu.
Ne vous laissez pas endormir par le commercial et la cotisation moins élevée parce qu'ensuite vous le regretterez. Rien ne remplacera un contact, un échange direct avec un assureur local.
"Une personne avertie en vaut deux " donc je vous conseille une grande vigilance avant de signer !</t>
  </si>
  <si>
    <t>27 septembre 2021 suite à une expérience en juin 2021</t>
  </si>
  <si>
    <t>calagane-134724</t>
  </si>
  <si>
    <t>nul a fuir moi j attend juin 2022 avec impatience pour resillier promesse de remboursement mais toujours rien a l horizon et ce depuis juillet 2021 il parait que le virement est parti je ne demande qu a voir</t>
  </si>
  <si>
    <t>eyota-129611</t>
  </si>
  <si>
    <t>Fuyez cette Mutuelle ils sont nuls ! on les paie et ils perdent les chèques ou ne retouvent pas les traces des paiements, jamais vu ça et bravo ACSSUR pour m'avoir recommandé cette mutuelle !!!</t>
  </si>
  <si>
    <t>zaza-129127</t>
  </si>
  <si>
    <t xml:space="preserve">Aucun service pas de suivi pas de réponses aux appels téléphoniques remboursements médiocres voir inexistants 
Je suis hyper déçu par rapport aux tarifs </t>
  </si>
  <si>
    <t>midori-124346</t>
  </si>
  <si>
    <t>Je suis assurée pour l'assurance hospitalisation dont l'attestation tiers payant m'est délivrée 2 fois par an couvrant la période du janvier-juin et du juillet décembre.  Comme je n'ai pas reçu l'attestation du deuxième semestre, j'ai téléphoné à CEGEMA.  En suivant l'indication du message automatique, j'arrive au service de l'attestation de tiers payant qui me répond systématiquement que tout le personnel est occupé et qu'il faut rappeler.  Comme les appels téléphoniques répétés n'aboutissent pas, je suis allée à leur site pour télécharger l'attestation.  Leur site est confus et je n'ai pu arriver à mon espace personnel.  Enfin, je leur ai écrit pour leur demander de m'envoyer l'attestation.  Toujours rien, et le montant de cotisation pour juillet est prélevé de mon compte...  Résultat: je n'ai toujours pas de carte d'assurée malgré que je cotise et je pars en vacances après-demain.  Que faire en cas d'hospitalisation?</t>
  </si>
  <si>
    <t>nico-124218</t>
  </si>
  <si>
    <t>Satisfaite jusqu'à maintenant, mais j'attends des remboursements depuis juin et pas de réponse à mes reclamations par mail et sur le site. Il s'agissait de factures d'une diététicienne garanties dans mon contrat</t>
  </si>
  <si>
    <t>klemaire-124081</t>
  </si>
  <si>
    <t xml:space="preserve">Parce que je ne peux pas mettre 0 étoiles sinon pas de possibilité de commentaire.
NULLE, aucune communication, pas de réponse aux mails ni au courrier. Au téléphone on vous dit que le problème va être réglé et puis Rien, le NÉANT. 
Ne rembourse pas les cotisations trop versées (2 mois), continue à vous prélever alors que nous ne sommes plus chez eux, cela dure depuis janvier 2021.
Juste une honte cette mutuelle.
A FUIR. </t>
  </si>
  <si>
    <t>loucat-123947</t>
  </si>
  <si>
    <t xml:space="preserve">Dommage de ne pas pouvoir noter 0 !!! 
Mutuelle qui n’honore pas les termes des contrats, aucun remboursement, silence total sauf bien sûr pour réclamer les cotisations ! Des courriers RAR qui restent sans réponse !! Inadmissible !!
Nous allons porter plainte ! </t>
  </si>
  <si>
    <t>malauni-123564</t>
  </si>
  <si>
    <t>Une vraie catastrophe, à fuir absolument. Assurée depuis janvier 2021, je ne parviens pas à obtenir les remboursements de soins hors CPAM, ni les tickets modérateurs de soins délivrés en hopital car la mutuelle n'y est souvent pas agréée. Malgré la production des attestations de paiement des hopitaux, la CEGEMA ne me rembourse pas, exigeant le décompte CPAM, ce qui en l'espèce n'existe pas. Aucune réponse à mes réclamations. Je suis d'ores et déjà à la recherche d'un autre assureur pour 2022, il me faut malheureusement subir la première année.</t>
  </si>
  <si>
    <t>kiwi9*1-123218</t>
  </si>
  <si>
    <t>très déçue depuis ler janvier2021 car pas moyen d'avoir les relevés de remboursement : le site ne fonctionne pas malgre X... plaintes et demandes - quelques rares fois, eu au téléphone une employée fort aimable,  mais Covid n'ayant rien arrangé  il est BEAUCOUP + facile d'abréger les "échanges" en ne répondant pas et surtout AUCUN ACCES SUR LE SITE : soit disant faute à mon "navigateur" = MDR! Je me sers de l'ordi pour le travail - une copropriété etc .. tous les jours- ET DEPUIS DES ANNEES  donc fonctionnement et anomalies : je connais !
 cela fait 6 MOIS que je vois arriver de "maigres remboursements" sur mon compte bancaire  SANS SAVOIR A QUOI ou A QUI LES ATTRIBUER !!! mais que je vois partir -à la "bonne date" le versement cotisation-mensuelle PRV/cegema de 151,63€ : le robot bancaire, LUI, fonctionne ! il me semble que X 12 MOIS cela va faire une somme absolument pas en RAPPORT AVEC LE MAIGRE SERVICE reçu !  voilà comment on se fait rouler dans la farine -poings liés et compte en banque ouvert  ! ceci pour les internautes et non pour cégéma puisqu'ils se moquent des ressentis des  clients !</t>
  </si>
  <si>
    <t>escalles-122763</t>
  </si>
  <si>
    <t>Pas de remboursement malgré l'intervention du responsable régional, manque total d'information pour se connecter sur le site internet Le site internet santé facile n'as aucune utilité</t>
  </si>
  <si>
    <t>sand-122490</t>
  </si>
  <si>
    <t xml:space="preserve">bjr je note nulle cette assureur j en suis a plus de 3 semaines d attente d un retour sur un devis avec deja 2 relances. j attends la date anniversaire et je m'en vais ! pas compétent du tout ! A ce rythme la on est pas près de se faire soigner....
nous avons été harcelé pour la souscription, mais le suivi est nulle aucun suivi client .merci  
 </t>
  </si>
  <si>
    <t>so06-121421</t>
  </si>
  <si>
    <t>Délais de remboursement abusifs (sauf pour ce qui passe par télétransmission), aucune possibilité de les joindre, ne répondent ni aux courriers, ni aux mails, ni au téléphone ...  je ne sais pas s'il est possible de faire consigner les cotisations jusqu'aux remboursements dûs ? quelqu'un a't'il un avis à ce sujet ?</t>
  </si>
  <si>
    <t>bigourelle-121220</t>
  </si>
  <si>
    <t>ma pharmacienne vient de me dire que tous les dossiers envoyés depuis février 2021 ont été refusés. Cependant mes cotisations (97,71 !!) est bien prélevée chaque mois. Je viens de passer 5 heures au téléphone pour les joindre. Tous leurs agents sont en ligne, il vous est demandé d'attendre, on va vous répondre, mais jamais on vous répond.
j'aimerais avoir un contact avec CEGEMA afin d'obtenir des explications et que ces dossiers soient enfin acceptés comme ils doivent l'être puisque je règle mes cotisations</t>
  </si>
  <si>
    <t>jack06-119107</t>
  </si>
  <si>
    <t>Ne répond pas aux demandes faites sur le site, ni au téléphone malgré qu'un message indique que si l'on souhaite être rappelé de cliquer sur 1 blabla
bientôt 2 mois que j'ai fait une demande de remboursement ostéo et aucune nouvelle</t>
  </si>
  <si>
    <t>annie-117254</t>
  </si>
  <si>
    <t>Aucun contact par téléphone aucune réponse par mail je suis déçue je ne ferais pas une bonne publicité les remboursements sont très longs  merci je n’ai pas d’imprimante et j’ai demandé de recevoir mes cartes tiers payant par courrier</t>
  </si>
  <si>
    <t>raslebol06-117013</t>
  </si>
  <si>
    <t>Cegema une mutuelle santé qui ne rembourse pas sauf dans un délai de 3 mois après multitude de mails et d'appels. Ceux ci d'ailleurs répondent peu ou pas. Prix qui augmentent chaque année pas d'application... À fuir.</t>
  </si>
  <si>
    <t>jullien-116199</t>
  </si>
  <si>
    <t>Je suis à cette mutuelle depuis janvier 2011 : j'ai souscrit via un courtier qui est à Nice car le prix était apparemment compétitif : mais pour les remboursements c'est une vraie catastrophe : il faut les relancer sans arrêt par courrier car ils ont injoignables au téléphone : les délais sont très longs ; soins dentaires remboursés plus de 2 moi après ....soins dentaires basiques remboursés par la CPAM du 30/03/2021 : le complément de la mutuelle n'est toujours pas remboursé ...
Mutuelle à rayer de vos contacts : chercher ailleurs....</t>
  </si>
  <si>
    <t>patmad-115663</t>
  </si>
  <si>
    <t>très mauvaise mutuelle a éviter limite de l honnêteté. remboursements aléatoire, contact clientèle inexistant a dénoncer aux associations de consommateurs.</t>
  </si>
  <si>
    <t>sante-115419</t>
  </si>
  <si>
    <t>Pas d'interlocuteur, pas de respect du contrat, un interlocuteur particulièrement agressif et des remboursement qui n'arrivent jamais
J'ai eu de grandes difficulté à obtenir un remboursement de mon appareil dentaire du bas alors que j'ai souscrit à un remboursement 100% 
pas de réponse pour l'appareil du haut malgré de multiples relances
pas de réponse pour les autres soins
je suis très déçue par rapport à ce qui m'avait été annoncé lorsque j'ai souscrit</t>
  </si>
  <si>
    <t>leinad-115270</t>
  </si>
  <si>
    <t>Malgré de nombreuses relances depuis plus de deux mois dans mon "espace personnel", aucun remboursement, aucune explication, aucune réponse à mes demandes. Je suis scandalisé et inquiet, car dans le même temps, je continue à me voir prélever chaque mois près de 150 euros ! Dommage qu’il ne soit pas possible de résilier en cours d’année car mon adhésion date du 1/1/2021 !</t>
  </si>
  <si>
    <t>marie76210-115251</t>
  </si>
  <si>
    <t>je suis en attente d un remboursement dentaire important depuis avril ils ne repondent pas aux mails et au telephone l autre jour j ai attendu presqu une heure et ca a raccroche j ai envoye un courrier recommande avec accuse de reception pas de reponse par contre ils savent bien prelever je suis tres deçue mais si pas de reponse je vais porter plainte contre eux hors de question que je leur fasse cadeaux de presque 700 euros</t>
  </si>
  <si>
    <t>mareva-115094</t>
  </si>
  <si>
    <t xml:space="preserve">tres mauvaise  mutuelle ca fait 6 mois que j ai envoye des factures impossible de me faire rembourser on peut joindre personne
si on envoie trop de messages on vous verrouille votre compte vous ne pouvez plus vous connecter hate de changer de mutuelle 
</t>
  </si>
  <si>
    <t>bambou-115028</t>
  </si>
  <si>
    <t xml:space="preserve">je suis inquiète de tout les avis que je viens de lire j ai moi même envoyé un devis dentaire sans réponse pour l instant  et impossible de les joindre par téléphone .
je viens juste de souscrire il y a 1 mois et je pense que cela et trop tard pour annuler .
  </t>
  </si>
  <si>
    <t>mickey-114947</t>
  </si>
  <si>
    <t>c'est une très mauvaise expérience,
 j'ai souscrit en ligne un contrat mutuelle cegema en début d'année  avec les assurances de l'ADOUR.
je voulais changer de mutuelle et j'ai été contacté par une personne très compétente qui m'a bien expliqué en détail les conditions du contrat et même fait une simulation de remboursement à partir d'un devis de soins et prothèses dentaires fourni par mon dentiste.  j'ai fait remarqué qu'il n'y avait aucune mention au sujet du délai de carence, la réponse c'est justement s'il n'y a rien c'est qu'il n'y en a pas.
une fois le contrat et le formulaire sepa signés , plus de nouvelle, injoignable, mes soins dentaires commencés, j'ai eu une première facture au début avril acceptée par la ss et transmise mais rien , pas de remboursement malgré de nombreux mails et messages laissés sur la site dans mon dossier. c'est très inquiétant. que faire? faudra t-il à l'avenir se faire assister par un avocat avant chaque décision à prendre ?</t>
  </si>
  <si>
    <t>martin-114470</t>
  </si>
  <si>
    <t>J ai changé de mutuelle en janvier pour Cegema ,quelle déception,3 mois pour avoir un remboursement de podologue,  Après de nombreux coup de fils de mon courtier, 1 mois pour avoir un gros remboursement dentaire.Si vous leur laissez des messages ,ils ne répondent même pas.
Très très déçue
et je ne recommande pas cette mutuelle</t>
  </si>
  <si>
    <t>gezim-113876</t>
  </si>
  <si>
    <t xml:space="preserve">Nous avons changé de mutuelle pour aller chez eux mais quel déception, aucune réponse à nos demandes, et pas de remboursement de nos frais dentaire depuis des mois.
A FUIR </t>
  </si>
  <si>
    <t>frk92-113392</t>
  </si>
  <si>
    <t>Pas de retour sur un devis dentaire depuis le 15 mars ; pas non plus de remboursement des frais engagés. Impossible de les joindre au téléphone. Aucune réponse aux mails, même ceux adressés au service réclamation. Les relances faites tant par moi-même que par le courtier restent lettres mortes. je leur ai envoyé une mise en demeure par courrier recommandé le 4 mai dernier. Toujours rien. On ne peut même pas saisir le médiateur puisqu'ils ne figurent pas sur la liste des assurances adhérant à la Médiation de l'assurance qui est pourtant indiquée à l'article 18 de leur contrat. Dernier recours, faire opposition aux prélèvements et saisir la justice !</t>
  </si>
  <si>
    <t>la-puce-112822</t>
  </si>
  <si>
    <t>impossible de les avoir au téléphone, toujours le même disque que tous les conseillers sont occupés de 9 heures à 18 heures. toujours aucun remboursement depuis le mois de février 2021. fuyez cette mutuelle et surtout faites de la publicité car elle est peu efficace.</t>
  </si>
  <si>
    <t>magni66-112781</t>
  </si>
  <si>
    <t>Assuré chez Cegema depuis 15 ans sans problème, fonctionnement normal. Depuis 2021, mépris total du client. remboursement optique en attente depuis 4 mois. Communication téléphonique impossible. Ce changement de comportement est-il le signe annonciateur d'une débâcle financière dont les assurés feront les frais ? La question peut se poser. Cet assureur m'a donné satisfaction pendant 15 ans, désormais, à l'issue de mon contrat, ce sera terminé.</t>
  </si>
  <si>
    <t>eve-110323</t>
  </si>
  <si>
    <t>on ne peut pas mettre zéro, dommage ! Mutuelle à fuir, pour prélever les cotisations pas de problème, pour les remboursements c'est une autre chose, j'y suis depuis le 1er mars et pour l'instant je n'ai pas été de mes sois.</t>
  </si>
  <si>
    <t>speckaert-112728</t>
  </si>
  <si>
    <t>Comme très souvent plus rapide à vous faire signer un contrat que de rembourser
Ne pas répondre aux courrier  ni aux mails mais pour les augmentations çà va.</t>
  </si>
  <si>
    <t>th-cdx-112706</t>
  </si>
  <si>
    <t xml:space="preserve">Les collaboratrices du Groupe Huebert sont très agréables et persuasives lors de la souscription.
En revanche, CEGEMA ne répond jamais ni au téléphone, ni aux email, ni (en dernier recours) aux lettres recommandées.
Plus de 1000€ de factures concernant des frais dentaires en RAC zéro. Uniquement la facture de détartrage remboursée (7€ et quelques)
Retour de leur part d’un devis pour une prothèse dentaire 6 mois après ma demande.
Le devis à valider par fax (l’âge de pierre) n’était même pas le bon.
Depuis, j’attends toujours....
Les frais datent de début mars 2021 et nous sommes en mai....
Je vais donc contacter le médiateur en assurance.
Je ne recommande pas du tout cette mutuelle qui est aux abonnés absents dès que la somme à rembourser devient importante </t>
  </si>
  <si>
    <t>sabrina-112570</t>
  </si>
  <si>
    <t>Vraiment à fuir.....impossible de se faire rembourser des soins dentaires et optiques, personne ne repond au téléphone, ni au mail, ni aux messages facebook!!!!!
ils  peuvent vanter leur mérite lors de l'inscription du foutage de g.....!!!!</t>
  </si>
  <si>
    <t>0-112115</t>
  </si>
  <si>
    <t>compagnie a fuir, ne reponds jamais au téléphone . ils doivent toujours vous rappeler le lendemain jamais de réponse
ils m'ont fait souscrire un contrat alors que je ne pouvais pas résilier le précédent
je pense que je vais contacter le médiateur de l'assurance</t>
  </si>
  <si>
    <t>jose-111613</t>
  </si>
  <si>
    <t xml:space="preserve">Je suis chez Cegema malheureusement depuis 1 an . Quand il n’y a aucune demande pas de problème.
Cela fait 3 mois que j’attends un remboursement rien en vu on me dit chaque fois qu’on s’occupe personnellement de moi .
Je change de mutuelle je vais chez MMA qui est depuis plus de 10 ans mon assurance voiture jamais aucun problème avec eux toujours clean et à l’écoute mon interlocutrice est à 10 Kms de chez moi pas à 700 kms ( j’habite le var).
CERISE SUR LE GÂTEAU lorsque j’ai eu ma référente  Cegema pour lui dire que j’allais chez MMA  elle m’a dit «  avez vous lu les avis sur MMA ...» ????. j’ai cru que c’était une blague de mauvais goût .
Un conseil passez votre chemin 
</t>
  </si>
  <si>
    <t>monsieur--111032</t>
  </si>
  <si>
    <t xml:space="preserve">C'est honnêtement l'une des mutuelle qui rembourse avec des lance pierres, c'est de la mendicité, quand vous appelez impossible de les joindre soit disant qu'il sont submergé et pourquoi pas les autres mutuelles ?????? 
Et pour les remboursement c'est toujours en traitement massive ??????
Un mois et dix jours et pas de remboursement. 
Merci cegema </t>
  </si>
  <si>
    <t>gece-110889</t>
  </si>
  <si>
    <t>Comme d'autres, avant cegema j'étais chez neoliane, le même courtier Meleine change non seulement de compagnie mais d'interlocuteurs le seul point commun entre-eux est que personne n'est au courant de ce que l'autre a fait ou pas fait ! formidable : aucun remboursement en trois mois mais par contre tous les prélèvements ont eu lieu à l'heure...
A BANNIR C'EST UNE HONTE 
IMPOSSIBLE D'AVOIR QUELQU'UN AU TELEPHONE
le répondeur dit invariablement " vous êtes chez michel, je ne suis pas là, laissez-moi un message "
FUYEZ FUYEZ - DANGER</t>
  </si>
  <si>
    <t>choco-110774</t>
  </si>
  <si>
    <t>A FUIR ABSOLUMENT ne repond jamais au tel coute chers courtier
Ne rembourse pas le dentaire prothese
Au cunes communnication 
Nenvoie pas les actes de remboursement  par courrier
Jai quittee la maff 
Pour eux je le regrette  trop chers pas serieux</t>
  </si>
  <si>
    <t>monia-110139</t>
  </si>
  <si>
    <t>Je suis très déçue car nouvellement arrivée chez CEgema , je n’arrive pas avoir mes remboursements de Docteur, ni la personne qui s’occupe de mon dossier car elle ne me répond plus, j’ai demandé plusieurs devis avec le reste à ma charge ce qu’elle ignore complètement, je regrette fortement d’avoir changer de mutuelle et j’attends avec impatience de pouvoir repartir vers mon ancienne mutuelle ! Je verrais si je reçois mes remboursements en temps et en heure sinon j’irai à la défense du consommateur ce que j’ai déjà dit à cette demoiselle vraiment très très déçue et apparemment je ne suis pas là seule ??</t>
  </si>
  <si>
    <t>bla10-110082</t>
  </si>
  <si>
    <t>plusieurs appels  téléphonique  a 11h45 rester 15mn  sans résultat puis  a  13h 10 rester 12 mn sans résultat    cela fait  2 mois que je suis dans cette nouvelle  mutuel  impossible d’avoir  quelqu’un  au telephone   pour des renseignement   je ne renouvellerai pas mon contrat    très déçue</t>
  </si>
  <si>
    <t>demeter34-109339</t>
  </si>
  <si>
    <t>Je suis très mécontente de cette mutuelle, impossible à joindre au téléphone, j'attends un remboursement depuis un mois ,j'ai envoyé la demande par recommandé avec AR ET RIEN !!!!!!! depuis, c'est la première assurance dont je suis mécontente , à fuir 
Claudine ANDREU  R000l22164</t>
  </si>
  <si>
    <t>alain-108210</t>
  </si>
  <si>
    <t>satisfait pendant 2 ans, puis a la fin de mon contrat en 2020 Cegema bloque mes remboursements dentaires alors que j'ai bien reglé la mensualité et que j'etais toujours couvert par Cegema. J'attends depuis fin janvier des nouvelles de leur part et je suis tres decu de cette attitude.</t>
  </si>
  <si>
    <t>philocean-108088</t>
  </si>
  <si>
    <t>Je suis assuré à CEGEMA depuis plus d'un an et j'ai reçu une augmentation de cotisation passant de 118€ à 126,90€ sans explication alors qu'on est en période de covid donc, on ne prends aucun risque étant vulnérable. Résilié après un an en lettre recommandée avec AR le 06/02, réception de la lettre le 09/02. Sur mon espace client ils prétendent : résilié le 09/04 et ils m'envoient un mail d'appel de fonds pour une cotisation de 39,07 de restant dû. Impossible de les avoir au téléphone ni au siège ni le courtier. Messages laissés sur le site mais ils vous dédaignent. C'est lamentable. Mon seul recours : opposition au prélèvement et je cherche par voie juridique.</t>
  </si>
  <si>
    <t>cricri-107616</t>
  </si>
  <si>
    <t>idem j'essaie de les joindre par téléphone, par email et ce depuis 1 mois. toujours le même répondeur, pas de rappel, pas de prise en charge hospitalière, pas de remboursement. Mutuelle à éviter à tout prix. Par contre les prélèvements sont bien effectués et temps et en heure. Très en colère...</t>
  </si>
  <si>
    <t>jcbas69-107048</t>
  </si>
  <si>
    <t>Petite filiale à 100% de SwissLife qui n'est pas du tout à la hauteur de ce qu'elle prétend : depuis 4 jours j'essaie de les joindre pour obtenir une prise en charge d'hospitalisation, (c'est une trentaine d'appels téléphoniques) avec toujours ce répondeur dont le message date de l'automne 2020! et demandes de rappel qui restent sans effet ! Bref, ils se moquent complètement de leurs assurés, il n'y a que l'augmentation de leur chiffre d'affaire et des cotisations qui les motivent. Puisqu'ils ne daignent pas répondre ni au téléphone, ni aux mails des clients, vous pouvez aussi laisser un commentaire/réclamation chez la maison mère.
Le comportement de Cegema est inadmissible et simplement scandaleux, et j'en avertis le courtier qui m'a suggéré cet organisme.</t>
  </si>
  <si>
    <t>lisi-106885</t>
  </si>
  <si>
    <t>Bonjour. Mutuel irrespectueux de ses assurés. IMPOSSIBLE DE LES JOINDRE. ON vous dit que l on vous rappelle. Mais au bout d'un mois...j attends toujours.</t>
  </si>
  <si>
    <t>kate-106815</t>
  </si>
  <si>
    <t>Je suis très déçue par cette mutuelle, impossible de les joindre par téléphone, leur système de rappel et bien on ne vous rappelle paset au niveau remboursement on vous dit délai anormal désolée mais ce n'est pas notre problème et sans parler de l'accord pour le tiers payant pour l'optique un délai de 15 jours et mon opticien n'a toujours pas de réponse. Je ne ferais pas de publicité pour cette mutuelle et dès que je peux changer je n'hésiterai pas</t>
  </si>
  <si>
    <t>chantang-106633</t>
  </si>
  <si>
    <t xml:space="preserve">Depuis 2 mois et demie impossible d obtenir mes remboursements ophtalmo Soit 50e et visite medecin en date de janvier 
Divers appels mails etc je vais devoir faire appel au médiateur 
Plus jamais un contrat avec eux 
</t>
  </si>
  <si>
    <t>jocelyne--105977</t>
  </si>
  <si>
    <t xml:space="preserve">J’attend des remboursements de soins dentaires depuis février 
Aucun traitement de mon dossier malgré des relances par mail 
Impossible de les joindre au tél 
Scandale 
Je vais résilier mon contrat chez eux 
Pour prélever la cotisation chaque mois ils ne sont pas retard </t>
  </si>
  <si>
    <t>patou-105961</t>
  </si>
  <si>
    <t>Je suis entièrement d'accord avec tous les avis que je viens de lire. Affilié depuis le début d'année 2021, j'attends également plusieurs remboursements, toujours promis mais jamais faits bien qu'ayant réclamé à de nombreuses reprises tant par mails que par téléphone et avoir envoyé plusieurs copies des factures. Je n'ai jamais connu pire mutuelle. Je la déconseille à quiconque serait tenté de croire aux belles annonces de la démarcheuse et viens même à douter d'être un jour remboursé. HONTEUX !!!!!!!!!!!</t>
  </si>
  <si>
    <t>philippe-105852</t>
  </si>
  <si>
    <t>Il est impossible d'avoir un conseiller, ni même d'avoir une réponse à une question concernant un non remboursement, alors qu'ils sont ISO9001. Surtout ne pas  écouter ces courtiers qui sont là uniquement pour ces mutuelles. Un conseil! ne pas prendre la CEGEMA comme mutuelle! Avant j'étais chez GRAS SAVOYE, aucun problème pour les avoir.</t>
  </si>
  <si>
    <t>pastel-105573</t>
  </si>
  <si>
    <t xml:space="preserve">J'attends toujours le remboursement des soins du 05 janvier 2021.
Mails, appels téléphoniques, contacts via la page Facebook, rien ne bouge.
La facture a été envoyée 4 fois, aucune réponse.
La lettre recommandée va donc partir semaine prochaine, après ce sera  la saisine du médiateur.
Inadmissible, j'en arrive à ne plus aller chez le médecin, tant les remboursement se font attendre.
</t>
  </si>
  <si>
    <t>katy-105291</t>
  </si>
  <si>
    <t>Impossible de joindre qui que se soit au téléphone, nous sommes au mois de mars et je n'ai toujours pas reçu mon attestation de tiers payant. Je suis très mécontente de cette mutuelle</t>
  </si>
  <si>
    <t>nadia-104684</t>
  </si>
  <si>
    <t xml:space="preserve">Je suis très déçue de cette mutuelle.
Ils sont injoignables j’attends des remboursements de frais dentaires depuis plus d’un mois et aucune réponse 
</t>
  </si>
  <si>
    <t>joy-104409</t>
  </si>
  <si>
    <t>Je n'ai rien a dire sur la mutuelle UCR, j'en suis très content que ca soit au niveau des garanties, remboursements et cotisations chose que je n'ai pas trouvé chez d'autres</t>
  </si>
  <si>
    <t>maclairelu6-104374</t>
  </si>
  <si>
    <t xml:space="preserve">Bonjour, j'avais comparé ce qui était comparable et je suis satisfaite de la CEGEMA
cela fait quelques années que j'y suis.
Tarif raisonnable.
rapidité des remboursements,.
site internet simple et réactif.
personnes bienveillantes au téléphone.
Pour le moment, Je suis satisfaite.
</t>
  </si>
  <si>
    <t>mariefrance-104207</t>
  </si>
  <si>
    <t>Je ne recommande pas aucune réponse au email et par tel une charmante personne qui me répond je transmets votre demande une personne vous répondra. J'attend toujours.</t>
  </si>
  <si>
    <t>jp-104206</t>
  </si>
  <si>
    <t xml:space="preserve">lamentable.
impossible de joindre un conseiller, pas de rappel.
J'ai appelé 5 jours de suite, promesse de rappel à chaque fois, jamais rappelé, quel gâchis!
A l'échéance, ce sera good bye!
</t>
  </si>
  <si>
    <t>phil-104118</t>
  </si>
  <si>
    <t xml:space="preserve">
 Fuyez brave gens fuyez à toute jambes cette complementaire qui augmente   sans cesse et sans vous avertir 
A la Cegema depuis quatre ans ..toujours pas de teletransmission ..(faut envoyer vos factures ,sinon rien )
Pour un remboursement ,de 150 euros ,j'ai attendu plus d'un mois et obtenu 10,76 Super complementaire 
Pour un remboursement de 25 euros , attente de plus de trois mois et demi et des milliers de coup de fi  en "labyrinthe pour vous decourager ..je quitte ce navire  Fuyez ,je vous dis 
</t>
  </si>
  <si>
    <t>Lorsqu'il n'y a pas de télétransmission, c'est comme si vous n'existiez pas. Les réponses à vos questions inexistantes, les remboursements au bout de 20 jours toujours rien. Je regrette de mettre enfournée dans cette mutuelle. Lorsqu'on vous harponne, tout est super, rapidité de remboursement...etc...et à la fin toutes les mutuelles se ressemblent, il faut toujours réclamer quand vous ne tombez contre un mur!</t>
  </si>
  <si>
    <t>gaillot-102975</t>
  </si>
  <si>
    <t>Bonjour
J'ai contracté une mutuelle auprès de CEGEMA ASSURANCES depuis le 18 Novembre 2020 et depuis, impossible de créer mon espace client. Après des dizaines de tentatives pour les contacter par téléphone, aujour'hui, 20 Janvier 2021,
hourra !!! j'ai eu 2 conseillés, incompétents et pressés, avec qui, je n'ai toujours pas réussi à ouvrir mon compte.
C'est le tarif qui m'a attiré, mais après avoir lu plusieurs commentaires défavorables au sujet de cette mutuelle, je constate qu'ils sont véridiques.
J'attends avec impatience la fin de cette année pour résilier ce contrat.</t>
  </si>
  <si>
    <t>perseverante-77516</t>
  </si>
  <si>
    <t>Nouvelle assurée depuis le 01/2021 via 1 courtier, je découvre à mes dépens! Certes le logiciel de "carte blanche" est en maintenance(pour ne pas dire en panne...), mais Cegema tout comme le courtier, annonce que ce n'est pas leur pb et que pour connaitre les opticiens concernés (10 proche de chez moi) , je n'ai qu'à prendre mon bâton de pèlerin et faire la tournée de ces derniers: bonjour Covid ! A savoir qu'ils avaient les renseignements en main pour me les avoir donné par tel avant signature du contrat : je n'avais qu'à les noter à ce moment là!!!!! Affaire à suivre .</t>
  </si>
  <si>
    <t>ef-101932</t>
  </si>
  <si>
    <t xml:space="preserve">Bonjour,
Je suis d'origine suisse, né en Suisse à Zürich. Je vis à Nice à 83 ans. Je suis absolument déçus de cet mutuelle, pensent au sérieux suisse.  J'ai signé un contrat Vitanéor 2 175 %, avec le coutier Cégéma Compassur.                                                                             
Mais après plusieurs appels, envois de message et pièces demandés avec facture de mon dentiste et le dossier de remboursement de la Sécu à 70 %. J'ai payé par chèque de 2770 € pour des soins et une prothèse mon dentiste, remis ma carte Vitale.                      Depuis nov. 2020, Compassurl ne me rembourse  pas le complément !
C'est inadmissible, je paie mes cotisation par prélèvement chaque mois !
Cordialement
                              Eric Fontolliet
                         </t>
  </si>
  <si>
    <t>eliane-101927</t>
  </si>
  <si>
    <t>Apres  forcing, je signe(en annulant le nouveau contrat) le 10/09 pour 70,13€ mensuel..Le 28/O9 2eme courrier tarif change:71, 71€ mensuel...3eme courrier: 81,71€ a regler le 12/01/ 21 , ensuite : 71,71€
    Envoi 1mail : sans reponse ...1er appel :c'est normal :taxes (mais , ils evitent d'en parler , c 'est la surprise)Quel degré d'honneteté posséde cette assurance ???Je change en fin d'année..Je crains les remboursements Fuyez cette assurance</t>
  </si>
  <si>
    <t>nat-101316</t>
  </si>
  <si>
    <t>Des personnes sans humanité nous avons perdu une proche le 1 et novembre et on nous demande de payer 7.80 euro pour la journée sachant que cette personne payait 239 euro par mois en étant pris à cent pour cent pour sa maladie honte à eux</t>
  </si>
  <si>
    <t>marcel-100955</t>
  </si>
  <si>
    <t>Sur les remboursements rien à dire pour la pharmacie, par contre pour des frais dentaires malgré une cotisation pour notre couple qui avoisine les 200 € au ras des pâquerettes. Par contre nous en sommes à 3 semaines d'attente pour un devis de remboursement de lunettes. Après avoir téléphoné plusieurs fois, nous venons de recevoir un mail pour nous indiquer qu'ils avaient pris en compte notre réclamation. pire que les fonctionnaires.</t>
  </si>
  <si>
    <t>assure-100427</t>
  </si>
  <si>
    <t>Je viens de payer le 1er mois de cotisation, il est vrai que pour avoir un renseignement sur la mutuelle j'ai envoyé un mail, et effectivement je n'ai reçu aucune réponse. Vu tous les avis négatifs sur cette société, j'ai contesté immédiatement ce 1er prélèvement et bloqué le mandat pour cegema. Je ne perdrais pas de temps avec des sociétés telles que celles-ci et je ne suis pas là pour les engraisser. Il est vrai aussi qu'il est impossible de trouver le site pour se connecter à son compte client. D'ailleurs j'attends un remboursement visite médecin que je n'ai pas encore reçu. Je pense qu'il est préférable de souscrire dans une grande enseigne qui a pignon sur rue</t>
  </si>
  <si>
    <t>christal--100234</t>
  </si>
  <si>
    <t>Je nai  jamais reçu aucun remboursement de leur part !!! Jai changer récemment mais jamais je nai eu de remboursement pas le moindre! Je me suis senti voler . jaurais au monde voulu être rembourser de mon médecin toutes les fois que jy suis allée.</t>
  </si>
  <si>
    <t>valerie-99234</t>
  </si>
  <si>
    <t xml:space="preserve">
Une assurance à l'écoute, personnels compétant, bon rapport qualité prix. Ne changez rien. Bonne journée à toute l'équipe AG CONSEIL Ce que j'apprécie particulièrement chez AG Conseil, c'est le suivi actif de ma conseillère pour les documents, les réponses rapides qu'elle m'apporte. Je me sens réellement suivi et je sais qu'un échange régulier est possible, ce qui me rassure.</t>
  </si>
  <si>
    <t>marco-98271</t>
  </si>
  <si>
    <t>J’ai souscris un contrat mutuelle santé Cegema pour 2020 par l’intermédiaire d’un cabinet de courtage. Au début, j’avais un doute sur la fiabilité du courtier et de Cegema au vu des avis de leurs adhérents. A ce jour, je suis rassuré car ils ont toujours répondu à mes demandes, par téléphone et mail, avec professionnalisme. Aucun des  professionnels de santé ( pharmacie, radiologie,Hôpital  ) ne m’a jamais posé de problème pour accepter la carte de cette mutuelle.
J’ai pu joindre, à plusieurs reprises,  les services de Cegema à Villeneuve  les Louvet et j’ai été, à chaque fois , très bien accueilli et renseigné.</t>
  </si>
  <si>
    <t>grincheux-97160</t>
  </si>
  <si>
    <t>Une mutuelle qui ne répond pas à ses adhérents, n'est pas une bonne mutuelle. De plus, les remboursements sont vraiment minimes, par rapport aux dires de la prospectrice qui nous a berné. A fuire!!!!</t>
  </si>
  <si>
    <t>scombrus-79470</t>
  </si>
  <si>
    <t>Bonjour
j'avais écris un commentaire mi septembre 2019 car après 15j d'adhésion des problèmes commençaient à arriver. Toute l'année 2019 il y a eu des soucis: remboursements très tardifs, demande de pièces justificatives plusieurs fois dans le même mois, et, plus grave non paiement au pharmacien des médicaments prescrits. Pas plus tard qu'aujourd'hui je demande si le changement de mes lunettes va être pris en charge car ma vue a brusquement changée suite à une cataracte. La cegema à l'ordonnance et le devis de l'opticien depuis 3 semaines. Je ne sais toujours pas si je vais être pris en charge. A fuir au plus vite. J'ai envoyer une lettre avec AR pour signifier la résiliation de mon contrat. Ensuite fini les assurance complémentaires je vais me passer des services de ces profiteurs car les mutuelles en tant que telles n'existent plus. Pour preuve ce ne sont que des groupes d'assurance qui nous vendent des contrats. Essayez de lire l'article du magazine mieux vivre votre argent n° 439 de décembre 2018. Je tiens cet article a disposition de qui le voudra.
Cordialement.</t>
  </si>
  <si>
    <t>joseph-92220</t>
  </si>
  <si>
    <t>suivi des dossiers trop long calà fait un mois que j'attends mes lunettes</t>
  </si>
  <si>
    <t>gerald-90447</t>
  </si>
  <si>
    <t>NOUVELLE TECHTIQUE DES MUTUELLES LES RABATEURS COURTIERS ILS FONT TOUT ET VOUS FORGUENT DES CONTRATS SOIS DISANS EBLOUISSANT MAIS DEMENTI DANS LES 10 FEUILLES DU CONTRAT RECU QUE PERCONNE NE LIS D'OU CHER POUR PAS DE REMBOURSEMENTS LES TROMPERIES CONTIN UENT</t>
  </si>
  <si>
    <t>leila-90007</t>
  </si>
  <si>
    <t>très satisfaite de tous surtout sur le suivis client j'ai pris un contrat senior pour mon père il y a 2ans</t>
  </si>
  <si>
    <t>jojo1611-88126</t>
  </si>
  <si>
    <t>ayant rompu mon contrat fin decembre 2019,cegema m'a pas remboursé des frais du 11/12/19,ils ne répondent même plus au tel et ne répondent pas à une lettre recommandée avec AR,il faut être sacrement gonflé pour priver un retraité d'un remboursement de radio et echographie</t>
  </si>
  <si>
    <t>rym-87408</t>
  </si>
  <si>
    <t xml:space="preserve">Mon mari et moi même venons d'adhérer à l cegema par le cabinet PROVIDENCY et nous en sommes enchantés. Les remboursements sont rapides, tous nos frais d'hospitalisation sont aux frais réels 
Il s'agit d'une mutuelle santé sans soucis
</t>
  </si>
  <si>
    <t>jean75-87168</t>
  </si>
  <si>
    <t>Très satisfait j'ai eu MR Daniel Alias très professionnel  il a pris tout le temps pour bien m'expliquer les choses 
Enfin j'ai trouver mon bonheur après des années de recherche 
Je recommande</t>
  </si>
  <si>
    <t>v-cohen-86934</t>
  </si>
  <si>
    <t>jai pris un contrat avec cegema a travers un cabinet lyonais , providency , et je men rejouit fortement. conseiller a lecoute, garanties tres adaptees a ma situation, en plus ils prennent en compte mes ald et a chaque fois que je demande une info on me la donne sans soucis</t>
  </si>
  <si>
    <t>rookie-86535</t>
  </si>
  <si>
    <t>Bonjour
Difficile de contacter ce service, pas d adresse mail et téléphone  absent.Je ne pense pas que je renouvellerai mon contrat.De plus le commentaire est forcé et n accepte pas les réponses courtes.Quand la personne appelle elle ne se présente pas  et la diction  concernant l adresse mail est inaudible.</t>
  </si>
  <si>
    <t>naege-80954</t>
  </si>
  <si>
    <t xml:space="preserve">Cegema propose ses contrats par l intermédiaire d un courtier Ma Santé Facile à Castelnau la Lez qui prétend être filiale de Swisslife  et dont les pratiques commerciales ne sont pas correctes
alors que j'étais venu pour un renseignement
 l employée m'a déroulé un argumentaire bien rodé et m'a proposé de s'occuper de la résiliation de mon contrat en cours
A l aide d'une expression équivoque elle m'a fait signer un document sans que je sache que je venais de m engager pour une année
Je me retrouve avec une garantie PS2 avec renfort hospitalier  </t>
  </si>
  <si>
    <t>doris-76721</t>
  </si>
  <si>
    <t>Impos de me faire rbser les avances de frais faites aux hôpitaux pour cause d abscence de lien avec la cegema Personnel complice des employeurs et à leurs ordres pour ne pas payer X rappels 0 Rbt</t>
  </si>
  <si>
    <t>belfort5563-70493</t>
  </si>
  <si>
    <t>ayant refusé leur offre il ont profité de la signature électronique du devis pour faire accepter le contrat, et ceci malgré les deux AR envoyés avant le délais de 14 jours de détraction, et bien il puise sur le compte en banque, mais tout est rentré dans l'ordre avec le renvois des AR.</t>
  </si>
  <si>
    <t>18 janvier 2019 suite à une expérience en janvier 2019</t>
  </si>
  <si>
    <t>claudy06-70353</t>
  </si>
  <si>
    <t>A éviter absolument.On ne vous envoie pas l'ATP,on ne vous prévient pas de l'augmentation mensuelle scandaleuse.Remboursements minables.Pas de réponses aux LRAR.Interlocuteurs désagréables .Résiliation de contrat impossible et  recours obligatoire en justice</t>
  </si>
  <si>
    <t>djdtb-69275</t>
  </si>
  <si>
    <t xml:space="preserve"> resiliation dans les temps ....lettre envoyee et resiliation effectuee par un autre organisme.
ils ont refusé la resiliation et menti sur tous les points
j.ai recu un commandemùent de payer l annee entiere avec frais via INTRUM....une assurance qui escroque le petit retraite...........alors que j etais client chez eux depuis 9 ans via un contrat de groupe</t>
  </si>
  <si>
    <t>jeanpaul92-67814</t>
  </si>
  <si>
    <t>Je souhaite partager avec vous mon avis Positif pour cette mutuelle que je trouve mal noté. je suis entièrement satisfait par le choix qu'on a fait pour moi
le conseiller a bien fait son travail en me dénichant cette perle.</t>
  </si>
  <si>
    <t>thierry-61836</t>
  </si>
  <si>
    <t>Mutuelle santé à fuir. Cotisations très chères pour peu de remboursement. Toujours des petites clauses cachées en particulier pour les forfaits annuels.</t>
  </si>
  <si>
    <t>celsius261-40555</t>
  </si>
  <si>
    <t>Après avoir utilisé un comparateur nous avons été contacté par un courtier en assurance. Un examen minutieux des garanties et des services nous a conduit à prendre un contrat d'assurance santé. Après un démarrage un peu chaotique de la part du courtier mais après une période de "rodage" tout c'est mis en place et fonctionne de manière satisfaisante.</t>
  </si>
  <si>
    <t>philippe-59495</t>
  </si>
  <si>
    <t>Si Cegema n'est pas la moins chère, c'est tout de même une bonne mutuelle avec laquelle je n'ai jamais eu de soucis de remboursement. les documents envoyés sont clairs et leur site permet de vérifier les remboursements. Je ne peux pas me plaindre. Les questions envoyées par mails appellent toujours une réponse rapide de leur part. A comparer avec d'autres mutuelles ils ne sont pas les pires.</t>
  </si>
  <si>
    <t>philippe-59041</t>
  </si>
  <si>
    <t>Pour l'envoi en retard de 6 jours d'un recommandé pour résilier un contrat, la CEGEMA refuse ma résiliation et m'oblige à rester chez eux encore un an de plus. Disposant d'un délai de deux mois pour répondre à une réclamation faite par e-mail, la CEGEMA fait languir le client. Je pense qu'ils vont attendre le mois de janvier 2018 pour répondre car ce sera la date anniversaire du contrat et je ne pourrais par conséquent pas faire marche arrière pour la résiliation qui est déjà demandée.</t>
  </si>
  <si>
    <t>grany-56990</t>
  </si>
  <si>
    <t>Je pris cette mutuelle santé spécialement pour pouvoir être remboursé des frais d'une cure thermale. Le tableau des garanties choisies disait : remboursement de la cure à 125% + forfait de 100€. Dans toutes les mutuelles le forfait concerne les frais de transport et d'hébergement....excepté pour cegema qui au moment du remboursement de mes frais de transport (péages + carburant) refuse de payer au motif qu'il ne s'agit pas de frais d'hébergement (restriction qu'ils ont oubliés de noter dans leur plaquette d'information des garanties).
Je rajouterai qu'il a fallu que je bataille pour obtenir ma carte de tiers payant 2017 que j'ai finalement reçue en février ( pour compenser ils me l'ont envoyée trois fois de suite....)</t>
  </si>
  <si>
    <t>theolou-53752</t>
  </si>
  <si>
    <t>A fuir .... on met en avant la proximité ...on insiste en mettant son nom son adresse  SAUF que la personne n'est plus dans la Société.  De plus je n'ai pas reçu les documents dans les 15 jours ce qui m'interdit de ne pas donner suite à mon refus de souscrire chez eux.  Ils sont de très mauvaise fois  L'un dit blanc l'autre dit noir et c'est pas moi c'est l'autre  Ne souscrivez pas auprès de MASANTEFACILE tout est mensonge  ... et pas a l'écoute DU TOUT. et menteur... tout est dit  Je ne veux pas du contrat a effet du 1/4/2017</t>
  </si>
  <si>
    <t>temoin-52294</t>
  </si>
  <si>
    <t>Attention ils utilisent un artifice pour s exonerer de la loi Chatel. Ils sont d une particuliere mauvaise foi. Avant d y entrer regardez bien ce qui risque de vous arriver si un jour vous vouliez les quitter.</t>
  </si>
  <si>
    <t>ags-assurances-51016</t>
  </si>
  <si>
    <t>Bonjour, Nous sommes courtier en assurances à Nice et nous proposons à nos clients de pouvoir comparer en direct plusieurs mutuelles
Des forts remboursements sur les postes optiques, dentaires, médecin spécialiste et hospitalisation.
Les soins de santé peuvent se faire sur la France ou Monaco.
Demander votre devis gratuit sur notre site http://mutuelle-sante-monaco.com
Vous pouvez nous joindre par téléphone ou directement à notre agence à Nice.</t>
  </si>
  <si>
    <t>31 décembre 2016 suite à une expérience en décembre 2016</t>
  </si>
  <si>
    <t>miko-50805</t>
  </si>
  <si>
    <t>Tarifs pour les personnes seniors veuves exorbitants pour des remboursements très faibles</t>
  </si>
  <si>
    <t>bajet-138769</t>
  </si>
  <si>
    <t>cette assurance d'entreprise pratiquement obligatoire est très chère par rapport à ce qu 'elle rembourse,c'est une énorme machine bureaucratique pas tellement mutualiste.</t>
  </si>
  <si>
    <t>Mgen</t>
  </si>
  <si>
    <t>ggarreau--131011</t>
  </si>
  <si>
    <t>Bonjour, adhérent de la Mgen depuis 1975, je viens de la quitter depuis le 1er Septembre.
En voici les raisons :
- Cotisation chère pour les remboursements proposés : 123,40€.
- plate forme d’appel d’où nécessité de reformuler son problème…
- Pub cela coûte chère….
- cotisation du conjoint non enseignant rattaché à l’enseignement moins chère que deux enseignants mariés…..
- la nouvelle mutuelle : 76,50€ 
Incluant les vignettes oranges , dépassement d’honoraires 250%,
Meilleure remboursement des lunettes,
Idem pour implants dentaires.
Chambre individuelle forfait de 35€ MGEN contre 55€ pour la nouvelle.</t>
  </si>
  <si>
    <t>cassis-130305</t>
  </si>
  <si>
    <t>Assurance beaucoup trop chère et qu'il n'est jamais facile de contacter. Un site internet qui laisse peu de place aux questions spontanées. Encadrement des questions trop rigide. Non adapté aux situations particulières.</t>
  </si>
  <si>
    <t>asavelli-128505</t>
  </si>
  <si>
    <t>Je déconseille vivement de passer par la MGEN pour une caution ou pour une assurance emprunteur. Cela fait 4 mois que nous avons signé avec eux et le dossier n'a toujours pas aboutis. Les conseillers qui répondent au téléphone sont le plus souvent incapables de nous dire où en est le dossier. Personne ne nous contacte jamais, c'est à chacun de nos appels que l'on nous annonce un nouveau document à fournir, tel papier à demander à tel endroit...etc Cela n'en fini jamais. Dernière pépite en date: on nous a demandé de REFAIRE complètement le dossier de A à Z... L'on-t-il perdu? Nous repartons de zéro après des mois de perdus, toujours pas de construction de maison... La MGEN est a fuir absolument!</t>
  </si>
  <si>
    <t>amax-117054</t>
  </si>
  <si>
    <t xml:space="preserve">Attention mutuelle coûteuse avec une gestion administrative déplorable ( x interlocuteurs). J ai eu besoin du service assistance suite à une intervention chirurgicale pour transporter mes enfants à l ecole. Bien qu ayant anticipé ma demande, ce fut un vrai roman. Alternance de conseillers débordés qui se renvoient la responsabilité, des dizaines de minutes d attente à chaque fois pour m entendre dire au final " vous y avez droit mais on n a pas de prestataires"!!?? " Cherchez vous même madame", "Déjà fait monsieur mais je n ai trouvé personne" ( Je précise à nouveau que je sors d une opération)...." je suis désolée madame. Bref honteux, inadmissible. Inacceptable.. . J ai contacté l assurance scolaire de mes enfants : en moins d une heure, tous les transports étaient règlés et ce jusqu'à la fin de l année scolaire. Tout est dit. Je cherche une autre prévoyance et je resilie les contrats MGEN. </t>
  </si>
  <si>
    <t>kiki-de-st-denis--116263</t>
  </si>
  <si>
    <t>MGEN et mutuelle peu chère mais très peu intéressante 
Vaccination Covid : pas moyen d’obtenir le QR code
Pas de réponse au téléphone 
Message disant de s’adresser à Amélie mais je ne suis pas sur Amélie puisque je suis à la MGEN !!!
Donc aucune  possibilité d’obtenir le QRCode!
Consternant !</t>
  </si>
  <si>
    <t>alkeri-115136</t>
  </si>
  <si>
    <t>Horriblement chère...... sûrement la plus chère du marché pour des prestations qui ne sont pas superieures.,.... à noter cependant une très bonne réactivité</t>
  </si>
  <si>
    <t>norev-114484</t>
  </si>
  <si>
    <t>pareil pour la notation ! Si j'avais pu mettre zéro c'est ce que j'aurais fait ! Dossier jamais à jour, redemandent plusieurs fois les mêmes choses, toujours indisponibles que ce soit par tel ou pour avoir un rdv c'est la misère,  je me sens une vache à lait, juste bonne à payer. Sans compter que les prises en charge deviennent ridicules. Mais où est passée la Mgen de mes débuts???</t>
  </si>
  <si>
    <t>nath-109786</t>
  </si>
  <si>
    <t>Depuis 2 mois j'attends le remboursement assez conséquent de soins dentaires. A chaque fois que j'appelle on me dit que la MGEN a pris du retard dans la gestion des dossiers et on me rassure en me disant que le service gestion est relancé. Je finis par désespérer.... Je ne peux pas changer de mutuelle car c'est la mutuelle d'entreprise.</t>
  </si>
  <si>
    <t>pattsi-50132</t>
  </si>
  <si>
    <t>j'ai lu les avis et je suis d'accord :  Mutuelle chère, remboursements chaotiques (j'ai abandonné l'idée de comprendre certains remboursements, et même eux ne savent pas...),  réception quelquefois très moyenne, plateforme inefficace...
et la très désagréable impression depuis quelques temps qu'on essaie DE ME VENDRE QUELQUE CHOSE....   
Tout ceci avec un magazine  et des brochures à gogo.Le magazine est d'ailleurs à mourir de rire, tellement ils ont les chevilles enflées !!! 
Et pour finir, si il y a beaucoup de femmes dans les agences, je n'en voit jamais sur les  'événements' (avec cocktail, je n'en doute pas) publiés dans les magazines, où apparaissent les dirigeants.</t>
  </si>
  <si>
    <t>nathalie123-106983</t>
  </si>
  <si>
    <t xml:space="preserve">Si vous n'êtes pas pressé pour vos remboursements allez y. 
Cala fait 4 mois que j'attend des remboursements d'hospitalisation ainsi que la prime naissance. Je les appelle 2 fois par semaine mais rien n'y fait malgré les nombreuses réclamations que j'ai faite. Ils remboursent uniquement les petites sommes .
Niveau cotisation ils ne sont jamais en retard, niveau remboursement c'est autre chose..
A fuir !!! </t>
  </si>
  <si>
    <t>pol-106943</t>
  </si>
  <si>
    <t>Très bonne mutuelle depuis 35ans , rien a reprocher....efficacité, réactivité et interlocuteurs toujours joignables. Aucun probleme avec transmission des documents par internet.</t>
  </si>
  <si>
    <t>ju-104954</t>
  </si>
  <si>
    <t>Cette mutuelle qui m’est imposée par mon employeur est juste scandaleuse, aucun service client, impossible de créer son espace client sur leur plateforme, changement de coordonnés bancaire mis pas prise en compte, remboursements fait sur des comptes clôturés, pas de réponse aux mails etc... On est baladé de service en service bref c’est une honte!</t>
  </si>
  <si>
    <t>lolo-104565</t>
  </si>
  <si>
    <t>Nul. Documents perdus, médecin traitant pas pris en compte pendant des mois malgré plusieurs courriers en rac...
Remboursements médiocres, cotisations onéreuses et un service qui laisse particulièrement à désirer.
Tout l'opposé de la maif, qui elle, est chère mais très efficace</t>
  </si>
  <si>
    <t>pata-104194</t>
  </si>
  <si>
    <t>Je ne peux pas mettre moins qu'une étoile. Je me suis fait opérer pour un cancer en novembre 2020, j'ai eu la facture le 21 décembre 2020 et transmise aussitôt à la MGEN. Toujours aucun remboursement deux mois plus tard. Ils ne sont pas capable de donner une échéance. En attendant, avec les dépassements d'honoraires (qu'ils s'étaient engagés à payer) j'ai dû débourser de ma poche 1600 €. Quand la carte en vitale entre en jeu, ça va mais dès qu'il faut envoyer une facture pour les compléments d'honoraires, les médecines douces ou autre, plus rien ne va ! Aucune information, aucune suite n'est donnée aux réclamations. Il semblerait que nos mails ne soient même pas lus car je n'ai eu aucune réponse à mes relances depuis la mise en place du nouvel espace personnel. Je pense contacter un avocat. 
A FUIR !</t>
  </si>
  <si>
    <t>gi-104178</t>
  </si>
  <si>
    <t xml:space="preserve">La MGEN coûte très cher, par mois c'est le budget d'une des assurances la plus cher, pour l'année 2020 j'ai eu 2 arrêt de travail due à des soucis de santé, nous sommes en février de 2021 et aucun remboursement ne m'as pas été versé.
Je reçois seulement des courriers avec un dossier à remplir, ce dossier est déjà remplie et envoyé, à chaque fois la MGEN écrit avec une adresse différente sur ces courriers. C'est juste inadmissible !!! </t>
  </si>
  <si>
    <t>nono29--104030</t>
  </si>
  <si>
    <t>Toujours des soucis. Des régularisations, des indemnités non versées, des dossiers égarés, des soucis constamment alors que je suis en dépression et que ça n’est déjà pas facile. Maintenant un remboursement énorme à leur faire par rapport à une re qualification. Bref à fuir je déconseille. Des délais incroyables</t>
  </si>
  <si>
    <t>pat75-103931</t>
  </si>
  <si>
    <t>Des remboursements qui ne sont pas en rapport avec nos cotisations..même leurs employés arrivent à être mal à l'aise quand on leur signale.  D'ailleurs, ces derniers ont un salaire de misère, il suffit de voir les postes d'employés ou anciens employés (donc où passent nos cotisations ?).
Collègues enseignants n'hésitez pas à comparer, les valeurs de la MGEN ne sont plus ce qu'elles étaient (d'ailleurs un organisme qui me contacte tous les mois pour me vendre un nouveau produit, pour moi, ce n'est pas une mutuelle).</t>
  </si>
  <si>
    <t>barillermarc-103921</t>
  </si>
  <si>
    <t>La MGEN fait preuve d'incompétence au + haut point, des explications saugrenues et qui + est contradictoires données par des interlocutrices, toujours différentes à chaque fois, et ne maitrisant absolument pas leur sujet, allant parfois jusqu'à contredire et même incriminer leur propre collègue, contactée auparavant. Pfff... ! Lamentable !
Que dire des promesses non tenues, comme ces dates de virement qui s'avèrent complétement erronées, voir fallacieuses , qui vous laissent espérer en vain, toucher une prestation et boucler un dossier pourtant simple à régler... pour peu que le personnel de la MGEN veuille réellement s'en donner la peine !</t>
  </si>
  <si>
    <t>anne-103268</t>
  </si>
  <si>
    <t>Adhérente depuis plus de 25 ans, je suis TRES déçue de cette mutuelle. Je cherche d’ailleurs une autre mutuelle. L’ultime indignation est le calcul des allocations journalières suite à un arrêt de travail supérieur à 90 jours pour mon mari. Le calcul est opaque et NE CORRESPOND PAS A LA PUBLICITÉ VUE A LA TÉLÉVISION OU SUR PAPIER: 27% du salaire!!!! C’est faux! Impossible d’aVoir un écrit clair de ce calcul. La MGEN a perdu son âme mutualiste. Je la déconseille vivement et pourtant je crois dans l’esprit du mutualisme!!!</t>
  </si>
  <si>
    <t>u-102939</t>
  </si>
  <si>
    <t>Incompétent et injoignable, impossible de me servir de la mutuelle afin de refaire une paire de lunette à cause d'un possible problème informatique, qu'en serait il en cas d'urgence !!!?????</t>
  </si>
  <si>
    <t>nj23-102787</t>
  </si>
  <si>
    <t>Bonjour, adhérente MGEN depuis 43 ans, j'ai une prescription de semelles orthopédiques. Je suis retraitée formule "référence". Sur leur site, sous cette rubrique, je lis que mes semelles (120€) seront remboursées à 60% par la Sécurité sociale et à 40% par la MGEN. Je suppose donc qu'elles ne vont - heureusement! - rien me coûter. Par prudence, avant de commander ces semelles au cabinet de podologie, j'envoie le devis à la MGEN (totalement injoignable par téléphone au 3676 le numéro national; j'ai essayé près de 20 fois, à toute heure, pendant 2 jours) par mail. Je reçois la réponse le lendemain: au moyen de savants calculs, la MGEN me répond: "prise en charge SS + MGEN 230%, soit 33,19€/semelle", donc un peu plus de 66€ au total!On est loin des 100% !!
Donc pas de semelles pour moi! (petite retraite incomplète)
Je n'ai pas pu non plus faire changer mes verres de lunettes l'an dernier, bien que ma vue ait changé! J'aurais eu plus de 150€ de reste à charge.
Ni avoir une chambre individuelle (20€) remboursée pour une hospitalisation en ambulatoire il y a 4 ans!
Alors que tout le contraire est promis sur leurs publicités et leurs parutions!
Merci, la MGEN...!</t>
  </si>
  <si>
    <t>stella--100241</t>
  </si>
  <si>
    <t xml:space="preserve">déplorable !  A fuir! d'une incompétence absolue et sans aucun respect ni empathie pour ses assurés . 
En arrêt maladie depuis plus de trois mois , ils ont trouvé le moyen de virer mes allocations journalières sur un vieux  compte joint clos depuis ....6 ans !!!!! trop fort !!!!
Qu'a cela ne tienne je tente desespérement de régler le problème durant près de trois semaines en appelant tous les deux jours sur leur  plateforme avec tout le temps un autre interlocuteur à qui il faut tout réexpliquer .....pour rien alors que je suis malade et peu en état ....Mais ça ils s'en balancent royalement !!!
Finalement cela a mis plus de trois semaines pour qu'ils reversent le montant sur le bon compte , mon compte perso ( celui sur lequel ils me remboursent tous me actes .....on voit bien là la super communication entre les services !!! car pour aller chercher un compte clos depuis 6 ans alors qu'ils ont mes coordonnées bancaires depuis toujours ... faut le faire tout de même ) . Oufffff je me dis voila une grosse épine du pied enlevé et maintenant c'est bon, je vais pouvoir souffler ....
Et bien NON .... figurez vous car une semaine plus tard , au moment du deuxième versement , je vous le donne en mille ......mais vous n'allez pas y croire ....Ils versent à nouveau sur cet ancien compte .......Et on en revient au même point ...appel sur leur plateforme et .....plus qu'à attendre qu'ils daignent de nouveau modifier le versement sur mon compte .... En attendant , mes prélèvements tombent et je suis dans la MMM....en plus d'être malade !!!!
Puisque ça va surement mettre encore plus de trois semaines avant qu'ils daignent me reverser l'argent sur mon compte . Et attendez ....jamais  deux sans trois ...je pense que je vais y avoir droit le mois prochain et les suivants .....
Alors je dis merci la Mgen et surtout fuyez .....des incompétents pareils j'ai rarement vu .... Faudrait vraiment les dénoncer car au lieu d'aider les gens quand ils sont malades comme est censé le faire une mutuelle digne de ce nom , ils les enfoncent encore plus ...je dis BRAVO !Et aucun moyen de joindre  les services concernés c 'est abhérrant </t>
  </si>
  <si>
    <t>fb--102051</t>
  </si>
  <si>
    <t xml:space="preserve">Difficile à joindre , long à répondre et remboursement minimum même en prenant les options les plus chères .
Nous sommes dans une relation bureaucratique et pas considéré comme un client </t>
  </si>
  <si>
    <t>tib1980-101826</t>
  </si>
  <si>
    <t>A chaque fois on me sort quelque chose du chapeau. Envoi de courrier sous 10 jours pour une pièce qui manquerait mais en fait non, j’appelle le service client... déplorable, on tombe soit sur des hystériques soit sur des incompétents mal lunés... au secours comme si je n’avais que cela à faire... pour des cotisations très très élevés...</t>
  </si>
  <si>
    <t>natou68-101447</t>
  </si>
  <si>
    <t>Il s'agit de la prévoyance MGEN.
21 décembre et toujours en attente du complément de salaire du mois de novembre.
Ok il y a des problèmes liés au virus, au télétravail, à des absences pour maladie dans leur organisme, mais quand on relance au moins 10 fois et que l'on vit seule, on se retrouve dans une situation catastrophique.
Merci à la MGEN qui me permettra de  passer des fêtes inoubliables</t>
  </si>
  <si>
    <t>gary-101288</t>
  </si>
  <si>
    <t>Affligeant! impossible d'avoir le service de remboursement ITT. Uniquement des plateformes téléphoniques qui procèdent à des relances dans les différents services. Il n'y a jamais de suite données...On reçoit un message automatique qui stipule qu'on aura une réponse dans les 12 jours...et on ne reçoit strictement rien 12 jours après! c'est affligeant et même parfois humiliant d'être obligé de rappeler sans cesse et de n'obtenir aucune réponse! Quelle tristesse. Je suis à la direction d'un collège, j'ai toujours, par habitude, conseillé aux nouveaux enseignants de prendre la MGEN...je vais maintenant les en dissuader. J'ai transmis mon dossier à un avocat afin qu'il soit l'intermédiaire avec la MGEN. Je ne suis pas procédurier, c'est la première fois. Je suis vraiment désabusé. 10 mois que cela dure. Bon courage à tous.</t>
  </si>
  <si>
    <t>ludace-100907</t>
  </si>
  <si>
    <t>Ce n'est sans doute pas la mutuelle la moins chère mais comme le montant de la cotisation varie en fonction de vos revenus; cela reste équitable. En outre, il convient de reconnaître qu'il n'y a pas profusion de contrats où l'on se perd dans les pourcentages de remboursement selon la catégorie choisie. C'est bien plus clair comparé aux multiples autres mutuelles. 
Pour ma part, tout est plutôt correct: aucun problème depuis que je suis à la MGEN, tout est remboursé en temps et en heure, les prises de rendez-vous rapides avec certes délais d'attente pour certaines spécialités au centre de santé MGEN (dermato, rhumato et ophtalmo). Personnel compétent et plutôt aimable. Tatillon sur les factures: ne pas oublier de vérifier si l'indication "réglée" est mentionnée. Tatillon aussi au Centre de Santé Pasteur Paris 15: prévenir si retard ou absence sinon on vous pointe en "rouge"! 
Je m'étonne donc de tous ces commentaires très négatifs dans l'ensemble. Je m'aperçois que pour la majorité des autres mutuelles ou assurances privées les commentaires ne sont pas non plus très positifs. A noter que la MGEN est intrinsèquement liée aux décisions de la sécurité sociale. Si la sécu refuse la prise en charge il en sera de même pour la mutuelle. Et si vous connaissez une mutuelle moins chère, vraiment moins chère et aussi v plus couvrante, donnez-moi le lien!</t>
  </si>
  <si>
    <t>bonne mutuelle ,disponible rapidement ,a l écoute ,reactif ,remboursement assez rapide je conseil fortement, les remboursements sont a la hauteur de mes attente</t>
  </si>
  <si>
    <t>masqueslip-98841</t>
  </si>
  <si>
    <t xml:space="preserve">Je paie plus de 100 euros par mois, le remboursement est plus que moyen : 416 euros sur un appareil dentaire de 1900 euros.... fonctionnaire enseignante, pas le choix de ma mutuelle.... catastrophe... voilà comment le gouvernement voit ses professeurs !! s'il pouvait négocier une mutuelle avantageuse comme dans le privé.... je prends!! 
</t>
  </si>
  <si>
    <t>michel95120-98695</t>
  </si>
  <si>
    <t>de moins en moins proche des adhérents, beaucoup d'investissement dans la publicité mais des remboursements à ras la sécu, c'est lamentable.
Service de médiation inexistant géré par un groupe "indépendant " mais la MGEN laisse passer le temps et ne réponds pas.
Sur un même dossier de remboursements après plusieurs contestations  et une médiation j'ai obtenus  3 réponses différentes mais aucun réexamen du dossier !</t>
  </si>
  <si>
    <t>coco22560-72285</t>
  </si>
  <si>
    <t>Certaines prestations MGEN, incluses dans mon offre sont maintenant gérées par un partenaire : assurance RMA... on a beaucoup entendu parler de l'administration française tentaculaire et inefficace depuis quelques mois. Les mutuelles françaises sont bien plus fortes en terme de tentacules : on se regroupe, on crée des satellites, on s'enrichit sur le dos des "sociétaires" vaches à lait. Ce partenaire RMA dont les prestations sont connues puisque disponibles sur internet, se permet par exemple d'affirmer que le pack hospitalisation/immobilisation, permettant de bénéficier d'aide à domicile après une hospitalisation, et que je demandais à mon retour d'hôpital, n'était pas de 10H comme indiqué dans leur documentation, mais  de 6H. A force d'insister, on m'a précisé que, comme je vivais en couple, mon conjoint pouvait m'aider (sic) et que donc le pack passait de 10h d'aide à domicile à 6h !!!! En précisant mon degré de handicap, ainsi que celui de mon mari, et sans aucun certificat médical, ce pack est revenu comme par magie à 10h. Que la MGEN se moque ainsi de ses sociétaires est indigne d'une mutuelle, tout en se défaussant puisque le décideur n'est plus la MGEN mais son satellite RMA...</t>
  </si>
  <si>
    <t>picsy-96425</t>
  </si>
  <si>
    <t xml:space="preserve">A la MGEN depuis plusieurs décennies,je suis de plus en plus inquiète pour l'avenir:tarifs élevés,remboursements très moyens et que dire des conseillers téléphoniques!!! incompétence totale, manque d'amabilité,réponses toutes faites.... aucune réponse aux courriers envoyés à ma section !!!un site internet où il est très difficile de poser une question!!Pourtant que de mails reçus pour vendre de la presse,des places de cinéma  et j'en passe....
A la lecture des nombreux commentaires négatifs, il est étonnant que les administrateurs ne réagissent pas,je pensai être un cas isolé.
</t>
  </si>
  <si>
    <t xml:space="preserve">Couple de 69 ans (mon épouse fonctionnaire retraité et assurée principale) et 75 ans (moi en tant membre affilié), nous payons 2.118 € par an soit 176,75 € par mois pour la formule MGEN Référence. Mon épouse est sociétaire depuis quatre décennies. Depuis 3 ans, les cotisations augmentent de 5 % par an. Les tarifs sont prohibitifs, alors que les garanties de remboursement sont (très) médiocres. 
Dernier exemple, il y a quelques semaines : mon épouse, assurée principale, a soumis à la MGEN un devis pour des prothèses dentaires d'un montant de 5.000 €…et la MGEN ne rembourse que 22 % de la dépense, soit 1.100 € (et la Sécu 150 €). Dans ces conditions, on se demande quel est l'intérêt d'une complémentaire santé ?
Je n'évoque pas le service au client (pardon au sociétaire), chacun sait que la qualité de la relation est légendaire (ironie) à la MGEN
Contrairement à ce qu'il peut être dis ça et là, la partie complémentaire de la MGEN n'est pas obligatoire pour les fonctionnaires du ministère de l'éducation nationale (à distinguer de la sécurité sociale obligatoire gérée par la MGEN).
Si vous êtes fonctionnaire avec des revenus supérieurs à la moyenne (typiquement un catégorie A ou un prof agrégé ou un certifié de fin de carrière), il est préférable d'aller voir ailleurs car les cotisations sont fonction de votre revenu (à couverture équivalente). Si vous avez de l'épargne, vous pouvez même vous dispenser de payer une complémentaire santé qui de toute façon ne remboursera jamais les grosses dépenses (les prothèses dentaires à 5 ou 10 k€ par exemple).
La MGEN est peut être intéressante pour les jeunes fonctionnaires de moins de 40 ans avec enfants. Dès que vous arrivez à la retraite, fuyez la MGEN, et pour cause, les retraités payent pour les jeunes.
On peut rappeler que l'article 1964 du code civil dispose que l'assurance est « contrat aléatoire (…) dont les effets, quant aux avantages et aux pertes, soit pour toutes les parties, soit pour l'une ou plusieurs d'entre elles, dépendent d'un événement incertain. »
Quand on y regarde de plus près, seul le gros risque de santé (par ex, cancer, affections longue durée, accidents nécessitant une hospitalisation) sont des évènements véritablement incertains. 
Ce *gros* risque est assuré par la Sécurité sociale.
La complémentaire santé n'assure que la *petite* dépense de santé récurrente et prévisible (soins de ville courants, consultations chez le MG ou un spécialiste de secteur 1, lunettes etc.)
Le petit risque de santé n'est pas à proprement parler un évènement incertain qui justifierait de souscrire une assurance.
Il est utile de rappeler que la Sécurité sociale finance 78,1 % des dépenses de santé en France, les organismes complémentaires 13,4 % et la part restant à la charge des ménages s'établit à 7 % (source Ministère de la santé en 2018).
La Sécurité sociale n'est pas une duperie (elle n'est pas parfaite mais elle assure le risque le plus important cité plus haut, cancer, ALD etc.), en revanche la complémentaire santé dont la MGEN est une duperie légale. Les complémentaires-santé jouent sur la peur de tomber malade.
Par définition, un organisme complémentaire santé ne déboursera jamais plus que ce que l'assuré aura cotisé.
L'auto-assurance (s'assurer soi-même) se justifie si vous êtes une fourmi et que vous pouvez épargner sans difficulté (même 50 € par mois) ; si vous êtes un panier percé, prenez une complémentaire santé (tout en sachant que c'est une duperie légale) en évitant la MGEN.
</t>
  </si>
  <si>
    <t>sax-95945</t>
  </si>
  <si>
    <t>malgré la fusion avec la MGET,je pensais avoir une baisse significative de cotisation.
Les remboursements sont moins pris en charge sur certaines prestations comme l'optique.
Je suis assuré MGEN intégrale.</t>
  </si>
  <si>
    <t>jo-95868</t>
  </si>
  <si>
    <t>Mutuelle a fuire. Manque d’organisation, peu de sérieux, que des problèmes depuis que je me suis inscrit c’est-à-dire 7 mois. Je ne recommande pas du tout !</t>
  </si>
  <si>
    <t>herve-92275</t>
  </si>
  <si>
    <t>Lors de la mort de ma femme, impossible de contacter la MGEN du Var. Fermeture de son espace internet, refus de mes courriers recommandés, personne au téléphone ni par mail, obligation de passer par les réseaux sociaux pour prétendre avoir une réponse.</t>
  </si>
  <si>
    <t>lapiresecu473-92067</t>
  </si>
  <si>
    <t>Des incapables</t>
  </si>
  <si>
    <t>1lona-91759</t>
  </si>
  <si>
    <t>Fuyez cette Mutuelle qui est très chère peu couvrante . Personnels peu compétent et peu accueillant 
Délai de remboursement extrêmement long ( idem pour un devis dentaire qui m'est parvenu au bout de 2 mois...)
Direction impossible à joindre pour manifester son mécontentent 
Mutuelle pas moderne et trop accès sur son passé. Elle a pas encore compris que les gens se renseigne avant de souscrire une mutuelle . A les écouter y a pas mieux que la mgen ...</t>
  </si>
  <si>
    <t>ieio-91708</t>
  </si>
  <si>
    <t>J'y suis depuis un peu plus d'un an et je commence à regretter d'avoir adhéré.</t>
  </si>
  <si>
    <t>morgane1-91704</t>
  </si>
  <si>
    <t xml:space="preserve">Je suis resté 1 an à la mgen mais ce fu un an de souffrance et de galère . Je pensais qu en 2020 les remboursements de santé étaient simple et rapide ( étant chez eux en sécu et mutuelle) 
Mais la mgen arrive à me demander des décomptes de sécu ( de chez eux ) pour me rembourser la mutuelle ( de chez eux ) ..... 
Ils perdent systématiquement les papiers ( factures osteo envoyés 3 fois ) . 
Un site internet qui date du «  moyen âge » . Il faut être sacrément tordu pour faire une demande de renouvellement de carte vitale par internet qu'on doit imprimer et amener en mains propres à la mgen ( quand ils sont ouvert ) ......
Je pense que les webmasters sont resté aux Minitels . </t>
  </si>
  <si>
    <t>36557898514786525bhyredcb-91419</t>
  </si>
  <si>
    <t>juin 2020 La mgen de clermont-ferrand est fermé jusqu'au 29 juin!!! elle rouvrira le 30 juin pour fermé à nouveau le 13 juillet !!! sans blague! le 3676 est constamment occupé, personne ne réponds! personne ne s'occupe du courrier! scandaleux!!!</t>
  </si>
  <si>
    <t>al135-90309</t>
  </si>
  <si>
    <t>fuyez  cette mutuelle  garantie mantien  salaire c est du pipeau  tres chère   trop chère  ...injoignable</t>
  </si>
  <si>
    <t>biguet-89931</t>
  </si>
  <si>
    <t xml:space="preserve">MGEN, mutuelle hélas obligatoire pour les employés de l'éducation nationale...! se permet de rembourser la moitié seulement de l'offre prévue au devis (approuvé par eux, bien sûr !)...
inimaginable !
Je m'explique: mes soins dentaires, 2 appareils mobiles, ont débutés en décembre 2019 seulement, après avoir été contraint de patienter à cause de délai important.
Le devis a été approuvé par eux en novembre 2019.
Le temps de travail de préparation, mise au point, et réalisation, étant importants, se sont terminés en janvier 2020.
Prétexte de remboursement -50%... : les tarifs 2020 ont changés (diminués !)
Ayant une retraite faible, quelle entraide peut m'apporter cette mutuelle ??
Ces soins ont été à cheval sur les 2 années, par coïncidence et importance du travail, la date du devis qui m'a permis de me décider devrait seule être prise en compte...!!! C'est logique ! A quoi sert-il alors !
Je suis persuadée que de nombreux cas doivent être similaires au mien.
Apparement, la doctrine de la MGEN est « L'INDIFFERENCE »...
Ne comptez pas sur la MGEN pour vous aider ?...
A méditer...
</t>
  </si>
  <si>
    <t>chri-cri1-89856</t>
  </si>
  <si>
    <t>Très mauvaise mutuelle qui est chère,avec des garanties bas de gamme. Au niveau des conseillers ( aussi bien au téléphone qu'en agence) ils sont incompétents. J'ai été 10 ans chez eux et depuis 2016 et une hausse de tarifs je suis parti . Beaucoup pense à tort qu'il ne trouveront pas mieux ailleurs . Alors que c'est trouver pire que la mgen qui est compliqué ..... ( la mgen est classée 113 ieme mutuelle sur 120) faire pire relève de l'exploit</t>
  </si>
  <si>
    <t>anthony-67-89540</t>
  </si>
  <si>
    <t xml:space="preserve">En tant qu'AED j'ai souscrit à la mgen et ça a été la pire décision que j'ai prise. Auparavant chez groupama avec des remboursements en dépassements de honoraires Car je suis suivi pour des problèmes de santé et en médicaments, je ne suis plus remboursé par la mgen pour les dépassements d'honoraires et les vignettes à 15%.
Le conseiller m'a certifié que je serai mieux remboursé ( car mutuelle beaucoup plus chère que groupama) et que j'aurais aucun reste à charge.
On m'a délibérément menti pour faire un contrat ( et encore j'ai refusé une assurance en cas de décès que la mgen voulait absolument me vendre) 
Je quitte cette mutuelle le plus vite possible car beaucoup de mensonges, de belles paroles et de beau discours mais la réalité est toute autres </t>
  </si>
  <si>
    <t>sabine1984-88661</t>
  </si>
  <si>
    <t>Trop cher pour des garanties santé très moyenne . De la prévoyance mais impossible de les mettre en place . Il ne faut pas etre en arrêt de travail pour le complément de salaire car c'est quasi impossible à obtenir</t>
  </si>
  <si>
    <t>mariemarthe53-88141</t>
  </si>
  <si>
    <t>bonjour
Suis à la retraite de l Eduction Nationale depuis peu. J ai encore un enfant à charge. Je souhaite quitter la MGEN. Qui peux me conseiller une autre mutuelle. La MAGE conseillée sur ce site n'accepte pas les retraités.
Merci d'avance;</t>
  </si>
  <si>
    <t>mel-87314</t>
  </si>
  <si>
    <t>très mauvaise mutuelle : dégradation continue des remboursements ; aucun suivi de l'évolution des frais des prestations de santé ; budget MGEN dépensé en frais de communication énorme. Mutuelle à fuire</t>
  </si>
  <si>
    <t>eric74-85712</t>
  </si>
  <si>
    <t>La mgen n'a cessé d'augmenter ses tarifs pour des prestations de pietre qualité. J'etais censé recevoir un echeantier chaque année or il n'est pas envoyé. Il faut insiter pur l'obtenir. Le service telephonique ne gere pas correctement les dossiers. J'ai enfin changé pour une autre mutuelle qui offre des prestations de bien meilleurs qualité et moins chère. Il est dommage que l'on soit obligé de rester affilier à  la securite sociale chez eux</t>
  </si>
  <si>
    <t>mormor-81385</t>
  </si>
  <si>
    <t>Je viens de prendre ma retraite et j'envisage sérieusement de changer de mutuelle, alors que je suis à la MGEN depuis 1976.
Des cotisations prohibitives, je devrais cotiser 220 euros par mois, pour des remboursement peu compétitifs.
Je cherche en ce moment et je n'ai aucun mal à trouver à la moitié du prix pour des prestations meilleures.
Sans oublier les publicités diverses dans les médias financées par nos cotisations ...
J'attends des arguments éventuels pour me faire changer d'avis ainsi que des mutuelles autres qui donnent satisfaction (je regarde en ce moment du côté de Mutualia).</t>
  </si>
  <si>
    <t>leslie-80470</t>
  </si>
  <si>
    <t>Nul, remboursements bas pour prix maxi. Mon mari dans le privé paye moins cher et est mieux remboursé.</t>
  </si>
  <si>
    <t>arlomigui-80468</t>
  </si>
  <si>
    <t>Depuis longtemps à la MGEN, dégradation des valeurs et incompétence des interlocuteurs, je parle pour la nouvelle section dont je dépend, celle des Yvelines.</t>
  </si>
  <si>
    <t>bdurice-79990</t>
  </si>
  <si>
    <t>La catastrophe ; pire c'est pas possible , en plus  c'est très cher et les remboursements sont qui nulles ! à fuir absolument ! je déconseille fortement !
Ils ne savent même pas de qui ils parlent et ils vous roulent dans la farine ! au final les informations qu'ils vous donnent sont fausses !</t>
  </si>
  <si>
    <t>sandrine-77069</t>
  </si>
  <si>
    <t>La pire mutuelle au monde ! 2 mois pour faire des devis. C'est inadmissible ! Le service client mériterait une bonne formation a la politesse. C'est du jamais vu !</t>
  </si>
  <si>
    <t>nancym-75869</t>
  </si>
  <si>
    <t>Mutuelle qui fait perdre du temps pour les devis dentaires, il faut attendre 3 semaines pour une réponse et pas la bonne en plus.</t>
  </si>
  <si>
    <t>11 mai 2019 suite à une expérience en mai 2019</t>
  </si>
  <si>
    <t>sylvie-75817</t>
  </si>
  <si>
    <t>Prévoyance, nulle pour ce qui concerne le délai de paiement. Payée le 10 avril pour la période du 18 février au 31 mars et à ce jour pas de réponse pour la période du mois d'avril</t>
  </si>
  <si>
    <t>tacite-71521</t>
  </si>
  <si>
    <t>Des menteurs ! Il est grand temps de lancer une pétition en ligne pour dénoncer cette mutuelle humiliante trompeuse !</t>
  </si>
  <si>
    <t>kakaloo-71190</t>
  </si>
  <si>
    <t>Cette mutuelle est une honte pour les enseignants qui se font tondre comme des veaux. Après plus de 30 min au téléphone on peut vous raccrocher au nez</t>
  </si>
  <si>
    <t>misstulipe-70679</t>
  </si>
  <si>
    <t>Mutuelle assez couteuse 10 euros pas mois  qualite du service excecrable Perte des dossiers mauvaise gestion des dossiers  plusieurs interlocuteurs donc suivi mauvais</t>
  </si>
  <si>
    <t>26 janvier 2019 suite à une expérience en janvier 2019</t>
  </si>
  <si>
    <t>cbh-70621</t>
  </si>
  <si>
    <t>Je viens de me faire opérer et le chirugien et anesthésiste ont pris 1 dépassement de 3900 euros)
REMBOURSEMENT ZERO euro!
C'est scandaleux et inadmissible.
A EVITER.</t>
  </si>
  <si>
    <t>so-69544</t>
  </si>
  <si>
    <t>Des incompétents notoires!ça fait plus de deux ans que je me bats pour que mes filles apparaissent sur ma partie mutuelle (elles n'y apparaissent pas à cause d'une erreur de leur part au départ) et j'appelle tous les mois mais rien est fait. Je me suis déplacée et on m'a assuré qu'on allait s'en charger. ça fait un mois que j'attends. Je paye 300 euros par mois pour 4 personnes et personne n'est capable de régler un pauvre problème alors qu'en serait-il s'il y avait un vrai problème? Surtout ne pas adhérer à cette mutuelle !</t>
  </si>
  <si>
    <t>dumdum58-68920</t>
  </si>
  <si>
    <t>La MGEN un scandale même dans les maisons de retraite .Argent nerf de la guerre pour la MGEN plus de réunion chronique  que la efficacité sur le terrain depuis 39 ans</t>
  </si>
  <si>
    <t>pigeon-67202</t>
  </si>
  <si>
    <t>système informatique défaillant, la MGEN rembourse les professionnels de santé au lieu de rembourser le patient qui a fait l'avance des frais, ensuite la MGEN refuse de reconnaître son erreur , spécialiste des problèmes informatiques de télétransmission, une mauvaise foi notoire, tout pour déplaire, incapables de résoudre les problèmes des assurés même quand on apporte des preuves, à force de récupérer des assurés de tous les côtés, la MGEN est dépassée, les systèmes informatiques se télescopent, en fait c'est la MGEN qui nous rend malade ... à force d'incompétence</t>
  </si>
  <si>
    <t>26 août 2018 suite à une expérience en août 2018</t>
  </si>
  <si>
    <t>vincent69-66408</t>
  </si>
  <si>
    <t>Ancien fonctionnaire d'état avant décentralisation, nous avons été transféré sans avis de la MGET à la MGEN. Rien ne changera Résultat remboursement pitoyable, protocole de soins pour orthodontie pour mon fils cassé, 700 euros de remboursement non pris en charge.
Et maintenant, non reconduction de reconnaissance en ALD reconnue depuis 2010.
Sans compté une cotisation de 140 euros par mois, à ce prix, on s'attend à des remboursements et services de qualités !
Même l’ostéopathie n'est plus remboursé.
Mutuelle honteuse et irrespectueuse
C'est décidé, je ne reste pas dans cette pseudo mutuelle.</t>
  </si>
  <si>
    <t>helenat-65822</t>
  </si>
  <si>
    <t xml:space="preserve">Sont capables de perdre en l'espace de 4 mois, de perdre des fiches de paies, des contrats et une déclaration de grossesse....
Pour finir par se tromper sur les dates de congés maternité et donc de faire perdre de l'argent en rétorquant que la reçu n'a jamais tort...
</t>
  </si>
  <si>
    <t>arthur71-65577</t>
  </si>
  <si>
    <t>Une honte, même gravement malade il faut se battre avec la MGEN pour faire valoir nos droits, ils trouvent toujours une excuse pour ne pas rembourser et leurs delais sont extremement longs !!! Ne prennez surtout pas leurs assurances deces car ils chercherons à ne pas vous la payer</t>
  </si>
  <si>
    <t>j-jakabriol65-64768</t>
  </si>
  <si>
    <t>J'ai récemment démissionné de cette mutuelle au bout de 40 années de cotisation soit environ 60 000 euros de dépenses actualisées.Il me semble que la cotisation assise sur le revenu de l'adhérent est une intention communiste généreuse mais dévoyée car dans mon cas depuis 9 ans 10000 euros annuels ne m'étaient pas versés et par décision de justice attribués à ma compagne en pension alimentaire. Elle payait de son côté sa propre mutuelle. J'ai demandé au moment du changement de mon statut qu'il soit tenu compte de ce coût et de cette réalité. La mutuelle a refusé donc je suis parti. Elle me poursuit aujourd'hui pour non respect du délai de démission et me réclame 280 euros. Il faut vous dire qu'en 40 ans de cotisation je n'ai jamais reçu le moindre document qui m'informât de cette obligation alors que la Maif m'envoie chaque année l'info . Alors cette mesquine tentative de gratter encore un peu me dégoûte complètement.</t>
  </si>
  <si>
    <t>testerine-60484</t>
  </si>
  <si>
    <t>C'est déjà difficile de gérer une personne en dépendance totale qu'on est obligé de placer en EHPAD mais quand la mutuelle y met de la mauvaise volonté et n'en a rien à faire c'est encore plus compliqué!</t>
  </si>
  <si>
    <t>sandrine-b84-64277</t>
  </si>
  <si>
    <t>Ne pas souscrire à cette complémentaire santé ! Une honte ! Aucun dédommagement sur les 600€ dus ! Tout ça pour un cancer de la thyroïde !!! En plus de la maladie, il faut aujourd’hui faire face au problème du versement de maintien de salaire! Depuis janvier le seul service joignable explique seulement « nous allons faire une réclamation », rien ne se passe. Scandaleux. Sans compter la qualité d’échange, bien plus que médiocre. Ne surtout pas souscrire chez cette mutuelle. Service d’incompétents. Recours en justice</t>
  </si>
  <si>
    <t>mamoucha-63878</t>
  </si>
  <si>
    <t xml:space="preserve">Très bonne mutuelle, contrairement aux autres avis.
En cas d'hospitalisation aucune avance de frais ni de démarches et niveau prévoyance de nombreuses prestations. L'orthodontie bien remboursée (450e!) pour avoir fait des recherches c'est très intéressant 
</t>
  </si>
  <si>
    <t>philtj-63845</t>
  </si>
  <si>
    <t>une mutuelle qui traite ses remboursements avec 1 mois de retard, c'est vraiment lamentable! j'ai appelé ce matin pour savoir ou en était mon remboursement de prothèse du 17 avril, aujourd'hui 7 mai, on me dit que l'on traite actuellement les demandes du 6 avril!! De qui se moque-t-on? C'est ça la qualité de service annoncé par la MGEN? C'est ça le sérieux de cette mutuelle? Pour une cotisation de 72 € par mois, on n'est vraiment mal loti après 40 ans de présence. Mon constat: T'as besoin de rien , adhère à la MGEN, sinon passe ton chemin</t>
  </si>
  <si>
    <t>clairon-62759</t>
  </si>
  <si>
    <t xml:space="preserve">4 Test ECPA Pearson 2 de logiques puis association de mots test grammaire et orthographe
Présentation lamentable entreprise au pas de course par contre tests trés pris au sérieux et éliminatoires.
Le rh ne prend même pas le temps ni la courtoisie encore moins la décence d'attendre la fin de la présentation de l'entreprise (car le ils le font aprés le test ... comprenne qui peut) pour donner les résultats surtout s'ils sont éliminatoires pour que l'on dégage vite.
Seule question : vous avez d'autres pistes ?
4 personnes recrutées en CDD de 7 mois ou plus 2 personnes éliminées pas question d'avoir les résultats des tests car ils sont détruits (c'est ce qu'ils disent en tout cas) si pas dans la moyenne on s'en va même si on correspond parfaitement au poste demandé car on ne peut y déroger dixit le rh.
Bref à éviter ne font que des cdd parfois un cdi soigneusement choisi parmi la charte de la diversité qu'ils ont parait il signé.
Education nationale oblige trés imbus de leur personne et quand à l'humain et bien je ne sait pas ou il est pas au centre des préoccupations du processus de recrutement c'est sur.
</t>
  </si>
  <si>
    <t>agla-62491</t>
  </si>
  <si>
    <t>Je suis jeune enseignante et suis à la mgen depuis la rentrée de septembre 2017. Lors du 1er rdv on m'a annoncé un premier tarif qui était de 5€ inférieur de celui que l'on m'a finalement demandé de payer! De plus depuis janvier 2018 je dois payer encore 14€ en plus par mois car j'aurais 30 ans en decembre et que ça fonctionne par palier. Aucune info ne m'a été donné lors de mon Rdv au bureau de Saint Denis. Je trouve ces pratiques odieuses, pour moi c'est vraiment tromper le client. Je suis donc en train de préparer mon contrat de résiliation car 50€/mois pour quelqu'un en bonne santé ça ne me convient pas du tout!!</t>
  </si>
  <si>
    <t>michellewxcvbn-61697</t>
  </si>
  <si>
    <t>bjr je suis a la MGEN et mecontente de leurs services ils ont perdu tous mes papiers de remboursement de lunettes pourtant le courrier est bien arrive avec une autre feuille de remboirsement , ils n ont jamais rien retrouve , ça a duré 2 mois a me ballader j ai du tout renvoyer , mon optitien me dit qu ils sont habitués de ce fait !!!! quand j ecris un mail je n ai pas de reponse ou 3 semaines apres et qui ne resoud pas le probleme !!! mutuelle a fuir je n ai aucune nouvelle d un remboursement pour mon mari depuis un mois</t>
  </si>
  <si>
    <t>raimundo-37948</t>
  </si>
  <si>
    <t xml:space="preserve">Bonjour,
Lorsque j'étais jeune enseignant, j'avais une autre mutuelle, sur le conseil des collègues plus expérimentés, il fallait adhérer à la MGEN, ce que j'ai fait.
Je ne suis pas satisfait de leurs prestations, notamment pour l'optique et le dentaire.
De plus, c'est complètement opaque, ils ont augmenté les tarifs au 1er janvier 2018 sans avertir leurs clients, eux les donneurs de leçon sur la solidarité, le mercantilisme des autres mutuelles. Le taux est passé de 3,11 % à 3,18 %
En plus, je ne comprends pas sur quel montant, ils se basent pour calculer la cotisation.
</t>
  </si>
  <si>
    <t>anita90kg-666-60665</t>
  </si>
  <si>
    <t>Bonjour, PARTEZ EN COURANT LOIN DE CETTE MUTUELLE
Je suis directrice d'une école de l'EN en Somalie. J'ai voulu garder la mgen parce que j'étais restée de rejoindre mamadou mon amant et les petits de l'école.  La mgen m'a mise sur la paille. Ils m'ont fait payer cher mes cotisations. Aujourd'hui je suis en attente depuis plus de 2 ans (!!) d'un détartrage ! En plus je leur ai demandé de m'aider à faire venir les petits écoliers mais ils ne m'ont pas répondue. Alors j'attends et les petits somaliens attendent de venir en France car nous pensons qu'il n'y en a pas assez en France.</t>
  </si>
  <si>
    <t>lila-60480</t>
  </si>
  <si>
    <t xml:space="preserve">FUYEZ SI VOUS TENEZ A VOTRE SANTÉ MENTALE...
Cela fait des mois que je demande mes remboursements de soins sans succès, après de multitudes appels, mails et courriers. Je n'en peux plus. A chaque fois que j'ai un interlocuteur au téléphone (quand j'arrive à avoir quelqu'un !) on me raconte n'importe quoi, les discours sont différents en fonction de la personne que j'arrive à avoir au bout du fil ! : "On n'a pas reçu votre courrier"/ "On a perdu votre RIB" / "Vous n'avez pas envoyé dans le bon service" / " Il faudrait renvoyer vos documents" / " Il y a eu un problème de télétransmission"...etc. Cette liste est non exhaustive évidemment.
Je précise toutefois que je suis MGEN FILIA et que tout est sous-traité par B2V/BCAC : des incompétents de premier choix !
Auparavant j'étais chez HARMONIE MUTUELLE et j'en étais satisfaite... malheureusement nous ne pouvons plus choisir !
</t>
  </si>
  <si>
    <t>ram59-59499</t>
  </si>
  <si>
    <t>Mauvaise foi et incompétence de cet organisme que bien sûr, je vais quitter.</t>
  </si>
  <si>
    <t>langdom86-58142</t>
  </si>
  <si>
    <t>Ayant un contrat de complémentaire santé à la MGEN, j'écris cet avis pour faire savoir, qu'en ce qui me concerne, les tarifs sont très intéressants et les garanties pertinentes. Enfin une mutuelle qui rembourse convenablement les frais d'optiques. Les conseillers sont disponibles et compétents (aussi bien par téléphone, qu'en agence). Je recommande la MGEN en complémentaire santé, sans hésitation.</t>
  </si>
  <si>
    <t>6donie54-57831</t>
  </si>
  <si>
    <t>J'ai sollicité, il y a plusieurs mois une demande d'allocation "aide au mutualiste aidant". Devant les papiers à remplir (même complétés on redemande d'autres formalités et ainsi de suite) j'ai abandonné le projet ayant l'impression de faire l'aumône. Ce qui doit drôlement arranger les affaires de la mutuelle qui fait des offres alléchantes mais qui ne les tient pas.</t>
  </si>
  <si>
    <t>04 octobre 2017 suite à une expérience en octobre 2017</t>
  </si>
  <si>
    <t>brig-57810</t>
  </si>
  <si>
    <t>fonctionnement très bureaucratique, site internet inefficient. Déconventionnement non transparent des établissmenets et des professionnels de santé</t>
  </si>
  <si>
    <t>abc-57694</t>
  </si>
  <si>
    <t>Adhérente de la mgen depuis mon entrée dans l'EN j vois le service se dégrader et les tarifs atteindre des sommets. La relation à l'adhérent manque de transparence avec des montants de remboursements qui varient sans information claire, un refus du dialogue en cas de contestation et des tarifs très élevés pour une prise en charge a minima.</t>
  </si>
  <si>
    <t>s43-56802</t>
  </si>
  <si>
    <t>MGEN mutuelle à fuir !! En 3 mois aucune réponse à mes questions malgré les relances toutes les semaines, entre mails et téléphone.</t>
  </si>
  <si>
    <t>anddyy-56557</t>
  </si>
  <si>
    <t>très fort pour séduire de nouveaux encadrants,tres long pour honorer leur contrats</t>
  </si>
  <si>
    <t>chf33-55211</t>
  </si>
  <si>
    <t>Nulle. J'étais à la MGET depuis 2013 qui a fusionnée avec MNT et MGEN. La MGET pour mes remboursements me dit que je ne suis pas ou plus adhérent !!! Je vais m'y déplacer et ça va chauffer</t>
  </si>
  <si>
    <t>margaux-54044</t>
  </si>
  <si>
    <t>Je suis très déçue de la MGEN. Depuis que j'y suis je n'avais pas eu de problèmes concernant les rempboursement , et maintenant depuis 2 ans à la suite de lourds problèmes de santé je suis constament arrivée là-bas pour obtenir mes remboursements qui me sont indispensable pour continuer à avoir une vie décente. Le Service téléphonique injoignable, à moins d'avoir 1h à perdre pendant au bout du fil sans réponse. Les remboursements sont toujours en retard ou n'arrive jamais si on n'appelle pas. Ce qui n'est franchement pas pratique quand on à énormément de frais de santé et un petit salaire. Je ne recommande donc pas la MGEN, car cette mutuelle manque sérieusement de professionnalisme et de rigueur.</t>
  </si>
  <si>
    <t>coligny-53581</t>
  </si>
  <si>
    <t>Je suis à la MGEN depuis l'âge de 18 ans. A cette époque, la MGEN etait une vraie Mutuelle, Solidaire et à l'écoute des Sociétaires. A la retraite, la MGEN me déçoit . Je leur ai remis un chèque ( paiement indus ) de 45,26€ le 16/10 dernier. Ils l'ont égaré, mais ils m'ont adresse plusieurs lettres de relance puis une lettre recommandée avec AR, truffée de menaces, dont passage au Tribunal (!) . Ils ont retrouvé le chèque en janvier et j'ai donné mon accord ecrit pour encaissement. Depuis, il n'a pas été encaissé : je vais bientôt recevoir des rappels et des menaces !
Les pertes sont nombreuses, les remboursements dentaires ridicules, les réponses aux messages envoyés souvent Hors Sujet.</t>
  </si>
  <si>
    <t>cc-51894</t>
  </si>
  <si>
    <t>Pour résilier la mutuelle accrochez -vous, comptez un peu moins d'un an pour qu'elle devienne effective  : 2 recommandés avec AR n'ont pas suffi à rendre effective la résiliation : apres avoir recu un courrier m'indiquant qu'ils ont bien pris en compte ma demande, ils continuent à me prélever la cotisation mutuelle 4 mois apres. J'ai eu un conseiller au téléphone qui m a annoncé qu'il faudrait attendre 6 semaines pour avoir le remboursement des 4 mois( environ 400 euros) Trouvant cela honteux, j'ai saisi le mediateur.
Un bon conseil : fuyez!</t>
  </si>
  <si>
    <t>imen-51485</t>
  </si>
  <si>
    <t>J'ai pris une mutuelle chez la MGEN en Septembre 2015. Je devais bénéficier de trois mois gratuits puis payer 32 euros par mois. Apparemment, le prélèvement automatique que j'ai mis en place avec la conseillère N'A JAMAIS été validé. Aujourd'hui, ils me réclament 1348 euros à payer ! Alors que ma cotisation annuelle ne devait pas dépasser les 384 ! Je suis en train de faire une crise d'angoisse.
Demain, je vais les voir, résilier mon contrat et exiger des explications ! Si jamais ils me réclament encore cette somme, je porte plainte !</t>
  </si>
  <si>
    <t>xxx-51349</t>
  </si>
  <si>
    <t>Des "bugs" informatiques qui bloquent le paiement des prestations et une incapacité locale à réagir pour les surmonter (c'est pas moi c'est Paris).
Gros soucis avec les anciens adhérents MGET repris par MGEN</t>
  </si>
  <si>
    <t>14 janvier 2017 suite à une expérience en janvier 2017</t>
  </si>
  <si>
    <t>elisabeth6308-51301</t>
  </si>
  <si>
    <t>Un suivi des plus déplorables, des fichiers sans cesse perdus et pas mis à jours. Le prix est excessif par rapport à ce que la mutuelle nous rembourse. Je me suis déplacée à plusieurs reprises afin de voir un conseiller et de réctifier mon dossier or cela n'a toujours pas été fait (début des démarches juillet 2016 et nous sommes en janvier 2017)!!!!</t>
  </si>
  <si>
    <t>angel88-50497</t>
  </si>
  <si>
    <t>Des heures passées au téléphone pour régler des problèmes et ça n'a pas suffi ! Les mutuelles départementales et le siège ne communiquent pas. Mon mari a été en disponibilité, il était donc prélevé sur notre compte et quand il a réintégré l'EN ils ont continué à prélever sur le compte et sur le salaire alors que j'avais fait le nécessaire et qu'on m'avait dit de ne pas m'inquiéter ! Plusieurs mois pour récupérer le trop perçu. Couac également avec une renégociation d'assurance pour le prêt immobilier, ça a duré + de 6 mois !!</t>
  </si>
  <si>
    <t>stephane-50147</t>
  </si>
  <si>
    <t>Celà fait 6 mois qu'on se bat avec eux pour un remboursement de prélèvements automatiques qui continuent inutilement. Relances, mails, rien n'y fait. Les courriers sont perdus, les infos doivent être remontées à chaque fois, c'est catastrophique. A fuire !</t>
  </si>
  <si>
    <t>peinard-49928</t>
  </si>
  <si>
    <t>Pour les mêmes prestations, la cotisation peut être très variable. Elle est calculée directement en pourcentage du salaire. 
La devise de la mgen pourrait être "gagner plus pour payer plus"</t>
  </si>
  <si>
    <t>mathilde-49645</t>
  </si>
  <si>
    <t>Suite à la fusion de la MGET avec la MGEN. Mon dossier est vide. j'ai été déclarée primo accesdente  pour le vaccin antigrippal . Je n'ai pas eu le remboursement de la  part mutuelle pour un spécialiste avant opération du pied dans une clinique mutualiste. Les questions précise restent sans réponse. Pas de possibilité de contacter un responsable . Heureusement il y a le médiateur de la mutualité française . J'ai obtenu satisfaction pour la délivrance d'un vaccin sans passer au préalable par un médecin. J'ai fait un second  recours pour le paiement de la part mutuelle à la clinique mutualiste, sans que j'en fasse l'avance.</t>
  </si>
  <si>
    <t>vovo-139536</t>
  </si>
  <si>
    <t>Adhérent depuis une douzaine d'année à Harmonie Mutuelle, j'ai vu les cotisations augmenter dans des proportions considérables !
exemple : cotisation prévue pour 2022 en hausse de 9,07% sur 2021, ou encore en hausse de 15,3% sur 2020 !!!
et avec un niveau de remboursement très moyen.</t>
  </si>
  <si>
    <t>Harmonie Mutuelle</t>
  </si>
  <si>
    <t>lancelot89-138953</t>
  </si>
  <si>
    <t>A fuir !!! Départ en retraite début août donc contrat résilié via mon employeur , j ai reprit contact par téléphone après être tombé sur une messagerie un interlocuteur qui a mit 35 mm pour traiter mon nouveau contrat m a dit on vous compte pas août contrat reçu par courrier mi octobre soit un mois après et j ai la surprise de constater  un prélèvement de 452 euro pour 4 mois d août à novembre sans m avoir informé .je me suis déplacé à l agence je suis tombé sur une femme qui m a envoyé sur les roses  en 3 mn en disant vous devez 4 mois y a pas a discuter ou à faire un échelonnement je précise que depuis mi septembre c est un nouveau n• d adhérent j ai envoyé 5 mails aucunes réponses ça m étonne pas à lire les avis ici</t>
  </si>
  <si>
    <t>cathy-137527</t>
  </si>
  <si>
    <t>impossible d' avoir quelqu'un par téléphone j' ai demander qu'un conseiller me rappel voilà plus de 10 jours.
J'attends toujours,personne n' as rappelé. j'ai renvoyé un mail à l'agence de Riom toujours pas de réponse.
Quand je me connecte sur mon compte je vois les remboursements, mais pas possible d'envoyer les factures pour se faire rembourser.
J'espère que j'aurais une réponse.
Merci d'avance.</t>
  </si>
  <si>
    <t>06 octobre 2021 suite à une expérience en septembre 2021</t>
  </si>
  <si>
    <t>remi--136177</t>
  </si>
  <si>
    <t xml:space="preserve">Personnel très sympathique mais compétence générale 0/5
Un alambic administratif ...
« On » est sensé être allé sur la Lune, c’est pas avec leurs équipes 
</t>
  </si>
  <si>
    <t>cocololo-124096</t>
  </si>
  <si>
    <t>Je déconseille cette mutuelle ,depuis avril 2021 je veux résilier le contrat de mon fils car il a maintenant une mutuelle obligatoire et il est impossible de résilier il manque toujours un papier ils sont très long à répondre aux messages ! A ce jour le 21 juillet , mon fils est toujours prélevé et rien ne bouge !!! catastrophe ??</t>
  </si>
  <si>
    <t>momo-122766</t>
  </si>
  <si>
    <t>Mutuelle mauvaise au niveau des prix comme dès remboursement, il m’on donner une mutuelle, soit disant conforme à mes besoins  et je me retrouve à paye à chaque fois mes soin et du reste à charge, à aucun moment j’ai dès remboursement gratuit, on est en France quand même. Je la déconseille fortement!!!</t>
  </si>
  <si>
    <t>fuckyou-122369</t>
  </si>
  <si>
    <t>Alors qu'Harmonie mutuelle prends du retard ds mon dossier, ils me prélève sans prévenir 160€. Je n'ai donc ni pu gérer une opposition temporaire avec la banque, ni pu obtenir d'échelonnement ayant été prévenue la veille.</t>
  </si>
  <si>
    <t>zag-116200</t>
  </si>
  <si>
    <t xml:space="preserve">Pire mutuelle jamais rencontré. A fuir absolument.
Commence par refuser tout remboursement, ne donne aucune explication si vous ne les contactez pas. Une horreur à contacter. Les différents interlocuteurs ne sont pas au courant de ce qui s'est dit précédemment rendant toute discutions stériles (vous vous répétez sans jamais avancer... je pense que c est volontaire).
D'une telle lenteur lorsque c'est dans votre intérêt et d'une telle vivacité lorsque c'est dans le leur... que dire de plus.
Je n'ai jamais eu à faire à pire entreprise, pas mutuelle, mais bien tout secteur confondu. Jamais aucune interaction ne s'est passée tranquillement en 2 ans...
</t>
  </si>
  <si>
    <t>kui-115829</t>
  </si>
  <si>
    <t xml:space="preserve">Très lent ! Très compliqué ! 
Ils se sont trompés dans ma date de naissance lors de la souscription de mon contrat... ce qui a bloqué tous mes remboursements et leur a pris 6 mois pour corriger cette erreur.  Après correction, l'assurance maladie m'a donné les copies de tous les frais que j'avais avancé, mais Harmonie mutuelle a quand même refusé de me rembourser, car je ne pouvais pas fournir les "tickets de caisse" de pharmacie que je n'avais évidemment pas gardé.  L'assurance maladie m'a confirmé que ce n'était pas normal.
Quand cela fonctionne "normalement", les remboursements prennent beaucoup de temps par rapport à mes anciennes et nouvelle mtuelles, environ 2 mois de délai.
Lorsque vous allez voir ailleurs, ils sont a contrario très réactifs, puisque vous vous faites  immédiatement harceler de messages vocaux pour souscrire un nouveau contrat, alors que vous leur avait déjà mentionné que vous ne souhaitiez pas poursuivre avec eux. </t>
  </si>
  <si>
    <t>halima-114861</t>
  </si>
  <si>
    <t xml:space="preserve">Mutuelle à fuir 
Ne vous engagez pas ou vous le regretterai car si vous voulez résilier au bout d un an en toute légitimité, ils continuent à vous débiter et vous harcèlent </t>
  </si>
  <si>
    <t>alb-87855</t>
  </si>
  <si>
    <t>Pire mutuelle jamais souscrite. 100% de mes interactions avec eux se sont mal passé. Meme lorsque j'ai rattaché ma compagne, je leur ramène une cliente en claire, même la dessus ca s'est mal passé... Aujourd'hui je refuserai un poste si la mutuelle d'entreprise est chez eux. Si je pouvais mettre 0 ce serait bien plus juste.</t>
  </si>
  <si>
    <t>sara--113476</t>
  </si>
  <si>
    <t>Attention Attention Attention mes parents on signé le contrat avec l'ACS et dans ce contrat il y avait une garantie obsèques de 2000€ si un de mes parents décède, ensuite on le contrat se termine on renouvelle  entre-temps se n'ai plus avec l'ACS mais l'ASS puis ma mère décède et vous savez quoi on nous disent que la garantie obsèques n'est plus valable depuis qu'on a renouvelé le contrat avec l'ASS alors que harmonie mutuelle nous a JAMAIS PRÉVENU, c'est eux qui encaisse tout les mois c'est à eux de nous prévenir. Voilà je devais prévenir un peu tous le monde ensuite je me dirigerais vers les different réseaux sociaux et à tout mes proches qui sont  assurés chez harmonie mutuelle vérifier vos contrats et ceux de vos proches. Attention méfiance.</t>
  </si>
  <si>
    <t>paul-110841</t>
  </si>
  <si>
    <t>Assuré depuis de nombreuses années, adhérent contrat groupe FNATH, augmentation moyenne des cotisations  des mutuelles santé en 2021 de 4,3% c'est déjà trop. Et bien harmonie mutuelle pour moi plus 10% alors mutualisme ou capitalisme authentique,  à fuir</t>
  </si>
  <si>
    <t>leamlt-109532</t>
  </si>
  <si>
    <t xml:space="preserve">Très très déçu !!!!!! 
6 mois que je paye alors que ça fait 6 mois que j'ai demandé la résiliation ! 350€ en tout!! 
Toujours un papier qui manque ou perdu alors que j'envoyais exactement ce qui était demandé. 
Un manque de professionalisme total et des mensonges. Encore ce mois si j'ai été prélevé alors que j'ai ENCORE envoyé les papiers avant les dates. C'est honteux !!!! Je ne recommande à personne harmonie mutuelle. Et je demande le remboursement sinon des poursuites radicales. </t>
  </si>
  <si>
    <t>elle-107948</t>
  </si>
  <si>
    <t xml:space="preserve">Je mets zéro.
 Ils me réclament la cotisation du 1er trimestre 2021 alors que le chèque a été encaissé le 5 janvier ! ! ! Que faire ?
Depuis que je suis à cette mutuelle ils font sans cesse des erreurs, envoie plusieurs fois les mêmes doc et leur contraire, etc...et jamais ne s'excusent !
Incompétences bureaucratiques, ou peut-être une manière de virer les gens qui leur coûte cher, autrement dit trop malades ? </t>
  </si>
  <si>
    <t>audrey-107133</t>
  </si>
  <si>
    <t xml:space="preserve">Si je pouvais mettre 0 sincèrement c'est la note que j'aurais mis.
Si vous cherchez un mutuelle un conseil ne choisissez pas harmonie mutuelle.
J'ai résilier mon contrat chez eux depuis 2017.
Et chaque année j'ai un petit courrier de leurs parts me réclamant des indus et ce qui est le plus fou c'est que chaque année le montant change si j'avais pu faire les captures d'écrans pour en montrer la preuve. Et quand vous appeller le service contentieux on est pas capable de vous expliquer pourquoi mais on vous oblige à payer. 
Et quand on demande un responsable même cela est la croix et la bannière.
Un ancienne cliente excédée et le mot est faible. </t>
  </si>
  <si>
    <t>loujo-104864</t>
  </si>
  <si>
    <t>Maintenant que j'ai découvert ce site, je peux enfin m'exprimer et enfin être lu.
Avant probtp (avis déjà déposé), j'étais chez Harmonie mutuelle depuis au moins 10 ans (anciennement Touraine mutualiste quant à moi)
J'ai demandé un remboursement pour soins dentaires (et pas un luxe, juste des "vrais" soins). Réponse, "vous n'avez pas de prise en charge !"
Je n'étais jamais malade, je ne leur coutais rien.
Un jour j'en ai eu besoin, et on ne m'a même pas aiguillé, aucune explication supplémentaire que  "vous n'avez pas de prise en charge !"
Dégouté, j'envoie un recommandé fin octobre pour résiliation (faut arrêter d'être bête quand même)
On m'écrit Mars de l'année suivante que je n'ai pas payé depuis début janvier et on me menace de poursuites !
J'envoie un mail indiquant la date du courrier et le recommandé.
On me demande la copie du courrier et une photocopie du recommandé !
Hallucinant, je n'envoie qu'une copie du recommandé tamponnée au 31 octobre.
Plus de retour.
Ok, je me dis qu'enfin on va me fiche la paix.
Ils sont restés "greffés" sur mon compte améli sans avoir la possibilité de les retirer (zone grisée), eux seuls sont à-mêmes de le faire.
J'écris à nouveau, jamais le moindre retour.
Durant des mois, les données de soins ne pouvaient être télétransmises car harmonie mutuelle occupait la place !
C'est enfin la CPAM qui m'a laissé l'accès et le choix de les retirer, mais après m'avoir envoyé plein de mails me stipulant de prendre contact avec Harmonie.
Merci quand même à eux.
Et honte à cette mutuelle, menaces et mauvaise foi sont de mises chez eux.
Et enfin la mutuelle probtp a pris place et les remboursements ont enfin eu lieu, pour le moment..
Car avec la prévoyance pour arrêt de travail .. Je ne touche rien, rien, rien, injoignables que du mépris !
Voir mon avis à ce sujet =&gt; probtp prévoyance
Merci de votre lecture et attention à vous, futurs souscripteurs, harmonie mutuelle sont comme la plupart, vous payez, tout parait ok, sauf que le jour du passage en caisse ou du départ, on vous menace ou on vous balance un simple refus sans explications.</t>
  </si>
  <si>
    <t>lau-104876</t>
  </si>
  <si>
    <t xml:space="preserve">Mutuelle à fuir! Impossible d’avoir quelqu’un de compétent au téléphone, même après 30 minutes d’attente. Pour la résiliation plus lente il n’y a pas, 3 mois soit : 1 courrier recommandé( avec toutes les pièces justificatives), 1 courrier simple (avec les mêmes pièces) , et un message dans chaque boîte de dialogue possible ! 
</t>
  </si>
  <si>
    <t>al1-104835</t>
  </si>
  <si>
    <t>Bonjour, en retraite depuis aout 2020 je voulais changer de complémentaires. Harmonie mutuel devenu trop cher pour moi . j'ai
resilié avec LR depuis décembre, mais continu de prélevé la cotisation.
j'aimerai, être remboursé de ces prélèvements mais comment faire ?
 Impossible de les joindre par téléphone,</t>
  </si>
  <si>
    <t>bantoine-104075</t>
  </si>
  <si>
    <t xml:space="preserve">Je ne conseille à personne cette mutuelle.
Soyez très vigilant lorsque vous souscrivez votre adhésion.
Le service client ne réponds jamais et les conseillers sont extrêmement désagréables.
A fuir au plus vite.
Les tarifs sont prohibitifs et le remboursement est très bas.
J'ai pourtant souscrit un contrat avec soi disant le maximum de garantie.
Je suis très très insatisfaite. </t>
  </si>
  <si>
    <t>ninette--103985</t>
  </si>
  <si>
    <t>INJOIGNABLES AU TÉLÉPHONE
APPELÉ 20 FOIS ET DIX MINUTES D'ATTENTE AU LIEU DES 5 MINUTES ANNONCÉES, 
ET PERSONNE NE RÉPOND !!!!
SUR LES DEUX NUMÉROS DE TÉLÉPHONE 09...ET 08...
NUMÉRO SURTAXÉ ET PERSONNE NE RÉPOND. 
MERCI DE ME RAPPELER SVP. 
??????????????</t>
  </si>
  <si>
    <t>valerie--103367</t>
  </si>
  <si>
    <t xml:space="preserve">Harmonie Mutuelle ne respecte pas les adhérents, personne ne répond au téléphone et quand enfin vous avez quelqu'un elle vous raccroche au nez.
Très très très mauvaise mutuelle.. Très mauvais remboursements, alors que je paie un prix excessivement élevé de 87 euros pour 1 adulte. 
Une manque de sérieux de mutuelle à laquelle j'ai dû souscrire par le biais de l'entreprise dans laquelle je travaille. 
Je ne suis toujours pas remboursé conformément aux garanties de mon contrat de mutuelle santé. 
MUTUELLE A FUIR !
</t>
  </si>
  <si>
    <t>sirena93-103276</t>
  </si>
  <si>
    <t>Harmonie mutuelle : 0/10
Longueur des remboursements, 1 à 2 mois d'attente. 
Pas de retour d'information suite aux demandes de réclamation faites sur leur site.
Prix excessivement élevé, 118 euros pour 1 adulte avec 1 enfant.
Ne prennent pas en compte les modifications demandées liées aux contrat.
Bref. aucun suivi de leur clientèle !!
Et je vous conseille de ne pas adhérer à cette mutuelle.</t>
  </si>
  <si>
    <t>nl-102633</t>
  </si>
  <si>
    <t xml:space="preserve">Harmonie est de loin la pire mutuelle que j'ai pu expérimenter : niveaux de couverture très bas et surtout service client absolument désastreux! Pour obtenir qqn au téléphone, il faut poireauter environ 15 minutes. Ensuite, quand enfin qqn prend votre appel, la personne n'est jamais compétente pour vous indiquer la prise en charge et doit renvoyer à qqn d'autre... qui ne vous rappelle jamais. 
On vous demande ensuite de "faire votre demande via l'application" : qu'à cela ne tienne, je demande au spécialiste que je souhaite consulter un devis que je transmets à Harmonie via l'application pour leur demander qu'elle sera leur prise en charge. Au téléphone on m'avait indiqué "il nous faut un devis madame, comme ça on ne peut pas vous dire". 
Je copie colle ci-dessous la réponse d'Harmonie : 
"Bonjour, Afin de répondre à votre demande, nous vous invitons à nous transmettre la facture acquittée correspondante. Ce document est indispensable pour nous permettre d'étudier votre dossier". Cette réponse est tout simplement scandaleuse! Si on les contacte pour un devis, c'est qu'on veut savoir avant de consulter le spécialiste ce que cela va nous coûter, et pas d'avoir la mauvaise surprise après!
Ce manque de transparence sur leur prise en charge et cette incompétence de leur personnel devrait être dénoncé auprès des associations de consommateurs. 
A fuir donc. </t>
  </si>
  <si>
    <t>u2didnet-102099</t>
  </si>
  <si>
    <t>Une mutuelle jamais utilisée ou presque pendant des années à titre perso. J’ai maintenant une mutuelle pro et c’est un enfer pour acter une radiation chez Harmonie. Déjà deux courriers AR et tjs une excuse pour refuser la rupture du contrat malgré des papiers dûment transmis. Quelle honte à eux. Plus jms je ne signe la bas.</t>
  </si>
  <si>
    <t>ben-101010</t>
  </si>
  <si>
    <t>ne rembourse pas la totalité des ordonnances à savoir que la cpam rembourse mais eux les 20 % voire 10% restant ne sont pas rembourses 
malgres mes innombrables appels et emails à leurs services pour qu ils respectent les clauses du contrat rien ne se passe
cela fait 9 mois que j attends des remboursements non honores 
mutuelle à fuir car prend les echeances du client sur son compte bancaire mais quand il ft rembourser il n y a plus personne
SERVICE INCOMPETENT
A FUIR</t>
  </si>
  <si>
    <t>nicemc-100529</t>
  </si>
  <si>
    <t xml:space="preserve">Impossible de résilier mon contrat. Le conseiller m'avait initialement suggérer de faire un courrier à la date anniversaire de souscription seulement, surprise, le changement de mutuelle n'est possible qu'en fin d'année civile. Je me suis donc retrouvé avec 2 mutuelles à payer. J'ai de nouveau fait une demande de résiliation pour la fin d'année 2020, depuis 2 mois le statut de ma demande est en attente malgré mes relances téléphoniques.
</t>
  </si>
  <si>
    <t>Plus facile d'adhérer que de résilier. Pourtant avec des augmentations indécentes des cotisations chaque année et un taux de remboursement très faible, notamment en dentaire, une seule envie, fuir.</t>
  </si>
  <si>
    <t>mariam-99316</t>
  </si>
  <si>
    <t>Extrêmement cher alors que minable, remboursements minables, communication minable (pas de réponse ou incompétence en agence ou au téléphone. Fuyez braves gens !</t>
  </si>
  <si>
    <t>ali-99245</t>
  </si>
  <si>
    <t>Lundi 26 octobre  nous sommes venus demander des documents relatifs à une opération de l épaule 
Nous avions plusieurs fois contacté le centre téléphonique d harmonie sans résultats probants
Nous avons été reçu par Florent très accueillant compétent et efficace !
Merci à lui !</t>
  </si>
  <si>
    <t>babar-64829</t>
  </si>
  <si>
    <t>Bonjour, je rejoins la cohorte des internautes mécontents  de cette Mutuelle (1 euphémisme). Délai, 2 mois pour 1 inscription effective, 2 dossiers d'inscription ont été nécessaires car le premier a été perdu. Demande de remboursement refusée par 3 fois, la troisième fois, dossier traité par une employée de l'agence Harmonie Mutuelle de Challans avec la présentation du document requis, à savoir le décompte S.S., document dont, comme par hasard on ne trouve plus trace dans mon dossier. Affirmations mensongères de leur part... incompétence notoire... site internet qui ne fonctionne pas (dernier message : envoi impossible, suite à un problème technique, votre demande n'a pu être transmise), appels téléphoniques qui restent soit sans réponse, soit réponse lapidaire sans suite. Quant à leur adresse mail, envoi de plusieurs messages qui restent sans réponse. Mais, de qui se moque t-on ??? 1 R avec AR envoyé au Responsable du Centre de Gestion d'Alençon, qui voulait, je vous le donne en mille, me radier parce que je ne m'acquittais pas de mes versements mensuels, alors que ce sont eux, une fois de plus, qui avaient enterré mon dossier, sans l'avoir traité et, aucune réponse n'a été donnée à ce Recommandé. C'est dire à quel point on méprise l'adhérent. Vous êtes tout juste bon à payer. Le reste, c'est manifestement pas leur problème. Mutuelle à fuir ...Toutes, sauf celle-ci. Et, je vous en passe, tellement la situation est kafkaïenne avec eux. Reste la solution de la plainte. A bon entendeur, Salut</t>
  </si>
  <si>
    <t>camille-98486</t>
  </si>
  <si>
    <t xml:space="preserve">Je suis très satisfaite de ma mutuelle. J'ai dû contacter le service client d'harmonie mutuelle, une dame très gentille à pris le temps de répondre à chacune de mes questions avec beaucoup de bienveillance.
Je recommande vivement ! </t>
  </si>
  <si>
    <t>alki-98272</t>
  </si>
  <si>
    <t>Très faible couverture: par exemple, pour mes lunettes j'était remboursé pour 150 euros, montures et verres, alors que le montant de la cotisation est, à mon avis, relativement élevé.   En plus, ils ne répondent jamais au téléphone et pire, ils vous laissent au bout du fil pendant 15 minutes avec l'espoir que qqn va répondre, et après ce temps ça raccroche automatiquement. J'ai essayé de leur envoyer un mail sur leur plateforme pour demander les modalités de résiliation, 4 essais, 4 échecs. Rien de bon à dire pour cette mutuelle.</t>
  </si>
  <si>
    <t>gaelle777-97921</t>
  </si>
  <si>
    <t>Je suis extrêmement insatisfaite du délai de réactivité de Harmonie Mutuelle. Depuis plus de 6 mois les délais de traitement sont plus qu'allongés pour être remboursé des éléments les plus basiques mais le pire, c'est que ma fille est née en mai dernier et qu'elle n'est toujours pas assurée ! Elle aura 5 mois la semaine prochaine et j'ai des dizaines de factures en attente que je ne peux envoyer nul part.
Il y a 3 semaines, un conseiller m'a contacté par mail pour me dire que j'allais passer en priorité. Il y a 3 semaines ! 
Je ne recommanderai certainement pas Harmonie Mutuelle. Quelque soit le contexte, le service rendu à ses clients doit être d'une qualité minimale et là, on n'y est pas du tout ...</t>
  </si>
  <si>
    <t>brevin-97652</t>
  </si>
  <si>
    <t>je suis adhérent depuis plusieurs années. Cette mutuelle est une véritable catastrophe tant en terme de relation client qu'en terme de prix. j'ai reçu un courrier de leur part m'informant d'une augmentation de prix de ....25% !! 
je n'ai évidemment pas les moyens de cette augmentation. Je souhaite donc résilier. Refus de leur part. Je demande d’être mis en relation avec un conseiller : 5 appels. A chaque fois, on m'indique qu'on me rappelle tel jour, telle heure. Aucun rappel, aucune proposition. Et impossible de me retirer. Ils continuent à ponctionner mon compte sans répondre. Pour résilier, j'ai envoyé un recommandé. Réponse : on vous refuse la résiliation. Donc impossible de les joindre, impossible de résilier. Joie de ces plates formes sans plus aucune qualité de relation. Fuyez cette mutuelle qui se prétend solidaire, et proche des adhérents
Pour info : je viens enfin, après des heures de communication (tel, mails, courriers), et de non rappel de leur part, de joindre une chargée de clientèle qui a pu me faire une proposition plus raisonnable. Ce n'était donc pas si compliqué ! Je prends la proposition et je résilie dès que la loi m'y autorisera, c'est à dire au 31 décembre de cette année !!!</t>
  </si>
  <si>
    <t>lavikiere-97544</t>
  </si>
  <si>
    <t xml:space="preserve">Catastrophique
Application téléphone non fonctionnel le . le site internet pratiquement inefficace . Donc il faut contacter harmonie mutuelle 
pour la  transmissions des documents,  obligatoirement par courriers .
Plus d'un mois et toujours pas de carte mutuelle et toujours pas de mutuelle  sur le compte ameli.com.
Réponse du service client téléphonique , ça va venir ....
Je commence déjà à regretter mon choix d'harmonie ...
Je n'ose imaginer le jour où il faut faire intervenir cette mutuelle pour un remboursement ....
Pas rassurant tout ça ...
</t>
  </si>
  <si>
    <t>cracksimo-97373</t>
  </si>
  <si>
    <t xml:space="preserve">Bonjour, 
Tout se passait bien avec Harmonie mutuelle jusqu'au jour ou j'ai changé de mutuelle suite à un changement d'employeur. Ils m'ont réclamé des remboursement à tort, et je les ai remboursé sauf que depuis, plus de nouvelles (plus d'un mois) et à chaque fois que j'appelle pour mon attestation, on me demande d'attendre, sans aucune compréhension du problème, et pour me faire rembourser de mon côté, il me faut cette attestation. 
Le service concerné par mon problème, quand on les appelle, ils ne peuvent rien faire, et quand on veut escalader on ne peut pas, alors je vous déconseille sérieusement cette mutuelle, puisque pour moi ils n'ont aucun sens de la satisfaction clientèle. </t>
  </si>
  <si>
    <t>sadi-97322</t>
  </si>
  <si>
    <t>dommage que je ne peux pas mettre zéro étoile , ,  mon employeur a changer la mutuelle j'ai continu les soins que j'ai commencé avec l'ancienne mutuel  , avant avec axa sur 1000 eur de soin on me rembourse prés de 70% , mais Harmonie 2% !!! et après 300 appelles et relance , je suis choqué, a fuire</t>
  </si>
  <si>
    <t>pj-97010</t>
  </si>
  <si>
    <t xml:space="preserve">J'ai souscrit une mutuelle assurance via mon entreprise et il se trouve que c'est Harmonie Mutuelles qui a été choisie par mon employeur pour cette année et l'année dernière.
Tout s'est bien passé la première année. Pour la deuxième année, j'ai rencontré des problèmes avec la mutuelle concernant mon échéancier mensuelle et mes prélèvements. J'ai essayé d'arranger les choses avec cette mutuelle et de payer des mensualités en agence ; ce qui m'a été refusé en agence. J'ai alors contacté la mutuelle par mails et n'ai reçu aucune réponse de la part de leurs services.
Ensuite, au lieu de répondre à mes mails, la mutuelle qui se dit "proche de ses adhérents" m'a informé qu'elle ne prendrait plus en charge mes remboursements santé.
Je suis donc sans mutuelle et ai renoncé à me soigner n'ayant pas les moyens financiers pour consulter certains praticiens sans être remboursée. De plus j'ai une ALD reconnue CPAM. Par contre, je dois payer les mensualités puisque je suis liée par l'employeur via cette mutuelle et ne peux pas choisir une autre mutuelle car je n'ai pas les moyens financiers pour souscrire une deuxième mutuelle.
En résumé, je paye la mutuelle, n'est pas prise en charge et ne me soigne plus.
Cette mutuelle que j'appréciais avant d'avoir tous ces soucis m'a complètement fait changer d'avis sur ses services et son soit-disant humanité. Pour moi ce n'est qu'un argument commercial et c'est tout. </t>
  </si>
  <si>
    <t>dowlander-96595</t>
  </si>
  <si>
    <t>Bonjour.
Devis du dentiste accordé. 
Soins fin juin.
Fin août, toujours pas remboursée, bien que je les ai relancé à plusieurs reprises. Mon dentiste perd patience , je ne sais plus quoi lui dire, Plus de 1000€??????</t>
  </si>
  <si>
    <t>canelita-96319</t>
  </si>
  <si>
    <t>Cela fait 3 semaines que j'ai donné en main propre mes remboursements dentaires. J'habite Chinon et je me suis déplacée chez eux le 21 juillet 2019 et remis les documents donnes par la Secrétaire du cabinet dentaire. Ayant oublié ma carte de mutuelle j'ai payé sur place le 20 juillet 2019 et porte les papiers le lendemain. 14 août toujours pas de nouvelles.</t>
  </si>
  <si>
    <t>elo-96196</t>
  </si>
  <si>
    <t xml:space="preserve">J’ai contacté harmonie car j’ai remarquer après 3 mois qu’aucun prélèvement de leur part n’avait été fait sur mon compte. Bon.
Une dame au téléphone m’explique que mon prélèvement a été rejetée par ma banque et que donc je leur suit redevable de 116 euros sans quoi je ne serais plus assurer sans le paiement de cette dette. Je leur demande donc des explications car tout mes autres prélèvement n’avaient pas eu de problème et que pourquoi ne pas avoir prélever les mois suivants ou m’envoyer un courrier ou un mail pour me prévenir !!. On m’explique une fois qu’un prélèvement est rejetée harmonie ne le représente pas pour les mois suivant et que je dois régler sans quoi les mois continuerons de s’accumuler. 
Avec la crise du covid je n’ai tjr pas régulariser cette facture et cela m’inquiète. J’ai essayer les mails mais cela ne fonctionne pas sur le site. Les appels sans réponse. Je ne sais plus quoi faire et j’ai peur du montant que harmonie va me demander. </t>
  </si>
  <si>
    <t>bs-96131</t>
  </si>
  <si>
    <t xml:space="preserve">une catastrophe cette mutuelle la pire!!!!! prix exagerer pour ne JAMAIS avoir de reponse aux devis 
disponibilité des conseillers 0 
jamais a l'écoute des clients plus jamais cette mutuelle. </t>
  </si>
  <si>
    <t>05 juillet 2020 suite à une expérience en juillet 2020</t>
  </si>
  <si>
    <t>guillaume26-93183</t>
  </si>
  <si>
    <t>Pire mutuelle souscrite.
Délais de remboursements parfois de 1 mois...
Résiliation extrêmement compliquée même en souscrivant à une mutuelle obligatoire d'entreprise.</t>
  </si>
  <si>
    <t>benoit35-92815</t>
  </si>
  <si>
    <t>Rien ne fonctionne. L'application mobile tout comme leur site internet n'ont jamais fonctionné. Et lorsqu'on réussi à les joindre par téléphone leur service client ne peut rien faire...</t>
  </si>
  <si>
    <t>grderville-90187</t>
  </si>
  <si>
    <t>Hautement recommandé... surtout si vous n'avez besoin de rien.</t>
  </si>
  <si>
    <t>carosuper-89793</t>
  </si>
  <si>
    <t>Je tiens à remercier de tout coeur toutes les personnes qui ont données leur avis... Grâce à vous je ne fais pas de bêtise... Lire chacun d'entre vous me fais penser que cette "assurance" n'en vaut pas la peine... Mille mercis à vous tous...</t>
  </si>
  <si>
    <t>evaima-89432</t>
  </si>
  <si>
    <t>Je déconseille vivement Harmonie Mutuelle pour : 
- leur Diagnostic besoin pas adapté,
- leurs tarifs excessifs comparés aux services qu'ils fournissent
- leur incompétence à renseigner leur client
- leur politesse au téléphone (oui se faire raccrocher au nez par une conseillère n'est franchement pas commercial, ni professionnel) 
- leur respect des lois en vigueur concernant les contrats mutuelle</t>
  </si>
  <si>
    <t>aaaag-89053</t>
  </si>
  <si>
    <t>NUL, ce sont des incapables pas du tout professionnel. A fuir, choisissez une autre assurance.</t>
  </si>
  <si>
    <t>03 avril 2020 suite à une expérience en avril 2020</t>
  </si>
  <si>
    <t>aurel-88670</t>
  </si>
  <si>
    <t>Ce type de site d avis est bien connu pour centraliser les expériences négatives. moi je m'exprime pour mettre du positif. J ai toujours bien été remboursé et vous criez mais vous avez des prestations en fonction des cotisations que vous payez. Pour avoir fait plusieurs assurance je peux vous dire que c'est de loin la meilleure mutuelle.</t>
  </si>
  <si>
    <t>12 février 2020 suite à une expérience en février 2020</t>
  </si>
  <si>
    <t>c-k-87071</t>
  </si>
  <si>
    <t xml:space="preserve">Carte mutualiste 2020 éditée avec des erreurs de numéros de sécurité pour mes enfants. Depuis 10 jours demande d'une carte mutualiste rectifiée. Réponses désagréables et hautaines au téléphone : "C'est impossible" alors que les cartes mutualistes sont éditées correctement depuis plus de cinq ans !    Réponses automatiques incessantes au mail sur le site malgré les envois de documents justifiant l'erreur commise par Harmonie Mutuelle. Demande de documents supplémentaires sans préciser lesquels ! Mutisme du service Réclamation. Réception en agence lamentable : "Si vous n'avez pas de carte mutualiste vous n'avez qu'à avancer les frais " . HONTEUX  quand on connaît les prix des cotisations ! Incapacité de l'agence à joindre le service Gestion par téléphone. Service gestion Harmonie Mutuelle injoignable y compris par l'agence Harmonie Mutuelle elle-même !!! Refus de l'agence de me donner une attestation. En attendant qu'Harmonie Mutuelle règle son problème informatique, mes enfants n'ont pas le droit à leurs médicaments. LAMENTABLE !       </t>
  </si>
  <si>
    <t>19 janvier 2020 suite à une expérience en janvier 2020</t>
  </si>
  <si>
    <t>mamounette-86082</t>
  </si>
  <si>
    <t xml:space="preserve">Inscription très longue , absence de suivi des dossiers , réponses concernant les demandes devis attente interminable que ça soit par mail à travers l'espace personnel ou appel téléphonique 
Conseillers désagréables 
Attention ils ne tiennent pas compte de la résiliation du contrat et votre compte est toujours debite </t>
  </si>
  <si>
    <t>steph54-85784</t>
  </si>
  <si>
    <t>En décembre dernier, Harmonie Mutuelle a prélevé 2 fois le montant de ma cotisation.
J'ai donc appelé à plusieurs reprises, envoyé un mail, mais à ce jour toujours aucune réponse ou remboursement.
Assurance à fuir !!!</t>
  </si>
  <si>
    <t>doriane-82064</t>
  </si>
  <si>
    <t>Dommage noue ne pouvons pas mettre 0 étoile ! je viens de raccrocher avec le servie client . La personne au téléphone a été exécrable, hautain et n'a pas souhaité m'écouter. Cela va faire 3 mois que mon dossier traîne une honte ! ils doivent me rappeler et ne le font pas !!! Fuyez !</t>
  </si>
  <si>
    <t>babidoo-81962</t>
  </si>
  <si>
    <t>A déjà commencé par résilier mon contrat quand j'ai voulu y ajouter ma compagne et ma fille. ça aurait du nous mettre la puce à l'oreille. Depuis ils n'oublient jamais leur augmentation annuelle non justifiée mais par contre il faut parfois attendre plus de 3 mois pour un remboursement dentaire étrangement ils perdent toujours les documents quand ça dépasse 200e à rembourser. ils perdent les devis et nous mentent au téléphone (4 appels sur 2 mois pour finalement apprendre qu'ils ont perdu l'email. perdu un email ouioui) et nous envoient un courrier d'échéance daté de novembre avec un cachet de la poste mi décembre histoire qu'on ait des difficultés à résilier. Merci oh Loi Chatel de nous permettre de changer de mutuelle rapidement.</t>
  </si>
  <si>
    <t>elise-80092</t>
  </si>
  <si>
    <t>Adherent depuis aout 2019 l application n a jamais fonctionne donc impossible d acceder a l espace client de plus je ne suis toujours pas rembourse de mes soins il y a plus d un mois sans compte que j ai appelé 3fois harmonie mutuelle et qu on me ballade d appel en appel en bref des interlocuteurs incompetents par contre rassurez vous la cotisation est bien prelevee en tant et en heure heureusement qu on peut resilier les contrats de mutuelles sante avant le 31 decembre</t>
  </si>
  <si>
    <t>zib-79781</t>
  </si>
  <si>
    <t>Bonjour J ai changer de mutuelle le 1er avril 2019 apres une visite chez l ORL le 6 aout et avoir payé 50 euros. La caisse me rembourse 35 euros. Et selon Harmonie mutuelle elle me rembourse le complement soit 15 euros. Mais pour cela elle me demande par courrier mon decompte assurannce maladie puis apres l avoir recu et quelques semaines elle me demande mon decompte de mon ancienne mutuelle. Que je ne retrouve pas rapidement car elle est stoppé depuis le 14 avril. Apres plusieurs coup de telephone, ( avec des personnes tres aimables a chaque fois qui par ailleurs ne comprennent pas pourquoi je ne suis pas remboursé. je suis aujourd hui au meme point je paye 190 euros par mois pour pas grand chose. J attends quelques semaines et vois ce qui se passe sinon je change de mutuelle. tout ca pour 15 euros. C est maleuheureux. Mais je n aurai pas le choix.</t>
  </si>
  <si>
    <t>mariad-79733</t>
  </si>
  <si>
    <t>Une conseillere qui se permet de vous dire qu'elle  n'a pas trop le temps de s'occuper de votre dossier.. Vous lui dites que vous avez une Urgence pour l'Opticien elle vous dit 2 jours....vous rappeler c'est plus pareil il faut maintenant que j'Attende pour un délai de 2 semaines en plus d'être très désagréable au téléphone et j'apprends ce jour qu'elle est Absente et pas d'accueil chaleureux téléphonique</t>
  </si>
  <si>
    <t>gwen-79656</t>
  </si>
  <si>
    <t>Service client injoignable. J'essaie de les joindre depuis une semaine on m'annonce des temps d'attente inférieur à 4 minutes or je patience plus d'une heure pour ne même pas les avoir au téléphone. On me demande 5 fois le même document qui leur a déjà été transmis au préalable et sont frileux sur les remboursements, font trainer les choses, redemande toujours les mêmes papiers qu'ils ont déjà en leur possession.</t>
  </si>
  <si>
    <t>hcap31-79387</t>
  </si>
  <si>
    <t>Service client déplorable - Aucun suivi - La plupart des interlocuteurs non formés - Demandes en ligne 'interactives ' restent virtuelles et non traitées - 2 à 3 mois d'attente pour des remboursements  - une catastrophe</t>
  </si>
  <si>
    <t>popeye-79114</t>
  </si>
  <si>
    <t>depuis mon adhésion du mois de mais 2019 je n'ai toujours pas reçu marte de mutualiste
  A fuir</t>
  </si>
  <si>
    <t>arnakeur-35182</t>
  </si>
  <si>
    <t xml:space="preserve">Apres avoir mis fin au contrat, je leur ai demandé de fermer la connection avec noemie pour que ma nouvelle mutuelle puisse etre connecté.
Mais, apres cinq mois et apres les avoir relancer tous les mois, ils n'arrivent pas a faire cette opération.
Donc, je ne peux pas bénéficier de ma nouvelle mutuelle a cause d'eux.
Je pense qu'il est légalement interdit de bloquer un client qui souhaite partir.
</t>
  </si>
  <si>
    <t>tarantule92-76815</t>
  </si>
  <si>
    <t>Un centre de gestion basé à Toulon dont la seule devise semble etre : "tous ensemble pour ne pas rembourser"</t>
  </si>
  <si>
    <t>avis--33-76794</t>
  </si>
  <si>
    <t>clairement mécontente : une demande de prise en charge devant être quémandée par le dentiste; la plate forme téléphonique extrêmement agressive "il est où le problème ?" aboyé comme une litanie, aucune écoute quant à un retour client... bref changement de crémerie dès que j'ai amorti frais  médicaux..- Accueil boutique qui relève le niveau leurs process semble terriblement kafkaien ... au revoir !</t>
  </si>
  <si>
    <t>dejan123-75043</t>
  </si>
  <si>
    <t>Nul, mutuelle à éviter absolument!!!! (je suis chez eux car mon employeur est en contrat avec eux, etc.)
Aucune réactivité, aucun service client et suivi, délai de réponse en cas de soucis extrêmement long...leurs salariés répondant au téléphone sont incompétents et n'ont aucun pouvoir de gestion ou décision!!! C'est honteux.</t>
  </si>
  <si>
    <t>catherine-57592</t>
  </si>
  <si>
    <t xml:space="preserve">Mutuelle à fuir absolument, j'ai un contrat individuel depuis octobre 2013. Mes cotisations ont augmenté de 42 % en 5 ans. La direction du service client est incompétente et visiblement semble trouver inutile de répondre à ses adhérents, ce qui est inacceptable. De fait j’ai été dans l’obligation  de procéder à une opposition bancaire dès janvier  2019.  Malgré tout, toujours pas de réponses  depuis novembre 2018 pour connaitre les causes de ces augmentations irrationnelles. Augmentations qui n’ont rien à voir avec l’âge ou l’augmentation des frais de santé.
Harmonie mutuelle (groupe VYV) oublie tout simplement quelles sont ces attributions et devoirs envers ses adhérents. 
</t>
  </si>
  <si>
    <t>23 mars 2019 suite à une expérience en mars 2019</t>
  </si>
  <si>
    <t>p45-69774</t>
  </si>
  <si>
    <t>Prix raisonnables mais il manque quand même certains types de prise en charge. Bon accueil en agence. Nul en messagerie : ne répond jamais aux mails depuis votre espace client.</t>
  </si>
  <si>
    <t>titou-72371</t>
  </si>
  <si>
    <t>Mutuelle bidon qui pense d'abord à ses profits plutôt qu'à ses assurés. Les restes à charge sur l'optique et les soins dentaires sont très très importants.</t>
  </si>
  <si>
    <t>carine81-72099</t>
  </si>
  <si>
    <t>Une fois souscrit impossible de l arrêté malgré recommandé,appel et passage en agence résiliation pour souscription mutuelle entreprise obligatoire du coup obligé de bloquer leur prélèvement bref ne rien signer chez eux car par la suite vous ne pourrez plus arrêté</t>
  </si>
  <si>
    <t>hm-72053</t>
  </si>
  <si>
    <t>Fuyez !!!! Une mutuelle d'une réactivité déplorable, refus de résiliation malgré les multiples recommandés attestant du respect des conditions de résiliation. Une plateforme téléphonique d'une incompétence sans égal. Des prix qui augmentent et qui sont plus onéreux qu'une agence locale avec de vrai assureurs compétents et qui sont en mesure de répondre a vos demandes. APCR a du travail...</t>
  </si>
  <si>
    <t>marion88-71380</t>
  </si>
  <si>
    <t>J'ai quitté mon entreprise et depuis je bénéficie de l'année de portabilité de ma mutuelle. Depuis, je ne rencontre que des soucis avec cette mutuelle. Je porte des réclamations toutes les semaines. Mes deux anfants ne sont toujours pas affiliés, j'ai pourtant tout fait en bon et du forme. Cela fait des mois qu'ils doivent corriger la date de naissance de ma fille (née en octobre... nous sommes en février...) qui de fait ne voit aucun remboursement de ses soins de santé. Quant à moi, je n'aurai soi-disant pas remis les justificatifs nécessaires à la portabilité. Je leur ai fait parvenir par courrier postal puis via mon espace personnel. Depuis la situation s'enlise. Je recois régulièrement des courriers me réclamant de rendre les sommes remboursées. Je continue mes appels téléphoniques hebdomadaires pour leur faire valoir mes droits. Il n y a aucun remboursement fait en temps et en heure. Il ya également des énormités dans le montant des remboursements. Leur service client ne sert que de filtre. Je ne recommande pas du tout cette mutuelle, qui est la première à me poser problème. A croire qu'il s'agit de leur politique de noyer les remboursements de soins sous de prétendues problématiques administratives. De mon côté tout est clean. Du leur, je crois qu'à en voir la satisfaction de leurs clients, ils peuvent arrêter leur activité demain.</t>
  </si>
  <si>
    <t>ced-71016</t>
  </si>
  <si>
    <t>Déçu par cette mutuelle...pas reçu de carte pendant plus de 3 ans, obligé de faire plusieurs demandes pour enfin en recevoir une. Je demande aujourd'hui un devis pour une augmentation de garanties, on me répond sèchement qu'il y a un délai de carence de 6 mois ! "C'est le jeu de la Mutuelle", dixit la conseillère... Je n'ai qu'une envie, résilier mon contrat mais là encore tout est compliqué. Bref, aucune écoute, aucun sens commercial, des tarifs élevés pour le niveau de garanties...à éviter !</t>
  </si>
  <si>
    <t>lepointeur-70977</t>
  </si>
  <si>
    <t>Client depuis plusieurs années je n'ai pas de reproches à faire à Harmonie Mutuelle bien au contraire. Cette mutuelle est toujours à l'écoute de ses adhérents et comme il n'y a pas d'actionnaires tous les bénéfices sont réinvestits</t>
  </si>
  <si>
    <t>unassure-70520</t>
  </si>
  <si>
    <t>Un service client inexistant et impossible à joindre, ne répond pas aux mail et envoi des courrier pour refuser certaines garanti (dans mon cas la prime naissance) avec des justifications farfelus ! Un client mécontent</t>
  </si>
  <si>
    <t>juliettejuju-70458</t>
  </si>
  <si>
    <t>toujours très bon accueil par teléphone ou en agence.carte toujours fournie en temps.</t>
  </si>
  <si>
    <t>paslerro35-70426</t>
  </si>
  <si>
    <t>ccueil détestable, méprisant, conseillers clients incompétents, et n'acceptent pas les remarques et les critiques</t>
  </si>
  <si>
    <t>unemadame007-68862</t>
  </si>
  <si>
    <t>NUL, 
J'ai eu en certain Matthieu au téléphone, qui ne comprend pas ce qu'on lui dit et se permet d'être désagréable. Je n'ai pas été remboursé pendant un an grâce à leur incompétence car bloquant la télétransmission. La seul réponse que j'ai eu c'est que je n'avais qu'à envoyer les papiers à la nouvelle Mutuelle... Non Mr ce n'est pas comme ça que cela fonctionne. C'est Harmonie Mutuelle qui a commis une erreur en ne faisant pas le nécessaire lors de ma demande de résiliation.</t>
  </si>
  <si>
    <t>roger-49967</t>
  </si>
  <si>
    <t>A fuir le plus vite possible des incapables qui ne savent pas travailler correctement vous réclame de sou disant trop perçus plus de 2 ans au part avant  J'ai 56 ans je ne suis pas a ma première mutuelle c'est la première foie que je vois cela. se n'ai pas la première foie qu'il me réclame des soi-disant somme remboursée a tord et si il font des erreurs dans se sens la je suis certains qu'il oublie de vous rembourser de temps en temps. d'autre collègue ont hu la mème mauvaise aventure je vais réclamer a ma protection juridique quelle suite a donner a cette affaire je ne vous déconseille surtout pas cette mutuelle au lieu de dépenser de l'argent pour faire de la pub sur internet harmonie mutuelle devrait payer a son personnel des formation pour apprendre a travailler correctement. pour moi cette mutuelle est obligatoire dans l'entreprise ou je travaille(STG) mais je vais leur signaler cette mésaventure Je suis bientôt a la retraite et je change de mutuelle dès le mois de septembre</t>
  </si>
  <si>
    <t>21 août 2018 suite à une expérience en août 2018</t>
  </si>
  <si>
    <t>sedire-66318</t>
  </si>
  <si>
    <t>Je préfère de loin PROBTP mais obligée ...pff c'est  la nouvelle mutuelle de mon entreprise .</t>
  </si>
  <si>
    <t>remiv-66301</t>
  </si>
  <si>
    <t>Jusqu'en décembre 2017 j'étais très satisfait. Seulement depuis que j'ai du souscrire à la mutuelle OBLIGATOIRE de mon entreprise, c'est du grand n'importe quoi. Aucune prise en compte de la situation du client. Je suis apprenti et malheureusement qui dis apprenti dit que je n'ai pas forcément beaucoup de revenu. Franchement... ça fait 10 mois que je paye deux mutuelles en même temps et c'est peu dire que de vous assurer que mon portefeuille n'apprécie pas du tout. Aujourd'hui encore je ne sais pas quand mon contrat sera résilié, peut-être aurais-je cela comme cadeau de noël...</t>
  </si>
  <si>
    <t>lilite-65900</t>
  </si>
  <si>
    <t>Le 15 mai j'ai envoyé un devis dentaire pour savoir mon taux de remboursement, à ce jour, 30 juillet, et malgré mes relances, toujours aucune réponse.....</t>
  </si>
  <si>
    <t>carine-65867</t>
  </si>
  <si>
    <t>Je n'ai jamais vu une mutuelle avec aussi peu de cas de résiliation avant terme
Perte de travail,vous devez continuer à payer
Pacs ou mariage, vous devez continuer à payer
Déménagement, voys devez continuer à payer
Je ne recommande pas cette mutuelle
Ils savent bien pour attirer, mais impossible d'en partir avant l'échéance
Je suis vraiment déçue de cette mutuelle,</t>
  </si>
  <si>
    <t>18 juin 2018 suite à une expérience en juin 2018</t>
  </si>
  <si>
    <t>jen-64848</t>
  </si>
  <si>
    <t>Ne pas adhérer à cette mutuelle ce fous de ses clients, les services concernés sont bizarrement toujours fermé. Ne retire aucune cotisation pendant 5 mois et décide de retiré 379€ d'un coup, et alors les soins dentaire jamais remboursé!!</t>
  </si>
  <si>
    <t>pl-64352</t>
  </si>
  <si>
    <t>impossible de les contacter</t>
  </si>
  <si>
    <t>ebellia-63974</t>
  </si>
  <si>
    <t>Un manque de conseillers flagrant au téléphone, un très mauvais service : vous patientez, vous patientez, jusqu'à 10 minutes, puis lorsqu'on vous répond, vous n'avez pas le temps de dire une phrase que la communication est coupée. En fait, personne n'est joignable et ce dés le lundi matin !</t>
  </si>
  <si>
    <t>tachna-63297</t>
  </si>
  <si>
    <t>Impossible de résilier ma mutuelle totalement. Ils continuent de facturer une protection hospitalière alors que ma demande portait sur un seul contrat portant un seul et même numéro. Ils me disent ne pas avoir résilier certaines annexes au contrat parce que je ne les ai pas mentionnées dans ma lettre!!! Honteux, c'est du dole. Cette pratique est totalement illegale...</t>
  </si>
  <si>
    <t>babouin-62934</t>
  </si>
  <si>
    <t>Une mutuelle à éviter. N'envoie pas la carte dans les délais, parfois cela peut prendre des mois. Ce qui, à l'heure d'internet est incompréhensible. Vous dise des sornettes du style, ce n'est pas grave les médecins acceptent d'attendre jusqu'à réception de la carte. Pour ma part, maintenant, je préviens que j'entamerai une procédure de renonciation si je n'ai pas reçu de carte dans les 12 jours,. Jusqu’à ce que je trouve une mutuelle efficace et compétente.</t>
  </si>
  <si>
    <t>jennifer63-62349</t>
  </si>
  <si>
    <t>A fuir,
Je suis "couverte" par harmonie car c'est la mutuelle obligatoire de mon conjoint
Adhérente depuis aout 2017 les problèmes avec cette entreprise n'ont fait que s'accumuler d'abord la carte de mutuelle qui arrive en novembre on aurait du l'avoir en aout pour excuse "ah bon c'est bizarre" il a fallut venir 3 fois en agence pour l'obtenir
Et maintenant il me mene en bateau pour ne pas me rembourser des soins dentaire classique "carie"
Premiere excuse : il nous faut le décompte de la sécurité sociale (merci de prévenir au bout d'un mois)
Deuxième excuse : il nous faut les factures du dentiste
3 eme excuse : ca va bientot etre viré
Effectivement j'ai reçu un virement de 15 euros sur 60 euros !!!! Je lui explique que ca doit etre 100 % elle me repond ca doit venir de la secu qui vous a rembourser deja,  manque de bol je n'avance pas les frais de secu
C'est donc impossible 
4 eme excuse oui on a fait le virement 
J'explique que j'ai rien reçu 
Je pete littéralement un cable au téléphone 
Elle menvoie sur une plateforme et la 5 eme excuse et non des moindre : ah oui oui effectivement ca a été envoyer mais le virement  est restée bloqué, c'est un problème informatique, semaine prochaine se sera bon 
J'aurais vu les commentaires avant j'aurais adhéré a ma propre mutuelle d'entreprise. Je vais appeler tous les jours pour avoir gain de cause et je vais tout faire pour avoir le directeur au telephone
Je pense commencer a entamer une procedure pour les envoyer au tribunal tant cela m'agace d'être prise pour un pigeon 
Peut etre cela serait possible de regrouper nos plaintes ensemble et faire fermer cette assurance de la honte
Ne pas se laisser marcher dessus</t>
  </si>
  <si>
    <t>mellocat-62234</t>
  </si>
  <si>
    <t>Horrible!</t>
  </si>
  <si>
    <t>taria-62225</t>
  </si>
  <si>
    <t>service client hautain, irrespectueux, nous raccroche au nez, tarde a nous répondre sur nos devis surtout en été car la moitié est en congés donc ils se permettent de vous annoncer 15 jours puis vous dire bein nous sommes en effectif réduit à cause des congés. ils ne veulent pas faire leur travail et nous renvoi vers les secrétaires des médecins pour faire des cotations alors que c'est le métier de l'assureur santé. même en urgence, aucune réponse à votre devis, il faut attendre, attendre et attendre. aucune empathie avec les adhérents. le prix n'est pas donné non plus. il faut même payer plus cher et avoir un traitement correct. les conseillers ont le devis sous les yeux et vous posent des questions dont les réponses sont notés sur le devis. une blague !</t>
  </si>
  <si>
    <t>coleen-62089</t>
  </si>
  <si>
    <t>Je me suis rendu compte en février que mes cotisations n'étaient pas prélevées, j'appelle et on me dit "ah oui vos cotisations n'ont pas été calculées pour 2018", on s'en occupe, les 2 cotisations seront prélevées en février, rien, et là je reçois 3 cotisations à payer d'un coup en mars, pas d'excuses sur la lettre, rien. J'appelle on me dit problème informatique, ce n'est pas ce qu'on m'a dit en février et bien sur aucun geste commercial. Bravo Harmonie Mutuelle.</t>
  </si>
  <si>
    <t>caro31400-61799</t>
  </si>
  <si>
    <t>Honnêtement à part le prix compétitif, par rapport à d'autres mutuelles, c'est une catastrophe ! Je suis fortement déçue, j'ai été chez eux pendant plus d'un an sans aucun soucis. 
J'ai clôturé mon contrat de travail en Octobre dernier, je devais donc fournir une attestation, mais aucun courrier ni mail ne m'en a informé. Je me suis retrouvée un long moment sans aucun remboursement de leur part. Quand j'ai constaté ce problème, j'ai donc appelé et j'ai eu une conseillère particulièrement désagréable au téléphone... Madame préférait que je fasse les démarches en ligne plutôt que par téléphone car "tout le monde fait comme ça aujourd'hui". A se demander pourquoi un salaire est versé et un standard téléphonique installé voyons... J'ai donc retourné le document en ligne, avec les fiches de soins de la CPAM, comme demandé. Résultat un courrier au bout de quelques jours (bizarrement) pour enfin me dire, après 4 mois, que l'attestation était manquante sur mon compte et me disant également que l'on ne me rembourserait pas suite à cela. Je précise que j'avais fournis l'attestation quelques jours avant... Bonne gestion des documents reçues en tout cas. Enfin ça dépend lesquels... j'ai pris contact via facebook, la réponse a mis plusieurs jours à arriver et par message sur mon compte je n'ai aucun retour (compte qui n'est pas clair du tout d'ailleurs, puisque c'est une horreur pour retrouver l'historique des mails et si c'était que ça...).
Breeef.... la très nette sensation qu'ils pratiquent un peu beaucoup la politique de l'autruche.</t>
  </si>
  <si>
    <t>cricri-61151</t>
  </si>
  <si>
    <t xml:space="preserve">Très mauvais suivi. Mauvais contact avec certains chargés de clientèle. Mes parents sont Clients depuis 50 ans, jamais aucun appel pour réajuster les contrats et le jour où ils sont hospitalisés on s’apercoit que la chambre individuelle est très peu couverte. Un premier appel 
, le jour de l’hospitalisatio, ou l’on nous  propose une nouvelle cotisation, mais avec 3 mois de carence. Un second  appel après la sortie de l’hopital pour revoir les contrats et là on nous dit, mais il n’y a jamais de carence chez HARMONIE . Mais maintenant c’est trop tard, vous êtes sortis de l hôpital ... charmant!  aucun responsable à qui parler, pas de geste commercial. </t>
  </si>
  <si>
    <t>bazire-60812</t>
  </si>
  <si>
    <t>une mutuelle qui ne respecte pas ses clients cela fait 4 mois que l'on me balade raz le bol aucune nouvelle</t>
  </si>
  <si>
    <t>20 janvier 2018 suite à une expérience en janvier 2018</t>
  </si>
  <si>
    <t>rogers-60672</t>
  </si>
  <si>
    <t>Ne suis pas pris en charge depuis le début du mois de janvier car sont en retard dans le traitement des dossiers en portabilité. Suis en attente pour refaire les verres de mes lunettes alors que mon ancienne entrepris règle les cotisations. Une honte. Je n'ai jamais vu un tel niveau de service.</t>
  </si>
  <si>
    <t>alexis75020-59717</t>
  </si>
  <si>
    <t>Je suis chez Harmonie Mutuelle pour le RSI et pour la partie complémentaire. Je ne vous cache pas que c'est un double enfer.
Alors qu'ils appartiennent à la même entité, le RSI et la complémentaire sont incapables de communiquer. Je demande un renseignement à l'un, on me répond qu'il faut demander à l'autre. Et ainsi de suite.
De plus, les remboursements sont généralement difficiles à obtenir et il ne faut pas hésiter à les relancer afin de recevoir quelque chose. 
Et lorsqu'enfin on arrive à avoir une réponse, celle-ci est tellement technique et impersonnelle qu'on préfère ne pas poursuivre. 
J'envisage d'aller voir ce qu'il se fait ailleurs d'ici peu. Seule une prise de contact avec un conseiller à l'écoute, clair et compétent pourrait me faire changer d'avis. Mais j'ai des doutes.</t>
  </si>
  <si>
    <t>lol-59598</t>
  </si>
  <si>
    <t>Cela fait plus 1 ans que j'attend mon remboursement pour une chirurgie réparatrice que j'ai du réaliser, mais cette société est incapable de garder des documents qu'on leur transmet je compte porter plainte car c'est se moquer des gens ! j'espère qu'il vont trouver une solution rapidement.</t>
  </si>
  <si>
    <t>Catherine
Complémentaire santé à fuir absolument, le constat est accablant. Aux différents éléments désastreux rapportés par les autres adhérents s'ajoute l'utilisation de méthodes douteuses  quant aux garanties des contrats. L’impossibilité d'obtenir des devis chiffrés et leur refus de se soumettre à leur obligation d'information au profit de leur soi-disant médiateur. J'aurai noté 0 si cela était possible.</t>
  </si>
  <si>
    <t>fanny-57574</t>
  </si>
  <si>
    <t>Incapacité à traiter un dossier un peu compliqué, délai d'enregistrement inadmissible mais prélèvement en temps et en heure</t>
  </si>
  <si>
    <t>miachel2003-57542</t>
  </si>
  <si>
    <t>Arrêt de travail un jour de retard, je ne pouvais pas l'envoyer avant on vous en enlève 4 jours la honte</t>
  </si>
  <si>
    <t>03 septembre 2017 suite à une expérience en septembre 2017</t>
  </si>
  <si>
    <t>juju13-57061</t>
  </si>
  <si>
    <t>Je ne recommande à personne cette mutuelle qui est catastrophique. Énormément de problèmes avec eux,erreur de compte pour les remboursements, signature d'un contrat qui n'a jamais été enregistré, actuellement aucun remboursement depuis janvier.Obligée de se déplacer constamment et de vérifier chaque dépense.Au prix où on la paie c'est absolument lamentable ! Je vais changer de mutuelle,je ne pourrai jamais trouver pire.</t>
  </si>
  <si>
    <t>30 août 2017 suite à une expérience en août 2017</t>
  </si>
  <si>
    <t>marieelisa-56965</t>
  </si>
  <si>
    <t>Mutuelle à éviter, incapable de gérer même un dossier simple. 
Harmonie mutuelle est capable de vous donner jusqu'à 3 réponses différentes sur un même dossier pour finir par payer (du moins je l'espère)</t>
  </si>
  <si>
    <t>serenite06-55324</t>
  </si>
  <si>
    <t xml:space="preserve">Impossible d obtenir un remboursement dentaire refusé de me dire si recu les documents envoyés me réclament le décompte sécurité sociale alors qu il est bien spécifié par la sécu que ce document a été transmis à la mutuelle 
Nous sommes très mal recu au téléphone, mon interlocutrice me prends pour une demeurée et m'a raccrochée au téléphone des que je lui ai demandé son nom afin d'envoyer un recommandé à sa direction 
Je ne sais plus quoi faire pour obtenir le remboursement de mes frais dentaires 
J'ai bien envie de changer de mutuelle </t>
  </si>
  <si>
    <t>testcd-55272</t>
  </si>
  <si>
    <t>Ne savent pas gérer les situations particulières...encore une fois des grosses plateformes derrière qui suivent mal les dossiers. Obliger de réexpliquer tous les mois sa situation. Ils sont bloqués sur leurs procédures et ne savent pas traiter du coup.</t>
  </si>
  <si>
    <t>marie-53609</t>
  </si>
  <si>
    <t>Quand je lis nous avons tous le même problème personnellement soit disant j'ai un dossier incomplet manque mon attestation cpam si dossier incomplet pourquoi me prélever et pourquoi pas de courrier pour avertir les adhérents? A ce jour toujours pas de remboursements depuis mon adhésion j'en n'ai eu des mutuelles mais celle la c'est la PIRE des PIRES. Vous avez une conseillère au téléphone incapable de répondre à nos questions désagréable qui vous ne laisse pas terminer vos phrases et coupe la conversation SCANDALEUX.</t>
  </si>
  <si>
    <t>jiji45-53440</t>
  </si>
  <si>
    <t>publicites mensongeres,retards voir absence des remboursements,augmentations importantes des cotisations sans prévenir ,seuls les petits remboursements sont effectues dans des delais convenables ,des que les sommes sont importantes on ne voit plus rien venir.</t>
  </si>
  <si>
    <t>cihan26-53017</t>
  </si>
  <si>
    <t>De loin la pire mutuelle que j'ai eu. Les délais sont inadmissibles, j'attends ma nouvelle carte depuis 3 mois. Il faut les appeler leur écrire c'est usant.</t>
  </si>
  <si>
    <t>greg-52652</t>
  </si>
  <si>
    <t xml:space="preserve">fuyez cette mutuelle !!! 
</t>
  </si>
  <si>
    <t>jol-51949</t>
  </si>
  <si>
    <t>Nous sommes très déçus, ils ne veulent pas rembourser les lunettes de mon fils de 4.5 ans qui doit en changer tous les 6 mois vu que sa vue bouge et malgré une nouvelle correction de l'ophtalmo. Mon opticien qui fait partie du réseau Kalivia fait des pieds et des mains pour obtenir la prise en charge mais toujours rien. C'est une mutuelle prise par l'employeur de mon mari. On va les faire intervenir aussi car c'est inadmissible que pour un enfant dont la vue bouge au moins jusqu'à 7 ans, que cette mutuelle ne veulent rembourser qu'une paire de lunettes pas an malgré le changement de correction. Si rien n'est fait pour nous, on change de mutuelle, on va pas se battre avec eux tous les 6 mois !!!!</t>
  </si>
  <si>
    <t>08 janvier 2017 suite à une expérience en janvier 2017</t>
  </si>
  <si>
    <t>mickael-carvalho-51077</t>
  </si>
  <si>
    <t xml:space="preserve">bonjour, si j'avais su je n'aurais pas pris ma mutuelle et celle de ma famille chez vous !! En effet, je viens d'apprendre que le changement de lunettes de mon fils qui doit en changer tous les 6 mois n'est pas pris en charge car certaines personnes qui ne sont pas dans le besoins en ont décidé !! Car dorénavant une prise en charge sera effectué seulement 1 fois par an pour les enfants. Pourquoi payer une mutuelle qui n'est pas capable de faire ce qu'on lui demande !! 
Je paye 128 euros de mutuelle par mois pour moi, ma femme et mes 2 enfants dans l'espoir d'avoir une bonne prise en charge et je ne peux que constater qu'il n'en n'est rien !!! 
Dans l'attente d'une explication faisant preuve de bon sens venant de votre part je vous préviens que si aucune réponse de votre part ne m'est communiqué, je prendrai une décision irrévocable, la résiliation !!    </t>
  </si>
  <si>
    <t>maurice-50118</t>
  </si>
  <si>
    <t>Le service client est d'une incompétence et d'une inefficacité TRÈS rare. Embauché depuis août, j'ai été dans l'OBLIGATION de souscrire chez harmonie mutuelle suite aux accords de l'employeur alors que j'étais très satisfait depuis plusieurs années de mon ex-prestataire. Le document de souscription que j'ai signé et transmis accompagné d'un RIB spécifiait un prélèvement mensuel le 5 de chaque mois. 3 mois plus tard malgré les relances de mon employeur aucun prélèvement n'avait été fait. En novembre je reçois une lettre recommandée avec AR me faisant part de ma radiation si non paiement des cotisations dues et de celle de décembre. Après un appel sur leur plateforme, ma correspondante me demande de régler par CB et de joindre A NOUVEAU un RIB, le tout sous pli recommandé avec AR -encore des frais- Ce que fis contraint et forcé. Bien évidemment pas de geste commercial pour la gêne occasionnée. Je reçois ce jour un appel à cotisations pour 2017 et bien, je vous le donne en mille.......................ILS ME DEMANDENT UN RÈGLEMENT PAR CHÈQUE TOUS LES TRIMESTRES. !!!!!!!!!!!!!! Cette fois la coupe est pleine, je vais une fois encore leur dire qu'il ne tiennent pas leurs engagements. Qu'est ce que se sera quand il y aura des remboursements?????? Je pense que je vais fédérer autour de moi pour que notre Directeur et notre délégué refassent un appel d'offre auprès d'autres assureurs.</t>
  </si>
  <si>
    <t>virginie-50017</t>
  </si>
  <si>
    <t xml:space="preserve">Cherche les complications pour donner réponse dans mon devis de dépassement d'honoraires. Ils demandent des détails d'honoraires alors qu'ils savent très bien que les détails sont donnés plus tard lors de la facture. La secrétaire de mon chirurgien me dit" ah harmonie mutuelle pose toujours soucis cherche des broutilles etc.. Alors Qu'avec les autres mutuelles nos devis ne posent  jamais de problème!!! "
Moi je compte résilier après mon intervention de demain.
</t>
  </si>
  <si>
    <t>biche-49945</t>
  </si>
  <si>
    <t>Inadmissible de ne pas être remboursée de mes frais de santé depuis le 24 Février 2016
Problème informatique fusion harmonie Atlantique via harmonie mutuelle.Paye 2144€annuel de cotisation.j'attends le bon vouloir de vos services qui me répondent faire le nécessaire .inadmissible pour une caisse qui prétend être la meilleure.
Mes mensualités sont en revanche prelevées tous les mois. Trés déçue par vos services .</t>
  </si>
  <si>
    <t>31 octobre 2021 suite à une expérience en septembre 2021</t>
  </si>
  <si>
    <t>milou-138659</t>
  </si>
  <si>
    <t xml:space="preserve">Bonjour,
Suite au décès du mari je voulais connaître le suivi du contrat, j'ai envoyé différents messages et appels  sans réponses.
Il faisait partie d'une mutuelle de groupe et quand la personne décède , toute les personnes  qui sont sur le contrat s'arrête, sans information préalable. Nous avons la surprise désagréable lors d'un décompte de la CPAM et avec les désagréments.
Je ne recommanderai pas votre mutuelle auprès des entreprises ni même aux
particuliers
</t>
  </si>
  <si>
    <t>Mercer</t>
  </si>
  <si>
    <t>patberm-138035</t>
  </si>
  <si>
    <t>Mutuelle d'entreprise, donc obligatoire! Elle chère et ne rembourse pas grand chose!
Le comble je me bat depuis des mois pour me faire rembourser des visites médicales qui trainent depuis plus d'un an. Téléphones, courrier, courrier avec RC, et des remboursements partiels. Maintenant ils ne sont plus joignables, le COVID certainement!
Mutuelle à proscrire, mais on ne peut pas partir, c'est ce que l'on appelle la LIBERTE!</t>
  </si>
  <si>
    <t>guzzi71-130873</t>
  </si>
  <si>
    <t xml:space="preserve">Une honte A fuir comme la peste Aucun service Aucune considération pour le client 
Une mutuelle qui vit pourtant des cotisations de ses adherents . Même si je dois payer plus cher je quitte le navire 
</t>
  </si>
  <si>
    <t>delph-130378</t>
  </si>
  <si>
    <t>Impossible de se faire rembourser des prestations hospitalière. Ça fait une semaine que j'essaye de déposer les factures sur leur site. Toujours le même message "une erreur est survenue ". Et pas possible de les joindre.</t>
  </si>
  <si>
    <t>lg-129721</t>
  </si>
  <si>
    <t xml:space="preserve">Tout est fait pour vous décourager ...........
Le service internet / La connexion / On vous raccroche lors de vos appels / Factures non payées / Rien fonctionne / Suivre vos remboursement devient une activité à plein temps 
 </t>
  </si>
  <si>
    <t>ailohdy-128596</t>
  </si>
  <si>
    <t>Ah oui c'est pas cher ! (Une 20aine d'euros pour la famille) mais vu qu'il faut pleurer pour avoir un moindre remboursement, et connaître les lois pour ne pas qu'ils nous la mettent à l'envers merci le service... Quand au service client, au téléphone ils ne savent pas quoi répondre 1 fois sur 2 et pour avoir une réponse sur la messagerie en ligne... Prenez votre mal en patience ! C'est vraiment parce que c'est une mutuelle entreprise et qu'on n'a pas le choix d'y être...</t>
  </si>
  <si>
    <t>christophe-126848</t>
  </si>
  <si>
    <t xml:space="preserve">Mutuelle a bannir !!!
un service nullissime avec une réactivité inexistante et un manque total de considération auprès de leurs clients.
De plus Mercer prélève de manière abusive, pour ma part Mercer m'a prélevé la somme de 363,00 € sur mon compte bancaire, sans même me contacter pour s'excuser et à mis pratiquement un mois à me rembourser: 
Prélèvement le 17 mai, remboursement du trop perçu le 9 juin.
Sachant que mon employeur et moi même payions 100,22€ sur ma fiche de paie et que Mercer prélève en plus 50,73€ par mois sur mon compte bancaire.  </t>
  </si>
  <si>
    <t>famillegirard4-122021</t>
  </si>
  <si>
    <t>Très décue de cette mutuelle qui met un temps fou à rembourser, pour laquelle j'ai du avancé mes frais optiques alors que mon opticien est Itélis comme le souhaite la mutuelle. Ils ne répondent pas à mes messages sur mon compte Mercernet !
C'est incompréhensible et je perds un temps fou alors qu'ils ont tous les éléments et que je suis assurée pour. C'est juste scandaleux et je compte faire remonter l'information auprès de leur direction.</t>
  </si>
  <si>
    <t>antoinesci-117476</t>
  </si>
  <si>
    <t>Cette société MERCER est à fuir. le personnel et l'absence de service est consternante.
Je suis en portabilité et donc au chômage et je me bas littéralement avec eux pour obtenir les remboursements.
Aucune réponse sur les réclamations, les appels sur le standard ne servent à rien car les opérateurs n'ont pas la main sur les dossiers, ce sont des passes plats qui ne peuvent rien faire a part envoyer des mails de relances aux équipes du centre de gestion.
Pour ma part, j'attends un remboursement de frais depuis décembre, des remboursement pour mars, avril, mai. J'appelle 3 x par semaine, et on dit toujours que ça arrive sous 5 jours et les semaines, mois passent. Mais rien.
Aucun respect des clients. on me dit qu'on me rappelle et qu'on me fait des mails et toujours rien...
L'attente au téléphone est tjr annoncée à supérieur à 10min et on arrive à joindre qq1 au bout de 20min seulement, c'est scandaleux.
La prochaine étape est de se rendre sur place pour demander des comptes et de dénoncer leur façon de faire auprès d'un médiateur.</t>
  </si>
  <si>
    <t>brunon-117416</t>
  </si>
  <si>
    <t>Temps de traitement des devis extraordinairement long, gestion des demandes et remboursement des frais pris en charge par la mutuelle catastrophiques, dommage que le zéro dans la notation ne soit pas possible!</t>
  </si>
  <si>
    <t>romb29-117179</t>
  </si>
  <si>
    <t>Mutuelle difficile à joindre. Délai de traitement extrèmement long (par exemple : presque 1 an pour obtenir la première carte d'affilié). Si un problème se pose (lien CPAM, pièce manquante, etc), il ne vous contacte pas pour vous informer et essayer de trouver une solution. Pas du tout recommandable.</t>
  </si>
  <si>
    <t>mab-117178</t>
  </si>
  <si>
    <t>Un seul mot á dire LAMENTABLE,  depuis le début de l'année aucune réponse sur rois différents problemes, un accueil téléphonique qui ne sert à rien toujours les mêmes réponses qui ne font pas avancer les dossiers.
Plusieurs  fois les interlocuteurs de Mercer nous ont raccroché au nez.
Nous vous rappelerons sous 15 jours évidemment personne ne vous rappelle.
Depuis maintenant plus d'un an le service Mercer est lamentable plus de deux mois pour rembourser 154 euros de lentilles.
Par contre les augmentations sont toujours régulières ??
Je ne tiens pas à vous écrire ce mail d'une façon anonyme, j'assume totalement mes propos.</t>
  </si>
  <si>
    <t>laura28-117100</t>
  </si>
  <si>
    <t>Jamais joignable ça coupe au bout de 30minutes d attente. Ie site est tout le temps en panne. Je ne suis jamais remboursée. Médiocre je vais résilier.</t>
  </si>
  <si>
    <t>nath78-116884</t>
  </si>
  <si>
    <t>Cette mutuelle est une catastrophe.
Elle est très peu profesionnelle , ne répond jamais à nos problèmes , très longue en remboursements quand ils sont réalisés à l'étranger , comme les test PCR par exemple pour lesquels j'attends depuis des mois .
On ne peut pas les joindre par tel non plus.
A fuir , j'ai eu de nombreuses mutuelles mais celle ci est la pire de toutes...</t>
  </si>
  <si>
    <t>pao95-115773</t>
  </si>
  <si>
    <t>Que dire de plus ! Honteux sur toute la ligne ! Au vu de tout ce que je viens de lire et qui recoupe ma malheureuse expérience avec Mercer, je décide d'en informer officiellement mon employeur. Mépriser les adhérents de la sorte, ça ne peut plus durer ! Le Covid ne peut pas tout excuser.</t>
  </si>
  <si>
    <t>lili45240-115089</t>
  </si>
  <si>
    <t>Mon avis rejoint ceux que je viens de lire. Clients depuis 2015 par obligation de l'employeur de mon mari, nous étions très satisfaits. Effectivement, ça s'est lamentablement dégradé depuis le covid. Beaucoup de problèmes avec les demandes de prises en charge. Service client très difficile à joindre, quand enfin ça décroche, on vous dit oui oui blablabla, ça être fait et puis rien. Aucun suivi !!! Délais beaucoup trop longs mais on vous répond que c'est à cause du covid et du télétravail... Il va être temps de s'y mettre ça fait plus d'un an que ça dure ! Heureusement mon mari va changer d'employeur, j'ai hâte, je suis ravie de changer de mutuelle, ça ne peut pas être pire !</t>
  </si>
  <si>
    <t>poulpe74-114943</t>
  </si>
  <si>
    <t>Delai trop long pour un remboursement. Décomote sécurité sociale recu depuis 1 mois, et toujours rien, malgré les appels. Mutuelle obligatoire du boulot Super fuyer cette mutuelle</t>
  </si>
  <si>
    <t>olivier-114615</t>
  </si>
  <si>
    <t xml:space="preserve">Mutuelle pas sérieuse ne rembourse pas ses client communication absente fuyez vite Mercer par pitié ne souscrivez pas de contrat chez eux.
Moi je vais les signaler au service consommateur car depuis mars j attend un remboursement et m amuse toute les semaines 
Olivier. </t>
  </si>
  <si>
    <t>lau75-62264</t>
  </si>
  <si>
    <t>Une catastrophe, toujours pas de remboursement 2 mois et demi après une consultation médecin transmise par Ameli et dans le parcours de soin. En plus de cet oubli, pas de réponse à la réclamation envoyée il y a un mois et demi. Pour faire réagir j’envoi un message par jour. Si tout le monde fait pareil Mercer sera obligée de réagir pour éviter l’accumulation et notamment de répondre rapidement aux clients qui emploient cette technique. Cadeau empoisonné cette mutuelle d’entreprise.</t>
  </si>
  <si>
    <t>assure-113762</t>
  </si>
  <si>
    <t>Cette mutuelle mets un temps infini à rembourser. y compris pour les bénéficiaires du contrat.
j'ai déjà relancé pour une facture optique et malgré le fait qu'on m'ait indiqué mettre en paiement la facture, j'attends toujours....
ne conseille surtout pas....</t>
  </si>
  <si>
    <t>maxim-113479</t>
  </si>
  <si>
    <t>Délais de traitement inimaginables, qui ne se comptent plus en semaines, mais en mois entiers! Communication difficile: messages restent sans réponse et sans action.</t>
  </si>
  <si>
    <t>emodeste-112815</t>
  </si>
  <si>
    <t>Service client catastrophique ! Des opérateurs pas formés, incompétents, qui débitent des inepties au téléphone et qui se permettent de s’énerver contre vous parce que vous avez pas compris l’incompréhensible. Ridicule. Fuyez !!</t>
  </si>
  <si>
    <t>lh62320-112773</t>
  </si>
  <si>
    <t xml:space="preserve">Bonjour,
De gros problème de remboursement même avec une demande de prise en charge.
A de multiple reprise j'ai contacté votre organisme leur réponse c'est le covid 19.
Soins dentaires effectuer début mars je ne vois toujours rien venir.(plus de deux mois)
</t>
  </si>
  <si>
    <t>mo-ma-111669</t>
  </si>
  <si>
    <t>A éviter, aucune réponse satisfaisante, pas de complément de salaire depuis plus de 3 mois, tu parle d'une mutuelle/prévoyance mdr de quoi laisser les malades et les mettre à la rue surtout, à fuir je déconseille fortement malheureusement pour ma part imposé par l'employeur, je comprends pourquoi aujourd'hui.</t>
  </si>
  <si>
    <t>gisele-111029</t>
  </si>
  <si>
    <t xml:space="preserve">Service lamentable, déplorable, INACCEPTABLE
Mutuelle à EVITER ou à FUIR dès que vous le pouvez
Demandes de remboursements adressées depuis janvier 2021. 
Malgré de nombreuses relances ces demandes ne sont toujours pas traitées (20 AVRIL).
Cette mutuelle n'offre aucun service. Les agents sur la plate forme téléphonique, sont incapables d'apporter une réponse aux demandes. Ils sont simplement là pour faire remonter les réclamations, lesquelles n'aboutissent jamais. Aucune réponse, non plus aux mails pas plus aux courriers. Complètement désespérant.
</t>
  </si>
  <si>
    <t>rokir-110619</t>
  </si>
  <si>
    <t>Service client déplorable
A éviter absolument
Honteux
Ne sait pas répondre aux demander
Incompétents
Aucun suivi
Impossible d'avoir une personne compétente au téléphone</t>
  </si>
  <si>
    <t>marsouin-110469</t>
  </si>
  <si>
    <t>C'est simple : depuis plusieurs mois maintenant il m'est impossible de me connecter à mon compte : invariablement "une erreur est survenue". Donc impossible de déposer de demandes de remboursement. Les adresses mail pour les contacter reviennent en erreur. au téléphone on se fait balader de commercial en service technique</t>
  </si>
  <si>
    <t>gh-109835</t>
  </si>
  <si>
    <t>Faites comme moi.je suis à l'UFC et je les ai sollicités pour que l'association intervienne; qui en plus fera un peu de pub à cette mutuelle fantôme. Il est incroyable que cet organisme puisse encore oeuvrer..enfin, exister ! Ne pas oublier que l'union fait la force!</t>
  </si>
  <si>
    <t>jbg44-110077</t>
  </si>
  <si>
    <t>Mutuelle lamentable. Aucun contact, aucune réponse aux demandes formulées par mail ou par téléphone. On sent une forme de mépris vis-à-vis de leurs clients.</t>
  </si>
  <si>
    <t>cd-110047</t>
  </si>
  <si>
    <t>Une mutuelle qui se moque des patients. Des semaines pour obtenir un remboursement. Impossible à joindre. A fuir absolument.
Des conseillers désagréables et incompétents. L'HORREUR absolue.</t>
  </si>
  <si>
    <t>fatigue-109838</t>
  </si>
  <si>
    <t xml:space="preserve">Lamentable sur tous les plans, temps d'attente téléphonique, délais de remboursement , assistance client inexistante,  impossibilité d'avoir un interlocuteur compétent", toujours la même réponse "je fais remonter votre demande et nous revenons vers vous", et rien ne revient .... ou des réponses absurdes. 
Une idée originale : le message d'accueil du service clients propose d'appeler le service informatique !!!! lequel vous renvoie vers le service clients !!!
On voit clairement que MERCER s'est engagé dans une politique  de réduction des coûts au mépris de la qualité du service
</t>
  </si>
  <si>
    <t>carcrawf-109471</t>
  </si>
  <si>
    <t xml:space="preserve">Une véritable catastrophe, il est très compliqué de joindre la mutuelle : aucune réponse aux messages, et quasiment impossible par téléphone. Lorsque par miracle l'appel est pris sur la plateforme téléphonique, on se trouve au contact d'un opérateur qui assure que tout est en ordre, ou à l'inverse qui réclame des papiers qui n'existent pas... Ma mère attend les remboursements d'opérations depuis plus de deux mois. Le dossier est classique, on ne peut plus simple, l'intégralité des justificatifs transmis à leur réception, mais Mercer a réussi à se planter. Si je n'étais pas là pour aider ma mère à récupérer ses remboursements, ce serait complètement perdu. Elle paye tout de même environ 120 € par mois !
Par contre, pour annoncer les augmentations, faire des rattrapages sur l'année précédente, il n'y a aucun retard. </t>
  </si>
  <si>
    <t>magnesium-108274</t>
  </si>
  <si>
    <t xml:space="preserve">Près 4 ans corrects, tout s'est dégradé avec l'annee de portabilité dont j'ai bénéficié suite à un licenciement économique en mars 2019. 
Au moment de ma radiation de MERCER, de nombreux remboursements étaient encore en souffrance, je ne recevais plus de mails de leur part et je ne pouvais plus avoir accès à mon espace client en ligne pour suivre les dossiers et comprendre les blocages.
Depuis septembre 2020, je réclame mon certificat de radiation et les relevés de remboursement 2019 et 2020 auxquels je n'ai plus accès. Mails, lettre RAR, très nombreux appels au service réclamation, rien n'y fait. Les rares réponses par mail sont à côté de la plaque. Pas de réponse à ma lettre recommandée de Janvier 2021. Les conseillers MERCER sont aimables mais leurs actions sont sans effet. Ou bien on me répond sur l'espace en ligne que je ne peux  définitivement plus consulter. Bienvenue en Absurdie !
Les conseillers me disent des choses différentes à chaque appel et me promettent à chaque fois une résolution sous 15 jours max... J'attends toujours !
Je suis dans une impasse, ma nouvelle mutuelle me réclame un certificat de radiation pour rembourser les soins postérieurs à ma radiation... Et je ne peux même pas saisir le médiateur car Mercer n'est pas adhérents de Médiation Assurances. Une idée pour résoudre ce problème ? Merci et bon courage aux autres victimes de cette gestion déplorable.
</t>
  </si>
  <si>
    <t>valourette-108196</t>
  </si>
  <si>
    <t xml:space="preserve">Service client d'une incompétence sans précèdent ! Chaque prise de contact est une déception totale. Les montants du même devis varient (va savoir pourquoi?), les remboursements sont dans l'oubli et puis la cerise sur le gâteau quand on les appelle (une ligne payante !) pour essayer de comprendre les conditions de remboursement de mon contrat, on ose  vous dire "je ne peut pas vous expliquer, je ne vais pas rester une heure au téléphone avec vous". Et puis expliquer le devis reçu, ça non plus il pouvait pas . Et puis pourquoi je ne me fais plus remboursée mes soins depuis plus de quatre mois, la réponse est "je ne peut pas vous dire"....  Heu...pourquoi je perds mon temps à vous appeler alors pour avoir le contact humain et surtout un spécialiste...
</t>
  </si>
  <si>
    <t>fatal-107777</t>
  </si>
  <si>
    <t>De pire en pire, le traitement des dossiers prend plus de trois semaines juste pour un remboursement. Ensuite il faut recevoir le décompte des prestations avec la personne ayant reçu les soins et c'est au petit bonheur la chance. Cela maintenant plus de 3 mois que j'attend ce type de document et tout le monde s'en balance chez Mercer, 4 appels, 1 relance directement sur le site (pas de réponse) et 2 mails en direct à une responsable et toujours rien. Vive Mercer qui n'est qu'un sous-traitant  et n'en a que faire des demandes des clients. A EVITER !</t>
  </si>
  <si>
    <t>hylene-107649</t>
  </si>
  <si>
    <t xml:space="preserve">SERVICE NUL!
impossible de faire fonctionner un tiers payant
impossible de se faire rembourser pour une simple facture d'optique !
pas de possibilité de repondre au courrier
pas de possibilité d'avoir une personne au téléphone sauf au bout de 1heure d'attente , un interlocuteur vous répond, prétend faire le necessaire et ensuite -&gt; retour à la case départ. Rien n'est résolu. 
Les dossiers bouclé , marqué comme traité , alors que rien a été remboursé .
INADMISSIBLE !
</t>
  </si>
  <si>
    <t>bi-107596</t>
  </si>
  <si>
    <t xml:space="preserve">Mutuelle a fuir.
Deux hospitalisations ne répond pas aux demandes de prises en charge faites par la clinique résultats les frais d'hospitalisations à avancer, ne répond pas aux mails aucune solutions apportées par les conseillés téléphonique et après 6 semaines d'attente toujours pas de remboursements.
a chaque fois qu'il faut se faire rembourser des soins il faut minimum 4 à 5 semaines pour se faire remboursé
</t>
  </si>
  <si>
    <t>bp-107202</t>
  </si>
  <si>
    <t>Service lamentable, des remboursements en retard, des demandes de justificatifs répétés, un accueil téléphonique à peine aimable. ne comprends toujours pas pourquoi mon employeur a fait appel à ce gestionnaire d'assurance.</t>
  </si>
  <si>
    <t>sw-105797</t>
  </si>
  <si>
    <t>Gros problèmes d'organisation chez Mercer santé: aucun remboursement depuis janvier 2021 malgré de nombreux appels, courriers, réclamations. Réponses par email automatiques qui expliquent qu'ils ont du retard à cause du COVID: est-ce la seule société impactée??? (Les autres sociétés ne semblent pas avoir les mêmes problèmes: ont-elles échappé au COVID?). C'est pathétique. A éviter.</t>
  </si>
  <si>
    <t>jilou-105793</t>
  </si>
  <si>
    <t>Service client injoignable, ne répondent jamais aux mails. Promettent de rappeler mais personne ne se manifeste, et quand on arrive à joindre quelqu'un je ne vous raconte pas l'accueil qui nous est réservé par les agents téléphoniques, une heure de mise en attente pour faire une recherche pour finir par se faire raccrocher au nez sans aucune réponse. Le service client de cette mutuelle est lamentable.</t>
  </si>
  <si>
    <t>sebastien-105722</t>
  </si>
  <si>
    <t>Je suis censé être assuré par la mutuelle Mercer depuis le 1er janvier, mais je n'ai toujours pas reçu ma carte de tiers payant, ni de numéro d'adhérent, ni d'identifiants pour me connecter à mon espace assuré. Nous sommes en mars.
À ma connaissance, mes collègues sont dans le même cas (contrat collectif).
Je leur ai envoyé un message en utilisant le formulaire de contact le 23 janvier pour avoir des nouvelles. Ils n'ont jamais répondu.
3 semaines plus tard, le 13 février, je les ai appelé au 03 20 89 10 88. Point positif : ils ont décroché, en moins de 10 minutes. Mon interlocuteur a confirmé que Mercer avait tous les documents nécessaires depuis le 5 janvier, mais que mon dossier n'avait pas encore été traité. Il m'a assuré que ce serait le cas en début de semaine suivante.
Aujourd'hui, après 3 semaines supplémentaires, je n'ai toujours rien.
Je me pose des questions. Soit ils sont vraiment débordés, soit ils oublient de traiter certains dossiers, soit ils essayent de temporiser pour préserver leur trésorerie. Dans tous les cas, ce n'est pas bon signe.</t>
  </si>
  <si>
    <t>sydney-105249</t>
  </si>
  <si>
    <t xml:space="preserve">Impossible à joindre , ne remboursé pas comme promis sur contrat de base .
Les interlocuteurs disent qu ils vont faire remonter l information et rien ne se passe .
Obligation de rappeler et ainsi de suite .
Idem pour devis de frais d honoraires après opération plus d un mois et demi après opération toujours pas de devis pour savoir combien je serai remboursée.
</t>
  </si>
  <si>
    <t>clientpascontent-105188</t>
  </si>
  <si>
    <t>Bonjour ,
Impossible de joindre le centre de gestion , pas de réponse au mail . Aucun remboursement de frais d optique malgré envoi du dossier complet 2 fois 
Bref à fuir . La prochaine étape est de contacter ma RH afin qu elle fasse débloquer peut être la situation</t>
  </si>
  <si>
    <t>colu-104816</t>
  </si>
  <si>
    <t>Absence de contact. Absence de remboursement. Les dossiers sont notés traités et aucun remboursement n’est effectué, d’autres ne sont toujours pas traités au bout d’un mois. Incompréhensible.</t>
  </si>
  <si>
    <t>entreprisex-104421</t>
  </si>
  <si>
    <t xml:space="preserve">INUTILE COMME COURTIER !!! 
J'ai signé des documents et aucun retour depuis plus de 2 mois !! 
Consultant ?? LAISSEZ MOI RIRE !!!!!
Il m'ont promis une gestion de qualité alors qu'ils ne répondent plus au téléphone, est ce normal?
Je déconseille très fortement cette compagnie !!!  
"Mes solutions Mercer" =&gt; il faudrait déjà a trouvé une solution en interne a vos problèmes !!
</t>
  </si>
  <si>
    <t>lolo-103401</t>
  </si>
  <si>
    <t>Je met une etoile parce que je ne peux pas mettre moins.
Imposée par mon employeur akzonobel qui se dit tant soucieux du bien être de ses employés quelle farce..
Aucun contact possible avec l'assureur
MUTUELLE À FUIRE</t>
  </si>
  <si>
    <t>marilou012345-103346</t>
  </si>
  <si>
    <t>Une honte. Les remboursements ne sont pas effectués. Quand on transmet une pièce jointe à chaque fois elle est bizarrement illisible. Aucune réponse à mes nombreux messages sur le site internet. Quand j’appelle j’ai une version différente à chaque fois. J’essaye depuis 1 mois de clôturer mon compte mais impossible. Je n’ai jamais connu ça c’est juste inadmissible</t>
  </si>
  <si>
    <t>jinio1981-102921</t>
  </si>
  <si>
    <t>Note d'honoraires envoyée sur l'espace perso Mercer en date du 7 décembre. Nous sommes le 20 Janvier et toujours rien. Délai de traitement de 3 semaines maximum largement dépassé. Seule réponse du service client :"il y a un retard dans les traitements des dossiers...". Rien de plus, service back office qui traite les dossiers est injoignable. Même le service client ne peut les joindre que par mail. A chaque fois que j'appelle on me dit que mon dossier passe en "prioritaire" mais cela fait déjà 3 ou 4 fois qu'il passe en "prioritaire". Excuse COVID non valable car le traitement des dossiers peut se faire en TT. Temps d'attente pour avoir un conseiller, plus de 20 minutes pour seule réponse "retard dans les traitements des dossiers". Nous invite à raccrocher en nous faisant comprendre qu'il ne sert à rien de rappeler car j'aurais la même réponse... Donc en gros ferme ta g... et attends bien sagement... Super.</t>
  </si>
  <si>
    <t>angela-102624</t>
  </si>
  <si>
    <t>A fuir !!!!
Depuis septembre nous avons fait différentes démarches téléphoniques, mail, courrier pour résilier chez eux. A ce jour nous nous sommes bloqués pour tout car la sécurité sociale nous dit que nous avons 2 mutuelles
Une honte !!!!
Lorsqu’on demande un responsable au téléphone on nous raccroche au nez
Barrez vous!!!!</t>
  </si>
  <si>
    <t>champafred-102606</t>
  </si>
  <si>
    <t xml:space="preserve">Devis optique depuis le 29 Octobre 2020, nous sommes le 13 Janvier 2021, Mercer n'a toujours pas répondu à mon opticien qui me dit les avoir contactés à plusieurs reprises et que Mercer les fait marcher et font trainer volontairement mon dossier. Cela fait 5 ans que je n'ai pas fait faire de nouvelles montures. 
J'essaie en vain de les contacter au 0969366935, ils ne répondent jamais. 
Après 29 minutes d'attentes, je viens d'avoir une personne qui a contacté une autre personne en me laissant attendre 10 minutes, "la réponse à l'opticien doit être faite dans 1 semaine maximum" d'après lui. 
Lorsque je lui demande pourquoi une réponse si longue, il ne sait pas, et lorsque je lui explique vouloir faire un devis comparatif et suis inquiet du temps de traitement de leur future réponse et des plaintes d'adhérents concernant leur réactivité, il me raccroche au nez, alors que j'avais besoin d'autres renseignements!
Temps d'appel, 43 minutes ...
</t>
  </si>
  <si>
    <t>l-102312</t>
  </si>
  <si>
    <t xml:space="preserve">Lamentable et bien contente d’avoir lu vos commentaires à temps !
J’ai contacté cette mutuelle en octobre pour établir un devis car mon contrat (portabilité ancien employeur) arrivé à échéance. Impossible d’avoir qui que ce soit au téléphone, je passe donc par leur système de demande en ligne. Je reçois une offre le lendemain (inintéressante). 5 jours plus tard, je reçois un second mail avec une offre totalement différente (autres prises en charge et autres montants). Après plusieurs tentatives d’appels infructueux (encore!) quelqu’un me rappelle. Aucune explication de la provenance de la première offre (????) par contre l’opératrice très agréable et qui répond à mes questions. 
Après étude de la concurrence, je souhaite reprendre contact avec eux (depuis le 18/12) pour affiner quelques points avant de signer chez eux et là rebelote, IMPOSSIBLE de les joindre. Personne ne décroche, personne ne rappelle malgré des messages laissés, la procédure de rappel enclenché et des mails envoyés. Nous sommes le 07/01 (je précise que ma précédente mutuelle se terminait le 31/12) et là oh miracle on me rappelle. 
TROP TARD je suis allée chez la concurrence. La personne au téléphone me dit qu’ils ont bcp d’appels (ah bah tu m’étonnes.. 4 semaines pour rappeler un futur client !!) mais que le principale est qu’ils aient répondu à mes attentes (euhhhh ??????? Loooool). 
Bref, bien contente d’avoir lu tout vos retours, je vais certes payer plus cher mais au moins avec une mutuelle fiable et réactive.
Je déconseille fortement MERCER. </t>
  </si>
  <si>
    <t>laurentjack-102289</t>
  </si>
  <si>
    <t xml:space="preserve">Une mutuelle très désorganisée qui ne rembourse pas. Ou que les petits montants. Ca fait 2 mois que j'attends un remboursement de 900 euros. 
1/ la mutuelle demande 15 fois les mêmes documents... 
2/ à chaque appel, besoin de rappeler le dossier, alors que le téléopérateur a mon numéro d'adhérent et tous mes messages. 
3/ on me répond que cela est pris en compte mais aucun engagement sur la date réelle de remboursement... Ni même le montant ! 
4/ impossible de se connecter à l'application mobile
5/ application mobile qui ne permet pas de recevoir les réponses de la mutuelle!!! 
Après être passé par d'autres mutuelles d'entreprise, force est de constater que Mercer est la pire expérience que j'ai eue. </t>
  </si>
  <si>
    <t>paola-102171</t>
  </si>
  <si>
    <t>J'éprouve un fort mécontentement à leurs égard, ils sont carrément injoignables ou les délais d'attente dépassent 40 minutes, le site internet dysfonctionne et l'espace client n'a jamais pu être activé par leurs soins, impossible de récupérer mon attestation de tiers payant
Ne pouvant passer autant de temps au téléphone, il m'est difficile d'avoir des réponses
Aucun problème quand aux remboursements reçus</t>
  </si>
  <si>
    <t>poipoi-102147</t>
  </si>
  <si>
    <t>INCOMPETENT INJOIGNABLE INCAPABLE DE METTRE UN DOSSIER A JOUR. TOUT MON DOSSIER EST INCOMPLET ET JE NE PEUX PAS LES JOINDRE ET PAS DE REPONSE AUX MESSAGES SUR LE SITE. PAS POSSIBLE DE RECEVOIR MA CARTE DE TIERS PAYANT. NE SURTOUT PAS PASSER PAR EUX.
UNE HONTE</t>
  </si>
  <si>
    <t>teamarrow94-102101</t>
  </si>
  <si>
    <t>Depuis le 24 Octobre, je contacte toutes les semaines Mercer pour tenter de faire avancer les dossiers optiques pour mes filles. Les dossiers optiques ne sont pas traités! Il faut un mois minimum pour la réponse à toute demande. Depuis Décembre, les dossiers télétransmis ne sont même plus traités ou visibles sur le site, je dépose les dossiers manuellement sur le site mais ceux-ci ne sont pas traités ou traités dans des délais raisonnables. Le service client vous demande toujours de patienter mais rien ne se débloque. Mercer est le pire du pire vis à vis de mon expérience avec une mutuelle. Je n'en peux plus d'appeler Mercer toutes les semaines. La situation est scandaleuse et visiblement générale pour les adhérents.</t>
  </si>
  <si>
    <t>gp68-101760</t>
  </si>
  <si>
    <t xml:space="preserve">Incroyable, en prévision de mon départ à la retraite je reçois un devis de ma mutuelle entreprise Mercer au mois de juillet pour retraite au 1er septembre 2020, je leur envoie tous les documents, carte mutuelle dans la foulée, tout baigne, sauf qu'au bout de 2 mois je les contacte car ne suis prélevé d'aucunes sommes et là cela dure jusqu’au 15 décembre ou je suis prélevé de sep, oct. et novembre et avec une  rondelette augmentation de 80€ mensuels. 
Appels téléphoniques et courriers n'on eus aucun retours.
Je viens de contracter une autre mutuelle et ai pu ce jour bénéficier de la loi Chatel pour résilier mon contrat avec Mercer par lettre recommandée.
Ensuite, appel à ma banque pour révoquer le mandat de prélèvement et restitution du prélèvement, je réglerais à Mercer les 4 mois conformément à leur devis maintien retraité et bien content d'avoir quitté Mercer qui m'a mené en bateau depuis septembre, le plus incroyable et inefficacité ou incompétence des personnes au téléphones, car sur environ 6 heures de communication y compris le temps d'attente, rien n'a pu être débloqué si ce n'est: " nous comprenons et transmettons au service financier" avec impossibilité évidemment d'être mis en relation avec ce service financier...  
Avis ne reflétant que la réalité et fait sans animosité, je suis juste triste de constater un tel échec.
</t>
  </si>
  <si>
    <t>alnt-101748</t>
  </si>
  <si>
    <t xml:space="preserve">Mercer est une mutuelle qu'utilise APPA. Mutuelle qui fait de la promotion auprès des praticiens hospitaliers, en envoyant même des flyers aux internes au sein des hôpitaux, se donnant une image qui se veut proche du personnel soignant...
Fuyez! 
Deux ans d'expériences, intervenants non aimables à chaque appels, délai très très longs pour devis, remboursements dentaires si votre opticien ou dentistes n'est pas dans leur réseau. 
Bref très loin de l'aspect associatif et d'un but d'entre aide plutôt une entreprise "machine à fric" qui nous prennent pour des vaches à lait. 
A éviter. 
Si vous cherchez une mutuelle avec un service à la hauteur, efficacité, rapidité, amabilité passez votre chemin. 
</t>
  </si>
  <si>
    <t>oleastre-101701</t>
  </si>
  <si>
    <t>Je suis trop déçu par les services de la complimentaire santé mercer ça fait un parcour de combattant pour un remboursement que j'attends toujours bien que j'ai tout fourni déçu déçu déçu</t>
  </si>
  <si>
    <t>cmp-101274</t>
  </si>
  <si>
    <t>Bonne  mutuelle le temps ou  j étais en  activité  dans mon entreprise  mais  tout a  changé le jour où mon  entreprise  ma licenciée  pour maladie professionnelle  plus de  remboursement  des demandes de  documents  a plus savoir  que faire  et pas d interlocuteur  en direct . Moi qui pensais  garder  cette  mutuelle  me voilà  bien  déçu  de leurs  comportements</t>
  </si>
  <si>
    <t>jany-101145</t>
  </si>
  <si>
    <t xml:space="preserve">MERCER impossible à joindre. Mercer ne tient pas compte de mes courriers demandant le changement de mon prénom depuis des années, ni de mon nom pour revenir à mon nom de jeune fille après divorce. Impossible également de créer mon compte mercer !
Très déçue depuis trop longtemps.
</t>
  </si>
  <si>
    <t>johnorta-101092</t>
  </si>
  <si>
    <t>À FUIR !! Répondent au téléphone au bout de 30mn et il es payant!!!! (10 euros pour une appel que ne reponds pas). 
Je n'ai pas reçu la carte mutuelle et je suis adhére depuis Aout!</t>
  </si>
  <si>
    <t>fafou-100676</t>
  </si>
  <si>
    <t>voila 2 mois et demi que je leur envoie et renvoie un devis pour une urgence dentaire pour estimation prise en charge, malgré plusieurs appels et relance sur leur plateforme. Au téléphone, on me balade d'une part en disant qu'on est en train de traiter la demande (c'était il y a plus d'1 mois) et un autre opérateur qui me dit qu'il ne peut rien faire pour accélerer la procédure ni même me mettre en relation avec un responsable????
Voilà que les soins qui étaient urgent/mis en stand-by par leur silence ont subit des dégats collatéraux... Une nouvelle dent cassé car a surcompensé les dents qui devaient être soignée rapidement...
J'aurai envie de leur demander de rembourser 100% de tous mes soins tellement je suis en colère. Ils pourraient au moins répondre qu'ils ont des délais exceptionellement longs et s'en excuser mais RIEN. C'est tellement irrespectueux et les conséquences sont graves...</t>
  </si>
  <si>
    <t>lili-100642</t>
  </si>
  <si>
    <t>M’ont prélevé un an de cotisations forcées après 6 courriers sur 15 mois pour demander résiliation suite à perte de revenus et attribution de la cmu!.. Ils ont ignoré mes courriers et affirmé que ma situation (prise en charge par la caf et revenus insuffisants pour continuer à    payer les cotisations) ne justifiait pas qu’ils résilient le contrat santé!!! Comment peut on qualifier cela? Et maintenant ils m’envoient un courrier pour me prévenir que mes infos personnelles ont été piratées en interne et me dire d’être vigilante vis à vis de prochains courriers ou email éventuel!!! ?? Mercer: A fuir!!!</t>
  </si>
  <si>
    <t>alicederouen-100021</t>
  </si>
  <si>
    <t xml:space="preserve">Je suis adhérente à la Mutuelle Mercer. J'ai un litige avec cette dernière concernant mes droits. Il s'avère que les services sont injoignables, qu'ils ne lisent pas les documents et ne communiquent pas en direct avec vous.
Pour les joindre par téléphone, une annonce d'accueil vous dit que les circonstances sont exceptionnelles et qu'il leur faut plus de temps pour vous répondre et là on vous met en attente pour au moins 10 min, qui sont toujours 10 minutes après 10min, 20 min... Et ces minutes d'attente vous sont facturées !
Bref, j'ai dû m'y reprendre de nombreuses fois pour les joindre et quand ca coupe, eux ne vous rappellent pas ! </t>
  </si>
  <si>
    <t>dd-99978</t>
  </si>
  <si>
    <t>remboursement trop lent il manque toujours un papier et même quand tout est cligne il mette plus d'un mois pour un remboursement et il y a aucun lien de réclamation   ceci est lamentable et je parle pas du lien téléphonique
 C malheureux que je suis obligé de la prendre car entreprise</t>
  </si>
  <si>
    <t>spanita-99748</t>
  </si>
  <si>
    <t>Une mutuelle qui paraît tellement bien sur le papier, surtout quand on voit les sommes qu'ils s'engagent à prendre en charge. Malheureusement, la réalité est bien différente. Une mutuelle qu'on m'a contrainte de prendre lors de mon apprentissage (mutuelle d'entreprise).
[Petit aparté. Pourquoi nous ne pouvons pas librement choisir notre mutuelle? Pourquoi on nous impose telle ou telle mutuelle? Merci la liberté -__-]
Alors au début ça se passait très bien. Quand tu fais des frais simples style médecin ou visite chez le dentiste, remboursement réalisé en moins de 15 jours, sans problème. Par contre, quand on rentre dans des frais plus importants, il y a plus personne! Je vous préviens, vous avez intérêt à sortir les crocs pour obtenir un remboursement! L'un de mes remboursement (pour des lentilles), j'ai dû leur transmettre 3 fois le document et à la fin sortir les crocs pour obtenir un remboursement. Lentilles achetées en décembre 2019 et remboursées en novembre 2020 (presque un an quand même, qui dit mieux?). Ils me doivent encore actuellement plus de 200 euros. Je continue de me battre. Je pense même malheureusement à me retourner contre eux, c'est bien dommage d'en arriver jusque là.
Donc un conseil, fuyez!!!!!!!!!!!!!!!!!!!!!!!!!!!!!!!!!!!!!!!!!!</t>
  </si>
  <si>
    <t>cecile-99208</t>
  </si>
  <si>
    <t xml:space="preserve">Très déçue de cette mutuelle au cours des années. 
Perte de remboursement au niveau par exemple de l'orthodontie. 
Impossible de les joindre rapidement, des heures de patience à un certain coût !! La Covid a bon dos en ce moment ???!!!
Je ne vous recommande pas cette mutuelle. </t>
  </si>
  <si>
    <t>toto-99026</t>
  </si>
  <si>
    <t>Une catastrophe rien de professionnel, inexistant dans tous les domaines, complètement transparent pour les contacts (téléphone mail etc.…), impossible de créer un compte d'accès, nombreux remboursement toujours pas réglés, comment une entreprise peut-elle accepter cette totale incompétence pour ses salarier. Cette assurance est une honte à fuir absolument, de plus je suis obligé de mettre une étoile pour que ce message apparaisse, moins dix étoiles aurait été plus juste.</t>
  </si>
  <si>
    <t>mel-98971</t>
  </si>
  <si>
    <t xml:space="preserve">sa fait trois fois que je leur demande de me rappeler ils font les morts je les appelle personne répond je sais plus comment faire ??????????????????
</t>
  </si>
  <si>
    <t>stephane-98958</t>
  </si>
  <si>
    <t>nul de chez nul ,honteux impossible de les contacter que ce soit par téléphone ou par mail. Même pour faire une actualisation c'est un cauchemar. Une perte de temps considérable.</t>
  </si>
  <si>
    <t>eve26-98636</t>
  </si>
  <si>
    <t>C'est impossible de se sentir vraiment assurés avec MERCER. Aucun service Client, pas de contact téléphonique, des changements système informatique régulier qui déconnectent la télétransmission, il faut les rappeler pour reconnecter.. mais ne répondent ni aux mail ni au téléphone. Des prises en charge REFUSEES (au lieu de dire : "il manque tel ou tel papier"... il s REFUSENT sans raison et c'est ensuite à nous d'enquêter pour savoir pourquoi )  MUTUELLE d'entreprise, certes "bien remboursée" mais surtout quand on n'a pas pas de problème !! je ne recommande pas et voire même j'aimerais pouvoir m'enfuir !</t>
  </si>
  <si>
    <t>farah-98566</t>
  </si>
  <si>
    <t>Fuyez fuyez fuyez allez ailleurs Mercer c’est juste  des incompétents! Je suis très mécontente et c’est sûr je vais changer de mutuelle. Plusieurs appels échanges on me dit ouiii madame on va faire le nécessaire ça fait 10 mois j’attends toujours. Vraiment fuyez!</t>
  </si>
  <si>
    <t>huracansan-98310</t>
  </si>
  <si>
    <t>D'une incompétence remarquable , des mails sans réponses ou alors on vous répond à coté de la plaque!  minimum 30 minutes d'attente par téléphone avec un facturation à 15c la minute... les documents que l'on fournis pour les remboursements ne sont jamais suffisant. 
mail et téléphone obligatoire pour avoir un remboursement et encore quand vous tombez sur quelqu'un de sympa.</t>
  </si>
  <si>
    <t>malc-98217</t>
  </si>
  <si>
    <t>Dossier en attente depuis 2mois et pas de reponse documents déjà envoyé 2 fois toujours en attente je suis très déçu de plus quand on appelle on me répond qu'on transmet ma demande mais toujours pas de suite, je n'ai jamais reçu le mail qu'ils devaient m'envoyer, impossible de créer un compte par internet, je ne vois pas ce que je dois faire de plus</t>
  </si>
  <si>
    <t>kiki-97424</t>
  </si>
  <si>
    <t>Bonjour
cela fait 2 mois et demi que j ai envoyé tout (oui tout) les documents pour me faire rembourser de lunettes pour mon fils, ma femme et moi. Il manque toujours un document alors qu' ils l ont reçu, et maintenant ils disent que les documents sont illisibles sur le site (ils le sont pourtant bien). une mauvaise foi inébranlable. Il faut faire cesser ces pratiques. je suis en train de les appeler et cela fait maintenant 15mn. je pense que personne ne répondra.
Une mutuelle a bannier</t>
  </si>
  <si>
    <t>stoicste-62915</t>
  </si>
  <si>
    <t>Mutuelle d'entreprise. Une catastrophe tout simplement. Jamais joignable meme quand je dois me faire opérer. Sans parler du fait que le numero sur la carte mutuelle est un numero surtaxé. À fuir</t>
  </si>
  <si>
    <t>cc88-96513</t>
  </si>
  <si>
    <t>Mutuelle entreprise, j'ai pris l'option surcomplementaire à 45€ par mois. Très bonne couverture à 400%, toutes mes dépassements sont remboursées. Les remboursements pour les soins non remboursés par la SS (ostéo, acupuncture) arrivent moins d'une semaine après que je soumets la facture en ligne.
Je suis étonnée par les autres commentaires car ma 1er prise en charge hospitalière était traitée très rapidement, et mon dernier devis d'hospitalisation a même été traité en 24 heures. Les délais et problèmes de communication doivent varier en fonction de quel centre qui traite son dossier.</t>
  </si>
  <si>
    <t>ness-87711</t>
  </si>
  <si>
    <t>Mutuelle employeur mais Zéro! 
Je suis super mécontent mutuelle injoignable et incompétent.
Le numéro de téléphone surtaxé et impossible de les contacter. ça fait une semaine j'essaie de les joindres,  impossible!!
L'attente est super longue,  minimum 10 minutes  pour chaque appel (dont une fois 20 min). Lorsque j'arrive a parler à un conseiller elle me dit qu'ils vont me rappeler mais pas de nouvelle au bout de 72 heures. 
J'étais obligé de les rappeler pour qu'au finale la conseillère me dit que la personnes qui gère n'est pas disponible et injoignable ! Donc encore une fois il faut rappeler.
C'est juste inadmissible elle n'essaie même pas de gérer mon dossier ni du moins tenir sa promesse et me recontacter.
Je vous la déconseille pour votre famille !</t>
  </si>
  <si>
    <t>vanessag-87576</t>
  </si>
  <si>
    <t>Des conseillers injoignables et aucune réponse aux mails</t>
  </si>
  <si>
    <t>Une grande difficulté à obtenir un conseiller en cas de pepin et numéro surtaxé pour me service client. Mauvais service client</t>
  </si>
  <si>
    <t>alkazaam-86906</t>
  </si>
  <si>
    <t>Client depuis peu, je suis très désagréablement surpris par leur incompétence, leurs erreurs inassumées et leur laxisme.Spécialisé dans l'écoute pour donner le change, le personnel au téléphone vous laisse croire que tout va rentrer dans l'ordre, mais rien n'est fait et les mails restent sans réponse si ce n'est un retour informant que votre demande va être traitée. Alors si vous cherchez une mutuelle sérieuse, abstenez-vous car Mercer ne vous servira à rien si ce n'est percevoir vos cotisations !!!</t>
  </si>
  <si>
    <t>28 décembre 2019 suite à une expérience en décembre 2019</t>
  </si>
  <si>
    <t>ma94-85309</t>
  </si>
  <si>
    <t>Très mauvaise mutuelle</t>
  </si>
  <si>
    <t>13 décembre 2019 suite à une expérience en décembre 2019</t>
  </si>
  <si>
    <t>tim-81880</t>
  </si>
  <si>
    <t>je de-conseil fortement , service client très difficilement joignable et lorsque une personne répond elle ne peux rien faire il faut sois disant envoyer un courrier au siège social . le service en ligne na jamais fonctionné</t>
  </si>
  <si>
    <t>lhermitte-79879</t>
  </si>
  <si>
    <t>Attention, usurpe le nom officiel d'assurance, se présente comme tel mais est en fait une simple assurance santé !</t>
  </si>
  <si>
    <t>jc-79651</t>
  </si>
  <si>
    <t>Ils ne répondent pas aux mails et évidement ne traite pas les problèmes.</t>
  </si>
  <si>
    <t>dianeg1-78443</t>
  </si>
  <si>
    <t>Doubles prélèvements !! Mutuelle imposée par l'employeur. Service client Zéro soit ne répond jamais soit répond a côté de la plaque! Qu'on fasse la demande par mail ou sur leur espace en ligne! Prélevée en Février, Mars, aucun prélèvement en Avril Mai, et double prélèvement depuis 3 mois!! Sans parler des autres problèmes que j'ai eu avec eux.....</t>
  </si>
  <si>
    <t>11 juillet 2019 suite à une expérience en juillet 2019</t>
  </si>
  <si>
    <t>so35-77542</t>
  </si>
  <si>
    <t>Impossible de leur transmettre des justificatif et impossible de crée l'espace personnel y'a toujours un souci</t>
  </si>
  <si>
    <t>raphael-77456</t>
  </si>
  <si>
    <t>Une expérience désastreuse - des soins remboursés 4 mois plus tard , un devis pour des soins dentaires qui n'a jamais été traité malgré plus de 6 messages aux services clients n'ayant jamais daigné répondre et un accueil commercial desastreux. FUYER</t>
  </si>
  <si>
    <t>prikilia92-75845</t>
  </si>
  <si>
    <t xml:space="preserve">Une mutuelle injoignable: 
- 30 minute d'attente au minimum à 15 centimes la minute 
- leur aide en ligne jamais disponible
- aucune reponse à mes emails, le dernier datant de 3 semaines et je les harcele depuis 1 semaines pour avoir ENFIN l'aide dont je suis censée avoir le droit au vu du prix que je paie ! 
- impossible de créer un compte client sans assistance (cercle vicieux, on appel, on paie)
</t>
  </si>
  <si>
    <t>messenga-75721</t>
  </si>
  <si>
    <t>Mutuelle santé dont les garanties sont minimales, à fuir absolument.</t>
  </si>
  <si>
    <t>rory-74544</t>
  </si>
  <si>
    <t>le service client délivre de fausses informations, ment pour se défendre et ne s'excuse jamais.
les demandes par écrit ne sont pas lues, et mal traitées.</t>
  </si>
  <si>
    <t>pasmi-72256</t>
  </si>
  <si>
    <t>mutuelle chère sans aucune  qualité de service.....</t>
  </si>
  <si>
    <t>marie-71978</t>
  </si>
  <si>
    <t>Je suis chez eux depuis qq tps...et aucun des sercices obligatoires dit "d une mutuelle de  service" n est respecté...
Je pense passer au dessus et faire un courrier  AR AU PDG De l entreprise relatant ce que vit un adhérant affilie a cette mutuelle</t>
  </si>
  <si>
    <t>23 février 2019 suite à une expérience en février 2019</t>
  </si>
  <si>
    <t>nicotine-71602</t>
  </si>
  <si>
    <t>Incompétence totale. Systématiquement plus de 10mn pour les joindre. Très aimable au téléphone, informe effectuer les remboursement en retard dans la semaine et au final rien n'est fait après 1 mois. Demande régulièrement des documents en compléments des avis de remboursements secu et en profite pour retarder les remboursements.</t>
  </si>
  <si>
    <t>nn-71129</t>
  </si>
  <si>
    <t>Jamais vu un service client aussi nul. Plus d'un an que je leur dis (mail, lettres, coup de fils) que je ne peux pas accéder à leur interface sur leur site internet. Ils sont pas foutu de me renvoyer un mot de passe pour accéder à mon compte. Résultat, inaccessibilité a mes décomptes !</t>
  </si>
  <si>
    <t>05 février 2019 suite à une expérience en février 2019</t>
  </si>
  <si>
    <t>sud-70690</t>
  </si>
  <si>
    <t>Mutuelle sans professionnalisme, impossible d'obtenir par téléphone un correspondant, attente plus de 30 minutes voir 1 heure, et aucun retour par messagerie, honteux, scandaleux.</t>
  </si>
  <si>
    <t>steban-70592</t>
  </si>
  <si>
    <t>Mutuelle obligatoire par ma société. Des retards de remboursements, quand remboursements. Injoignables ni par telephone ni par email (une reponse ecrite lapidaire " nous ne vous contacterons que s'il nous manque des pieces")
Apres ma plainte aupres de ma boite on va donc y aller a coups de recommandés; la purge
Fuyez !!</t>
  </si>
  <si>
    <t>glad1336-70291</t>
  </si>
  <si>
    <t>Service client qui sert à rien alors que l'on attend plus de 10 minutes!! Les opérateurs ne doivent pas être suffisamment formés au vu de leurs réponses évasives même erronées par moments!  Les remboursements sont attendus pendant des semaines voir des mois... Bref mutuelle que je déconseille fortement.</t>
  </si>
  <si>
    <t>bernardm-70169</t>
  </si>
  <si>
    <t>Service catastrophique, delais de reponse tres longs, de multiples erreurs, la pire mutuelle qu il m ait ete donne d avoir, mais pas de chance c est celle choisie par mon employeur :((</t>
  </si>
  <si>
    <t>clo-67626</t>
  </si>
  <si>
    <t xml:space="preserve">Jai fait poser un couronne je n ai toujours pas etait remboursé celas dur depuis 1 mois et demi
  On me ballade de service en service ,m'invente Même que sa va etre virer dans la journée et au final c faux
Mutuelle a fuir ils se créer un trésorerie sur le dos des assurés 
</t>
  </si>
  <si>
    <t>eva-66643</t>
  </si>
  <si>
    <t>J'ai plus de 2000 euros en attente de remboursement chez Mercer depuis plus de 5 mois malgré tous les justificatifs envoyés dont certains plusieurs fois. Le service client ne répond pas aux messages... C'est inacceptable !</t>
  </si>
  <si>
    <t>damien-65889</t>
  </si>
  <si>
    <t xml:space="preserve">Je n'ai jamais vu un service client aussi long... Deja une semaine que j'attend une réponse a ma question de remboursement...
Les réponses  à nos questions (quand il y à réponse) son extremement succinctes... ce qui ne donne pas envie de leur répondre puisque 1 mois vont s'écouler avant un retour ...
De plus leur centrale téléphonique devrait être gratuite pour les clients... (10 Minutes d'attentes a chaque fois)
</t>
  </si>
  <si>
    <t>stef-62284</t>
  </si>
  <si>
    <t>juste nullissime, une mutuelle imposée par ma boite, délais de remboursement super long , aucune réponse aux mails qu' on envoie. aucun mail pour prévenir qu' il manque des docs, c est en allant sur le site qu'on se rend compte...communication téléphonique zéro aussi.....à fuir si vous le pouvez.....</t>
  </si>
  <si>
    <t>boune59-61974</t>
  </si>
  <si>
    <t>Une mutuelle moderne et rapide</t>
  </si>
  <si>
    <t>seve1-61157</t>
  </si>
  <si>
    <t>mutuelle entreprise</t>
  </si>
  <si>
    <t>bahlzac-122670</t>
  </si>
  <si>
    <t>Assuré chez DIRECT ASSURANCE pendant plus de 10 ans : habitation et auto.
Je ne les ai jamais contactés.
Cette semaine je déclare une fuite au plafond à la suite d'un orage. Ils me demande un justificatif auprès de la mairie : catastrophe naturelle...
Il se trouve qu'il n'y a pas eu de catastrophe naturelle. Mais moi j'ai eu une fuite au plafond à la suite d'un orage...
Ils ne veulent rien entendre.
Moi, je décide de résilier mes 2 contrats en choisissant un autre assureur.</t>
  </si>
  <si>
    <t>habitation</t>
  </si>
  <si>
    <t>alex-122310</t>
  </si>
  <si>
    <t>Direct assurance augmente brutalement le tarif de 20 % sans aucune raison (aucun sinistre, aucun changement de situation, aucune fin de promotion...), n'envoie pas de courrier de préavis de changement de tarif, et pire, ne tient pas compte de ma résiliation faite par LRAR.</t>
  </si>
  <si>
    <t>marc-108417</t>
  </si>
  <si>
    <t>Bonjour,
Assuré depuis plusieurs années auprès de cette société, je n'ai jamais eu à m'en plaindre jusqu'à aujourd'hui. Un dégâts des eaux le 30 juin 2020, passage de l'expert le 07 septembre 2020 (Covid oblige pour le délai). Depuis, j'ai contacté 13 fois l'assurance par téléphone pour avoir des nouvelles de mon dossier.... La réponse est toujours la même : Dossier en cours de traitement. 11 mois que je suis dans les travaux, aucune nouvelle de Direct assurance. Lamentable.</t>
  </si>
  <si>
    <t xml:space="preserve">Une superbe assurance à prix intéressant et des conseillers qui nous écoute et qui nous donne des conseils pour bien souscrire.
Une bonne communication. </t>
  </si>
  <si>
    <t>Equipe de conseillers clientèle très professionnelle et à l'écoute du client. J'ai eu l'occasion de les appeler à 2 reprises den 2 jours, et chaque fois, les réponses sont claires et efficaces.
Le temps d'attente est pratiquement nul.
Merci</t>
  </si>
  <si>
    <t>helene-r-105046</t>
  </si>
  <si>
    <t xml:space="preserve">tres bien, pas cher et rapide 
il sont à notre écoute de notre demande, pour un studio l'assurance est pas tres cher,                                 </t>
  </si>
  <si>
    <t>romuald-t-103337</t>
  </si>
  <si>
    <t>je suis satisfait du prix et du service, et je compte bien resté chez vous vu que j'ai par le passé été inscrit chez vous  et que vous avez toujours répondu à mes attentes.</t>
  </si>
  <si>
    <t>clement-l-103311</t>
  </si>
  <si>
    <t xml:space="preserve">simple et pratique*
c'est bien d'avoir assurance voiture et assurance habitation chez le même assureur. 
Nos collègues nos conseillent fortement DIRECT ASSURANCE. </t>
  </si>
  <si>
    <t>annie-g-103246</t>
  </si>
  <si>
    <t>Très pratique, pas besoin de consulter plusieurs compagnies pour obtenir des devis.
Comparaison possible entre plusieurs offres.
Rapide.
Beaucoup de choix différents sont proposés.</t>
  </si>
  <si>
    <t>quentni-p-103163</t>
  </si>
  <si>
    <t>Je ne comprends pas pourquoi mon contrat en cours est plus cher que le devis que j'obtiens sur le site. : ce sont les mêmes options. ! Il n'y a pas de prime à l'ancienneté chez Direct Assurance.</t>
  </si>
  <si>
    <t>23 janvier 2021 suite à une expérience en janvier 2021</t>
  </si>
  <si>
    <t>joseph-r-103133</t>
  </si>
  <si>
    <t>Je trouve excellent les devis en ligne ,cela permet de comparer et signer si offres sont intéressantes. Vos tarifs sont vraiment attractifs. Je souscris si satisfait !!</t>
  </si>
  <si>
    <t>mathis-v-103115</t>
  </si>
  <si>
    <t>Je suis satisfait de cette nouvelle souscription, pratique et rapide car directement faite sur internet . Merci pour toutes les conditions générales offrant ce contrat</t>
  </si>
  <si>
    <t>lolo-102985</t>
  </si>
  <si>
    <t>L'expert de la compagnie d'assurance  dommages ouvrages  de l'entreprise qui a fait les travaux n'est pas venu lors de  l'expertise en présence de l'expert ELEX pour Direct Assurance. L'expert direct assurance a fait son rapport en faisant son expertise en présence du responsable de la société qui n'a pas fait les réparations de la fuite sur le toit et non de l'expert de l'assurance de la société. Je pense qu'il l'a embobine !! Procédure non respectée. Fuyez direct assurance qui ne propose pas de société sérieuse pour réparer la fuite sur le toit !!</t>
  </si>
  <si>
    <t>geraldine-g-102862</t>
  </si>
  <si>
    <t>.Les prestations proposées sont pas mal mais je m'attendais à un prix moins élevé quand même
Le devis est facile à faire et les aides pour y répondre sont bienvenues</t>
  </si>
  <si>
    <t>anaelle-p-102819</t>
  </si>
  <si>
    <t>satisfaite du service, simple et rapide, juste dommage que l'on ne puisse pas combiné avec l'assurance voiture pour pouvoir diminué le prix des deux assurances.</t>
  </si>
  <si>
    <t>jean-yves-g-102460</t>
  </si>
  <si>
    <t>Je suis Satisfait du service
Car les prix conviennent et sont raisonnables 
J'aime efficacité du service et les questionnaire est clair et prècis
rapidité
facilité d'accès .</t>
  </si>
  <si>
    <t>walter--101512</t>
  </si>
  <si>
    <t>Beaucoup de rapidité pour vous assurez mais beaucoup plus compliqué pour résilier non-respect de la loi hamon un scandale fuyez car en cas de problème il n y a plus personne</t>
  </si>
  <si>
    <t>pascal-d-100971</t>
  </si>
  <si>
    <t>je suis satisfait du service.rapide précis.facilité de souscription.tarifs attractifs.payement mensuel possible.je recommande..tres bonne assurance en ligne.</t>
  </si>
  <si>
    <t>djkojak-98794</t>
  </si>
  <si>
    <t>Je suis satisfait des services et des devis que j'ai demande. les tarifs me conviennent bien.
C'est une bonne assurance et sérieuse
Bonne journée
Cordialement</t>
  </si>
  <si>
    <t>isa-96250</t>
  </si>
  <si>
    <t xml:space="preserve">Scandaleux. 
Impossible de résilier mon contrat malgré 2 ans de contrat. Malgré mes demandes réitérées par mail puis par courrier RAR. 
Direct assurance a procédé à une augmentation des tarifs tous les ans, d’où ma volonté de quitter cette assurance. Je n’ai eu AUCUN sinistre. J’ai trouvé une assurance avec les mêmes prestations pour 3 fois moins cher ( pour un 60 m2, direct assurance me demandait 300 euros alors que j’ai trouvé une assurance qui assurait mon appartement avec EXACTEMENT les mêmes prestations pour 99 euros annuels). 
Les services par téléphone de direct assurance (devenue axa) sont nullissimes. Pour souscrire, pour prendre encaisser votre cotisation, tout va bien. Tout se corse quand vous souhaitez résilier. C’est une honte. </t>
  </si>
  <si>
    <t>bpo-94471</t>
  </si>
  <si>
    <t>Impossible de joindre par téléphone des personnes qui ont réellement le droit d'agir pour vous, des délais incroyablement longs pour répondre. Ils ne veulent communiquer que par recommandés et ne répondent que si on les relance. Je suis chez deux concurrents pour d'autres assurances et c'est le jour et la nuit !!</t>
  </si>
  <si>
    <t>dus64-88320</t>
  </si>
  <si>
    <t>Voilà 1 mois que j'essaie de faire comprendre à mes différents interlocuteurs que j'ai déménagé et que je souhaite résilier mon contrat.
Malgré l'envoie de plusieurs missives, je ne suis toujours pas été remboursé !
Je déconseille fortement de vous assurer auprès de cette compagnie.
Service clients désastreux !!!</t>
  </si>
  <si>
    <t>15 février 2020 suite à une expérience en février 2020</t>
  </si>
  <si>
    <t>taodee-87186</t>
  </si>
  <si>
    <t>J ai fait un devis maison la personne souriante agréable blague avec vous vous dit que cela fait 212 euros pour l année vous paier les, 3 mois et après vous recevez votre devis qui a 30 euros en plus et la quand vous appelez plus de rigolade pas avenant c était à moi de faire attention car les 30 euros c les prélèvements rien n'a été dit avant  et pourtant demande plusieurs fois si c était bien les 212 oui oui on me répond et après pas la même façon de répondre c était a moi de savoir</t>
  </si>
  <si>
    <t>dom-81837</t>
  </si>
  <si>
    <t xml:space="preserve">Si vous n avez pas lu les conventions de garantie, dans son ensemble, attention, vous devez garder toutes les factures de vos ancêtres. La lutte est serrée et bien que j ai des preuves 
de réparations, avec des numéros de séries et des factures de réparations..mais pas la factures d achat de 1970...je vais perdre.Les robots ne comprennent pas l humain. </t>
  </si>
  <si>
    <t>21 septembre 2019 suite à une expérience en septembre 2019</t>
  </si>
  <si>
    <t>pouicpouic1946-79358</t>
  </si>
  <si>
    <t>apres resiliation acceptee loi hamon le remboursement annonce ne correspond pas à ce qu il devrait etre DEMANDE DE DECOMPTE SILENCE RADIO</t>
  </si>
  <si>
    <t>maxime-79101</t>
  </si>
  <si>
    <t>Il n'y a pas zéro étoile comme choix voilà pourquoi je mets une étoile.</t>
  </si>
  <si>
    <t>kvermeul-78364</t>
  </si>
  <si>
    <t>Cela fait maintenant 2 mois que ma maison a subi un orage de grêle, j'ai eu des volets abîmés mais à ce jour toujours en attente des réparations...les jours suivants le sinistre, j'étais très satisfaite de la gestion par direct assurance ( rencontre avec l'expert et l'entreprise très rapide ) mais ensuite arrivent les désillusions...cela fait deux mois que j'appelle direct assurance pour le suivi de mon sinistre...( l'entrepreneur n'envoyait pas le devis à l'expert )...je viens d'apprendre aujourd'hui ( suite à un autre de mes appels ) que le devis est maintenant dans les mains de l'expert et qu'il faut maintenant attendre encore...Ceci est mon premier siniste et j'aimerais pouvoir bénéficier d'un geste commercial de la part de direct assurance, dans le cas contraire, je pense sérieusement à changer d'assureur...</t>
  </si>
  <si>
    <t>eac-76171</t>
  </si>
  <si>
    <t xml:space="preserve">J'ai été victime d'un cambriolage fin février 2019. L'expert est passé 2 mois plus tard et je suis toujours en attente de son estimation. Au mail où je demande l'état de l'avancée des choses on me répond 2 semaines plus tard pour me dire que les factures ont été donné à l expert et d attendre sa réponse...
Voilà où on en est et voilà le tout dématérialisé ce qu'il vaut. </t>
  </si>
  <si>
    <t>chipolata-30457</t>
  </si>
  <si>
    <t>A éviter ! Très mauvaise gestion ! Attention plus rapide à se faire payer qu'à rembourser. Très mauvaise gestion des réclamations</t>
  </si>
  <si>
    <t>magaba-72233</t>
  </si>
  <si>
    <t>la publicité mensongère , on est juste bon à payer mensuellement , en cas de problème, tout est bon pour ne pas vous dédommager . Je me suis fait voler mes lunettes de vue et aucun remboursement n'a été proposé . De plus les conseillers envoient des messages automatiques en guis de réponse. A FUIR</t>
  </si>
  <si>
    <t>lindo-71488</t>
  </si>
  <si>
    <t>Nouvel avis d'échéance : augmentation de 10 pour cent et encaissement cotisation 15 jours à l'avance alors que je suis annualisé et leur fais crédit gratuitement sur un an. Au revoir.</t>
  </si>
  <si>
    <t>estelle-71182</t>
  </si>
  <si>
    <t>Après un dégât des eaux je n'ai plus de chauffage en plein mois de fevrier depuis 10 jours, un taux d'humidité très élevé et un plan de travail dans la cuisine qui ne tient plus donc pas possible de cuisiner ni se réchauffer en pleine hiver et direct assurance ne considère pas ça comme un cas urgent donc à choisir payer plus cher mais avoir un vrai service je ne me tromperai plus !</t>
  </si>
  <si>
    <t>marinahy-69866</t>
  </si>
  <si>
    <t>5 mois pour qu'une entreprise intervienne suite à une effraction dans mon logement. La porte était largement fracturée(panneau du bas démonté entièrement), j'ai du sécuriser moi même. L'entreprise n'a pas changé la porte, ils ont juste recollé le panneau du bas et posé une plaque métallique à l'intérieur. Le service client est excessivement mauvais. Je déconseille vivement</t>
  </si>
  <si>
    <t>cath78-67969</t>
  </si>
  <si>
    <t>pas de conseils lors de la souscription ; manque d'information ; tous les moyens sont bons pour ne pas rembourser l'assuré !</t>
  </si>
  <si>
    <t>badia-67442</t>
  </si>
  <si>
    <t>Bonjour à tous, 
Je vous déconseille fortement de souscrire un contrat chez Direct Assurance malgré leurs tarifs attractifs.
Je suis cliente chez eux depuis des années sans avoir eu aucun sinistre. Malheureusement récemment j'ai eu un bris de glace à mon domicile et c'est avec ce sinistre que je me suis rendu compte du service client déplorable de cette assurance. Nous sommes bon qu'a payer des cotisations mensuelles mais quand nous rencontrons un problème nous sommes laissé à l'abandon et loin d'être traité comme un client!</t>
  </si>
  <si>
    <t>anne-66792</t>
  </si>
  <si>
    <t>ils ont prélevé ma cotisation alors que j'avais résilié mon assurance pour cause de déménagement... et depuis le 15 juin jusqu'aujourd'hui ils refusent de me rembourser? ILS ME BALADENT DE SERVICE EN SERVICE !!!! excuses plus impossibles les unes que les autres... du coup mise en demeure !</t>
  </si>
  <si>
    <t>stfc-65477</t>
  </si>
  <si>
    <t>Bonjour Direct assurance, Quelle belle image de regrouper ses assurances....! C'est ce que nous avons fait chez vous, fidèles clients depuis 4 ans...et sans jamais aucun dommage, a part 1 bris de glace où nous avons payé notre franchise, vous resiliez notre contrat. A priori vous etes dans votre droit, puisque vous pouvez resilier SANS RAISON. Mais du coup, soyez honnete : VOUS N'ASSUREZ QUE LES GENS QUI ONT RIEN? Ceux qui payent toute l'année, mais qui ne vous coutent rien? Mais en fait, vous assurez rien du tout... vous vous engraissez, et resilier les contrats des gens qui pourraient avoir quelque chose.... Quelle belle mentalité! Comptez sur moi pour avertir chacun des gens qui m'entoure sur votre facon d'agir déplorable....</t>
  </si>
  <si>
    <t>islo-64927</t>
  </si>
  <si>
    <t>si la case très mauvais existait je l'aurai volontier cochée.Suite à une très nette augmentation de mon tarif  sans explication et surtout sans raison,j'ai décidé d'aller voir ailleurs visiblement ils n'ont aucune connaissance des lois et m'envoient sans arrêt des courriers de relance pour que je paie l'année à venir ,que je n'ai pas le droit de résilier mon contrat etc etc...sûre que de pauvres gens doivent se faire bananer et payer deux fois...</t>
  </si>
  <si>
    <t>19 mai 2018 suite à une expérience en mai 2018</t>
  </si>
  <si>
    <t>coco13800-55163</t>
  </si>
  <si>
    <t>Super assurance à condition de ne rien en attendre!!!! Depuis le sinistre du 21 mars toujours rien ( je me doute de leur réaction si on mettait autant de temps à les régler...).des que je suis dédommage je résilie auto et habitation...</t>
  </si>
  <si>
    <t>directarnac-63534</t>
  </si>
  <si>
    <t>Je ne vois pas par quoi commencer tant il y en a à dire sur cette soi-disant assurance.
Tout est délocalisé, ne comptez pas avoir un interlocuteur sachant s'exprimer (parler, écrire) ni comprendre (lire, écouter) correctement le français.
Un sinistre ouvert depuis mai 2017 toujours pas réglé au bout d'un an.
Pire, l'assurance me piège avec un artisan véreux chargé des refections dont les ouvriers sont non seulement pas déclarés ni assurés mais également pas qualifiés pour des travaux de plomberie, ce qui est dangereux et inadmissible. Ces refections ne sont d'ailleurs toujours pas achevées.
Aucun suivi, aucune couverture, aucune écoute, aucun interocuteur.
Vous aurez encore plus d'embarras (pour être poli) aprés leur avoir déclaré votre sinistre qu'avant ! ce qui est surréaliste !
FUYEZ CETTE ASSURANCE AVANT QU'UN SINISTRE NE VOUS ARRIVE ET NE VOUS FAITES PAS AVOIR AVEC LA VENTE FORCÉE !</t>
  </si>
  <si>
    <t>gege018-60185</t>
  </si>
  <si>
    <t>J'ai pris cette assurance pendant 3 ans pour mon ancienne adresse. Pour ma nouvelle adresse j'ai repris un nouveaux contrat à date d'effet du 30 novembre 2016. Je reçois un courrier le 13 septembre 2017 découvrant que la nouvelle période démarre à partir du 1er novembre avec un premier prélèvement le 4 novembre (Premier prélèvement 2X plus cher car comprenant la taxe d’attentat). Le 25 novembre 2017 je décide de changer d'assurance en appliquant la loi hamon. Courrier reçu par direct assurance le 29 novembre 2017 avec une fin d'effet du contrat le 24 décembre 2017. N'ayant pas de nouvelles ce jeudi 4 janvier 2018 je décide d'aller voir ma nouvelle assurance afin de faire un point. Celle ci appel Direct assurance. Au final Direct assurance m'informe que la résiliation a était refusé car il manqué 1 jour pour faire UN AN. (Pourtant pour la reconduction il n'ont pas attendu 1 an.....) Pourquoi ne pas m'avoir prévenu ? "Monsieur on n'envoie pas de courier mais on vous à envoyer un mail  le 29 novembre pour vous prévenir...." (J'ai pourtant également résilié mon contrat auto chez eux a la même date j'ai reçu un courrier+ mail de confirmation mais aucune trace pour l'habitation....) Direct assurance = Mauvaise foi Quand je vois comment il gère une simple résiliation heureusement que je n'ai jamais eu de sinistres.....</t>
  </si>
  <si>
    <t>nath-59952</t>
  </si>
  <si>
    <t>BONJOUR
J AI UN SINISTRE DE BRIS DE GLACE EN DATE DU 11 NOVEMBRE VU QUE JE N AI PAS PRIS VOTRE SOCIETE ET EN N AI TROUVE UN QUI ETAIT PLUS RAPIDE AU NIVEAU DELAI DE CHANGER MA VITRE A CE JOUR IL Y A QUELQU UN QUI FAIT BARAGE SUR MON DOSSIER SANS CITER DE NOM, ON M AVAIT ANNONCE QU IL FALLAIT ATTENDRE 15 JOURS PUIS  APRES 1 MOIS A CE JOUR IL Y A 1 MOIS ET DEMI ET QUAND J APPELLE ON ME REPOND IL FAUT ATTENDRE !!ET ON NE ME REPOND PLUS PAR MAIL MERCI POUR LE SERVICE ! JE PENSE QUE L ON SE MOQUE DE MOI ! IL EST INADMISSIBLE QUE CE DOSSIER TRAINE SURTOUT QUE POUR FAIRE DES ECONOMIES J AI REFUSE LA SECURITE VU QUE LA SOCIETE TROUVE POUVEZ M EFFEUCTUER LES TRAVAUX 5 JOURS APRES ET DEPUIS RIEN ETANT CLIENTE DEPUIS TRES LONGTEMPS ET AYANT AUSSI MON CONTRAT VOITURE JE SUIS BIEN DÉÇU DE DIRECT ASSURANCE.OU DU MOINS LES INTERVENANT QUI TRAVAIL POUR EUX!
JE NE FERAI PAS DE PUB.
CORDIALEMENT</t>
  </si>
  <si>
    <t>novaisb-59066</t>
  </si>
  <si>
    <t>Très déçu par cette compagnie malgré une fidélité de 20 !! J'ai toujours été à jour de mes cotisation et jamais aucun sinistre déclaré, mais le chèque de ma dernière cotisation ayant été soit disant égaré, mais pourtant bien débité de mon compte, c'est à moi de prouvé le règlement effectif !!! Après plusieurs appel au service clientèle, et malgré des explications précises , aucune solution trouvée, a part un nouveau règlement en direct par CB. Bref j'ai la preuve que le chèque est débité et je fourni le document de ma banque mais non je dois juste payer pour éviter une résiliation d'office ! Cependant comme je vendais ma maison dans le même temps, j'ai fait résilier cette assurance via mon notaire et j'ai donc reçu la prise en compte de cette demande. Mais ils sont tellement bien organisés que ce matin je reçois une nouvelle lettre m'annonçant que mon contrat est résilié pour défaut de règlement......Bref, un assureur qui n'assure pas niveau service client, les conseillers sont désagréables, totalement incompétents et n'apportent aucunes solutions alors qu'ils admettent tous leurs manquements....je déconseilles fortement cette compagnie, certes en avance il y a 20 ans quand j'ai souscrit chez aux, mais totalement dépassée aujourd’hui et ce à tous les niveau....à FUIR TOTALEMENT !!!</t>
  </si>
  <si>
    <t>ab-56872</t>
  </si>
  <si>
    <t>Assuré depuis 8 ans, sans sinistre</t>
  </si>
  <si>
    <t>joke42-53864</t>
  </si>
  <si>
    <t>24% D'augmentation sur mon assurance habitation.
j'ai eu une augmentation de 24% sur ma prime d'assurance pour 2017.j'ai appele pour avoir des explications ,la conseillere n'a pas su justifier cette augmentation .elle m'a dit qu'on allait me rappeler sauf qu'au bout de 15 jours toujours rien: DA Meilleur pour placer des contrats que pour repondre aux questions des societaires.j'ai donc resilié mon contrat .or aujourd'hui je me retrouve dans les mains d'une societe de contentieux INTRUM JUSTICIA Car ma resiliation n'a pas ete prise en compte et en plus il me demande la totalite de la prime de 2017.C' est tout simplement SCANDALEUX.je leur est fait 3 courriers EN RAR mais rien n'y fait on me repond que j'ai resilie hors delais alors que d'une part ils sont infichus de me repondre sur l'augmentation des 24% et de plus c'est DA Qui m'a fait depasser le delais car ils ne repondents pas à mes sollicitations en temps et en heure.IL est evident que je ne paierai pas un centime, que je vais mettre le dossier dans les mains des associations de consommateurs voir d'un avocat et que je vais resilier mon second contrat chez eux à echeance de celui ci. JE vous laisse mes cordonnees au cas ou quelqu'un aurait un tant soit peu le sens du client.
joel.vial@orange.fr
0685529685</t>
  </si>
  <si>
    <t>Madame , Monsieur Vous faites preuve de bonne foi, vous êtes très mal accueillis et en second plan on vous harcèle par des lettres recommandées qui succèdent tous les jours pour un retard de réception dans leurs organismes de vos chèques de règlement de vos assurances habitation ou voiture ils ne prennent pas la peine de vérifier le courrier alors que vous êtes à jour dans vos payements , ils ont un des plus mauvais principes de reporter toutes les fautes sur les clients ils s'en lavent les mains, sauvons-nous très vite de direct assurances, en ce qui me concerne ils ne verront plus la couleur de mon argent dernière année , je les conseille de prendre des cours d'éducation ils n'ont aucun savoir vivre ,ni scrupule seul l'argent ne les  intéresse ,sachez que je ne récupèrerai plus les recommandées je m'adresserai au service consommateur pour harcèlement et pour le langage que vous entretenez au bout du fil , l'année prochaine je donnerai mon argent à une autre compagnie d'assurances où je serai la bienvenue, vous avez un comportement détestable,un détail très important il ne faut pas omettre de le signaler votre personnel ne mérite pas le poste qu'il occupe, de quel Sahara vient-il?????    SALUT BON VENT ENVOYEZ-MOI MA VIGNETTE VOITURE à COLLER Très VITE et RAPIDEMENT  MON ASSURANCE EST réglée pour l'année vous avez le devoir de respecter  les conditions obligatoires</t>
  </si>
  <si>
    <t>cricrinettedeseptemes-51787</t>
  </si>
  <si>
    <t>En 16 ans jamais de sinistre ni habitation ni auto aujourd'hui j'ai un sinistre dans ma salle de bain et ils ne veulent rien entendre de leur côté c'est statut-quo, apres deux lettres recommandées  je ne recommande pas cette compagnie.je ne me suis jamais fait tirer l'oreille pour payer, par contre eux ils font la sourde oreille.</t>
  </si>
  <si>
    <t>mhnou-50323</t>
  </si>
  <si>
    <t>très mauvais contact et aucun suivi de client en attente d un litige toujours en attente de leur part</t>
  </si>
  <si>
    <t>jean-louis-137945</t>
  </si>
  <si>
    <t>Pour encaisser les mensualités pas de soucis quand il s'agit de défendre ses sociétaires là il n'y a plus personne. Je déteste massacrer les gens mais cet assureur est le pire auquel j'ai eu affaire. je suis entrain de résilier.</t>
  </si>
  <si>
    <t>14 octobre 2021 suite à une expérience en février 2021</t>
  </si>
  <si>
    <t>helene--132572</t>
  </si>
  <si>
    <t xml:space="preserve">J'ai eu un dégâts des eaux en février 2021 à ce jour aucun travau n'a été effectué.
Pacifica m'a envoyé un entrepreneur deux semaines après ma déclaration pour faire un premier devis puis en Mai ils mon envoyer un expert pour un deuxième devis et à ce jour plus de nouvelles de pacifica.
Impossible de joindre la personne qui s'occupe du dossier. Alors j'appelle info travau qui me trouve beaucoup d'excuse du fait que mon dossier prend du temps. 
Bref ne prenait pas cette assurance </t>
  </si>
  <si>
    <t>catarina--136793</t>
  </si>
  <si>
    <t xml:space="preserve">pour la deuxieme fois en 6 mois mon contrat a été resilier sans m'en avertir je n'ai aucun incident de paiement ni degats je vais résilier de moi meme les 3 autres contrats chez eux ainsi que mon compte banquaire qui sait le bleme qui peut arriver sur mon compte très mecontente de plus quand j'ai appelé ne sait pas le souci attendre lundi pour plus de rensegnements 
</t>
  </si>
  <si>
    <t>jp-135665</t>
  </si>
  <si>
    <t xml:space="preserve">Nul,ma banque m’a forcé la main pour la protection de notre maison,mais les gens ne vous rappelle jamais limite correcte avec vous 
2sinitres depuis presque 2ans et toujours pas de travaux engagé,c’est pas normal 
J’envisage de partir une fois les travaux fini si il commence un jour 
A fuir et je ne conseillerai jamais ces gens là </t>
  </si>
  <si>
    <t>levieuge-135062</t>
  </si>
  <si>
    <t>Suite à notre sinistre, l'assureur à été très réactif .la visite de l'expert fut également très rapide.L'aide financière pour commencer les travaux était appréciable.
nous ne changerions pas d'assurance !</t>
  </si>
  <si>
    <t>tiphaine--134940</t>
  </si>
  <si>
    <t xml:space="preserve">Fuyez!!!!
Aucune communication.
Aucune prise en charge. 
Bref une assurance a ne pas souscrire. 
Pacifica ne vous assure pas. 
Ils limitent la prestation à prélever l’abonnement mensuel et ne fournissent plus aucun service en cas de besoin. 
Impossible d’obtenir une réponse du conseiller 
Je me demande même si l’agence de Rouen existe réellement 
</t>
  </si>
  <si>
    <t>milie-133971</t>
  </si>
  <si>
    <t>À fuir !!!! Ne répond pas aux appels ! J'ai une infiltration dans mon séjour, depuis 10 jours je suis derrière et rien ! Je suis vraiment énervée ?????? quand j'aurai réglé le problème, je quitterai cette assurance</t>
  </si>
  <si>
    <t>mick-132065</t>
  </si>
  <si>
    <t>Malgré un coût plus élevé que la moyenne cet assureur est décevant.
La première prise de contact est rapide, par contre, il faut ensuite les relancer plusieurs fois avant d'avoir un retour.
Depuis qq temps, une franchise est systématiquement appliquée et si vous n'attendez pas qu'ils mandater un intervenant, vous devez faire l'avance...et patienter de longues semaines avant d'être remboursé après de multiples justificatifs pas toujours... justifiés ni justifiables.
Assureur à éviter</t>
  </si>
  <si>
    <t>claudie728-131519</t>
  </si>
  <si>
    <t xml:space="preserve">sinistre degat des eaux, expert mandaté imbu de sa personne, vous rendant mal a l'aise tout le long de l'expertise pour au final rendant une expertise a zero en ayant bien preparé son dossier avant de venir...
Aucun recours et discussion possible avec Pacifica qui suit son compte rendu,quelle honte...
A fuir, d'ailleurs plusieurs contrats de notre famille vont migrer vers d'autres assureurs surement plus compétents et sérieux...
Et pourtant, je prônais les mérites de cette assurance à ma famille, mes amis...
Plus maintenant </t>
  </si>
  <si>
    <t>yokoso13--131769</t>
  </si>
  <si>
    <t>lamentable , mon conseillé ma fait une assurance habitation + assurance voiture, le 15 juillet j'ai vendu mon appartement donc je fais un courrier avec attestation de vente du notaire de l appartement et demande de résilier l'assurance ,tout en recommandé accusé de reception le 05/08/2021 , aujourd'hui le 07/09/2021  je recois un courrier de Pacifica me demandant de leur envoyé l acte de vente de l appartement car ils n'ont pas reçu mon courrier , je craque car a chaque fois que vous leur telephoné vous vous faites tous les services, c'est une honte si cela continu je vais porter plainte contre Pacifica et la poste</t>
  </si>
  <si>
    <t>virginie-125365</t>
  </si>
  <si>
    <t xml:space="preserve">Suite a des inondations reconnues catastrophe naturelle j ai été très bien prise en charge et remboursee: mon interlocuteur pacifica est à mon écoute, soit il m appelle soit il m envoie un.mail mais généralement j ai un.retour a j+1
Nous avons été remboursés d heures de ménage faits.par nous même, d un groupe électrogène pour palier à la.coupure d électricité et à un deshumidificateur, en plus des dégâts causes par les inondations
Je recommande </t>
  </si>
  <si>
    <t>colombini-123967</t>
  </si>
  <si>
    <t>Aucun souci pour me faire rembourser un décodeur détruit par un orage.
Amabilité, Rapidité, aucun problème de la part de Pacifica
Assurance au top
Merci</t>
  </si>
  <si>
    <t>anthony-94-123222</t>
  </si>
  <si>
    <t>Assurance Nulle de chez nulle, perte de temps incroyable, fait semblant de pas comprendre, d'un appel à l'autre et donc d'un interlocuteur à l'autre faut tout reexpliquer une catastrophe ! Un mois avec un trou dans mon mur pour entendre dire besoin d'un devis bref incroyablement nulle ! Je regrette la Macif! Je clos ce sinistre et retourne chez mon ancien assureur !!!!!</t>
  </si>
  <si>
    <t>rougier-122412</t>
  </si>
  <si>
    <t>Honteux en therme d'assurance habitation, voici maintenant bientôt 4 mois qu'un dégât des eaux entrainant un changement complet de ma cabine de douche a été déclaré. Un plombier a été missionné par mon assurance et cela fait 3 mois qu'il me dit que la nouvelle cabine n'a tjs pas été livré j'ai donc rappelé Pacifica afin de savoir comment pourrions-nous faire afin de dédommager d'éventuelles frais de relogement puisque je ne peux plus me laver dans mon propre appartement leurs réponse fut simple et clair ils ne me dédommageront rien étant donné que mon appartement n'est pas dans un état dit insalubre. Pour eux puisque j'ai accès à un point d'eau (L'évier de la cuisine ou de la salle de bains) l'appartement est parfaitement viable en gros en 2021 se laver au gant de toilette pdt plus de 3 mois ne parait pas être un problème. Cette situation sans issue est une honte je vie seul dans une région ou je n'ai pas de famille et par ces temps de pandémie il me parait fort déplacé d'aller demander à des collaborateur de bureau si je peux me douché chez eux; 1 fois pourquoi pas mais 3 mois cela me semble abusif.</t>
  </si>
  <si>
    <t>titouan-121274</t>
  </si>
  <si>
    <t xml:space="preserve">J ai eu un degat suite a vent fort une tôle est parti dans ma piscine et à percé mon liner . J ai appelé l assurance ils m ont dis qu'ils n avient pas  de vent fort sur la commune ni le caton er donc qu'ils ne couvraient pas ce dégâts le jour suivant  le vent c est amplifier le secteur était éligible a l assurance même tf1 en parlait a son journal . Je suis dégoûté par ce système qui fait tout pour ne pas nous indemniser . A un.mot pret vous etes démuni. Lamentable .
</t>
  </si>
  <si>
    <t>bil-116666</t>
  </si>
  <si>
    <t>catastrophine cette assurance suite à un sinistre pour lequel je n étais pas responsable , mes locataire ont quittés l appartement devenu insalubre aucune compensation de pacifica pour la perte des Loyes incapable de trouver des artisanats , je resilie tous mes contrats 
je déconseille fortement cette assurance</t>
  </si>
  <si>
    <t>roberto--114591</t>
  </si>
  <si>
    <t xml:space="preserve">Très bonne assurance tant qu'on as pas de sinistres...Je suis très déçu de leurs services et ne recommande pas cette assurance.
A quoi sert une assurance si elle ne permet pas de garantir nos sinistres? 
Ou alors prenez uniquement cette assurance avec une formule au minima si vous désirez avoir juste une assurance obligatoire. </t>
  </si>
  <si>
    <t>swas-112709</t>
  </si>
  <si>
    <t xml:space="preserve">Bonjour une déclaration de sinistre d un montant de 250€ qui traîne depuis 6 mois 
On m avait dit que le sinistre était pris en charge et ce matin je rappelle j ai Armelle au téléphone à éviter ou surtout à changer de poste tellement elle est désagréable je dirais même agressive , et me dit que non 
Du coup rendez vous avec ma banque crédit agricole et résiliation maison /voiture 
Aucun sinistre depuis 2010 en plus ils sont chers et remboursent très mal au vu des commentaires 
Armelle une cliente perdue mais comme vous m avez fait comprendre ça ne vous atteint pas </t>
  </si>
  <si>
    <t>dan-81782</t>
  </si>
  <si>
    <t>Sinistre degat des eaux chez un locataire en aout 2019. L assurance aussitot averti. Pacifica veut faire intervenir une entreprise de son choix, cela a pris des mois alors que via mon agence de gestion c etait fait dans la journee, au pire dans la semaine. Pas d information au client, je dois aller à la chasse aux infos. Apres avoir validé une entreprise aussitot pour faire reparer le probleme exterieur il faut maintenant faire reparer les degats interieurs pris en charge par Pacifica. Un devis est envoye à Pacifica par l agence. pacifica le refuse, il donne le montant pris en charge maximum. Deuxieme devis qui rentre dans leurs criteres est envoyé et valide. Travaux effectués. Subitement, on nous averti qu un expert passe pour voir les travaux a faire. Sauf qu ils ont ete fait puisque Pacifica a donné son accord. Maintenant Pacifica ne veut pas intervenir financierement car les degats ne peuvent plus etre verifies par l expert....pour 1000 euros!!!!! Bon, et bien on est bon pour un recours en justice mes amis pacifistes.....</t>
  </si>
  <si>
    <t>laika-112316</t>
  </si>
  <si>
    <t>Bonjour, Je suis assuré chez Pacifica  dont je ne suis pas du tout satisfaite de leurs comportements , j'ai eu un sinistre au mois de Mai 2020 et a ce jour je suis toujours au même point . Pacifica a mandaté une entreprise de leurs choix celle-ci est venue faire les travaux , cette entreprise inapte aux réparations de véranda. Pacifica ne réponds pas au courriers en LRAR ni aux mails tout par téléphone chose que je désapprouve vu qu'il ni a pas d'écrit pour faire preuve. Vu mon mécontentement Pacifica a envoyé un expert après les travaux normalement un expert viens avant!!!! Celui a fait un rapport vraiment néfaste pour lui l'entreprise  bien travaillé tout viens de la vétusté de ma véranda or lors de son passage il n'a même chercher a coulisser les baies , pour lui les roulettes sont usées or pour voir ça il faut démonter les baies, je constate que les experts sont tout pour les assurances et le sinistré n'a que ses yeux pour pleuré!!!
On est assuré pour tout sauf pour ce qui nous arrive et bon pour payé tous les mois l'assurance honteux!</t>
  </si>
  <si>
    <t>nardo2013br-25542</t>
  </si>
  <si>
    <t>titulaire de plusieurs contrats multirisques habitations, véhicules, protection juridique, nous avons eu recours à leurs services pour deux différents dossiers (habitations, protection juridique) difficultés à obtenir au téléphone, et après plusieurs entretiens nous apprenons que les garanties ne sont pas prévues au contrat ????? Lire entre les lignes avant de s'engager pour leurs contrats.</t>
  </si>
  <si>
    <t>melka-111315</t>
  </si>
  <si>
    <t>Zéro pointé suite à cambriolage un expert qui pose des questions qui non aucun rapport un service sinistre qui ne répond plus pas de remboursement pas de nouvelles ne respecte pas le contrat depuis août 2020 j'espère pouvoir changer d'avis</t>
  </si>
  <si>
    <t>bd-110532</t>
  </si>
  <si>
    <t>Un grand merci à Florine pour la gestion de mon dossier de dégât des eaux, pour son professionnalisme et sa gentillesse. Le passage des experts a été très cordial. Le RDV de début des travaux est fixé (remplacement d'un parquet en chêne de 60m2).
Je recommande bien entendu PACIFICA, mon sinistre a été réglé avec sérieux.</t>
  </si>
  <si>
    <t>ll-110452</t>
  </si>
  <si>
    <t>J'ai quitté mon appartement que j'ai loué en France depuis 06/2018, j'ai payé un contrat d'assurance habitation d'un an mais je ne savais pas que le contrat pouvait être renouvelé automatiquement.  la compagnie d'assurance a continué à retirer de l'argent de mon compte bancaire pendant près de deux ans après mon départ.  quand j'ai réalisé en 2021, j'ai tenté de résilier le contrat par l'intermédiaire de mon conseiller bancaire LCL, je lui ai envoyé près de 8 documents pour justifier que je n'habite plus dans cette résidence: document inclus (mon précédent contrat de location france qui s'est terminé le 30 /  06/2018, document scolaire justifiant que je suis en programme d'échange et que je vis dans un autre pays, certificat de résidence gouvernemental et plusieurs autres documents) pourtant la compagnie d'assurance a répondu par «nous ne résilierons pas le contrat faute de preuves  ».  Je n'ai jamais entendu un contrat que vous pouvez conclure mais que vous ne pouvez jamais résilier.? 
dans l'ensemble, je ne recommanderais jamais cette société, et je suggère que lors de la souscription d'une assurance résidentielle auprès de votre banque, assurez-vous de vous renseigner sur le nom de la société et si c'est celle-ci, restez à l'écart. 
 Est-ce que quelqu'un a des suggestions?</t>
  </si>
  <si>
    <t>oldesem-108147</t>
  </si>
  <si>
    <t>2 années de suite qu'une partie de ma palissade est emportée par le vent. La première fois, PACIFICA m'a remboursé 800€ afin que je puisse faire les travaux de réparation(Que j'ai réalisé). Pour cette 2ème expérience (Une autre partie de ma palissade), j'ai envoyé un devis de mon artisan pour remplacer la partie arrachée par une palissade en Alu. Sachant que je vais en plus refaire l'ensemble (Tous le reste) à mes frais afin que ce genre de déconvenue ne se reproduise plus. PACIFICA à refusé le devis m'expliquant qu'il faut refaire la palissade à l'identique en bois. Même si je dois les rappeler chaque année après chaque tempête. Je suis circonspect et totalement furieux.</t>
  </si>
  <si>
    <t>dominion-107549</t>
  </si>
  <si>
    <t xml:space="preserve">Bonjour,
Résumé de situation:
Après un gros dégât des eaux sur un parquet massif (20m² sur 40)
Devis de travaux envoyé mi-novembre 2020 (&gt; à 5000euros demandant un passage d'expert)
Passage de l'expert début décembre 2020 (estimation de l'expert 
                            </t>
  </si>
  <si>
    <t>Fuyez ! Malgré les confinements et la diminution des risques auto et habitation en 2020, Pacifica fait partie du peu d'assureurs qui refusent d'appliquer la loi et d'accorder une réduction des cotisations sur 2020. Pire encore, il ont augmenté leurs tarifs 2021 (30 euros pour ma part sur chacun de mes contrats et aucune explication donnée par mon conseiller) ! Attention quand vous résiliez, faites opposition à vos prélèvements tout de suite car ils continuent de prélever des échéances bien après la résiliation des contrats et derrière, c'est une vraie galère pour obtenir le remboursement. Pour ma part, le dossier est parti en litige chez le médiateur !</t>
  </si>
  <si>
    <t>cguyart-104790</t>
  </si>
  <si>
    <t>J'ai contacté l'assurance à deux occasions, un accident survenu dans l'habitation en 2020 et une pénétration avec vol cette nuit. Beaucoup de mal à les joindre et dans les deux cas nous ne rentrions pas dans leurs cases... Bref une assurance bien chère, peu disponible mais qui ne couvre jamais :-( Vive les astérisques en bas du contrat... Je déconseille très fortement.</t>
  </si>
  <si>
    <t>thomas-104776</t>
  </si>
  <si>
    <t xml:space="preserve">Vu la situation, il me semble nécessaire de faire un retour d'expérience sur mon assurance Pacifica du Crédit Agricole et la société d' « expert » Polyexpert. Les deux sont à éviter !!!! Ce retour d'expérience a pour but de vous informer et vous prévenir sur la qualité de service de cette assurance/banque ainsi que de la société d'expertise.
Il a 4 mois, un conducteur est entré en collision avec un des murets de notre portail. Le muret est toujours défoncé. Le portail électrique est toujours inopérant. Tout cela est uniquement dû à mon assurance. L'assurance du conducteur n'a posé aucun problème. 
Voici les faits :
Une fois le constat envoyé à Pacifica, ils ont envoyé deux artisans qui ont fait des devis (une pour le portail et l'autre pour le muret)
Ensuite, l'assurance a envoyé un « expert » de chez Polyexpert. Cet « expert » était très condescendant et son rapport est « ni fait ni à faire ». Dans ce rapport, il mélange les montants et artisans, tout ça pour couper les devis en deux. Naturellement les artisans ont refusé le chantier. 
Une autre société (Rousset fermeture), que j'avais trouvé sur Evreux, est venu pour faire un devis que je n'ai jamais vu, au final …j'ai appelé deux fois. La première fois, la secrétaire m'a demandé si je voulais tout de même un devis, même s'il dépassait le montant de l'expert. Je lui dis oui et, après une semaine, je rappelle… Elle me pose la même question en me soulignant que, de toute façon, ils ne prendront pas le chantier.
En parallèle, une nouvelle société, venant de Paris et missionné par Pacifica, est venue pour faire un devis, il y a plus d'une semaine. Depuis, toujours pas de nouvelle alors que Pacifica a le devis depuis un semaine selon la société.
Pour info, j'ai fait appel à une autre entreprise d'expert (Lamy Sinistre à Evreux) pour une contre-expertise. Malheureusement, encore une fois, j'ai échangé avec eux, au début, et après ils n'ont plus donnée de nouvelles malgré mes appels. Heureusement, je n'avais encore rien signé avec eux.
Conclusion, Je vous conseillerais simplement d'éviter les sociétés nommées. Je vous passe tout autre commentaire afin de laisser place aux faits et rien qu'aux faits.
NB: L'assurance ne répare que ce qui est cassé, du coup, il ne vont pas refaire le muret mais que la partie qui est cassée (reste à voir si ca va durer dans le temps...). Ils vont tout de même refaire l'enduit du muret entier mais pas celui de l'autre muret, si cela est accepté par l'"expert"... Du coup, je vais me retrouver avec deux murets différents. Merci le Crédit Agricole...
PS : J'ai eu le service relation client du Crédit Agricole mais ça n'a rien changé…
</t>
  </si>
  <si>
    <t>billet--104657</t>
  </si>
  <si>
    <t xml:space="preserve">Expertise sous évaluée  suite à  un sinistre incendie qui a entièrement détruit mon appartement 
J’ai reçu une proposition d’indemnisation 11 mois après les faits mais comme le " contenu " était sous estimé j’ai demandé la désolidarisation de l’immobilier ce qui m’a été refusé! Ayant engagé des travaux il m’a été dans l’obligation de signer cette proposition que je conteste toujours. Je voudrais récupérer le document de l’expert 
Aucune réponse favorable aucun retour en arrière ....et ce malgré de nombreuses relances!
</t>
  </si>
  <si>
    <t>?-103700</t>
  </si>
  <si>
    <t>Je trouve inadmissible que ma cotisation augmente sans en être averti.Je le découvre en regardant mon relevé de compte.
Surement à cause du COVID.(la bonne excuse)</t>
  </si>
  <si>
    <t>geoffeey-103679</t>
  </si>
  <si>
    <t xml:space="preserve">16ans chez Pacifica j'assure une piscine une maison de 200m2 aujourd'hui suite au inondations l'eau et rentre chez moi partout je déclare le sinistre il me réponde mes sur votre assurance il n'y a pas la pack jardin malgré qui a 2ans il me prenne 8euro de plus pour la piscine assurance a jamais prendre j'ai déjà fait des devis je par de chez eux inadmissible vraiment assurance a éviter preneur pas vos mieux perdre 3euro ailleurs. Que chez Pacifica 
</t>
  </si>
  <si>
    <t>omij51-101820</t>
  </si>
  <si>
    <t>Service sinistre compétent et disponible.
Toutefois, les artisans proposés pour la réparation n'ont plus donné de nouvelles après leur première visite, ce qui a retardé la résolution du sinistre.
Les prix sont beaucoup plus élevés que ceux qu'on peut trouver chez d'autres assureurs
(comparaison pour les mêmes garanties : 35€/mois GMF contre 53€/mois Pacifica).</t>
  </si>
  <si>
    <t>jbarata11-101386</t>
  </si>
  <si>
    <t xml:space="preserve">Pas de site pour voir les contrats .tout part la banque .10 ans assuré chez eu .et pas un sinistre .
Je vais aller chez MMA sur limoux .......
..,...
</t>
  </si>
  <si>
    <t>yamina--101101</t>
  </si>
  <si>
    <t xml:space="preserve">De loin la pire des assurances avec des employés vraiment sans compétences. 
En effets ils ont oubliés de faire le changement d'adresse j'était donc assurée à la mauvaise adresse. Ensuite j'apprends que mon contrat à été résilié sans ma demande. Et aujourd'hui un homme vraiment hautain me raccroche au nez et ça a été fait exprès. Après avoir appelee plusieurs fois une femme daigne à me répondre mais ne m'est d'aucune aide et au contraire elle est vraiment fatiguer de son travail insinu des choses grave à mon encontre sans aucune gêne 
 Aucun professionnalisme de leurs part et je parle des deux personnes que j'ai eu au téléphone. 
Vraiment c'est une honte d'embaucher des personnes qui n'ont ni le sens du relationnel ni professionnel. Javais toutes mes assurances chez vous( voitures, maison, mutuelle) je me ferai un plaisir d'aller autre part. Juste à cause de ces deux personnes INCOMPÉTENTES. 
Veillez à embauchez des personnes qui ne feront pas fuir vos clients ! </t>
  </si>
  <si>
    <t>mathieu--100891</t>
  </si>
  <si>
    <t xml:space="preserve">J ai été victime d’une catastrophe sécheresse . Pacifica, mon assureur, a mandaté un expert du fameux cabinet ( elex).
Des expert qui ne se déplacent pas, en tout cas pas le mien.
Qui parlent mal au téléphone, j ai eu l impression de parler avec dieu.
Au téléphone l expert me dit qu il va rendre un avis favorable à pacifica et la procédure risquerait d être très longue.
4 moins après tj pas de nouvelles, je contacte pacifica et là une personne me dit:
Vous êtes pas au courant ?
L expert nous a donné un avis défavorable.
Pourquoi vous ne me l avez pas dit plus tôt, j ai perdu du temps!
Voilà leurs réponse :
L assureur n est pas obligé d avertir les assurés ????????
Mon expert m a rendu une expertise ou son nom ne figure nulle part. 
Son expertise est rempli de contradiction.
Cependant pacifica trop heureux de ne pas rembourser ne fait rien pour faciliter une rencontre pour une contre expertise.
L expert en question mr P. ne répond jamais pour justifier son expertise.
J ai mandaté un expert indépendant il m a dit que le travail de l expert de pacifica a été bâclé.
Il c est énervé quand il a vu qu il n était même pas signé.
Je ne recommande pas cet assurance. Ni ce cabine d expert.
(Un ami âgé  a eu un souci avec le cabinet elex aussi l expert lui a dit « c est moi qui décide et je met ce que je veux dans mon rapport » bravo elex)
Pour obtenir le rapport d expertise de Alex expertise, ça été un grand moment,il m a fallut 4 lettres recommandées au cabinet Alex et à pacifica et plusieurs crises de nerf au téléphone.
( je viens d apprendre que cet expert ne fait plus partie d elex.
peut-être que pacifica sera intelligent et évitera la justice car je comptes en janvier 2021 aller défendre mes droits)
Je précise que tous mes voisins ( leurs expert c est déplacé) ont été dédommagés 
</t>
  </si>
  <si>
    <t>jp-100659</t>
  </si>
  <si>
    <t>Je dispose de 5 assurances habitation au crédit agricole par l'intermédiaire de Pacifica. les prix sont plus élevés que chez matmut. Aucune possibilité de négocier avec l'interlocutrice du crédit agricole. Il faut que je change d'établissement.</t>
  </si>
  <si>
    <t>jora-99943</t>
  </si>
  <si>
    <t xml:space="preserve">mais c'est quoi cette assurance sans aucune plateforme online, ils ont même pas de mail, du coup, en cette période de COVID, impossible d'échanger avec eux sur une plateforme dématérialisée. 
ILS ONT PAS DE E-MAIL... </t>
  </si>
  <si>
    <t>laeti-99894</t>
  </si>
  <si>
    <t>Dégâts des eaux depuis 18 mois. Il a fallu qu'on bataille juste pour obtenir les compte-rendus des artisans que Pacifica nous a envoyé. Les employés au téléphone ne s'y connaissent pas plusieurs ne font même pas la différence entre tout à l'égout et fosse septique ou micro station d'épuration. Ca tergiverse au maximum, Pacifica nous soutien que les réparations ont été faites alors qu'il n'y a eut que des recherches de fuites. Il y a une photo, sur un compte rendu, de l'intérieur du meuble de dessous d'évier et pacifica soutien que c'est le vide sanitaire parce que c'est sombre. Ils font les morts, ne reviennent jamais vers nous. Actuellement mon bébé dort dans une chambre à 85% d'humidité! J'ai mis une étoile car il est impossible d'en mettre zéro.</t>
  </si>
  <si>
    <t>dany-99779</t>
  </si>
  <si>
    <t>Absolument satisfaite de l'intervention rapide et du remboursement immédiat sur devis avec un acompte important et le solde à réception des factures. Je conseille totalement cette Assurance pour son sérieux.</t>
  </si>
  <si>
    <t>lolita-99328</t>
  </si>
  <si>
    <t>FUYEZ cette assurance !!! Ils font tout pour ne pas prendre en charge vos sinistres catastrophe naturelles ! Ils ne font même pas intervenir d'expert ! Et quand ils le font c'est pas vidéo ! Comme si un expert pouvait se rendre compte de l'état d'une maison par vidéo puis après ils cherchent toutes les façons pour mettre la faute sur autre chose sans vraiment pointer du doigt quelque chose en particulier qui aurait été mal fait lors de la construction. Ils ne donnent aucune explications, ils ne vous tiennent au courant de rien et ne répondent jamais au téléphone !</t>
  </si>
  <si>
    <t>lane-99086</t>
  </si>
  <si>
    <t xml:space="preserve">Avons plusieurs fois fois eu affaire à Pacifica suite à de malheureux dégâts dans notre maison.
Cherchent par tous moyens à rembourser le moins possible, me direz vous c'est l'objectif de toutes assurances, cependant il y a des façons de faire qui ne passent pas.
Des réflexions au téléphone par une conseillere concernant la météo, pas de dégâts liés à la tempête chez elle (tant mieux pour vous), pas de pack jardin dc clôtures non prises en charge, on ne l'apprend que lors du sinistre bien entendu. Concernant notre dégât des eaux, la recherche de fuite n'est pas prise en charge et les travaux ont engendré nous semble t il une bataille entre eux et leur société agréée, et tout cela pendant le covid, en laissant passer quelques mois ont pensé que nous aurions oublié quelques détails... Résultat expert OK, entreprise OK, et Pacifica rembourse les travaux en périphérie du coffrage situé sous la fuite d'eau !!!! On marche sur la tête !!!!  Et nous avons appris tout cela grâce à l'honnêteté de l'ouvrier travaillant sur le chantier.
Nos soucis auront duré plus d'un an,  les dossiers plusieurs fois "laissés de côté" je cite, avons du relancé plusieurs fois les conseillers. C'est une aberration.
Pacifica c'est terminé pour nous. </t>
  </si>
  <si>
    <t>yossicb-99075</t>
  </si>
  <si>
    <t>Durant 16 ans j'ai été assurée chez Pacifica, avec un seul dégât suite à une tempête de grêle à signaler. Alors de la mise en location de ma maison et la résiliation de mon assurance habitation, personne ne m'a signalé que je devais prendre une assurance propriétaire non occupant et bien sûr on ne l'apprend que lorsque l'on a des problèmes et là ... on apprend que Pacifica ne veut plus jamais nous assurer ! Heureusement que les concurrents sont plus compréhensifs. Mais bravo à Pacifica pour sa manière de traiter ses fidélité clients ! Zéro pointé</t>
  </si>
  <si>
    <t>nini-99055</t>
  </si>
  <si>
    <t xml:space="preserve">Des garanties difficilement egalables : reconstruction "A L'IDENTIQUE" , remplacement de tout de qui n'est pas immobilier à neuf, quel que soit l'âge, spécial coup dur (prise en charge des mensualités de crédit en cas de sinistre ne permettant plus de vivre dans la maison et jusqu'à 2 ans de relogement ) , cadeau de franchise au bout de 3ans sans sinistres, droit à l'erreur, plafond d'indemnisation élevé, prix compétitif, pas besoin de facture. </t>
  </si>
  <si>
    <t>brieubland-98623</t>
  </si>
  <si>
    <t>J'essaie de résilier l'assurance habitation depuis mai pour un logement quitté en janvier !
On est en octobre et je continue d'être prélevé, 
Ils sont bien là pour prendre l'argent.
Assurance à fuir le plus vite possible. Aucune réponse de leur part...
Bien entendu je ne serai pas remboursé pour les mensualités payées en trop........
Ça laisse une image bien déplorable de cette assurance vraiment, mais je vais faire toute la pub nécessaire pour que le plus de monde possible ne s'assure pas au crédit Agricole.</t>
  </si>
  <si>
    <t>naho-96299</t>
  </si>
  <si>
    <t>Je regrette amèrement d'être rester chez cet assureur Pacifica Crédit Agricole. Requis lors de l'obtention du prêt avec le Crédit Agricole, tout est facile pour y souscrire. Une petite signature avec votre conseiller bancaire et c'est tout bon !
Par contre suite à la vente du bien immobilier, ils font traîner la résiliation et demande une lettre manuscrite par courrier.  Alors bien même que le prêt remboursé appartient à la même compagnie, à savoir le Crédit Agricole. 
Je vous conseille de changer d'assurance habitation après la première année selon les termes de la loi Hamon, et de choisir un vrai assureur. Ce que j'aurai dû faire.</t>
  </si>
  <si>
    <t>kstephant-96223</t>
  </si>
  <si>
    <t>Bonjour à tous,
Pacifica est une assurance habitation aux pratiques limites !
1er dégât : ils m'ont mandaté une entreprise qui a très mal effectué les travaux et sans respecter le contrat qui stipulait que les travaux devaient être réalisés selon l'existant. Depuis, aucune intervention de leur part, les conseillers gagnent du temps...
2ème dégât : mon dossier traîne chez eux depuis deux ans et leur stratégie semble à nouveau être de gagner du temps. La dernière expertise de leur part semble montrer qu'il n'y a pas de preuve d'infiltrations, et pour cause : je vis sur place donc j'ai évidemment nettoyer les dégâts entre 2018 et 2020. J'ai la facture de l'entreprise venue colmater les infiltrations et des vidéos du dégât datant d'avant la réparation, pourtant l'assurance Pacifica refuse la prise en charge (contractuelle), je suis dans une impasse : ils ont gagné...
Fuyez avant de signer !</t>
  </si>
  <si>
    <t>rbfbl-96028</t>
  </si>
  <si>
    <t>Pacifica est mon assureur depuis de nombreuses années. Trop cher, j'ai voulu comparer avec des assureurs moins chers et avec les avantages de Pacifica, pas de franchise, valeur matérielle à neuf, différentes options pour coller au plus grand nombre, pas de chichi, un contact téléphonique simple hors plate-forme. Je n'ai rien trouvé pour remplacer PACIFICA à un prix comparable. Les prix d'appel se faisant hors options et avec des franchises considérables.</t>
  </si>
  <si>
    <t>mick-96007</t>
  </si>
  <si>
    <t>Assurance qui ne joue pas son rôle. Accepte les cotisations mais vous laisse dans la galère en cas de sinitre.
Rdv pris pour une recherche de fuite et annulation définitive du rdv la veille.
Je ne conseille pas cette assurance qui n est pas la moins chère avec un service qui est limite.</t>
  </si>
  <si>
    <t>flo01290-95854</t>
  </si>
  <si>
    <t xml:space="preserve">Nous nous sommes retrouvé enfermé chez nous hier soir, donc j appel l assistance pour avoir un dépannage serrurier afin d ouvrir la porte entrée. La je recois un premier message me disant que sur la ville la plus proche de chez nous, aucun prestataire affilié a pacifica, le plus proche étant à bourg en bresse, mais fermé. Je rappelle, la on me propose un depanneur sur anse (environ 1h30 de mon domicile). Et ok me dit que l assurance ne couvrira que les frais de déplacement(150 euros environs) mais pas l intervention, sans me donner de montant ( un dimanche en plus...). Bref je refuse, du coup avec mon voisin on trouve une solution en decoupant une grille de defense d une fenêtre donnant sur le garage, et en la forçant nous pouvons acceder au garage et rentrer dans la maison. Je rappelle ce matin pour savoir si une prise en charge serait possible pour ressouder la grille par une entreprise que je connais bien qui ma proposer de réaliser l intervention, qui ne depassera pas les 80 euros... On me  rappelle me dire que malheureusement aucune prise en charge n'est possible, que nous avions refusé leur solutions et comme c est nous qui avions découper la grille, cela ne rentrer pas dans leur conditions et que même pour un sinistre, j avais pei de chance de me faire rembourser... Bref payer 46 euros par mois pour être avoir soit disant une couverte maximale, et au premier pepin n'avoir pas de solution, a mois de "douiller" niveau financier, de trouver une solution soi même, moins onéreuses, et n avoir aucun geste derrière... Je ne vais pas rester client chez eux, j ai été obligé pendant un an, a cause de mon prêt maison, je vais aller voir ailleurs. Très déçu. </t>
  </si>
  <si>
    <t>steph-95022</t>
  </si>
  <si>
    <t>Depuis 2002, je n'ai eu qu'un sinistre de bris de glace que j'ai réparé moi-même (vitre d'insert de cheminée), PACIFICA n'a eu qu'à procéder au remboursement de la pièce, je me suis chargé de toutes les démarches.</t>
  </si>
  <si>
    <t>1a-93160</t>
  </si>
  <si>
    <t xml:space="preserve">A FUIR. PACIFICA NE SE SOUCIE GUÈRE DE SES CLIENTS. J'AI DEMANDE DES EXPLICATIONS PAR MAIL SUITE A UN LITIGE : APRES 12 JOURS D'ATTENTE, TOUJOURS AUCUNE RÉPONSE DE LEUR PART !!! SUITE A UN SINISTRE PACIFICA A FAIT INTERVENIR UN ARTISAN A MON DOMICILE QUI N A EFFECTUE AUCUN TRAVAUX DE REPARATION ET QUI A POURTANT DEBITER MON CHEQUE DE 250 EUROS DE FRANCHISE. PACIFICA RESTE SOURD A MA DEMANDE D ENVOI DE LA FACTURE DES SOIT DISANT TRAVAUX QU AURAIENT EFFECTUER
L ARTISAN !!SANS DOUTE PARCE QUE CETTE FACTURE N EXISTE PAS. J AI DONC PERDU 250 EUROS EN 15 MN ET PACIFICA NE FAIT RIEN ET RESTE MUETTE. C EST INADMISSIBLE. ASSUREUR A FUIR !!!!! </t>
  </si>
  <si>
    <t>b22laeti-90310</t>
  </si>
  <si>
    <t xml:space="preserve">Depuis lundi 1 juin  j'ai eu un dégât des eaux à mon sous-sol , j'ai appelé mon assurance pour un dégât des eaux et depuis aujourd'hui toujours rien de leurs part, comme dirai la personne que j'ai eu au téléphone le lundi 8 juin pas avant mardi ou mercredi que mon dossier soit traité. 
Pour aller plus vite, il faudrait que sa soit moi qui face les démarches pour un plombier et part la suite les appelé pour qu'il puisse donner leurs accord et faire un acompte  pour les réparations.. un ral le bol ,je suis enceinte et la sa commence à être long pour intervenir..
Pas satisfait de cet assurance habitation...
</t>
  </si>
  <si>
    <t>maud7241-89078</t>
  </si>
  <si>
    <t xml:space="preserve">Pour un remboursement à la suite d'un sinistre électrique 
Je me suis fait voler de presque 300 euros j'ai fait intervenir ma conseillère mais j'attends le court-circuit est de 
Fin octobre </t>
  </si>
  <si>
    <t>loulou-88281</t>
  </si>
  <si>
    <t>JE SUIS A PACIFICA DEPUIS PEU SUITE A UN DEGAS CAUSE TEMPÊTE   L EXPERT EST VENUE   DANS LES 15 JOURS   ET 8 JOURS ÂPRE SA VISITE   J AI  ETÉ CREDITEE SUR MON COMPTE  LA SOMME DE 4070 EURO QUI CORRESPOND A 80 POURCENT DU MONTANT TOTALE DES DÉGÂT    MERCI PACIFICA POUR LA GESTION DE MON DOSSIER PRO ET RAPIDE</t>
  </si>
  <si>
    <t>marion-86008</t>
  </si>
  <si>
    <t xml:space="preserve">Résilier car trop de sinistres...
1/ 1innondation explosion canalisation même pas 5000euros de casse
2/ 1innondation à cause de la commune eau de la voirie 3000euros pas plus
3/ Et juste déclarer perte de tuile suite à la tempête du 13/12/19 catastrophe naturelle...pour l'instant rien d'expertisé mais peut-être 1000 euros à tout casser avec 250euros de franchise.
Donc quand on pas de chance avec eux, ils résilient. 5 contrats un 6eme était à venir chez eux et 1 compte joint ...et beh tampis pour eux sans compter la mauvaise pub que je vais me charger de faire...fuyez ce sont des banquiers pas des assureurs, ils veulent vôtre argent c'est tout. 1 étoile a défaut de pouvoir mettre 0
</t>
  </si>
  <si>
    <t>sarazin-82240</t>
  </si>
  <si>
    <t>interlocutrice à l écoute et trés trés pro,le 23 OCTOBRE suite aux innondations j ai eu de gros dégats et mon assurance pacifica a vraiment était à la hauteur et particulièrement mon interlocutrice MARIE,j ai conseIllé à pas mal de monde de s orienter vers pacifica car c est du sérieux j ai toute mes assurances chez eux et je compte pas changer.</t>
  </si>
  <si>
    <t>grandjeanborgeaudjulie31-81568</t>
  </si>
  <si>
    <t>J'ai été cambriolée il y a deux mois et depuis, aucune indemnisation ni prise en compte de mes factures pour remboursement</t>
  </si>
  <si>
    <t>steph-79472</t>
  </si>
  <si>
    <t>J'ai eu un dégât des eaux non responsable
Trois mois pour me donner la reponse qu'ils navient pas d'artisan dans ma ville et que donc c'était à moi de trouver une entreprise pour les travaux pour un budget de 1400 euros 
J'ai fais plusieurs devis et le moins cher était de 1400 euros
Prix juste vu les dégâts qu'il y a eu et lorsque que je les ai appele pour trouver une solution la réponse a été  on ne cherchera pas partisan ce n'est pas de notre faute si vous avez eu un dégât des eaux </t>
  </si>
  <si>
    <t>trk4178-79299</t>
  </si>
  <si>
    <t>Suite à la vente forcée d'un contrat habitation par notre conseiller crédite agricole qui nous a bien comprendre que si on ne prenait pas l'assurance habitation Pacifica, notre demande de prêt immobilier serait grandement compromise, nous avons souscrit chez Pacifica. Au bout de 2 ans, je souhaite résilier cette assurance. Après 2 courrier en recommandé, ils me répondent que je n'ai pas le droit de résilier, sur ma propre initiative ce contrat, et que c'est mon futur assurance qui doit se charger des démarches de résiliation. Or la loi n'oblige pas les propriétaires a avoir une assurance habitation (même si cela est très très très fortement recommandé). Je sais aussi qu'au bout de la 1ère année de contrat, la résiliation est possible à tout moment telle que la loi le permet. J'ai pris rdv avec mon conseiller CA, et j'ai signé 1 lettre de résiliation de ce contrat.
Après toutes ces tentatives, Pacifica me répond que je ne peux résilier mon contrat d'habitation tant que je n'ai une nouvelle assurance qui se chargera des démarches de résiliation. Pacifica égal Assurance à fuir et à bannir. Leurs démarches commerciales est à la limite de la légalité, et surtout contraire au Code des Assurances et malgré celà,  ils perséverent...
Je vais donc me résigner à signer 1 contrat à la MAAF (que j'avais de toute façon l'intention de souscrire) et aussi faire appel au Médiateur des Assurances, afin de connaître son avis sur les pratiques de Pacifica.
Merci d'avoir pris le temps de me lire et j'espère que cela aidera certains d'entre vous à ne pas se faire pigeonner.</t>
  </si>
  <si>
    <t>libre-78144</t>
  </si>
  <si>
    <t>Sans être client, mais juste le tiers dans un sinistre intervenu chez des amis client Pacifica. Cet assureur ma remboursé rapidement le dégât occasionné sur un bien matériel en 3 semaines.Donc 4 etoiles</t>
  </si>
  <si>
    <t>mamie-78323</t>
  </si>
  <si>
    <t>Bien couvert mais pas lors d'un sinistre! Ils trouvent toujours une excellente raison pour ne pas payer (exemple : vous avez pris le risque de...). Manque d'amabilité de certains personnels.</t>
  </si>
  <si>
    <t>zenobe-76163</t>
  </si>
  <si>
    <t>notre appartement a été vendu, demande de résiliation par téléphone pas par mail donc attestation du notaire envoyée et les prélèvements continuent au bout d'in mois
plus rapides pour te plumer que pour réagir</t>
  </si>
  <si>
    <t>maxime29-74655</t>
  </si>
  <si>
    <t xml:space="preserve">Il y a UN AN j'ai eu un dégât des eaux, aujourd'hui il n'y a toujours rien qui a avancé !
Je me fais promener dès que je téléphone ! </t>
  </si>
  <si>
    <t>fabiriv-71733</t>
  </si>
  <si>
    <t>Cela fait des années que nous sommes clients pacifica...jusque là nous n avons eu aucun problème. Toute les personnes avec qui nous avons eu des contacts téléphoniques étaient au top. J ai un dossier en cours actuellement, la personne qui s'occupe du dossier est très désagréable...peut on changer de conseiller...aujourd'hui, ça nous donne envie d arrêter notre assurance chez Pacifica.</t>
  </si>
  <si>
    <t>api-53996</t>
  </si>
  <si>
    <t>De très bonnes assurances dommage que le personnel ne soit pas à la hauteur: manque de professionnalisme évident. Je déconseille fortement! Mes 10 contrats partent à la concurrence!</t>
  </si>
  <si>
    <t>benjamin-70250</t>
  </si>
  <si>
    <t>J'ai une assurance habitation chez eux pour un appartement en location.
Voilà 4 mois que j'ai eu un sinistre et je n'ai aucune nouvelle de mon assurance. Et à chaque fois qu'on les appelle on se fait envoyer balader avec des propos à la limite de l'insulte.</t>
  </si>
  <si>
    <t>gaelle-69847</t>
  </si>
  <si>
    <t>une incompétence rare. Fuite depuis plus d'une semaine, après le refus d'envoyer un plombier pour recherche de fuite, on me rit au nez en disant que je ne suis pas prioritaire</t>
  </si>
  <si>
    <t>isa-69347</t>
  </si>
  <si>
    <t>Aucun conseil client ! Aucune prise en compte des demandes de prise en charge du sinistre suite à l'expertise</t>
  </si>
  <si>
    <t>loulou0771-69305</t>
  </si>
  <si>
    <t>Fuyez cette assurance incapable de suivre des dossiers de sinistre. Toujours obligé de les relancer pour avoir un rapport d'expertise. 4 mois pour obtenir un rapport d'expertise. Il ne rappelle jamais pour communiquer sur l'avancement des dossiers.</t>
  </si>
  <si>
    <t>pn-68156</t>
  </si>
  <si>
    <t>pas de renseignements sur le détail des sommes versées, malgré la demande par mail.pas de suivi du dossier malgré les demandes.et quand on obtient une personne , c'est pour apprendre que le dossier est clos et si insatisfaction , demander une contre-expertise "à notre charge".</t>
  </si>
  <si>
    <t>21 septembre 2018 suite à une expérience en septembre 2018</t>
  </si>
  <si>
    <t>pascalg-67022</t>
  </si>
  <si>
    <t>Assureur à fuir car dangereux.</t>
  </si>
  <si>
    <t>16 septembre 2018 suite à une expérience en septembre 2018</t>
  </si>
  <si>
    <t>vvv-66886</t>
  </si>
  <si>
    <t>n'a rien voulu savoir pour un vol de vélo dans mon garage, a chaque téléconseiller, une réponse différente ... imcompétence et de vrais mauvais conseils, explications alors que cela fait plus de 10 ans que je suis chez eux et que je n'ai jamais rien eu</t>
  </si>
  <si>
    <t>yannicketjess-66567</t>
  </si>
  <si>
    <t>UNE HONTE, Je ne sais pas quels mots employer pour montrer ma détresse et mon insatisfaction, voilà 1 AN que mon dossier est en cours, je suis dans une  M.... incommensurable car il ne me rembourse pas le dégât des eaux quoi a été estimé à plus de 9000euros, ils se foutent complètement de la situation dans laquelle ils nous mettent et nous maintiennent JE NE RECOMMANDE PAS DU TOUT, si le crédit agricole vous la faite prendre surtout FUYEZZZZZ</t>
  </si>
  <si>
    <t>roland-64208</t>
  </si>
  <si>
    <t>La toiture de mon habitation (située dans le Vaucluse) a été détruite suite à un incendie le 24/10/2017. La semaine suivante, le secteur « sinistre » de mon assureur PACIFICA après validation de l’expert, a mandaté une entreprise pour qu’un nettoyage complet et une mise hors d'eau de la maison soient effectués. Après avoir donné mon accord, un maître d'œuvre a organisé et coordonné les corps de métiers nécessaires aux travaux : maçon, carreleur, électricien, plaquiste, peintre. Celui-ci a toujours été à mon écoute avec toujours de bons conseils. Je viens de récupérer la maison après six mois travaux qui sont plus que satisfaisants et six mois de location qui ont totalement été pris en charge. Je tiens à remercier grandement toutes les personnes qui ont participé à la réhabilitation de ma maison et également le sérieux de mon assureur PACIFICA qui a pris en compte mes demandes et qui a toujours été à mon écoute. Je recommande vivement cette assurance réactive et serieuse.</t>
  </si>
  <si>
    <t>juliec-62595</t>
  </si>
  <si>
    <t>Assurance très chère et conseiller irrespectueux. Je suis obligé de rester un an chez eux à cause d'un prêt au crédit agricole et dans un an retour à la macif!
Parquet gondolé à cause d'un dégât des eaux conseille téléphonique: attendre que sa sèche pour voir si ça se remet tout seul car selon eux il vaux mieux que l'on se débrouille seul si on ne veut pas payer de franchise. Alors pourquoi je les paie tous les mois?</t>
  </si>
  <si>
    <t>nico8683-61193</t>
  </si>
  <si>
    <t>Catastrophique</t>
  </si>
  <si>
    <t>alice-61051</t>
  </si>
  <si>
    <t>Assurance catastrophique en cas de sinistre. La conseillère en face de moi est injoignable, irrespectueuse, ne prend pas le temps de me tenir au courant de mon dossier et se met même à élever la voix au téléphone lorsque je lui fais remarquer des choses non satisfaisantes. Passer 20 minutes à se faire mal parler au téléphone, alors qu'on est une victime d'un accident, merci mais non. Ensuite, aucun sentiment d'être soutenu par rapport à l'assurance adverse, toutes les pièces justificatives sont toujours insuffisantes. Pour finir, la plateforme est mal faite : certes on peut déposer les documents en ligne, mais on ne peut pas y ajouter de commentaire, si bien que la conseillère s'énerve de ne pas comprendre à quoi correspondent les documents. On a donc le droit à un rappel (si on  a de la chance) de la conseillère, qui nous prend une nouvelle fois de haut. Au pire le dossier reste bloqué. Génial. 
On ne peut pas envoyer d'email au conseiller, mais uniquement les joindre par téléphone, ce qui est très difficile (je n'ai jamais réussi, en plus de deux mois de traitement de dossier à avoir ma conseillère du premier coup).
La communication est désastreuse, et la façon dont on nous prend de haut une fois que celle-ci est établie est juste révoltante.
Bref, une fois le sinistre réglé, je prends mes jambes à mon cou et je résilie ce contrat.</t>
  </si>
  <si>
    <t>enzo5151-60913</t>
  </si>
  <si>
    <t>Suite a un dégâts des eaux en aout 2016 , mon dossier n'est toujours pas cloturé.On m'a appliqué de la vestusté sur mes meubles alors que je suis en rééquipement à neuf et pour l'accès aux services à la personne inexistant. Ne pas faire confiance à Pacifica.Le carrelage se fissure et sonne creux à plusieurs endroit , il y a une odeur dans la maison et les bandes du plafond resortent et se fissures.Il prenne seulement les murs en peinture et la maison a été asséché 14 mois après le sinistre.</t>
  </si>
  <si>
    <t>ardechois-59037</t>
  </si>
  <si>
    <t>Service sinistre affligeant ;  Refuse carrément d'enregistrer un sinistre au motif que la compagnie adverse est une mutuelle performante et compétente.</t>
  </si>
  <si>
    <t>Fuyez cette assurance.
Nous avons mis plus d'un an à être remboursé suite à un sinistre toiture après tempête. Ils font passer des autos entrepreneurs peu scrupuleux, qui prennent les clients pour des imbéciles et s'engraissent au passage (1200€ pour un remaniement complet de la toiture alors qu'il a découvert 3 m2 et n'a même pas sorti la mousse...).
De plus, on est baladé de service en service, jamais rappelé, et obligé de faire des lettres avec ar et dossier photos pour qu'ils se bougent un peu.
De plus, 2 fois plus cher par an que chez A** pour les mêmes conditions.
Et c'est pareil pour l'assurance emprunteur... Vente forcée du contrat au moment du crédit (si vous ne prenez pas le contrat habitation et l'assurance emprunteur chez nous je ne suis pas sûre que votre crédit soit accepté...)</t>
  </si>
  <si>
    <t>amelie-54632</t>
  </si>
  <si>
    <t xml:space="preserve">Je suis complètement déçue et très remontée de cette assurance après courrier recommandé,mails , et de nombreux appels toujours aucunes nouvelles de ce service "relation client", personne ne sait nous donner de nouvelles. 
A l'heure actuelle je suis toujours prélevée et PACIFICA m'a pourtant gentillement résilié soit disant pour un papier manquant qu'on m'aurait demandé par courrier recommandé ( Je demande à voir le récépissé et là on me dit que ça n'est pas possible.. HAHAHA ! )
Service client déplorable et la MAAF qui a repris mon contrat n'est pas du tout surpris de mon insatisfaction,ils sont entrain de reprendre beaucoup de vos contrats ! </t>
  </si>
  <si>
    <t>En tant que syndic bénévole, j'ai du gérer un gros sinistre: sinistre sur 4 étages. Le seul assureur de locataire qui a qui a été efficace c'est PACIFICA. Maif et Maaf: les experts étaient en vacances, bpo: pas réactif</t>
  </si>
  <si>
    <t>softail-53553</t>
  </si>
  <si>
    <t xml:space="preserve">Aout 2015, effraction de mon habitation , vol de mon véhicule, appareil photo et pc portable. 
3 jour plus tard après déclaration, reception d'un nouvel appareil photo et  d'un pc portable de chez boulanger . 
pour la voiture , c 'est tout autre chose , elle disparait pendant 3 mois , il ne veulent pas me rembourser mes mensualités, , la voiture est retrouvée en Belgique et c moi qui doit aller la chercher en Belgique, il m'ont payer le billet de train , !! pourquoi paie t'on ue assurance????
il y a 3 semaines , je declare un dégat des eaux, une société passe pour un devis, mais pacifica refuse  et fait passer un expert qui lui ne peut  valider le devis, vu les dégats trop vieux, je vais peter un cable !!!!!!!!!!!!!!!!!!!
</t>
  </si>
  <si>
    <t>tp29200-53535</t>
  </si>
  <si>
    <t>Un rééquipement à neuf complètement mensongé (les conditions générales de ventes stipule de qualité, et caractéristiques identiques). Une vrai désolation, un partenariat avec Boulanger catastrophique avec des personnes incompétentes et insultantes (chez Boulanger). Je n'ai jamais demandé à ce que la foudre tombe chez moi et aurait 1000 fois préféré garder mon ancienne TV...</t>
  </si>
  <si>
    <t>10 mars 2017 suite à une expérience en mars 2017</t>
  </si>
  <si>
    <t>lebourguibreton56-53156</t>
  </si>
  <si>
    <t>Locataire d'un appartement pour ma fille étudiante, j'ai du avoir recours à Pacifica suite à un dégât des eaux. Les frais étaient à la charge de l'assurance du propriétaire, mais, dans cette situation, il revient à l'assurance du locataire de s'occuper du bien-être du résident. L'expert mandaté par Pacifica s'est rendu sur les lieux moins d'une semaine après les faits. /Orléans.45/; Ma fille a dû être relogée pendant les travaux., d'abord à l’hôtel, ensuite dans un meublé. Pacifica a pris en charge les frais d'hotel et les loyers. L'assurance du propriétaire faisant la sourde-oreille; heureusement que j'ai été bien renseigné par mon conseillé Pacifica /Vannes.56/.</t>
  </si>
  <si>
    <t>11 février 2017 suite à une expérience en février 2017</t>
  </si>
  <si>
    <t>yaya-52293</t>
  </si>
  <si>
    <t>nous avons un sinistre depuis deux jours pour avoir un plombier il fallait attendre 24 h mais les 24 h sont passer et toujours rien . on appelle et la bonne femme veuillez rappeler le service est fermer . Comment ont fait ?????? et pour le numéro de service ne sert a rien ...</t>
  </si>
  <si>
    <t>4calicea-52245</t>
  </si>
  <si>
    <t>Ayant une longue expérience avec d'autres companies d'assurance je dois reconnaître que PACIFIA est certainement mieux équipée pour répondre aux différents sinistres et les régler rapidement . J'en ai personnellement fait l'expérience que ce soit ausujet de ma maison qu'au sujet d'une de mes voitures .</t>
  </si>
  <si>
    <t>laurarose35-50261</t>
  </si>
  <si>
    <t>Seul chose bien, et encore, chez eux c'est le tarif pas trop cher.
Assurance nulle je ne recommande pas, je suis en train de changement toutes mes assurances de chez eux</t>
  </si>
  <si>
    <t>pampu-50178</t>
  </si>
  <si>
    <t>fuyez pendant qu,il est encore temps.assurance inexistante.il vous trouverons le petit details qu,il leur permetrons de fuir leurs responsabiltées.j,en est fais la douloureuse experience.a eviter</t>
  </si>
  <si>
    <t>matojoco-49409</t>
  </si>
  <si>
    <t>6 mois d'attente pour remplacer une porte fracturée malgré une déposition de plainte à la gendarmerie. On vous appelle sans cesse pour changer d'artisant ou différer les rdv !!!! pire on m'a demandé de voir par moi même pour trouver un artisant qui me fait les travaux plus rapidement!!!! conclusion je dois leur mâcher le travail !!!!! une honte et ces gens sont payés pour faire leur travail!!!!! si de mon côté je ne suis pas dans les temps pour payer ma cotisation chose qui n'est encore JAMAIS arrivée , ils vous rappellent à l'ordre dans les plus brefs délais!!!! c'est tout simplement scandaleux de traiter les gens de cette manière!!!!</t>
  </si>
  <si>
    <t>lauranne-137767</t>
  </si>
  <si>
    <t>J'ai eu le malheur d'avoir un sinistre dont je n'étais pas responsable. Suite aux dégâts des eaux du voisin au dessus de chez nous il faut faire des travaux et trouver une solution pour etre relogé le temps des travaux car je suis à 100% en télétravail. 
Sachez que le service sinistre de la GMF est injoignable! Sur le numéro communiqué et il n'y a pas de système d'attente donc quand vous appelez tous les conseillers sont en ligne et on vous invite à rappeler. Le contact par messagerie de l'espace client n'est pas plus efficace j'ai écrit à plusieurs reprises depuis 2mois sans aucun retour de leur part.
Cet assureur est cher, injoignable quand vous êtes sinistré je vous le déconseille fortement. a</t>
  </si>
  <si>
    <t>mapijo-132697</t>
  </si>
  <si>
    <t>Un dommage électrique au 1er juin. Téléviseur hs. Documents fournis. Expertise demandée pour 600e de remboursement. Toujours pas réglé.  Nous sommes clients depuis 20 ans.
Une honte. Je resilie tout.</t>
  </si>
  <si>
    <t>prince-49270</t>
  </si>
  <si>
    <t>j'ai assuré ma résidence secondaire depuis 18 mois maintenant et tout se passe bien.
J'ai du faire des modifications sur mon contrat à 2 reprises et la réactivité était au rendez vous.</t>
  </si>
  <si>
    <t>mm-53953</t>
  </si>
  <si>
    <t>En toute confiance nous avons souscrit par apport à l'assistance car comme l assistance auto est un service parfait, nous avons souscrit l'assurance habitation aussi à la gmf. Simplement rien à voir, à aucun niveau pareil. Pour déclarer un sinistre, accueil glacial et robotisé. Suivre le dossier 16 à 23 minutes d'attente. Pour des réponses plus banales que pire ??. Nous craignons de découvrir la prise en charge.. Résiliation à venir.</t>
  </si>
  <si>
    <t>chtiminord-127548</t>
  </si>
  <si>
    <t>L'extension de mon assurance habitation aux appareils nomades tel ordinateur, tablette, téléphone.....  est assez exceptionnelle.
Ma fille, casse son écran d'ordinateur en laissant la prise entre le clavier et l'écran lorsqu'elle le referme.
Déclaration de sinistre faite, devis envoyé avec photos. Réparation faite, coût 639 euros moins 110 euros de franchise = 529 euros remboursés par la GMF le tout en une semaine.
Bravo la GMF. je recommande vivement.</t>
  </si>
  <si>
    <t>fati--123127</t>
  </si>
  <si>
    <t xml:space="preserve">Je suis atterrée par la capacité de la gmf à ignorer les clients au moment d’un sinistre pourtant il me semble qu’ils sont payés pour cela. Sinistre en 2020 j’ai dû me débrouiller seule une véritable mascarade dans leurs services  ( je n’avais plus d’eau chaude ). Je me suis dis que cela devait être exceptionnel un loupé ben visiblement je me suis trompée il semble coutumier du fait, les sinistres ne sont pas leur priorité, j’ai mon frigo qui a lâché suite à l’orage , j’ai suivi leur demande envoie facture et devis via l’espace adhérent et aucune réponse, à ce jour j’ai fait plusieurs mail de relance,la GMF continue de briller par son absence. J’ai deux enfants à la maison, je me débrouille avec une glacière tous les jours je vais chercher de la glace et des courses après ma journée de boulot .
Je tiens à remercier mon assureur la GMF d’ignorer mes demandes et de me laisser ds cette situation très inconfortable malgré les prélèvements de plusieurs contrats chez eux. </t>
  </si>
  <si>
    <t>bb-40840</t>
  </si>
  <si>
    <t>Très décue de cette assurance habitation. En effet, vous n'avez aucun suivi, les sms et courrier sont signé GMF !!! Quand il y a un sinistre alors que l'on paye l'assurance ils ne veulent plus nous rembourser !!! C'est scandaleux. Par contre pour prélever les cotisations pas de problème ela est fait en temps et en heure !!!Je vais certainement être obligé e saisir un médiateur de l'assurance ou peut être d'aller en justice pour obtenir mon dû. A fuir. Il vaut mieux payer un peu plus cher mais avoir un interlocuteur qui s'occupe de votre dossier et ne pas tomber sans arrêt sur des personnes différentes sur des plateformes téléphoniques. Et être indemnisée en cas de problème.</t>
  </si>
  <si>
    <t>pod-116428</t>
  </si>
  <si>
    <t>Incendie dans l’habitation de mes voisins âgés, je décide de m’occuper d’eux. Assurés à la GMF depuis plus de 40 ans, je me dis « c’est bon » pour eux, les pauvres. Et bien non, un relogement certes indemnisé, mais pas les frais annexes (frais d’agence, état des lieux,…). Comme les dégâts sont importants, le dossier passe de la GMF régionale de Marseille à la GMF siège social de Paris. Et là, on passe d’une bienveillante et empathie de la GMF Marseille à une logique comptable et contarctuelle de la GMF Paris. Plus de considération humaine, de demande de nouvelles des assurés, de prise en charge « commerciale », pour le bien être des relogés. Alors, quand on parle d’assureur militant, à l’écoute ou proche de ses sociétaires, j’aimerais que la GMF soit en phase avec ses valeurs, surtout avec des assurés de presque un demi siècle de cotisations multiples (maisons, voiture, assistance juridique…). Affaire à suivre, puisque il est maintenant temps de passer à la reconstruction d’une partie de la maison…mais je crains le suivi, et les explications à donner à mes voisins de plus de 80 ans.</t>
  </si>
  <si>
    <t>ag-114462</t>
  </si>
  <si>
    <t>En cas de litige, vous ne recevrez aucune écoute. Par ailleurs, cette assurance dispose d'une plate-forme numérique complètement obsolète, avec tous les risques que ça induit.</t>
  </si>
  <si>
    <t>srd-108351</t>
  </si>
  <si>
    <t xml:space="preserve">Bonjour,
J'ai un sinistre ouvert auprès de la GMF. Je ne suis pas d'accord avec la résolution de ce sinistre... désaccord sur lequel je me suis entretenue en direct avec le service qui en est  chargé. Il a été convenu que je leur envoie un courrier, chose qui a été faite. Je n'ai pas eu de nouvelle. Depuis ce service est injoignable. Je n'ai JAMAIS eu de réponse à mes mails envoyés depuis mon espace personnel sur le site de la GMF. Je me suis rendue en agence (PAU) le 12/03... Il était question à l'issue de cet entretien que je sois contactée par téléphone : toujours rien. J'ai depuis téléphoné la plateforme d'appel, envoi de mail via la plateforme GMF... mais en vain (ce dossier date de 2016!). Service client 0 pointé!
</t>
  </si>
  <si>
    <t>conflans69-108009</t>
  </si>
  <si>
    <t xml:space="preserve">A fuir ! Assurée  depuis des nombreuses années à la GMF Risques Spécifiques et contente de l’être, aujourd'hui j'ai changé radicalement d'avis! Pour un sinistre de dégâts des eaux , datant du 5 novembre 2020, j'ai eu droit à l'ouverture du dossier sinistre seulement le 23 novembre 2020 et depuis RIEN, aucune réponse sur mes 2 courriers recommandés, impossible de contacter qui ce soit en ligne, personne répond. Bref la compagnie n'existe plus ! Bravo, les cotisations étaient plutôt "salées". Les prestations restent inexistantes.     
</t>
  </si>
  <si>
    <t>emmanuel-pras-105404</t>
  </si>
  <si>
    <t>5 ans de procédure pour catastrophe naturel sur notre maison dans le gard !fissuré sur terrain argileux .toujours pas abouti. Pourtant nos cotisations sont paye en temps voulu. Nous allons nous tourner sur 60 millions de consommateurs.</t>
  </si>
  <si>
    <t>mcp2609-104848</t>
  </si>
  <si>
    <t xml:space="preserve">le pire service client téléphonique jamais rencontré. Ils ont meme trouvé le moyen de me raccrocher au nez au lieu de me conseiller 
a fuir à l'heure ou tout se fait à distance </t>
  </si>
  <si>
    <t>jcvictorion-104425</t>
  </si>
  <si>
    <t xml:space="preserve">Conseillers très à l'écoutent répondant à toutes les questions clairement ,sur les différents produits pouvant convenir à chaque client
Prix sur la première année très appréciable 
Bon accueil téléphonique
</t>
  </si>
  <si>
    <t>vivi-104381</t>
  </si>
  <si>
    <t>cette assurance est déplorable.suite a une tempete ma cheminée est tombée provoquant quelques dégats de toiture.je n'ai été indemnisée que la moitié de la valeur,l'expert fait l'estimation qu'il veux sans se déplacer,apres plusieurs rappels pour contester la compagnie se retranche derriere l'expert, il doit rappeler mais ne rappelle jamais.cette assurance est a fuir.je vais retirer tous mes contrats de chez eux.</t>
  </si>
  <si>
    <t>klein-104220</t>
  </si>
  <si>
    <t>J'ai mis une étoile pour pouvoir continuer mais cet assurance ne mérite meme pas un grain de sable.
nous avons subit un incendie dans les combles de l'immeuble, comme nous vivons juste en dessous, notre appart a subit d'importants dégats des eaux+ suie (pompier).
un expert est passé, a sous evalué les dégats, entre-temps bcp de pluies et neiges sont tombées ce qui a empiré les choses.Nous avons casiment tout perdu.
GMF fait le sourd en indemnisant 1000e pour le moment.
J'ai contacté l'assistance ce jour, une personne ultra désagréable qui m'a dit d'aller me faire voir et m'a traité de sa**pe parce que je lui ai demandé de baisser d'un ton.
choquant !!! assurance à fuire le slogan est juste à l'opposé de ce qu'il propose.</t>
  </si>
  <si>
    <t>choups-103476</t>
  </si>
  <si>
    <t>Cela va faire presque 10 mois que j’ai déclaré un sinistre habitation, bris de vitre.
Mon sinistre n’est toujours pas réglé je dois relancer à chaque fois pour avoir des nouvelles de mon dossier 
J ai envoyé un recommandé à mon agence de Villefranche sur Saône, je ne suis toujours pas recontactée.
C’est inadmissible.</t>
  </si>
  <si>
    <t>jade06-103033</t>
  </si>
  <si>
    <t>Tous mes contrats et se des membres de ma famille assuré chez eux depuis plusieurs années j ai eu un sinistre pour la tempête Alex mes locataires ont dû quitter le logement car la maison n avez plus d accès plus électricité plus d eau enfin assuré pour mes perte de loyer avec chiffrage de l experts mon conseiller m’a bien dit que je serai indemnisé pour la perte de loyer et quand il mon rembourse les frais du à la tempête pour la maison  des miettes bien sur il m’on sorti que je n été plus assuré pour la perte de loyer car c’était passé en catastrophe naturel!!!  alors plus de remboursement je suis scandalisé je suis écœurée il ont joué sur les mots fuyez ses des vauriens  je vais résilier tous mes contrats alors assuré depuis 30ans</t>
  </si>
  <si>
    <t>maxoue-102893</t>
  </si>
  <si>
    <t xml:space="preserve">Résilier pour altération de la relation commerciale le 12 janvier 2021.
Plus de 30 ans assurer auprès de la GMF qui se dit assurément humains.
Incompréhensible de la part d'une mutuelle </t>
  </si>
  <si>
    <t>achille-102783</t>
  </si>
  <si>
    <t xml:space="preserve">Voici presque 20 ans que nous sommes assurés auprès de la GMF, autos, habitations....
Comme beaucoup, quelques incidents mineures (pare-brise...) rien de plus. Mais en 2020, le pire nous est arrivé: incendie (sans victimes) de notre habitation principale, avec des dégâts importants. 
-notre contrat indique que dans les 10 jours au maximum du sinistre, une avance est versée pour un relogement; après plusieurs coups de téléphone, de mails (de notre part et des experts), déplacement auprès de l'agence régionale, cette avance a été versée au bout de presque deux mois!!
-nous en sommes à la partie indemnité et reconstruction: pas gagné là aussi, et on comprends bien que tout est fait pour indemniser au minimum;
nous espérons une meilleure fin dans cette galère...
</t>
  </si>
  <si>
    <t>bruno-70838</t>
  </si>
  <si>
    <t xml:space="preserve">J'ai toujours été assuré à la GMF (32 ans). Aujourd'hui, je les appelle suite à un soucis de coque arrière sur un téléphone portable de la famille. On me répond que ce sinistre n'est pas pris en compte car je n'ai pas souscrit l'option "bri"... C'est facile de répondre des idioties pareilles vu que l'on ne m'a jamais proposé cette option, avec plusieurs téléphones dans la famille, j'y aurais souscrit ! 
De plus j'ai demandé un devis pour 2 voitures il y a quelques mois. Personnes ne m'a recontacté par téléphone ou Mails. Il me semble que c'est la base et le rôle d'un service clientèle. (Pas à la GMF !!!)
Donc .... Allez voir ailleurs ! </t>
  </si>
  <si>
    <t>leanie-100806</t>
  </si>
  <si>
    <t xml:space="preserve">Bonjour, 
je mets 1 étoile car il n'est pas possible de mettre moins. J'ai résilié il y a deux mois mon assurance habitation à la GMF (résiliation effectuée par mon nouvel assureur). Cette assurance habitation comprenait l'assurance de 2 herbages avec un léger coût supplémentaire.
Mon nouvel assureur a donc procédé à la résiliation du contrat habitation qui incluait l'assurance de ces deux herbages. J'ai reçu peu de temps après le courrier de la GMF m'indiquant que la résiliation était prise en compte. Puis par mail une proposition de contrat pour mes 2 herbages, puis une relance pour signature... bref, contrat que je ne souhaitais pas et que je n'ai pas signé puisque mon nouvel assureur me les assure gratuitement. Aujourd'hui je reçois un avis d'échéance de 48€. Je fais un mail en demandant si c'est une plaisanterie, si c'est bien normal de recevoir un avis d'échéance pour un contrat non signé. Et je reçois un message vocal de l'agence du Havre (76600) qui m'indique que oui, que le nouvel assureur n'a pas été assez précis pour la résiliation, alors qu'il n'y avait qu'un seul et unique numéro de contrat !!!
Je n'en reviens pas, quel culot !!! Je sui tellement soulagée d'avoir résilié chez eux, j'imagine l'accueil en cas de sinistre !!!
</t>
  </si>
  <si>
    <t>gilles-98609</t>
  </si>
  <si>
    <t>A l'heure du COVID, le site GMFest en vrac, impossible de se connecter.
Si une chose doit être possible; c'est bien de se connecter à distance...
C'est juste indadmissible.
A fuir.</t>
  </si>
  <si>
    <t>nanou--98594</t>
  </si>
  <si>
    <t xml:space="preserve">En cas de sinistre c'est une prise en charge catastrophique. En agence on vous dit que ça n'est pas leur mission qu'il faut contacter la plateforme téléphonique. Il faut attendre au moins 15 minutes à chaque appel pour avoir parfois l'opératrice ou parfois une communication interrompue.  On vous oriente alors vers une société partenaire qui effectue tous ses devis à environ 1500 euros puisque la gmf demande des devis inférieurs à 1600 euros quelques soit les dégâts des eaux. Les devis sont faux avec des surfacturations ou des pièces de l'habitation avec un mur sur deux repeint, donc un patchwork de couleurs. Quand vous avez une question l'opératrice vous dit très sèchement "nous savons ce que nous avons à faire comptentez vous de faire ce que l'on vous demande, sur ce aurevoir" et vous raccroche au nez. Sans compter également "vous n'allez quand même pas vous plaindre pour vos joints endommagés alors que des gens ont perdus leur maison ". Vraiment passez votre chemin, ne souscrivez pas cette assurance, moi je change. Je préfère payer un peu plus cher mais avoir une assurance présente en cas de sinistre. </t>
  </si>
  <si>
    <t>bv35380-98363</t>
  </si>
  <si>
    <t xml:space="preserve">Assuré depuis une dizaine d'année je suis très insatisfait de la GMF !
Dans le cadre des intempéries Alex, avec la coupure du courant pendant plus de 48 heures j'ai perdu tout le contenu de mon congélateur.
Aujourd'hui je rencontre un refus d'indemnisation pour motif (absence de facture) mon congelateur ayant 8 ans j'ai égaré la facture d'achat.
Je pense sincèrement changer de compagnie d'assurance, à la fois en raison des difficultés pour les joindre par téléphone, et de la manière dont sont traités les sociètaires 
A suivre !
</t>
  </si>
  <si>
    <t>anne-98209</t>
  </si>
  <si>
    <t xml:space="preserve">J'ai essayé de souscrire un contrat avec GMF. Au moment de la signature il y a deux contrats qui apparaissent et sont différents (différents tarifs), mais je n'arrive pas à savoir lequel signer. J'appelle donc le service client pour m'aider à signer le bon contrat. Une conseillère extrêmement désagréable m'indique que je dois signer les DEUX contrats. Je ne comprends pas pourquoi je devrais signer deux contrats, différents. Elle me répond "faites ce que vous voulez" (!!). Je dis que du coup je ne vais rien signer, surtout si je suis traitée ainsi. Elle me dit "ok allez voir ailleurs". </t>
  </si>
  <si>
    <t>amienois-97431</t>
  </si>
  <si>
    <t xml:space="preserve">C'est au moment ou arrive un sinistre que l'on juge de l'efficacité de l'assureur. La GMF met beaucoup de temps à traiter un dossier. Une effraction survenue en mars n'est toujours pas traitée en septembre. Le retard est dû au nombre de pièces de la maison. Le grenier est considéré comme une pièce "habitable" dés vous entreposez des meubles. Et non pas sur la partie ou l'on peut se tenir debout mais sur la surface au sol (même si la hauteur est de 40 cm). Et 30 ans de fidélité n'y change rien. </t>
  </si>
  <si>
    <t>chrisd-97252</t>
  </si>
  <si>
    <t>Surtout n’ayez aucun sinistre, délais de traitement inconcevable : dégât des eaux en août 2019, septembre 2020 toujours pas clôturé.
Il faudrait pouvoir tester les services avant de s’assurer.</t>
  </si>
  <si>
    <t>corinne-96408</t>
  </si>
  <si>
    <t xml:space="preserve">Adhérente gmf depuis des années auto habitation jamais aucun soucis un jour dégât des eaux dans ma chambre intempéries une fois les réparations effectuées par le syndic un   devis à été effectué pour les travaux accordés par l'expert on m'a retiré de la somme 177 euros franchise que l'on ma jamais rendu le personnel de l'agence fort désagréable Grossier insultant j'habite Marseille agence du 8eme arr en plus que j'ai été volé j'ai été insultée par Mme Giordano personne qui m'a reçu au bureau je suis partie dans une autre assurance moins cher et plus correct 
</t>
  </si>
  <si>
    <t>decu-92495</t>
  </si>
  <si>
    <t>Si vous croyez pouvoir bénéficier de l"assistance juridique détrompez-vous. Même si vous donnez 81€40 par an, dans votre contrat il y a surement un alinéa qui exclu votre problème. Soyez très patient au téléphone.</t>
  </si>
  <si>
    <t>alif-92014</t>
  </si>
  <si>
    <t>Tant que vous ne subissez pas de sinistre, tout va bien. Notre dégât des eaux traîne depuis août 2018. La GMF est aréactive, ne répond pas aux e-mails. Une entreprise est venue pour l'expertise : pas moins de 3 experts sont venus. Le 1er n'a pas rédigé son compte-rendu, heureusement, il a pris le chèque, seule trace de son passage. Après des mois de silence radio, on nous informe que nous devons chercher un artisan local pour les travaux de rafraîchissement. On en sélectionne un et maintenant que nous avons transmis le devis et bien une nouvelle entreprise d'expertise nous contacte pour une recherche de fuite pour notre dégât qui date d'il y a 1 an et demi. Ha la GMF, j'en perds mon latin... Si vous n'êtes pas encore chez eux, passez votre chemin !</t>
  </si>
  <si>
    <t>fab-91442</t>
  </si>
  <si>
    <t>Je trouve cette société archaïque, dépassée... impossible de faire quoi que ce soit en ligne. les communications par mail, ils ne connaissent pas. Il faut se déplacer pour faire la moindre modification. Il faudrait penser à évoluer un peu non ?</t>
  </si>
  <si>
    <t>antoine-90016</t>
  </si>
  <si>
    <t>Je suis navré de l'archaïsme de cet assureur qui fasse à une opportunité de contrat d'habitation à plus de 1000 Euros par an, a refusé de me transmettre les conditions générales de ventes préalablement à une éventuelle signature de contrat alors qu'ils nous est demandé de ne nous déplacer que pour des motifs impérieux !!! Il faut évoluer s'il vous plait. Et lorsque j'ai commencé à posé des questions sur les inclusions au contrat prévu dans la fiche DIPA on m'a fait réponse qu'ils n'avaient pas le temps de tout détailler.
En gros signez et ensuite vous découvrirez précisément ce sur quoi vous êtes couverts et ce sur quoi vous ne l'êtes pas ! A éviter à tout prix, ça promet le jour où le sinistre se présente...</t>
  </si>
  <si>
    <t>minou-88348</t>
  </si>
  <si>
    <t xml:space="preserve">Décidément avec la GMF n'est pas une assurance sérieuse.
On m'a prélevé 553,76 euros sur mon compte bancaire le 5 mai 2020
Mais après  les avoir informé que la résiliation d'un de mes appartements a été résilié le 29/06/2019, j'ai reçu un relevé m'informant que j'ai un crédit de 120, 02 Euros qui prendra effet ??? C'est pas très clair, mais pas de remboursement.
J'ai aussi prévenu par courrier que mon appartement   75014 Paris a été vendu le 12 mars 2020 avec acte notarié 
Je constate qu'il a été encore assuré pour 2020-2021.
Impossible de les joindre par téléphone.
J'ai encore un  appartement assuré à la GMF.
Je croix que je vais le résilier si cela continu
</t>
  </si>
  <si>
    <t>moi-89328</t>
  </si>
  <si>
    <t>Reponses de la GMF au dessous de tout, voir irrespectueuses et impolies, lorsqu'il s'est agit de diligenter une expertise à ma demande concernant le préjudice Lubrizol. C'était pourtant simple : adversaire identifié, articles de presse constatant la catastrophe.</t>
  </si>
  <si>
    <t>03 mars 2020 suite à une expérience en mars 2020</t>
  </si>
  <si>
    <t>doume-87881</t>
  </si>
  <si>
    <t>A fuir ! Un service sinistre inexistant. N'essayer même pas de les appeler. Ils n'existent pas. Durant les heures d'ouvertures avez un repondeur vous disant qu'ils sont occupés et durant les heures de fermeture vous avez un répondeur qui vous donnent les heures d'ouverture. Bref vous n'avez qu'un répondeur comme interlocuteur. Assurance à fuir et pourtant j'y suis depuis 40 ans. Jamais eut de vrais sinistres jusqu'à présent. Dès que je peux je les quitte</t>
  </si>
  <si>
    <t>pierre-87874</t>
  </si>
  <si>
    <t>Ils ne prennent pas en compte vos demandes de changement de contrat quand c'est une demande de changement à la baisse. En l'occurrence passage de 2 apparts à assurer à 1, correspondant à une période de transition entre deux apparts.</t>
  </si>
  <si>
    <t>28 février 2020 suite à une expérience en février 2020</t>
  </si>
  <si>
    <t>samagi-87760</t>
  </si>
  <si>
    <t>Attention avant de souscrire essayé de joindre le service sinistre et vous comprendrez qu'il vaut mieux choisir un autre assureur: 0253552610</t>
  </si>
  <si>
    <t>popof-87749</t>
  </si>
  <si>
    <t>Suite à un sinistre survenu en 2016 (catastrophe naturelle) l'indemnisation n'a toujours pas eu lieu aujourd'hui (28/02/2020).
le service "dommages habitation" est très peu réactif.
je suis très mécontent 
je déconseille fortement cette assurance</t>
  </si>
  <si>
    <t>coco120-85888</t>
  </si>
  <si>
    <t>Cliente de la Gmf depuis 40ans, tous mes contrats chez eux et depuis octobre un dégâts des eaux, situation simple, aucune réponse aux devis adressés, des dizaines d'appels sans réponses, une lettre recommandée sans réponse, la seule fois ou j'ai pu obtenir le service sinistre il y a 5 jours, après mise en attente on a raccroché...sans me rappeler! Depuis hier 13 janvier on me répond que le service ne reprend que le lundi 20 janvier. Merci GMF.</t>
  </si>
  <si>
    <t>kenzo-35642</t>
  </si>
  <si>
    <t>Depuis juin 2019 dégâts des eaux.Oppose des clauses abusives,non signées,non discutée.Expert incompétent,partial,discriminatoire,ne produit aucune photo,ne respecte pas les règles éthiques.Méprise les huissiers.Service réclamation ne connait rien en droit.
Il faut se grouper tous les sociètaires et agir ensemble.
merci et bonne année</t>
  </si>
  <si>
    <t>magali-85359</t>
  </si>
  <si>
    <t>A la suite de mes parents j'ao adhéré à la GMF depuis les années 1970.</t>
  </si>
  <si>
    <t>pamelanantes-85317</t>
  </si>
  <si>
    <t>aubriette-81294</t>
  </si>
  <si>
    <t>lorsque vous avez besoin d'un rapport d'expertise, ils font la sourde oreille pourtant vous payez vos cotisations, alors vous n'avez pas le choix il faut prendre une personne compétente pour défendre vos intérêts</t>
  </si>
  <si>
    <t>marc-81235</t>
  </si>
  <si>
    <t>A éviter absolument. En cas de sinistre, les agences physiques disent ne rien pouvoir faire. Ils vous donnent un numéro de téléphone spécifique pour les sinistres. Vous pouvez essayer tous les jours, toutes les heures, le message est le même (tous nos conseillers sont occupés veuillez nous recontacter)
Cela fait 2 mois que j'ai eu un dégât des eaux. La déclaration se fait sur internet. Mon dossier est ouvert, j'ai envoyé plusieurs mails, coup de fil, passages en agence et rien. Rien de rien.
Le pire est que j'ai reçu un mail dernièrement pour me dire de ne pas oublier de payer ma nouvelle cotisation avant le 22 décembre pour l'année prochaine.Je suis furieux. Mon parquet du séjour est totalement foutu depuis 2 mois. Une honte cette assurance.</t>
  </si>
  <si>
    <t>esras-81067</t>
  </si>
  <si>
    <t>Incendie  dans mon garage  le 11 septembre l expert demande le passage société de décontamination et avance , depuis rien  service sinistre injoignable ne réponds pas au mail , service client joignable dit ils vont vous rappeler le dossier est complet</t>
  </si>
  <si>
    <t>vigilance-80416</t>
  </si>
  <si>
    <t xml:space="preserve">Bonjour,
Suite à un incendie ,la G M F m'a dépêché un expert qui sous  son aspect  gentil enfonce le sociétaire  en estimant votre bien dans des vétustés   et tout est tiré vers le bas .en plus pour couronner le tout le service  risque ne travaille que  3 jours de 9 heures à 12 heures (lundi,mardi et jeudi dans ma région).
</t>
  </si>
  <si>
    <t>ucorsu-80170</t>
  </si>
  <si>
    <t>Assuré depuis des décennies, suite à un vol ils ont juste remboursé la vitre cassé et l'intervention. Pour le reste rien absolument rien et totalement désagréables au téléphone. Donc stop j'ai changé pour un assureur à proximité a qui je pourrai m'adresser en tête à tête en cas de PB.</t>
  </si>
  <si>
    <t>seb77-79814</t>
  </si>
  <si>
    <t>Nous nous sommes fait cambrioler dans notre location de vacances il y'a 2 mois de ça et aujourd hui notre dossier n'a pas été traité  je m'interroge sur la fiabilité de notre assurance gmf</t>
  </si>
  <si>
    <t>storm094-79731</t>
  </si>
  <si>
    <t>Dossier ouvert depuis début juillet impossible de joindre le service sinistre sois il est fermé exceptionnellement toute la semaine sois il ne peuvent pas repondre, ou lors le disque en boucle comme quoi il vont nous répondre mais rien. le service commerciale n'arrive même pas à les joindre.</t>
  </si>
  <si>
    <t>eblaugy-79053</t>
  </si>
  <si>
    <t>Nous avons eu un sinistre, nous l'avons déclaré mi juin. Pas de réponse, nous avons contacter le service sinistre mais impossible d'avoir une personne le service est ouvert de 10 à 17h fermé le midi
Nous avons envoyé des mails et des courriers pas de reponse</t>
  </si>
  <si>
    <t>09 septembre 2019 suite à une expérience en septembre 2019</t>
  </si>
  <si>
    <t>mehdi-79057</t>
  </si>
  <si>
    <t>Résilié de l'assurance habitation propriétaire non occupant d'un immeuble 5 logements après 20 ans de cotisation.Motif 3 dégâts des eaux dans les cinq dernières années mais  seulement 5 sur 20 ans !</t>
  </si>
  <si>
    <t>azur-78992</t>
  </si>
  <si>
    <t>Manque de considération et de sérieux. Les dossiers peuvent traîner en longueur. Pas de mise à jour. Action dite au téléphone n'est pas suivi en réalité. Et on recommence. A mon avis, ils font tout pour que les gens abandonne. Assureur à éviter.</t>
  </si>
  <si>
    <t>oliviervtt-78132</t>
  </si>
  <si>
    <t>Lors de ma souscription, on ne m'avais pas dit que mes appareils ménagers étais assurés 7 ans!
Je l'ai appris à mes dépends lors d'un sinistre du aux orages!</t>
  </si>
  <si>
    <t>16 août 2019 suite à une expérience en août 2019</t>
  </si>
  <si>
    <t>coulomby68-78461</t>
  </si>
  <si>
    <t xml:space="preserve">FUYEZ!!! ( c'est fait); Victime de dégradations sur ma clôture par un véhicule qui s'est encastré dans un plot en béton face à mon domicile , et , moteur explosé, plein d'huile chaude sur les murs et portillon. Passage de l'expert GMF qui me donne le feu vert pour réparation; et, GRAND REVERS de GMF, L'Expert a le droit de se tromper!!!! Il faut des témoins; J'en fournis 5 dont la Gendarmerie, la Mairie et 3 témoins de passage. En effet ils sont témoins, mais pas témoin de la projection de l'huile qui sort du moteur et se propulse sur le mur.( pour eux, j'ai certainement fait bouillir de l'huile et je l'ai jetée sur mon mur !!! donc REFUS d' indemnisation. MAUVAISE FOIE EVIDENTE; impossible joindre par tel, pas de réponse aux nombreux mails sauf un courrier qui me dit que j'ai très peu de chance d'obtenir quelquechose. Ils ont reçu mes résiliations (5 au total) aujourd'hui; là je pense que leur téléphone va à nouveau fonctionner!!!!! ADIEU GMF et pas de pub de ma part sauf mauvaise! Un ancien client gmf très remonté!! </t>
  </si>
  <si>
    <t>dida-77948</t>
  </si>
  <si>
    <t xml:space="preserve">Affreux! Fuyez. Si vous aimez les problèmes (même si vous êtes victime d'un sinistre) et surtout si vous n'avez besoin de rien, assurez-vous alors à la GMF. Qu'il s'agisse d'1 dégât des eaux ou d'1 cambriolage, vous serez entièrement livré à vous-même. des versions différentes pour 1 même question, aucun conseiller en ligne, on vous réclame des documents que vous ne pouvez avoir, on vous dit de prendre le temps de lire votre contrat au moment de votre cambriolage car tout y est noté dedans. On vous répond "je ne sais pas c'est la cellule gestion des sinistres qui s'occupe de cela" mais la cellule gestion des sinistres est aux abonnés absents.... Lamentable. Je suis assurée GMF depuis plus de 8 ans. Tant que je n'avais pas de sinistre tout allait bien et la GMF encaissait mon chèque. Mais au moindre dégât des eaux c'est devenu problématique....A la date d'anniversaire je mettrais fin à mon contrat.   </t>
  </si>
  <si>
    <t>tatalyne-77677</t>
  </si>
  <si>
    <t>Aucun contact avec les services  le personnel des agences tres bien mais sont là simplement pour vendre des contrats et n'ont aucun moyen de nous renseigner sur un sinistre en cours</t>
  </si>
  <si>
    <t>07 juillet 2019 suite à une expérience en juillet 2019</t>
  </si>
  <si>
    <t>ctephan-77410</t>
  </si>
  <si>
    <t>Pas de suivi sérieux. Interface GMF / Dynaren laissant largement à désirer. A éviter pour l'assurance habitation.</t>
  </si>
  <si>
    <t>mb-77308</t>
  </si>
  <si>
    <t>Accident de ski 
J ai appelé avant d aller au skis on m as dis qie j étais assurer
Chute au skis
On vous couvre pas car vous etes pas assuré à moins de 30 km de votre domicile habitant en savoie je vais pas aller skier à paris</t>
  </si>
  <si>
    <t>paul-75178</t>
  </si>
  <si>
    <t>Assureur ayant imposé la résiliation du contrat après un sinistre...
Et encore, on a eu de la. chance que la directrice d'agence nous laisse le temps de trouver une autre assurance avant de nous résilier !!!</t>
  </si>
  <si>
    <t>gerard-77074</t>
  </si>
  <si>
    <t xml:space="preserve">Ma mère est en EHPAD depuis plus de 1 an, et depuis, le site GMF pour suivre ses contrats m'est fermé;
Or je suis son tuteur légal en décision d'un tribunal d'instance et malgré tout la GMF me refuse l'accès aux dires de sécurité, ou de non solution digitale !
Du foutage de gueule  quand on sait que  j'ai accès a la gestion financière de ma mère, ses assurances vies, ses comptes et qu'un assureur se targue de ne pas appliquer la Loi et me laisser gérer ses contrats, sachant que malheureusement pour elle , elle a eu 2 incidents à l'ehpad, dont je n'ai pas la vision sur le suivi.
j'ai appelé plusieurs fois, 
j'ai pris RV en agence prés de chez moi
j'ai écrit à leur service communication et la réponse et risible "pas de solution au niveau digital".
je vais écrire pour un recours , 
mais cela suffira t'il ? quelqu'un a t'il eu ce type de déboire ubuesque ?
merci de votre aide
Gérard
</t>
  </si>
  <si>
    <t>bird83-76834</t>
  </si>
  <si>
    <t xml:space="preserve">Sinistre électrique non pris en charge car c'est un mobil home malgré une cotisation de cinq cent euros par an toujours réglé à temps. Pour eux c'est normal pour un contrat mobil home.
</t>
  </si>
  <si>
    <t>25 mai 2019 suite à une expérience en mai 2019</t>
  </si>
  <si>
    <t>virgil-dimbezel-76241</t>
  </si>
  <si>
    <t>Le parcours du combattant pour résilier. Service Client malpolis et passif agressif. Parmi les assureur que je vais exclure formellement pour toutes mes besoin dans l'avenir</t>
  </si>
  <si>
    <t>maritxu-75576</t>
  </si>
  <si>
    <t>Tant que vous payez, parfait, mais quand ils doivent faire leur boulot, c'est une autre paire de manche!! En plus on vous raccroche au nez si vous avez le malheur de hausser un peu le ton. C'est sur que planqué derrière son téléphone...</t>
  </si>
  <si>
    <t>1234-75385</t>
  </si>
  <si>
    <t>GMF SI VOUS  TROUVER UNE ASSURANCE QUI NE VOUS ASSURERA PAS VOUS AVEZ FAIT LE BON CHOIX............................................................................................................................................................................................</t>
  </si>
  <si>
    <t>myriam-74995</t>
  </si>
  <si>
    <t>30 ans de fidélité
Service mediocre assurance chère. Bien sur le papier. Mais la réalité est bien différente.
Il est temps de conclure et d'arrêter d'être bête et fidèle. Inutile</t>
  </si>
  <si>
    <t>jaski-72265</t>
  </si>
  <si>
    <t>Une catastrophe. Je paie mes cotisations depuis plus de 40 ans chez eux. Quand enfin il m'arrive une succession de dégâts des eaux (4 en deux ans), je n'ai aucune indemnité, l'expert ayant changé de version 4 fois, et mettant 4 mois à faire son rapport (délai de 35 jour maxi, légalement)... Sur deux ans, tous mes coups de fil (où la politique semble être de vous passer une personne différente à chaque fois en se montrant progressivement de plus en plus désagréable), RAR, Mises en demeure (à la GMF, au service Juridique, au service des réclamations) sont restés lettres mortes. En fait non. Je rectifie : ils ont toujours fini par me répondre. Mais en trouvant des prétextes à leur incompétence, souvent en retournant la situation (jusqu'à mettre en doute mon identité au tél, alors qu'il nous ait demandé toutes les preuves de celle-ci avant même d'avoir le moindre interlocuteur !)... J'en suis au stade de faire appel au Médiateur des Assurances et compte changer d'assurance au plus tôt...</t>
  </si>
  <si>
    <t>J'ai oublié de signaler 38 années à la Gmf, les contrats, supprimés.</t>
  </si>
  <si>
    <t>modif-68570</t>
  </si>
  <si>
    <t>Attention aux frais pour TOUTES modifications de votre contrat même les plus insignifiantes. Je trouve ça incroyable. Je vais me faire les 91 pages de vos conditions général. J avais d'autre projet Merci GMF</t>
  </si>
  <si>
    <t>mtajmouati-67923</t>
  </si>
  <si>
    <t xml:space="preserve">Une prise en charge qui dure plus de deux ans, sans aucun suivi ni intervention, l'interlocuteur est de mauvaise foie et les presrataires gmf d'une pure incompétence.
Je suis client chez la gmf depuis plus que 3 ans et avec un seul sinistre/incident à mon actif et il s'agit d'un cambriolage dans une zone chic de l'île de France. </t>
  </si>
  <si>
    <t>isa-67809</t>
  </si>
  <si>
    <t>Bonjour Assurance qui vous laisse en attente téléphonique très longtemps sur répondeur et quand il décroche s'est soit pour vous raccrocher au nez soit pour vous dire de rappeler un autre jour : Enregistrement à l'appui</t>
  </si>
  <si>
    <t>pierrelecorse-36220</t>
  </si>
  <si>
    <t xml:space="preserve">dégât des eaux déclaré le jour même du 22 aout 2018, 1 devis le 25 aout transmis 2 277 euros l expert m indique qu il refuse le devis les métrés sont trop chère il me rapproche d'un artisant DOMUS avec qui travail l assurance, visite du chantier envoi du devis a la gmf le 23 sept 2018 et depuis rien j appel tous les 2 jours et une version différente à chaque appel (réf dossier 003345003Z) à ce jour le service sinistre GMF m indique que l expert n'a toujours pas recus le devis de la société DOMUS nous sommes le 12 octobre 2018, et la personne m'indique que c est à DOMUS d'envoyer à l'expert et que eux ont le devis mais ils doivent imprimer le mail et le scanner pour l envoyer a l expert lundi 15 oct si d ici la l expert aurait toujours rien reçus. je contact la société DOMUS ce jour qui m'indique qu en aucun cas ils ont relation avec l'expert car c est gestionnaire du sinistre qui a ouvert la demande d intervention soit la GMF et qu'ils ont bien envoyé le devis ! et nous nous sommes au milieu de tout ça avec un contrat soit disant full garantie et un suivis 0 et prise en charge 0 accompagnement 0 , 1 voiture , 1 moto , une résidence principale une résidence secondaire, une résidence mis en location , une assurance risque de la vie .....nous pensons qu'ils faut absolument aller voir ailleurs car les contrats ne sont en aucun cas le reflet des prises en charges;
mail fait sur le site gmf ....toujours aucune réponse super le suivis clientèle </t>
  </si>
  <si>
    <t>victimesdesassurances22-66594</t>
  </si>
  <si>
    <t>Pire que des banquiers, comparable aux vautours des laboratoire pharmaceutiques, ou aux marchants de cigarettes qui distribuent cancers handicaps ou suicide pour leurs seuls profits et spéculations</t>
  </si>
  <si>
    <t>nono086-65696</t>
  </si>
  <si>
    <t>Très bien tant que vous n'avez pas de soucis...
Lorsque vous cassez vous même quelque chose, vous n'avez quasi aucune couverture et lorsque quelqu'un casse quelque chose chez vous il faut s'accrocher: vous devez trouver une entreprise et lorsque comme moi personne ne veut intervenir car le travail est trop ingrat et mal rémunéré il faut trouver un ami ou l'ami d'un ami! Du jamais vu!
Du coup pour 2 carreaux à changer l'ami de mon amie doit produire une attestation où il indique combien il souhaite être dédommagé, ensuite les assurances doivent se concerter pour décider de ce qu'il aura: 10 euros de l'heure environ m'a-t-on annoncé au téléphone . Une misère...Du coup, je n'ai plus personne pour mes travaux et la GMF n'a pas de solution à me proposer!!!</t>
  </si>
  <si>
    <t>08 juillet 2018 suite à une expérience en juillet 2018</t>
  </si>
  <si>
    <t>all-65345</t>
  </si>
  <si>
    <t>Impossible de contacter son conseiller en direct, obligation de passer par la plateforme téléphonique qui ne peut rien faire à part lui laisser un message. J'ai été prélevé par la gmf alors que suite à une erreur d'adresse au cadastre ils n'ont toujours pas résilié mon ancienne assurance. Honteux. J'essaye d'avoir ma conseillère depuis 2 semaines, personne ne m'a rappelée. J'ai pris un rdv en ligne pour la semaine prochaine en ne sachant même pas si ma conseillère sera présente.</t>
  </si>
  <si>
    <t>gillesh-64551</t>
  </si>
  <si>
    <t>Excellent pour faire payer mais désastreux en cas de problème</t>
  </si>
  <si>
    <t>truc-63590</t>
  </si>
  <si>
    <t>A fuir !! Aucun courrier de la GMF depuis l'expertise il y a 6 mois. Depuis mes 3 courriers restent sans réponse ainsi que mes 2 réclamations et ma mise en demeure (tout en R avec AR). Je n'ai plus que le tribunal pour résoudre l'affaire !!</t>
  </si>
  <si>
    <t>crabejoli-62531</t>
  </si>
  <si>
    <t>Un dégât des eaux énorme, aucune aide de l'assureur. La personne présente est en faite une "télégraphiste" qui se contente de vous mettre en contact avec une plateforme. Ils ne gèrent rien, ne vous sont d'aucune aide, les experts qu'ils envoient n'ont qu'une idée en tête VOUS INDEMNISER LE MOINS POSSIBLE ! 1ère expertise 7000€ pour faire faire les travaux. Nous avons refusé, demandé une entreprise agrée et tout à coup il donne 140000€ à l'entreprise. Sauf que l'entreprise refuse de faire les travaux prévus en prétextant qu'elle n'est pas assez payée. Fuyez cette assurance, pour eux vous n'êtes bons qu'a payer !</t>
  </si>
  <si>
    <t>jub-60677</t>
  </si>
  <si>
    <t>NE PAS S'ASSURER A LA GMF!!! Assurée depuis 10 ans, lors d'un dégât des eaux massif (dont je n'étais pas responsable), longueur dans la prise ne charge de la part de l'expert. S'en est suivi une aggravation de sinistre rendant mon logement insalubre. La gmf a mis plusieurs mois à "m'indemniser" et ne m'a versé que l'équivalent de 2 de mois de relogement alors que je suis restée plus de 7 mois à la porte de chez moi. Elle ne m'a même pas indemnisée l'intégralité des sommes avancées pour la remise en état de l'appartement. J'ai dû payer de ma poche plusieurs milliers d'euros sur le coût des travaux</t>
  </si>
  <si>
    <t>v85-60408</t>
  </si>
  <si>
    <t>Deux sinistres en un an ‘ un dégât électrique et un dégât des eaux : impeccable</t>
  </si>
  <si>
    <t>10 janvier 2018 suite à une expérience en janvier 2018</t>
  </si>
  <si>
    <t>anthares30-60358</t>
  </si>
  <si>
    <t>suite à un dégat des eaux subis par un voisin. Le gestion des travaux par la GMF est nul. L'Expert de chez Elex Nimes irrespectueux et incompétent. Les travaux sont fait sans grande conviction et le résultat nul. Suite à une réclamation l'Expert vient nous dire que tout aller bien pour lui. Nous irons au Tribunal pour faire nommé un Expert judiciaire car il faut savoir qu'Elex est un filiale de la GMF. Nous allons résilié tous nos contrats. voilà ce qu'ils ont gagnés.</t>
  </si>
  <si>
    <t>mpowdpow-59610</t>
  </si>
  <si>
    <t>Cette assurance ne dispose plus d'aucun sens de l'assuré... Vous avez beau y être assuré depuis des années, au premier sinistre, vous serez baladé de services en services (et jamais ouverts à des horaires). En revanche, ils vous rappellent sans problème pour souscrire un nouveau service ou autre. Pour le reste, il faut écrire, écrire, et encore écrire...</t>
  </si>
  <si>
    <t>nath-58352</t>
  </si>
  <si>
    <t>fuyez !! et ils osent ce dire assurément humain !! 25 ans chez eux ,un seul soucis de remboursement ,plus d an pour avoir une réponse négative !! je veux partir de chez eux et la c est l agence de mon département qui me harcele au tel !!</t>
  </si>
  <si>
    <t>ar22-58188</t>
  </si>
  <si>
    <t>A fuir absolument!! Notre maison a brulé et nous n'avons quasiment pas été remboursé : la moitié des travaux est restée à notre charge, rien ne nous a été remboursé pour les objets détruits, nous n'avons eu droit à rien pour le logement temporaire que nous dû occuper pendant plus de sept mois, l'expert était d'une mauvaise fois absolue, le remboursement a pris plus de deux ans... Dire que c'est censée être une mutuelle qui "protège les agents du service public"... Il faudrait vraiment arrêter cette publicité mensongère.</t>
  </si>
  <si>
    <t>telmarmarjorie-53425</t>
  </si>
  <si>
    <t>Des appels et des appels qui ne se terminent plus suite à une agent qui m'a dit que mon assurance habitation aller se resilier automatiquement.... 
Je reçois une lettre comme quoi je n'ai pas payé l'année à venir..... Bref depuis décembre je fais tout ce qu'on me dit de faire et je continu à avoir des lettres de huissier comme si de rien n'était !!!!!!! Services déplorable, aucun suivi des dossiers, on nous prend pour des blaireaux !!!!!!</t>
  </si>
  <si>
    <t>koalatorus-53312</t>
  </si>
  <si>
    <t xml:space="preserve">Bonjour. Je suis extrêmement mécontent de mon assurance habitation de la GMF agence de Palaiseau 91.
Suite à un dégât des eaux datant de plus d'un an, les travaux n'ont toujours pas été effectués.
Les rendez vous avec les sociétés n'ont pas eu lieu : cessât ion d'activité pour l'une, salarié malade pour l'autre...et le tout sans me prévenir. J'ai posé 4 jours de congés pour rien. La GMF ne veut pas indemniser ce préjudice au titre qu'elle n'est pas responsable de ses prestataires. C'est honteux! Je sensibilise tout le monde sur le manque de sérieux de cette assurance. Inadmissible!!! </t>
  </si>
  <si>
    <t>tardelkarine36-52890</t>
  </si>
  <si>
    <t>Grosse déception. On paie une assurance pendant des années et au moindre sinistre ils sont incapable de vous donnez satisfaction. En revanche pour prendre cos sous chaque année il n'y a pas de probllème</t>
  </si>
  <si>
    <t>maisonsecroule-52512</t>
  </si>
  <si>
    <t>Des procédures judiciaires à n'en plus finir qui pourrissent la vie depuis des années. Ma maison s'écroule et moi avec. Mais d'où vient ce slogan "assurément humain"? parce que franchement, c'est tout sauf humain. Si vous voulez assurer votre habitation, fuyez...avant d'y laisser toutes vos économies, dans des procédures interminables et de n'être qu'un "dossier". Leurs avocats ne vous entendent pas, ne vous voient pas, vous n'existez pas en tant qu'"humain" dans leurs débats.</t>
  </si>
  <si>
    <t>zoubic-50445</t>
  </si>
  <si>
    <t>Je suis assuré pour les dégâts électriques. Comme là ou j'habite, j'ai une mauvaise qualité de courant... j'ai des appareils qui tombent en panne souvent...j'en ai même un qui a pris feu. La GMF a augmenté mon assurance habitation de 30% estimant que j'avais, pour les dommages électriques un niveau anormal de sinistre !</t>
  </si>
  <si>
    <t>jc25-50058</t>
  </si>
  <si>
    <t>L'agence où j'ai signé mes contrats ( 3 habitations - 3 VL - 1 accident : Famille ) a fermée (Perpignan Glaieuls) . Meme pas un mail de la part de la GMF pour annoncer cette fermeture.  Résultats 10 km aller retour pour rien. Arrivé a la maison, je tente de contacter mon conseiller, après 10 mn d'attente au 0970 809 809 une personne me répond de Bordeaux. pour une assurance de proximité je pense que l'on peut faire mieux. Mais toujours pas possible d'avoir mon conseiller, on me fixe un rendez pour le vendredi 9 décembre à 10h mais je n'aurai pas la personne que j'avais l'habitude de voir une fois par an afin de faire le point sur mes contrats</t>
  </si>
  <si>
    <t>fefe-49999</t>
  </si>
  <si>
    <t>client GMF depuis 30 ans j'ai subi un vol avec effraction en avril 2016.a ce jour soit 7 mois après le sinistre nous n'avons toujours pas eu de proposition de remboursement et nous avons pu malheureusement constater a nos dépens tout le laxisme et l'incompétence de cet assurance
total mépris de l'adhérent ,aucun contact digne de ce nom
la GMF  épuise la patience du client jusqu'a ce que celui ci baisse les bras
en totale contradiction avec ses campagnes publicitaires
a fuir</t>
  </si>
  <si>
    <t>13 novembre 2021 suite à une expérience en août 2021</t>
  </si>
  <si>
    <t>oli37-139554</t>
  </si>
  <si>
    <t>2 dégats des eaux et je suis résilié… les assureurs savent encaisser mais n'assurent pas… Mais doit-on être surpris, ils ne sont intéressés que par le gain, et quand certaines assurances se présentent comme mutualiste…</t>
  </si>
  <si>
    <t>michel57-138636</t>
  </si>
  <si>
    <t xml:space="preserve">Bonjour la Matmut mérite 0 étoile pour moi car mon contrat habitation sera résilié pour le motif suivant dixit matmut:"l'examen de votre situation fait apparaître une fréquence de sinistres pour lesquels nous avons été amenés à intervenir". Je suis quand même assuré à la Matmut pour une assurance habitation depuis 1984.J'ai pris des options en 20170 pour mon contrat habitation pour avoir plus de couverture de sinistres. En avril 2018 j'ai eu une rupture de canalisation évacuation des eaux usées(option canalisations extérieures activé) , en décembre 2019 le four est tombé hors service (option panne electromenager de moins de 7 ans activée) et en juin 2021 un arbre est tombé dans mon jardin suite à une tempête(option arbre en terre activé) . Je pense que tant que tout va bien cette assurance se gave des cotisations et quand il faut trop débourser elle vous vire car vous n'êtes pas rentable. Fuyez cette assurance aujourd'hui !!! </t>
  </si>
  <si>
    <t>cati-137347</t>
  </si>
  <si>
    <t xml:space="preserve">Cela fait plus de 2 mois qu'un expert est passé chez moi sur cambriolage. Je passe mon temps à relancer la matmut pour qu'ils fassent leur boulot c'est à dire relancer l'expert. En revanche pour me prélever tous les mois il y a pas de souci.
Des la fin de mon sinistre je change d'assurance </t>
  </si>
  <si>
    <t>09 octobre 2021 suite à une expérience en septembre 2021</t>
  </si>
  <si>
    <t>flo-136755</t>
  </si>
  <si>
    <t>Depuis plus de 15 ans à la Matmut sans sinistre, je cumule les déceptions depuis un récent dégât des eaux. Les services sont difficilement joignables par téléphone et lorsqu'on vous envoie un document à remplir par mail il est IMPOSSIBLE de leur renvoyer par mail...
Les enregistrements vocaux vous servent leur baratin au téléphone et vous disent de vous connecter à votre compte avant vous raccrocher au nez. Cela fait plus d'une semaine que j'essaie désespéramment de me connecter à mon compte pour transmettre mes documents et soit le site me signale une erreur, soit il me renvoie vers le numéro de téléphone précédant, une horreur....
Je veux bien payer une assurance plus cher pour avoir la qualité de service qui va avec, or les tarifs continues d'augmenter et la qualité baisse.</t>
  </si>
  <si>
    <t>02 octobre 2021 suite à une expérience en janvier 2021</t>
  </si>
  <si>
    <t>jmd-135551</t>
  </si>
  <si>
    <t xml:space="preserve">Bonjour
Assuré à la Matmut.
Suite à incendie dans ma maison.
J'ai contacté dans la nuit mon assurance et tout c'est enclenché à une vitesse qui m'a surpris.
Espert constat,ajout de certaines dégâts pas visibles au premier RDV.
Très satisfait de la Matmut 
</t>
  </si>
  <si>
    <t>pat-59923</t>
  </si>
  <si>
    <t>Je pensais avoir fait le bon choix,après avoir bien étudié la proposition de contrat.
Les années passes,pas de sinistre et pas de problème.
Jusqu'au jour ou j'ai eu recours à la Matmut pour une assistance juridique souscrite.
Concernant un conflit de voisinage.Ma demande faite le 10 juin 2021 directement à l'agence, avec apport des documents nécessaires.
Sans réponse, j'ai envoyé par mail les documents,plusieurs fois en juillet et aout.
Réponse tardive par mail.
" Nous vous laissons le soin de prendre, a vos frais exclusifs, l'attache de l'avocat de votre choix afin d'etre representé à l'audience du 29 septembre 2021si vous estimiez cela nécessaire "</t>
  </si>
  <si>
    <t>corinnepizzano-127520</t>
  </si>
  <si>
    <t>Pour prendre des contrats pas de problème. Très bon service commercial, mais ensuite NUL !!! dégât des eaux il y a 6 semaines, pas de réponse, personne ne rappelle. Nous ne savons pas si nous pouvons faire les réparations ou attendre un expert...Nous sommes très mécontents !</t>
  </si>
  <si>
    <t>pm-124639</t>
  </si>
  <si>
    <t>J'ai été victime d'un cambriolage il y a 3 mois et ils n'ont toujours pas réglé ma situation. Ils continuent d'envoyer des gens pour faire l'évaluation et les petits services et ils ne résolvent pas le problème. Ils n'ont pas assuré les objets volés. Je ne recommande pas.</t>
  </si>
  <si>
    <t>bastien-v-124271</t>
  </si>
  <si>
    <t>Bonjour,
Comme lu dans de nombreux commentaires, quand il s'agit d'indemniser les assurés, il n'y a plus personne.
Je suis assuré chez eux depuis au moins 10 ans (habitation et véhicule). 
- 3 MOIS que mon dossier traine ils inventent toujours une excuse pour vous faire patienter.
- MENSONGES DU SERVICE SINISTRE : impossibilité de joindre le service avec votre numéro enregistré chez eux (filtrage de leur part) , mais tout à fait possible avec un autre téléphone...
Ma référence dossier si une âme charitable souhaite faire avancer mon dossier: 211M47261E</t>
  </si>
  <si>
    <t>darkies-121560</t>
  </si>
  <si>
    <t>Mon enfant a eu un grave accident chez un ami ( chute ). 
A ma grande surprise j'ai découvert que les accidents d'enfants mineurs sans tiers ne sont pas assurés ni chez moi ni ailleurs. 
Seule solution porter plainte contre les parents ( qui sont chez le même assureur et qui m 'ont bien volontiers fournis toutes les infos nécessaires) , ce que je me refuse à faire . Mon enfant a failli être tétraplégique (à 2mm près !) et je n'ose imaginer les difficultés que cela aurait posé au quotidien.
Je pense à toutes les soirées-pyjama, les goûters d'anniversaire , aux enfants d'amis ou de la famille emmenés en vacances ...et la terreur me gagne : aucun d'eux n'a jamais été assuré par aucune des assurances que j'ai à la matmut (habitation,scolaire,complementaire familiale ,smac ima ou autre) .
  Le positif :la MATMUT a accordé sans rechigner (mais ne m'ont pas informée lors de la déclaration d'accident , je l'ai su par une amie dont l'enfant avait eu un accident de la circulation) des heures de cours à domicile bien utiles.
Le négatif : ma commode 18eme est mieux assurée  (je n'en ai pas lol ) que mon enfant.
Je trouve cela terrifiant : le  conseil de la MATMUT prendre une assurance accidents de la vie pour mon enfant...j 'imagine les gens qui en ont 5 ou 6... sans compter que je réfléchirai à 2 fois avant d'inviter un autre enfant chez moi , ce qui est évidemment très triste...</t>
  </si>
  <si>
    <t>clara-114818</t>
  </si>
  <si>
    <t>Cliente depuis plus de nombreuses années, je viens de recevoir un courrier m’indiquant que la matmut résiliait mon contrat habitation sous prétexte que j’aurais eu trop de sinistres !!!! Sur 10 contrats souscrits, deux contrats ont eu des sinistres. 1 contrat a été dédommagé alors que sur le sinistre du deuxième contrat j’attends toujours un remboursement des frais engagés 3 mois après!
Par ailleurs, j’ai également remarqué qu’ils avait ouvert plusieurs dossiers pour un même sinistre!
Le service juridique est incompétent et ne vous apporte rien en terme de solution!
Les délais pour se faire rembourser prennent des mois voir ne sont toujours pas remboursés! Par contre vous débiter tous les mois de 200 euros, ils savent faire!!!
A fuir!!!</t>
  </si>
  <si>
    <t>peter58-113745</t>
  </si>
  <si>
    <t>Une voiture a complètement détruis notre mur de clôture depuis le 27 janvier, deux experts  se sont succédés, et un chiffrage des travaux a été réalisée et depuis plus rien... la Matmut nous répond qu'il faut attendre, attendre, attendre.. le paiement de la partie adverse et cela "ad vitam aeternam" (pour l'éternité!)
J'ai décidé de prendre le taureau par les cornes, j'ai contacter l'émission de Julien Courbet, "Ça peut vous arriver sur M6" mon dossier a été sélectionné et je passe dans 10 jours à l'antenne pour résoudre ce problème avec la Matmut</t>
  </si>
  <si>
    <t>chant-109772</t>
  </si>
  <si>
    <t>Uniquement bon pour encaisser vos cotisations ; zéro pour la prise en charge d'un sinistre et éventuellement pour utiliser la protection juridique.
A éviter ++++</t>
  </si>
  <si>
    <t>coco-101956</t>
  </si>
  <si>
    <t>Responsable d'un dégât des eaux, un agent se présente chez moi pour faire le bilan.
Sa première inquiétude : où se trouve votre détecteur de fumée ? 
Il se trouve qu'il n'y en avait pas chez moi. L'agent note son absence dans son dossier et ne me donne aucune explication, ni conseil sur le sujet. Il est vrai que je n'avais rien demandé non plus. Conscient de mon non respect de la loi et interpellé sur la démarche prioritaire de l'agent de l'assurance, je me suis empressé d'acheter et d'installer un détecteur (recommandé par les pompiers).
J'ai ensuite apporté à mon assurance le document qui indiquait l'installation de ce détecteur à mon domicile.
J'ai dû insister fortement pour que ce document soit scanné et apporté à mon dossier. En effet, l'agent qui m'a reçu m'a indiqué que ce n'était pas prévu pour eux de prendre en compte ce document et que ce serait à moi de prouver l'existence d'un détecteur de fumée en cas d'incendie...
Alors pourquoi avoir cherché sa présence lors de la visite pour le dégât des eaux ???</t>
  </si>
  <si>
    <t>pjf-108124</t>
  </si>
  <si>
    <t>Bon pour encaisser les primes, mais des qu'il y a problème (sinistre secheresse) pas de réponse aux appels, tout est fait pour ne pas entrer en contact avec l'assuré, c'est un répondeur qui filtre et là pas de rappel. Lorsque par hasard vous avez une conseillère, elle prétexte de ne pas vous entendre et raccroche, lorsque vous faite à nouveau vous êtes sur le répondeur filtrant . Une autre correspondante explique que le tel. Etait mal raccroché... qu'il y a le Covid etc... à quand le coup du "je suis dans le tunnel" en résumé Matmut déplorable en cas de besoin. Dossier ouvert depuis août 2019 arreté secheresse 2018 toujours rien et pas d'échange possible.</t>
  </si>
  <si>
    <t>Fuyez l'assurance Matmut,  vous êtes bon pour payer  mais  dès  s'il y a sinistre, ils font tout pour ne pas vous payer.  Le temps passe  et vous engoisse.J'ai changé et à  ce jour je suis plus serein.  Choisissez une assurance  honnête</t>
  </si>
  <si>
    <t>mc92150-105561</t>
  </si>
  <si>
    <t xml:space="preserve">Client MATMUT depuis 20 ans. Aucun soucis jusqu'à la 1ere déclaration de Sinistre dégats des eaux  le 04 janvier 2021, appartement inhabitable 
Nous décidons d'appeler à plusieurs reprises pour faire avancer le dossier nous tombons sur des personnes ne connaissant pas vraiment notre dossier et nous demandant d'attendre l'appel de la personne en charge de notre dossier.
Cette personne nous rappelle enfin, personne très désagréable, hyper agressive, hautaine et inhumaine, ne comprenant pas notre appel ! Discussion incohérente 
</t>
  </si>
  <si>
    <t>yveane-66454</t>
  </si>
  <si>
    <t>Assurée a la matmut depuis plus de 20 ans je suis en passe d'aller payer mes cotisations ailleurs des cette semaine.Suite a un cambriolage et une indemnisation ridicule j'ai fait une lettre de reclamation demandant soit une reevaluation du sinistre ou au moins un geste commercial..Et depuis pratiquement un mois,,,rien.L'expert ne veut pas revenir sur son evaluation et le service de gestion fait la sourde oreille.La personne chargeait de mon dossier ( rire !! ) extrememnt desagreable et un peu hysterique et aussi  agresive me traite comme si c'etait moi la voleuse alors que c'est moi qui vient d'etre cambrioler ! Le comble!!
Bref,la Matmut a fuir!!!!!!!!!!!!!!!!!!!!!!!!!!!</t>
  </si>
  <si>
    <t>1connu-103057</t>
  </si>
  <si>
    <t xml:space="preserve">ATTENTION ! Les souscriptions sont fausses, certaines ne possèdent que les couvertures pour les visiteurs et non les propriétaire/ locataire. C'est hallucinant quand même de faire souscrire une assurance à un particulier qui, lui même ne l'est finalement pas. Je suis tombée de quelques étages dés lors où j'ai appris qu'un membre de ma famille posséder une assurance habitation mais que pour les visiteurs et même pas pour ça propre personne.
Vous êtes la risée des assurances française.
</t>
  </si>
  <si>
    <t>leo-102069</t>
  </si>
  <si>
    <t xml:space="preserve">Les sinistres ne sont pas traités dans l’urgence malgré l’attente et la gêne des assurés.
Pas informé sur le suivi, quant au téléphone injoignable la plupart du temps, quand on y arrive la personne va faire une relance, mais quelques semaines après toujours pas de réponse.
C’est déplorable </t>
  </si>
  <si>
    <t>fred-101894</t>
  </si>
  <si>
    <t xml:space="preserve">Cela fait plus d'un an que notre maison n'est plus habitable suite à un séisme et nous ne savons toujours pas ce que nous allons faire de notre maison (si elle est réparable ou à démolir). L'assurance traîne en faisant venir en 1 an 3 sois disant experts. Nous n'arrivons à joindre personne par téléphone, via le site ou en courrier recommandé. Aujourd'hui sans l'aide de nos connaissances ma famille serait à la rue. Cela fait pourtant plus de 15 ans que je paye sans retard mon assurance. 
De plus nous avons droit à une aide pour payer notre loyer en attendant une décision pour notre maison mais cette aide ne nous a pas été versée depuis 3 mois. Donc nous devons payer notre loyer + le crédit de notre maison en ruine. 
Assurance pas la moins chère du marché mais à éviter absolument car n'est pas là en cas de besoin. </t>
  </si>
  <si>
    <t>moiblain-100583</t>
  </si>
  <si>
    <t>Ne prenez pas votre assurance habitation chez la Matmut...
...on a (avait) notre assurance habitation chez la Matmut, courant septembre le syphon de la douche a fuit, cela a été remplacé par un professionnel à notre charge...à cause de cette fuite la Matmut résilie notre assurance...??</t>
  </si>
  <si>
    <t>gweeps-100444</t>
  </si>
  <si>
    <t xml:space="preserve">Viré de la Matmut après deux sinistres responsables en 35 ans.
La Matmut devrait le faire après un seul sinistre pendant qu'elle y est.
Voilà ce qu'on appelle pas une mutuelle.
</t>
  </si>
  <si>
    <t>loupfre-99670</t>
  </si>
  <si>
    <t>Victime d'un dégât des eaux nous avons été suivi par notre assureur la MATMUT.
L'accueil au guichet de Chambéry et au téléphone (siège lyonnais ?) a été particulièrement agréable aux vues des circonstances  et les employés ont montré beaucoup de patience et d'efficacité.
La prise en charge des frais sur devis ainsi que le remboursement sur facture ont été très rapide.
Bravo à tout le personnel qui a su être à l'écoute.</t>
  </si>
  <si>
    <t>oxie77-99590</t>
  </si>
  <si>
    <t>J'ai une assurance habitation chez la matmut avec une option panne électroménager, j ai pris cette option car ayant de l'électroménager plus sous garantie mais âgé de moins de 7 ans, les conditions générales de la matmut pour cette option. Mais j'ai eu malheureusement 4 pannes sur une période de 24 mois. J'ai eu la surprise de recevoir hier un AR me disant que j'avais eu trop de pannes qui n'était pas bon pour leurs chiffres, je suis allée voir les conditions générales et en aucun cas il y a un quota, montant pour cette option. Je leur ai demandé de me justifier cette suppression d'option en date du 1 janvier 2021, leur réponse : il n'y a rien de marqué dans les conditions générales (pas de quota de sinistre, ni de montant maxi à ne pas dépasser) que seul la direction choisie si j'ai encore droit à cette option. Je leur ai demandé un écrit de cette réponse, ils ne peuvent pas même réponse seul la direction décide. je suis un peu énervée car j'ai tous mes contrats chez la matmut soit 9 au total plus ma fille 3. Et pour une histoire d'option a 4 euros pas mois je vais surement enlever certains contrats soit presque la totalité.</t>
  </si>
  <si>
    <t>nad-98606</t>
  </si>
  <si>
    <t>J'ai pu compter sur eux sur ma fuite d'eau, un jour férié en plus et je n'ai rien deboursé. Je remercie également le plombier pour son intervention rapide.</t>
  </si>
  <si>
    <t>alou-97923</t>
  </si>
  <si>
    <t>Assuré depuis 12 ans , j’ai eu mon 1er sinistre le 5 septembre 2020( cambriolage), la gestion de votre part est juste CATASTROPHIQUE!!!!
Je suis deçu!!Aucunes coherences de la part des differents interlocuteurs, aucuns rappels, la venue d’un expert qui s’est fait attendre plus de 2 semaines!!!!On m’a volé tout un tableau electrique donc je n’ai pas d’electricité , il y’a donc urgence mais cela ne vous presse pas pour autanf!!! La matmut assure quand il n’y a pas de probleme.
Mes parents sont chez vous depuis plus de 25 ans et d’autres membres de ma famille ( et nous sommes nombreux) au vue de l’incompetences quant a la gestion de mon dossier , je peux vous assurer que beaucoup vont partir!!!INACCEPTABLE!!!</t>
  </si>
  <si>
    <t>dan--97895</t>
  </si>
  <si>
    <t>Très mauvaise assurance du jamais vue. Un simple incident de peinture me voilà à appeler l’assurance depuis 3 mois sans avoir un interlocuteur qui s’occupe de mon dossier.</t>
  </si>
  <si>
    <t>flandre-97654</t>
  </si>
  <si>
    <t>- Contact impossible a établir (téléphone, courriel) sauf à se déplacer 
- Experts sortis je ne sais d'où, affirmant des absurdités 
- Tout est fait pour s'abstenir de prendre en charge les sinistres si petits soient-ils
Je m'interroge sur la volonté de MATMUT de prendre en charge les gros dommages : cambriolage, incendie et ... Je vais donc me résoudre à quitter cet assureur.</t>
  </si>
  <si>
    <t>tiblues-96633</t>
  </si>
  <si>
    <t>Service et suivi inexistant. Dégât des eaux déclaré en août 2019 toujours pas indemnisé 1 an plus tard. 13 appels, des mails sur l’espace assuré : aucune réponse. Les conseillers rejettent la faute sur leurs prestataires (inter mutuelle habitat). Super class comme attitude. Ils promettent de vous rappeler et jamais rien....Les travaux ne sont toujours pas réalisés. 
Je n’ai jamais eu d’aussi mauvais service avec une assurance. Je l’ai prise pour la facilité de contractualisation par Internet mais rien derrière. A fuir.</t>
  </si>
  <si>
    <t>jfr-93807</t>
  </si>
  <si>
    <t>engorgement evacuation eaux usée dans un maison individuelle,ni l'assistance ni le service client ne peut m'apporter de l'aide un samedi charge à moi de me débrouiller seul sans être assuré d'être remboursé alors que mon contrat prends en charge ce problème</t>
  </si>
  <si>
    <t>kkroukk-92526</t>
  </si>
  <si>
    <t>Suite à une effraction dans la copropriété assurée à la Matmut, j'ai au téléphone un conseiller qui me demande d'envoyer le devis pour la réparation de la porte d'entrée et le dépôt de plainte, et m'informe qu'ils indemnisent sur la base de la réparation à l'identique. Plus de 20 jours plus tard pas de nouvelle, après un appel je reçois la réponse... qui me dit qu'il n'y a pas de prise en charge de ce type de dommage, alors que l'on nous avais remboursé pour exactement la même chose il y a 2 ans... Je pense aller voir ailleurs.</t>
  </si>
  <si>
    <t>td33-92382</t>
  </si>
  <si>
    <t>Service client injoignable, réclamations qui ne servent à rien la Matmut n'est pas une valeur sure</t>
  </si>
  <si>
    <t>pcrif22-92366</t>
  </si>
  <si>
    <t>Sinistre dégat des eaux avec des Dommages évidents Dans les murs et 
 dans le bois de la fenêtre mais Aucun remboursement
 tout les prétextes  pour ne pas rembourse</t>
  </si>
  <si>
    <t>claireb-91876</t>
  </si>
  <si>
    <t xml:space="preserve">Tres mauvaise gestion des sinistres. Il faut relancer sans arret. Sinistre dégat des eaux dans un appartement en loication, due a une fuite chez un voisin, d'octobre 2019. A ce jour, 22 juin 2020 toujours non solutionné. Pire, ont clos le sinistre sans rien dire a personne; obliger de les appeler et reclamer la reouverture, des fois que l'on soit amnesique... </t>
  </si>
  <si>
    <t>reagissons2020-90084</t>
  </si>
  <si>
    <t>Les garanties sont toujours contourner, la matmut est uniquement là pour dire qu'elle assure, mais quelque soit le sinistre, elle n'assure pas...</t>
  </si>
  <si>
    <t>J'ai mis une étoile car je peux pas mettre zéro. Assuré depuis 2003. Sinistre en janvier 2019 dossier toujour pas traité sachant que l'expert a chiffré le véhicule. J'ai continué à payé la totalité de l'assurance tous risque renforcé alors que le véhicule a été déclaré non réparable par le 1er expert. Résilié depuis janvier 2020 par l'assurance matmut. A ce jour trop de dossier selon l'agent matmut, mon dossier n'est pas ça priorité. L'attente engendre des préjudices (préjudices avec un s)</t>
  </si>
  <si>
    <t>danfav04-89244</t>
  </si>
  <si>
    <t>DEGATS DES EAUX SUITE AUX INTEMPERIS DE FIN 2019 APRES SILENCE RADIO PENDANT 3 MOIS JE RECOIS UN MAIL AVEC REFUS D'INDEMNISATION J'AI CONTESTE LEUR CONCLUSION ET EN PLUS J'AI SOULIGNE QUE MA COMMUNE A ETE CLASSEE EN CATASTROPHE NATURELLE POUR CETTE PERIODE , J'ATTENDS UNE REPONSE DE LEUR PART .</t>
  </si>
  <si>
    <t>mlt59-88258</t>
  </si>
  <si>
    <t>Comme beaucoup l'ont dit, quand il n'y a pas de problème, tout va bien, surtout pour encaisser 30 ans d'assurance maison à 470€/an (faites le compte...). J'ai eu un sinistre (dégât des eaux peu étendu) il y a presque 2 ans. J'attends toujours que les travaux se fassent. La MATMUT fait traîner les choses, ne propose rien pour résoudre le problème d'humidité, se retranche derrière des valeurs contradictoires (mesures d'humidité) entre les différents intervenants du dossier; elle ne bouge (lentement) que tous les 3 ou 4 mois, lorsque vraiment je les harcèle au téléphone pour les sommer de faire les travaux...
Lorsque l'expert est passé initialement à la maison pour évaluer les dégâts, j'ai même eu droit à une réévaluation à la hausse de ma cotisation au prétexte que j'aurais sous-évalué le nombre de pièces! Vous venez d'avoir un dégât des eaux et tout ce que l'expert vous dit, c'est qu'il faudra revoir à la hausse votre cotisation! J'ai moi-même retiré le parquet de la pièce, et intégré des ventilations dans la pièce. Dernière nouvelle du jour: un expert va repasser; et c'est reparti pour un tour...
PS: je ne coche pas la case pour qu'un conseiller Matmut me rappelle, je viens d'avoir à l'instant le service sinistre pendant plus de 30 minutes qui m'explique que non, les travaux ne peuvent pas encore se faire mais qu'un expert va repasser prochainement...</t>
  </si>
  <si>
    <t>kat30-87583</t>
  </si>
  <si>
    <t>Très déçue de cette assurance. Je souscris à un contrat habitation en Mars 2019 et quitte le logement en Octobre suite à un différent avec mon proprio. J'ai envoyé une lettre de résiliation au siège le mois de mon départ de l'appartement en joignant à ma lettre mon état des lieux de sorti et j'ai attendu jusqu'à hier, avec de nombreuses relances, pour finalement les appeler. Le service me dit qu'ils n'ont pas reçu ma première lettre et qu'ils subissent actuellement du retard. Quand je demande si je vais être remboursée des 6 mois payés non passé dans le logement, on me répond que non et que le mois de Janvier sera remboursé s'ils sont gentils ? Je n'ai jamais vu un service aussi déplorable et je ne compte pas m'arrêter là-dessus. A éviter très sérieusement.</t>
  </si>
  <si>
    <t>kmu93-87327</t>
  </si>
  <si>
    <t>Évitez.
Victime d'un sinistre, mais ayant la même assurance que l'auteur des faits, et malgré la venue et validation de leur expert, cette société mercantile refuse de reconnaître le sinistre. Je me tourne donc vers le médiateur des assurances.</t>
  </si>
  <si>
    <t>alex9ve-87225</t>
  </si>
  <si>
    <t xml:space="preserve">Très en colère et très déçue 
J'ai souscrit à un contrat habitation au mois de octobre 2019 .j'ai signée pour la  somme qui ma été proposée 
A ma plus grand surprise sur mon relever de compte le tarif est légèrement plus élevé lors du signature  du contrat 
Et j'ai signée pour un contrat habitation pas d'autre contrat...j'ai remarqué en allant sur mon compte personnel que   j'ai un autre contrat que j'ai pas demandé c'est le contrat Matmut SMAC ....
Mon problème  c'est que maintenant je suis plus dans le logement ou j'ai demandé le contrat habitation , j'ai rencontré un  problème avec le logement ,l que j'ai du rentre les clés au propriétaire le mois suivant parce que son logement avait des problème humidité 
Actuellement je suis plus dans le logement depuis trois mois environs je souhaite arrêter le contrat .
En envoyant lettre de résiliation pour expliquer les causes de ma résiliation.... et vous continuer à me prélever sur mon compte .... 
Dans ce cas comment ça se passe ? 
</t>
  </si>
  <si>
    <t>nelly-85610</t>
  </si>
  <si>
    <t xml:space="preserve">UN GRAND MERCI A LA MATMUT POUR AVOIR RÉSILIÉ MES 7 CONTRATS
Pour le motif "Alternation de nos relations commerciales"
Les faits : J'ai déclaré un petit sinistre dont d'ailleurs je n'étais pas responsable. Cinq semaines plus tard, suite au dysfonctionnement de la prise en charge de mon sinistre, au cours de ma troisième visite à l'agence j'ai vivement manifesté mon mécontentement. La sanction était immédiate : Résiliation de tous mes contrats !
Ayant était auparavant assurée à la compagnie AXA pendant 30 ans j'ai donc aussi tôt ouvert tous mes contrats chez AXA. Il s'est avéré que mes primes à présent sont légèrement inférieures à celles prélevées par la MATMUT alors que la publicité veut faire croire que cette dernière est la plus compétitive sur le marché.
Que plus est, mon expérience de 30 ans passée chez AXA me permet de comparer la réactivité de cette dernière lors de la prise en charge des sinistres ainsi que l'écoute de leurs assurés.
</t>
  </si>
  <si>
    <t>lorna-85543</t>
  </si>
  <si>
    <t>Cliente depuis quelques années pour l'assurance habitation, je demande un devis car je déménage.Ils me font un contrat direct et je me rends compte que je suis dejà débitée sans n'avoir rien signé....De plus leur " accueil téléphonique" est injoignable.</t>
  </si>
  <si>
    <t>clementine31-85451</t>
  </si>
  <si>
    <t>J'ai envoyé une déclaration de bris de glace  avec la facture le 28 septembre 2019. Depuis j'ai écris 2 fois sur leur messagerie, j'ai téléphoné 3 fois, j'ai envoyé une LR avec AR LE 9 11 19, je suis allée à mon agence MATMUT ; aucune réponse, aucune information, aucun numéro de dossier. Sociétaire depuis 40 ans je trouve que les services de la MATMUT se dégradent considérablement et que le client est vraiment maltraité.</t>
  </si>
  <si>
    <t>koldo-85420</t>
  </si>
  <si>
    <t>Sur Rennes, très mauvaise expérience avec une SCI, une configuration manifestement trop compliqué pour la MATMUT qui mandate un "expert" qui n'en est pas un pour un dégât des eaux.</t>
  </si>
  <si>
    <t>rachii-85360</t>
  </si>
  <si>
    <t>Dégât des eaux déclaré en juillet 2019 toujours aucune réparation . Le dégâts des viens provient d'un tiers celui ci a été indemnisé par son assurance mais la matmut ne répond jamais et ne sait pas où en est le dossier</t>
  </si>
  <si>
    <t>mjg-82238</t>
  </si>
  <si>
    <t>Décision du service sinistre de conserver une franchise de 150 euros suite à un dégât des eaux qui implique le syndic de copropriété</t>
  </si>
  <si>
    <t>thr-82105</t>
  </si>
  <si>
    <t>Bonjour. 
J'ai été victime d'une tentative d'effraction à mon domicile le 13 septembre 2019. Ma serrure a été forcée et endommagée, mais la porte n'a pas été ouverte.
J'ai contacté aussitôt mon agence Matmut qui ne m'a absolument pas aidé, et m'a laissé totalement gérer la mise en sécurité de mon domicile et la réparation de ma serrure. Son remplacement a été réalisé le 16 septembre et j'ai donc fait l'avance des frais le jour-même.
Le correspondant de mon agence a saisi la déclaration de sinistre le 21 septembre, en oubliant d'indiquer que la réparation avait été faite, et que la facture lui avait été donnée. Depuis je n'ai plus aucune nouvelle. 
Je suis passé à 4 reprises à mon agence où je n'obtiens jamais de réponses à mes questions, autant sur la situation du dossier que sur l'absence de remboursement, ou bien sur la raison de ce blocage. En parallèle, via la messagerie de la Matmut attachée à mon compte, j'ai adressé 3 messages depuis le 22 octobre qui sont restés eux-aussi sans aucune réponse, mis à part l'accusé de réception automatique m'indiquant que mon message serait traité dans les meilleurs délais ...
Très concrètement, cela fait 3 mois que j'ai avancé les frais de la réparation, et que je n'ai eu aucun remboursement, ni même la moindre explication. Je vous laisse juge de ce qu'il convient de penser d'un tel service !!!</t>
  </si>
  <si>
    <t>mp-81346</t>
  </si>
  <si>
    <t>Assurance a banir une copine me conseil pour le prix je me dis ok jetais chez societe general me demande encore pourquoi jai quitter, pour quelques euros tres long jamais vue ca conseille client plus que detestable pour souscrire tres sympa mais si pas content il deviennent odieux il as oser me dire quil y avait des cas plus important suite a un degat des eaux hallucinant bref fuillez premiere fois de ma vie que je laisse un commentaire un avis sur le net et jen ai connus des incompetant mais en tant qu'assurance c'est du jamais vu</t>
  </si>
  <si>
    <t>cosette-81233</t>
  </si>
  <si>
    <t>Nous sommes très satisfaits de la Matmut Melun et Rouen.Très bonne qualité d'écoute, réactifs lors de nos différents sinistres.Service juridique assistante maternelle  et habitation très compétent Depuis + de 40 ans nous sommes sociétaires et tenions à dire notre très grand contentement.</t>
  </si>
  <si>
    <t>Je suis assuré depuis 2003, dégât des eaux des parties commune, constat amiable effectué le 3mars 2019, on me relance quelque mois après pour me dire que je n'ai pas déposé le constat. Je renvoi le constat tamponner par l'agence on me transmet en septembre les coordonnées de l'expert qui passe a mon domicile et effectué le devis : réponse de la matmut trop élevé donc l'envoi un mail et me dit clairement que je vais payer une franchisse de 150euro et que je serai indemnisé de 721euro et que quand j'aurai effectué les travaux je toucherai 500euro moi je ne me suis jamais engagé à effectuer les travaux. Je trouve cela hyper déplacé. Assurance vraiment a fuite car situation actuellement bloqué. Je deconseille</t>
  </si>
  <si>
    <t>domie62-80303</t>
  </si>
  <si>
    <t>Assurés depuis 30 ans sans jamais avoir eu de sinistre, une amie (qui fait partie du comité des fêtes) me prête gentiment et gracieusement leur barnum. Un coup de vent le barnum s'envole et est complètement détruit, réponse de la MATMUT : la facture est au nom d'un comité des fêtes nous ne prenons pas en charge ce sinistre (1200.00 euros le barnum) ... chercher l'erreur.</t>
  </si>
  <si>
    <t>pascale-ca-80095</t>
  </si>
  <si>
    <t>33 ans d'assurance à la MATMUT : 
habitation, voiture, scolaire, moto maintenant. 
Un service de crédit très bien. Une télé-assistance parfaite.</t>
  </si>
  <si>
    <t>20 juillet 2019 suite à une expérience en juillet 2019</t>
  </si>
  <si>
    <t>brubru26-77778</t>
  </si>
  <si>
    <t>suite à la grêle, l'expert m'a indemnise en tenant compte des cotisations versées.j'ai paye 16000 euros de cotisations en 20 ans.la matmut m'a versé 15000 euros alors que les dommages sont de 26000 euros.</t>
  </si>
  <si>
    <t>ludovic-67277</t>
  </si>
  <si>
    <t xml:space="preserve">Méthode scandaleuse
1 an sans réponse 
Interlocuteurs aigris 
Prise d'otage financière
Assuré pris pour une vache à lait 
Cotisation chère 
Qualité de service médiocre 
Coquille vide
</t>
  </si>
  <si>
    <t>zaza-76817</t>
  </si>
  <si>
    <t>Bonjour j'étais et ma maman aussi sociétaire de la Matmut depuis 1970. lors du décès de maman. Le notaire a pris le relais des paiements normal Il y a eu un loupé dans les paiements. Alors qu'à la succcession tout serait réglé. Cette assurance s'est permis de ne plus assurer son appartement sans même me prévenir alors que j'étais curatrice et sociétaire . Ils ont un comportement irresponsable et dangereux. Bien entendu j'ai quitté cette ste ainsi que mon compagnon et mes enfants Je ne recommande pas cette société .</t>
  </si>
  <si>
    <t>sofia-75520</t>
  </si>
  <si>
    <t>Depuis plus de 10 ans chez la MATMUT jamais de problème. Jusqu'à aujourd'hui ou je me retrouve alitée pour menace d accouchement prématuré . Donc j appele après une hospitalisation de 6 jours pour bénéficier d une aide ménagère comme le prévoit le contrat et je tombe sur incompétente qui me dit que l hospitalisation pour une menace d accouchement prématuré n est pas prevu par le contrat. Je me renseigne de mon côté auprès d autres assurances nitemment Malakoff qui prend en compte ma demande via ma mutuelle, et je me rends compte que la dame est juste imcompetente. Donc je rappelle deux semaines plus tard et la je tombe sur une conseillère qui veut bien se renseigner auprès de son supérieur. Donc elle confirme que la prestation est possible mais ça sera à partir de ce jour donc il ne reste que 4 h de ménage sur les 12 h prévues dans le contrat....bref.  une assurance qui ne fait que ramasser du fric, car en cas de coup dur ne comptez pas sur eux.</t>
  </si>
  <si>
    <t>09 avril 2019 suite à une expérience en avril 2019</t>
  </si>
  <si>
    <t>liinak-74889</t>
  </si>
  <si>
    <t>Je suis assurée depuis 4 ans en assurance auto et habitation, donc je dispose de plusieurs contrats avec la Matmut. Je vous partage mon expérience en matière d'assurance habitation. Je me suis fait cambrioler et l'ensemble de mes bijoux et d'autres affaires ont été volés. Je fait donc une déclaration à la Matmut qui m'envoie un sérrurier que je paye 150 euros. Ensuite je prend rendez-vous avec un expert qui ne viens que 2 mois après le sinistre pour constater l'infraction et la conformité du logement. L'expert prend les factures sans m'informer de la suite. Je ne reçois pas de proposition de la part de l'expert concernant le chiffrage, je n'ai reçu aucune lettre aucune information. Je reçois quelques semaines plus tard un virement qui ne représente que 8% du montant total de mes pertes que j'ai déclaré. Donc j'effectue deux réclamations par téléphone pour contester, l'argument de la Matmut est que l'article 32 prévois qu'en cas de vol je dois présenter les factures des bijoux PLUS des photos de moi portant les bijoux afin d'être remboursé (je n'ai pas de photo de moi avec l'ensemble de mes bijoux). Mais ils m'ont quand même remboursé une montre sans photo et seulement avec la facture donc cela n'est pas logique. Le deuxième argument est que les bijoux qui n'ont pas été acheté en France doivent disposer de la déclaration en douane si ils dépassent 430 euros, or certains bijoux pour lesquels j'ai transmis des photo ne dépassent pas ce seuil, ils ne disposent donc pas de déclaration de douane puisque je n'ai pas dépassé le plafond. Mais la encore la Matmut ne veux rien entendre et passe outre mes arguments et ne veut pas prendre en compte ces bijoux et ne répond pas à la totalité de ma réclamation. A ce jour, on m'a transmis le chiffrage de l'expert seulement après m'avoir payé et après que je l'ai demandé et sans que je donne mon approbation, le document qui m'a été envoyé est à moitié coupé. Les arguments qu'ils exposent ne sont pas cohérents et il n'y a pas un vrai traitement de ma réclamation puisqu'on ne répond jamais a mes questions, mais on me répond sans cesse la même chose. En plus de m'être faite cambrioler je n'ai rien récupérer alors que je paie mon assurance et je n'ai même pas assez pour racheter ne serait-ce qu'un quart de mes pertes.</t>
  </si>
  <si>
    <t>bibbiche-74728</t>
  </si>
  <si>
    <t>Rencontrant un soucis au niveau de l'évacuation des eaux usées car nous avons une fosse septique, la matmut ne couvrait pas se sinistre (vidange de la fosse septique),</t>
  </si>
  <si>
    <t>gignac-1238</t>
  </si>
  <si>
    <t>suite à un degat des eaux, toujours en attente d un remboursement, sinistre datant de plus d un an.la Cie c est trompé sur le contrat au debut, et depuis  on me cherche des histoires de toutes  sortes, les coups de telephoneà la cie meme pas je raconte , ça rigole de tous coté , on me balade de bureau en bureau, je ne compte plus les courriels , ras le bol de cette cie , je deconseille</t>
  </si>
  <si>
    <t>anzmarc-71715</t>
  </si>
  <si>
    <t>Dégât des eaux mettant en cause mon voisin au dessus. Après avoir fait le devis pour les travaux chez moi, plus d'un mois sans nouvelles. Il a fallu harceler au téléphone pour être mis en relation avec un expert moi même. Pas de réponse de la matmut à mes différents mail, excepté quand je leur envoie mes factures d'essence lié au fait que je ne peux occuper mon logement actuel. Triste le traitement accordé à un fidèle client.</t>
  </si>
  <si>
    <t>10 janvier 2019 suite à une expérience en janvier 2019</t>
  </si>
  <si>
    <t>vced-70086</t>
  </si>
  <si>
    <t>J'ai du relancer au moins 10 fois pour qu'un expert passe finalement 5 mois après un incident sur ma clôture de jardin. J'ai du appeler MOI MÊME les experts pour que cela avance !</t>
  </si>
  <si>
    <t>deska-67904</t>
  </si>
  <si>
    <t>Une assurance qui ne sert  à rien. Remboursée 600 euros un incendie dont les frais s'élèvent à plus de 3000 euros. 
MATMUT fanfaronne dans le mécénat mais c'est les adhérents non indemnisés qui financent tout ça.</t>
  </si>
  <si>
    <t>frany26-67734</t>
  </si>
  <si>
    <t>J’ai eu un cambriolage y a deux semaines j’ai appelé Matmut et depuis silence radio! Sois disant ils devaient m’envoyer des papiers par mail a remplir et depuis quand j’ai rappelé la personne m’a dit ah je ne sais pas vous les aurais soit aujourd’hui ou demain ça fait deux semaines!Peut-être qu’elle voulait dire l’Anne prochaine Je vais vous dire quand il s’agit de payer c’est une obligation mais quand il nous arrive quelque chose et qu’il faut nous payer et bein la y a aucune pression!Je trouve ça degueulasse surtout qu’on est malheureux car on a pénétré dans notre intimité et que rien ne remplacera la valeur sentimentale</t>
  </si>
  <si>
    <t>Tout va bien jusqu'au jour où vous avez un sinistre. La MATMUT met en place une stratégie laissant peser sur le client une suspicion permanente selon laquelle le client est un fraudeur. Un gestionnaire s'est d'ailleurs amusé à me le dire. Je trouve ce type de propos inacceptables.</t>
  </si>
  <si>
    <t>gogo-64122</t>
  </si>
  <si>
    <t>Nouvel pub. La tolérance avec le gamin qui laisse le robinet d eau ouvert .la tolérance tu connais pas ?. Ma maison s ecroule j ai rien fait  4 mois que j attends . mais elle est vieille ma maison....c bête....</t>
  </si>
  <si>
    <t>16 février 2018 suite à une expérience en février 2018</t>
  </si>
  <si>
    <t>carine-61499</t>
  </si>
  <si>
    <t xml:space="preserve">Mes Parents ont été victimes d'un cambriolage en Décembre 2016.
Plainte effectuée au Commissariat, prise d'empreinte, expert mandaté Matmut qui effectue son constat. pour info, 2 autres maisons à proximité de mes parents ont été cambriolés ce soir là.
mon Papa (67 ans ) ma Maman (62 ans).
A ce jour, le 16 février 2018, malgré les factures transmises des biens volés et une porté cassée qui tient par une planche bois (valeur estimée à 4700 euros pour le préjudice ), le dossier est toujours en cours d'instruction ! donc aucune indemnités reçues.
malgré des recommandés, appels, vous êtes traités de manière honteuse, allant même à accuser mes parents de frauduleux, d'un coup monté !
Allant même à contacter les entreprises figurants sur vos factures !
Le service client est exécrable, vous raccrochant au nez, limite vous insulte.
l'Agence dans laquelle mes parents ont souscrits l'assurance, ne peut rien faire. tout se passe au Siège de la Matmut à Rouen, par courrier ou par téléphone, si vous avez la chance de ne pas jouer aux chaises musicales.
Pour une MATMUT qui assure ! revoyez votre slogan qui lui est purement frauduleux et mensonger ! </t>
  </si>
  <si>
    <t>guillaume74-59335</t>
  </si>
  <si>
    <t>Le prix est correct mais en cas de sinistre les surprises peuvent être de taille. Il y a quelque semaines, un agent de la plateforme a refusé de prendre en compte un sinistre sans même prendre le temps de m’écouter jusqu’au bout. C’est absolument scandaleux. J’ai demandé à parler à un autre agent et il m’a été répondu que c’était hors de question... Je viens de résilier mon contrat qui au final ne sert pas à grand chose le jour où vous avez un problème</t>
  </si>
  <si>
    <t>ji-58549</t>
  </si>
  <si>
    <t>J'ai souscris à cette assurance pour avoir une attestation spécifique. Avant le souscription, on me dit que c'est possible et dans les délais que je demande. Après souscription, ça devient compliqué et certainement pas dans les délais</t>
  </si>
  <si>
    <t>16 septembre 2017 suite à une expérience en septembre 2017</t>
  </si>
  <si>
    <t>john13-57383</t>
  </si>
  <si>
    <t>Overall very happy with Matmut. Their service has been exceptional compared to what I've experienced in France</t>
  </si>
  <si>
    <t>marc922-57135</t>
  </si>
  <si>
    <t>Depuis 20 ans à la MATMUT pour l'ensemble de mes assurances, j'ai eut un gros pépin (35000 €) et là je me suis retrouvé seul avec un service en agence qui ne peut rien faire car tout est sur internet ou centralisé par téléphone.
Après un litige avec un locataire, la MATMUT ne me rembourse rien car je suis assuré pour les dégradations en tant que propriétaire non occupant seulement si ce n'est pas le locataire qui les causes ... chercher l'erreur !
Je fais donc jouer la protection juridique et il a fallut 6 mois pour 2 lettres recommandés et encore 3 mois pour me dire qu'il fallait aller devant le juge puisqu'il n'y avait pas de réponse. Vous n'avez besoin de personne pour faire ça !
Bilan : Si vous n'avez besoin de rien vous pouvez leur demander.</t>
  </si>
  <si>
    <t>jenny76480-56860</t>
  </si>
  <si>
    <t>voila nous sommes assurés à la matmut depuis longtemps pour nos véhicules et habitation. au mois de mai 2017, nous avons eu un sinistre dégat des eaux, une fuite d'eau d'un tuyau dans le placo dans le mur de la maison, fuite très difficile à situer. déclaration puis on nous envoie quelqu'un qui ne sait pas faire, il me dit revenir demain mais ne revient pas et on ne peut m'en envoyer un autre. au tél. on me dit si on ne trouve pas il faut casser!!! le carrelage de la cuisine est tout soulevé par l'eau. je fournis comme demandé un devis carrelage et un devis plombier, hier l'expert vient conteste les devis qui sont faits par des professionnels , pour 4900E et 1500E IL me dit que de toutes façons pour un dégat des eaux le total remboursé ne peut dépasser 2100 Euros, et que l'intervenant à déjà perçu 600e sur cette somme mais que si je fais réparer au noir , il retire encore 500 euros  Voilà au bout de trois mois avec pas d'eau dans la cuisine, bien sur je vais résilier toutes mes assurances chez eux</t>
  </si>
  <si>
    <t>ocean-56305</t>
  </si>
  <si>
    <t>TRES MECONTENT DE LA PROTECTION JURIDIQUE
SOUCI AVEC UN FOURNISSEUR DE SALLE DE BAIN ET UNE PROTECTION JURIDUQUE QUI N A ABSOLUMENT PAS AGI POUR DEFENDRE UNE SITUATION LAMENTABLE
SERVICE PROTECTION JURIDIQUE CATASTROPHIQUE
A FUIR!</t>
  </si>
  <si>
    <t>yoann-56138</t>
  </si>
  <si>
    <t>Dommage de ne pas pouvoir mettre zéro ! Toujours en litige depuis novembre 2016</t>
  </si>
  <si>
    <t>09 avril 2017 suite à une expérience en avril 2017</t>
  </si>
  <si>
    <t>bimbo-53960</t>
  </si>
  <si>
    <t>L'employée de l'agence de l'Union me fait comprendre comment faire pour ne pas m'assurer chez cette assurance. Elle insiste lourdement car elle n'a pas envie de travailler. Au fil des ans les employés et la directrice sont devenus de plus en plus fainéants et acariâtres. Pourquoi...</t>
  </si>
  <si>
    <t>albator37360-53836</t>
  </si>
  <si>
    <t>J'ai un dégât des eaux depuis plus d'un an. Le dossier n'avance pas, il faut sans cesse les appeler pour avoir des nouvelles, il n'y a ni suivi, ni respect des engagements donnés. De plus les téléopérateur sont désagréable et s'en foute royalement de vos problèle</t>
  </si>
  <si>
    <t>jeaniel-53164</t>
  </si>
  <si>
    <t>de gros problèmes lors des prises en charge</t>
  </si>
  <si>
    <t>carole-52494</t>
  </si>
  <si>
    <t>degat des eaux depuis 2015
je suis obligée d aller voir de conciliateur aucune réponse a mes demandes 
cet assureur n assure pas</t>
  </si>
  <si>
    <t>lisepeca-49991</t>
  </si>
  <si>
    <t>et encore je suis obligé de donner 1 étoile parce qu'on ne peut pas l'enlever. une comédie entre expert, à votre domicile, et après un dossier avec des conclusions contraires. A fuir, surtout l'expert que nous avons eu. Venu quand même 2 fois, nous faire perdre notre temps. De plus la partie locative n'est toujours pas remis en état et inutilisable, dégât des eaux provoqué par une locataire qui n'a pas entretenu les siphons et le bouchon est arrivé à 5 cm dans la chape, n'enterrez plus les évacuations, car c'est pour votre pomme si vous louez. Et pourtant, cliente fidèle, sans sinistre, assurée habitation performance, et quelle performance?????</t>
  </si>
  <si>
    <t>enjoy-49934</t>
  </si>
  <si>
    <t>Rarement une telle mauvaise foi aura été atteinte. Rarement un relationnel aura été aussi pauvre tant avec l'agence locale qu'avec le service relation client. Ces gens ont quitté le seuil de l'utilité mutualiste et prouvés qu'ils sont des commerçants aux réflexes mercantiles exacerbés et à la morgue juridique, mal intentionnée. Face à l'évidence, ils continuent de feindre et tente de mordre. Sauf tendance masochiste à éviter!</t>
  </si>
  <si>
    <t>delvordre-49904</t>
  </si>
  <si>
    <t xml:space="preserve">A défaut d'être une valeur sûre, nous ne pouvons que constater que nous n'avons surement pas les mêmes valeurs.
en effet, cela fait maintenant 16 mois que tout à commencé, le jour ou la foudre c'est abattue sur notre maison, qui a été entièrement ravagée par les flammes, nous continuons à subir au quotidien cette tragédie qui ne cesse d'aggraver le traumatisme de toute notre famille.
Car malgré qu'on nous avait assuré que nous avions le meilleur niveau de contrat que l'on puisse souscrire en matière d'assurance habitation, nous nous retrouvons aujourd'hui non seulement dans l'incapacité de reconstruire notre maison, mais également dans le désarroi le plus total devant le remboursement qui représente à peine le tiers de notre capital assuré.
La MATMUT veut se positionner en tant que "complice de vie" envers ses sociétaires mais son objectif est avant tout d'optimiser sa compétitivité en dégageant un maximum de ressources sans se soucier des conséquences humaines et matérielles.
</t>
  </si>
  <si>
    <t>fabienne-122468</t>
  </si>
  <si>
    <t xml:space="preserve">très mécontente suite à un cambriolage, le remboursement minable, et en plus ils s'aperçoivent que je paye par mois ma maisons sur 9 pièces depuis 17 ans , alors qu'elle est sur 6 pièces, et lire leur réponse "je ne sais pas ce que la personne qui a souscrit le contrat avec vous a recensé" mais aucun remboursement de leur part. Ils ne prennent aucune responsabilité, je suis au crédit mutuel de frangy 74270, mais je préfère donner mon argent ailleurs, je vais changer dans les prochains jours. Je ne m'étais jamais servie de mon assurance...pour une fois.... chapeau bas... </t>
  </si>
  <si>
    <t>Crédit Mutuel</t>
  </si>
  <si>
    <t>thierry-119091</t>
  </si>
  <si>
    <t>Très satisfait de l'assurance habitation crédit Mutuel. De l'accueil téléphonique pour la déclaration jusqu'à l'indemnisation tout est parfait.
Banque comme assurance, beaucoup de professionnalisme et d'attention vis à vis du client.
Des contrats qui couvrent bien à un tarif raisonnable.</t>
  </si>
  <si>
    <t>severine-c--110915</t>
  </si>
  <si>
    <t>Si je pouvais, je mettrais zéro pour la satisfaction. Je suis assurée depuis 2015 aux ACM, et j'ai eu le malheur d'être inondée en janvier 2019 par mon voisin du dessus : cuisine, couloir et salle de bain dans un piteux état. Résultat, grâce au ACM, mes travaux n'ont toujours pas été effectués. J'ai deux bébés en bas âge qui resirent des poussières, super... 
J'étais victime, et ils appliquaient une franchise sur mon dossier ; Il y a eu plusieurs expertises qui se contredisaient, et pour une simple aggravation des dégats, car les murs n'étaient pas assez secs, ils sont allés déclarer que le tiers responsable n'était pas clairement identifié, alors que le tiers responsable lui-même a déclaré être responsable et a fait les travaux nécessaires pour réparer la fuite. De plus, ils ont fait assécher les murs, et après cela, plus de fuite. Nous ne comprenions pas pourquoi une franchise était appliquée, et nous ne pouvions pas faire effectuer les travaux. Personne ne nous éclairait malgré nos nombreuses relances, nous n'avions même pas eu les rapports d'expertise.
Nous avons fini par "menacer de tribunal" et les ACM nous ont tout transmis. Les belles surprises que nous avons découvert... Nous avons fini par demander que les travaux complets soient payés et que nous nous en chargions nous-mêmes. Les travaux devraient débuter très prochainement, enfin, mais pas grâce aux ACM.
Surtout fuyez, ne vous assurez pas chez eux !!!
Nous avons également eu des soucis suite à une tentative de cambriolage. Nous avons une porte sécurisée et ils nous ont envoyé plusieurs experts qui n'y connaissaient rien en porte blindée. 
Personnellement, j'ai toutes mes assurances chez eux et je vais tout résilier car leur gestion est catastrophique. C'est bien trop cher pour le service derrière.</t>
  </si>
  <si>
    <t>fred-107451</t>
  </si>
  <si>
    <t xml:space="preserve">Remboursement zéro (!!!!) suite à cambriolage avec infraction forcée dans les locaux du jardin et enlèvement de vélos et d'outils de travail d'un valeur de plus de 1000€. 
Ceci malgré plainte, constat de police scientifique venu sur place, et un contrat à hauteur de 30€ mensuels. 
Sans analyse de dossier, ceci à été rejeté vite fait, bien fait - car 'pas TOUTES les portes de l'immeuble sont sécurisés avec des serrures de sécurité certifiées'.  
Si vous êtes chez ACM constatel, ne vous attendez surtout pas à des remboursements suite à un vol. Au moins vous sauriez que ce n'est même pas la peine de porter plainte et de passer par les différentes étapes de validation du dossier. 
Merci pour rien à cette assurance fictive qui est surtout là pour vous prendre le prélèvement mensuel. </t>
  </si>
  <si>
    <t>rose-rocher-104694</t>
  </si>
  <si>
    <t>Satisfaite FFA n,est pas une mutuelle et se retranche derriere son statut, pour ne pas appliquer la loi Chatel, bien qiu'elle opere au meme titre qu'une mutuelle. Il est très difficile de résilier , j'en suis a la 2 e tentative et aujourd'hui on me réclame une photocopie de carte d'identité et surtout un courrier de résiliation manuscrit , l',adherent est une femme agée e 87 ans avec problème d'arthrose important.Cette adhérente paye ses cotisation depuis plus de 30 ans , autant vous dire que tous les moyens sont bons pour conserver un contrat environs 40Euros au dessus du prix du marché. NE PAS SIGNER AVEC FFA pour éviter les problèmes de résiliation</t>
  </si>
  <si>
    <t>matkra-104345</t>
  </si>
  <si>
    <t>Assureur à fuir ! J'ai été victime d'un vol de cave avec effraction. La porte des communs était fermée ainsi que la porte de ma cave (porte pleine fermée à double tour fracturée au pied de biche). Du vin, des skis, un vélo (attaché) et autres ont été volés. Refus d'indemnisation au motif que la serrure n'était pas assez sécurisée. Pourtant il fallait bien dégrader le mur et la porte pour ouvrir, sans doute avec une force importante. 
Finalement, je n'aurais pas été moins bien remboursé par un assureur low-cost et j'aurais économisé sur mes cotisations.</t>
  </si>
  <si>
    <t>mau-104200</t>
  </si>
  <si>
    <t xml:space="preserve">Bonjour ,
Je suis vraiment déçue de l’assurance habitation,
Dégâts des eaux début janvier.. et je viens de recevoir le retour que ce n’est pas pris en charge.. j’ai payé Une franchise pour qu’on me dise ça ?? 
Je compte bien aller voir ailleurs ! </t>
  </si>
  <si>
    <t>zinkhal-104113</t>
  </si>
  <si>
    <t xml:space="preserve">1 étoile car le 0 n’est pas prévu. Nous reprochons à constatel de mandater un partenaire incompétent, loin d’assister le client...
Une recherche de fuite destructive est nécessaire pour identifier l’origine d’une fuite d’eau, c’est relativement simple de missionner un artisan équipé pour cette intervention. 
Or depuis 15 jours, les différents interlocuteurs de l’entreprise partenaire Domus nous racontent tout et son contraire, soit l’ordre n’a pas été adressé, propos mensonger, un e-mail adressé par Constatel prouve le contraire, soit il faut un compte-rendu de la première recherche effectuée par notre voisin, qui subit les désagréments, nécessaire à l’artisan. Cela ne les empêche pas de nous adresser des sms nous invitant à prendre contact avec leurs artisans partenaires.
Nous avons demandé à constatel de changer d’entreprise partenaire suite à l’incapacité d’exécuter l’ordre de la mission par Domus, ils refusent.
Ce procédé mis en place par ACM qui délègue la gestion des sinistres à Constatel, qui mandate un partenaire travaux qui vous mettra en relation avec  un artisan est fait pour décourager les sinistrés ?
La sous-traitance, rien de mieux pour s’éloigner de ses clients.
Comptez sur nous, pour nous éloigner de vous ACM et n’oubliez pas de remercier Constatel et Domus, pour l’excellent travail de fidélisation de vos clients.
</t>
  </si>
  <si>
    <t>lama-103098</t>
  </si>
  <si>
    <t>ASSURANCE du cREDIT MUTUEL une HONTE de se prevaloir assureurs envoyes par ma banque CIC assure pour un pavillon ,victime cambriolage le 1 01 2019 en notre absence etant en province pour les fetes,retour en urgence le meme jour ,demarches faites police empreintes  etc remboursement fenetre  fracturee  ok,mais tous les bijoux,une tele neuve encore dans l emballage ,trotinette electrique rembourses 179 euros au bout de 2 ans motif les bijoux ne sont pas assures la trotinette engin a moteur non prise en compte tele neuve 120euros  de vetuste jamais deballee elle avait 1 mois factures  ,photos fournies rien n y a fait et maintenant on me resilie sans motifs valables ;2 maisons et 3 vehicules c est la premiere fois que çà  merci arrive a 70ans je pense m etre fait AVOIR en croyant etre assuré  c est helas la triste constatation de nombre de mes connaissances ayant eues cette meme mesaventure</t>
  </si>
  <si>
    <t>lilas59-102800</t>
  </si>
  <si>
    <t>Pourri. J ai été cambriolée en septembre. Porte fracturée et canapé volé (plus  d d'autres petites choses). L expert me réclame un document que je peux fournir et le constructeur mz propose de lui expliquer pourquoi. Mail envoyé à  l'expert qui me répond qu in ne peut contacter le constructeur et que je dois lui réclamer les documents manquants.</t>
  </si>
  <si>
    <t>julied-94369</t>
  </si>
  <si>
    <t>Suite à un dégât des eaux, une partie du plafond s'est écroulée détruisant ma cuisine. Cela a rendu mon appartement inhabitable pour plusieurs mois, et ma situation personnelle compliquée.
J'aurais espéré que le Crédit Mutuel, à qui ma famille est loyale depuis tant d'années, puisse s'occuper correctement de ma situation...mais il n'en est rien !
L'expert mandaté pour s'occuper du dossier a tout fait pour réduire "l'aide" à peau de chagrin et la proposition pour la cuisine est plus faible que la plus faible proposition de devis ! 
Depuis le début j'ai l'impression de devoir me battre contre mon assureur alors que celui-ci est sensé me défendre ! Cheffe d'entreprise, j'ai perdu un temps fou et précieux à défendre mon propre cas...</t>
  </si>
  <si>
    <t>lili78-92987</t>
  </si>
  <si>
    <t xml:space="preserve">Bonjour, je suis complètement écœurée de cette assurance.
J'ai loué ma maison à un locataire qui a dégradé mon logement et qui est en impayé loyer: au moment de l'état de sortie des lieux j'ai signalé la situation. J'ai également découvert une fissure sur mon mur de garage. Le dossier est en cours... le discours pour les impayés on va utiliser votre caution et pour les dégâts Ben écoutez vous avez des franchises systématiques par éléments déclarés de 120 euros lol et non sur l'ensemble des dégâts. De plus ma conseillère m'annonce qu'il refuse de m'assurer par la suite en multirisques contre le vandalisme en tant que résidence secondaire puisque je ne veux plus louer au vu de ma mésaventure car il y a des sinistres causés par le locataire qui d'ailleurs au final vont être pris sur la caution. Quant au loyer impayé je me demande l'excuse qui vont me sortir et je ne parle même pas de ma fissure... obligée de prendre une autre assurance pour couvrir le vandalisme incroyable mais vrai ! Je suis écœurée ! </t>
  </si>
  <si>
    <t>christy2512-91944</t>
  </si>
  <si>
    <t>Bonjour, ma maman de 90 ans a eu une fissure sur un mur de la salle à manger, j'ai fait venir l'agence immobilière qui nous a dit de faire une déclaration, l'expert a envoyé 2 fois le rapport car la premier fois il ne l'avait pas et en plus j'ai attendu 3 semaines, pour me dire qu'il ne me remboursait pas car cela faisait 5 ans qu'elle avait la fissure et que la garantie est de deux ans ?? Inadmissible font tout pour ne pas payer??</t>
  </si>
  <si>
    <t>sylvie-91379</t>
  </si>
  <si>
    <t>Concerne l'assurance extra scolaire dans notre assurance. Suite à agression avec vol filmé par les caméras de la ville et vu au commissariat, aucun remboursement car les faits n'ont pas eu lieu au domicile ! A quoi sert l'assurance extra-scolaire dans ce cas ! Je quitte les ACM (tout contrats condondus) !</t>
  </si>
  <si>
    <t>clo-85775</t>
  </si>
  <si>
    <t>Je suis sociétaire du Credit Mutuel depuis + de 50 ans, j'ai déposé un dossier de sinistre le 24/10/2018 pour des fissures sur mes façades qui nécessitent un renforcement de la fondation. Dossier toujours en cours de traitement et aucun délai donné.  Sans commentaire..</t>
  </si>
  <si>
    <t>loly-81751</t>
  </si>
  <si>
    <t>Aucune neutralitee si je pouvais mettre 0 etoile je le ferais malheuresement pour changer d assurance il faut attendre un an j attend la fin de mon dossier sinistre Cabinet ELEX devrait se mettre à jour par le biais d internet car ils ne savent meme pas pk ils viennent chez vous, ils vous rabaisse, mets la faute sur vous et minimise les prix des dégats en gros il ne prennent rien en compte par chance j ai un temoin je ne vous laisserais pas mes droits et ce dossier ira au tribunal. par contre il n y a aucun provleme l orsque vous nous preleves tous les mois et il y a interet qu il n y en ai pas pfff vraiment deçu vous m avez donné le credit immobilier que si je prennait votre assurance</t>
  </si>
  <si>
    <t>yvan59-80523</t>
  </si>
  <si>
    <t>Une attente interminable au téléphone. (Constatel)
Des interlocuteurs peu aimables
Temps de traitement du sinistre infini</t>
  </si>
  <si>
    <t>subito-13711</t>
  </si>
  <si>
    <t>Aux ACM IARD de Strasbourg, j'ai souscrit un contrat assurance habitation multirisques qui contient l'assurance catastrophes naturelles et catastrophes technologiques. En septembre 2018, j'ai déclaré à mon assureur et en mairie le sinistre, à savoir apparition de fissures sur ma maison suite à la sécheresse de 2018. L'expert est passé le 21 novembre 2018. Dans son rapport il préconise une étude du sol, ainsi en février 2019, toutes les conditions sont réunies pour faire réaliser cette étude. Le 1er juillet 2019, j'ai envoyé aux ACM, l'arrêté de reconnaisse de l'état catastrophes naturelles de ma communes. Le 25 juillet 2019, j'ai signalé (en vain) l'apparition de nouvelles fissures.
Les ACM ne respectent pas la loi, elles refusent de me transmettre le rapport d'expertise (leur courrier du 25 juillet 2019). Aujourd'hui 21 septembre 2019, alors que toutes les conditions sont réunies depuis février 2019, les ACM ne m'ont pas encore envoyé la prise en charge pour effectuer l'étude du sol. De plus, la loi prévoit que le rapport d'expertise doit contenir les mesures conservatoires pour éviter l'aggravation du sinistre, les ACM font fi de cette obligation, je n'ai connaissance d'aucune mesure à  prendre, pourtant le sinistre c'est aggravé. Assureur non sérieux, à éviter.</t>
  </si>
  <si>
    <t>vavie-78719</t>
  </si>
  <si>
    <t>Personne au téléphone, mise en attente indéfiniment . Obligé de faire sa déclaration en ligne : pour une vieille dame de 88 ans, très compliqué ! par contre réponse nébuleuse et négative au bout de 2 jours !!</t>
  </si>
  <si>
    <t>doudou77-70783</t>
  </si>
  <si>
    <t>J'ai eu un incendie en octobre 2017 et rien n'est réglé à ce jour. Après beaucoup de péripétie et quelques points dont nous étions d'accord avec l'expert de compagnie, son rapport ne tenait plus aucun compte des mes remarques, ni des remarques de l'expert d'assuré. Depuis, il ne veut plus rien entendre et l'assurance ce protège derrière lui. Tous les devis des artisans ont été revu drastiquement à la baisse. Sans compter des taux de vétusté énorme.
Je ne demande pas que l'on me refasse la maison, mais je pense qu'un peu de décence dans ces moments difficiles aurait été de bon gout. Cette année là, j'ai perdu ma mère et il y a eu un incendie. Aujourd'hui nous sommes au point-mort et je souhaite vivement que cela se réglé au lus vite. Les artisans ont travaillé et pour le moment je les ai payé avec mes fonds propres.
Pour finir je me permets de soulever un point qui me chagrine. Vous vous doutez bien que depuis l'assurance m'a viré, bien sur. 
Je me permets aussi de soulever un point. En relisant les mails que j'ai eu avec la conseillère du Crédit Mutuel assurances, et du contrat final que j'ai signé, je me suis aperçus qu'il y avait une énorme différence entre le devis et le contrat. Dans le devis il y avait d'inscrit "Reconstruction à neuf et montant illimité", puis dans le contrat cette phrase qui change tout a disparue. Vous me direz que je n'avais qu'a bien relire. Mais je faisais entièrement confiance envers la conseillère qui était celle de ma mère avant. Je pense qu'il pourrait y avoir une faute. Mais il faudrait au moins vingt pages pour expliquer presque deux ans.</t>
  </si>
  <si>
    <t>laboriens-63175</t>
  </si>
  <si>
    <t>je suis sous curatelle apres etre parti de chez allianz cause leur contabilité je suis allez chez credit mutuel car ces ma banque, ma curratrice ma aider a souscrire puis plus tard j'ai souscrit a une telesurveillance chez credit mutuel quand j'ai recu l'avenant j'ai vu ce que j'avais pas fait attentiona la souscription que j'avais souscrit en temps que propriétaire hors je suis que locataire donc j'ai envoyer un mail a la personne indiqué sur le document que j'ai eu au telephone tres simpatique il m'as envoyé un nouveau avenant avec la modifie que j'etais locataire donc merci je recommande</t>
  </si>
  <si>
    <t>patou130460-75632</t>
  </si>
  <si>
    <t>30 ans de cotisations sans sinistre or je viens d avoir une infiltration d eaux je suis proprietaire dans une co prop je me bats depuis deux mois avec ACM ,dedagréable, toujours des papiers en plus à faire j ai 75 ans et j en ai marre je ne suis pas une adepte internet et c ' est complique ils ne se mettent pas à notre portée trés décue en mécontente je vais finir par laisser mon plafond m tomber dessue c 'est abuse</t>
  </si>
  <si>
    <t>benito-71609</t>
  </si>
  <si>
    <t>De victime d'un cambriolage je deviens suspect par mon assureur, malgré l'arrestation des auteurs du cambriolage.Il cherche mille et une excuse pour ne pas régler.</t>
  </si>
  <si>
    <t>hoshi-68693</t>
  </si>
  <si>
    <t xml:space="preserve">Je regrette d'avoir souscrit un contrat d'assurance habitation. Aucun suivie, pas de communication possible. Il répète la même phrase à l'infini. Pour une résiliation suite à un décès avant échéance de l'assurance, ils ne veulent pas rembourser les mois restants.
</t>
  </si>
  <si>
    <t>gfu-66762</t>
  </si>
  <si>
    <t>2 mois à batailler pour 2 ordinateurs endommages suite tempête. Renvoi entre expert et assurance pour finalement avoir un message de la personne chez l'expert qui a mon dossier en charge qu'elle a quitté la societe. L'assurance me redemande les devis déjà envoyés. On m'annonce au départ une franchise de 60e sur un ordinateur de 4ans et maintenant on m'annonce une franchise de 120 et on me dit me faire un geste commercial en la baissant à 60. Montant des devis 137 euros et je m'épuise pour ça à coups de fil et de mails; zero satisfaction et aucun professionnalisme du suivi de mon dossier ni des indemnisations</t>
  </si>
  <si>
    <t>mcallies-66351</t>
  </si>
  <si>
    <t>Suite à un accident de vélo ou la responsabilité était à 100% adverse, mon assureur ( Crédit Mutuel) a fait preuve d'ingérance auprès de l'expert independant afin que celui ci enleve des éléments de son rapport... Je vous laisserai juger seul de cette assurance et des procédés douteux d'un compagnie qui prone des "solutions qui servent le seul interet client".</t>
  </si>
  <si>
    <t>pascaline-65297</t>
  </si>
  <si>
    <t>Je déconseille totalement l'assurance Protecteur Bailleur des ACM-constatel. Aucune transparence dans la relation avant tout téléphonique, temps anormalement long pour des réponses évasives. Une année écoulée à écrire des dossiers pour aucun dédommagement.</t>
  </si>
  <si>
    <t>trt85-64685</t>
  </si>
  <si>
    <t>une chose est sur, oui une compagnie à fuir, je me pose la question si je reconduit vraiment la totalité de mes contrats, auto, habitation, pj gav, assurance vie, bref la panoplie, la fidélité est non récompensé chez eux, passé votre chemin avec une autre compagnie d'assurance.
le sinistre :
4 mois pour un sinistre, le frigo est hs et mon sèche linge idem, le sèche linge me dérange pas pour l'instant, heureusement qu'on peux compter sur des personnes pour le prêt d'un frigo.</t>
  </si>
  <si>
    <t>assure-commentateur-29093</t>
  </si>
  <si>
    <t xml:space="preserve">SINISTRE DEGAT DES EAUX le 6/02 et j'attends encore l'aboutissement de la prestation au 10/04. Pas sérieux pour cette affaire
Aucun retour informatif depuis que l'expert assurance est intervenu </t>
  </si>
  <si>
    <t>anais-62144</t>
  </si>
  <si>
    <t xml:space="preserve">A FUIR !!!! Fidèle à l'entité Crédit Mutuel depuis plus de 30 ans, j'ai souscrit l'assurance habitation de mon appartement auprès des ACM en toute confiance ... ça, c'était avant ~~ Jusqu'au jour où la canalisation
d'un voisin casse au sein de la dalle de mon salon, c'était en janvier 2017 _x009b_ logement inhabitable. Après des semaines pour faire venir un jeune expert dont le professionnalisme reste bien discutable, des heures passées à leur écrire les moindres détails, accompagnés de plans, photos afin qu'il n'y ait pas de quiproquo et que les choses leur soient les plus claires possibles,  je suis encore à ce jour "à la rue". Des réponses aux lettres dans un délai allant de 4 semaines à 10 semaines (tout étant complètement bloqué pendant ce temps), un indemnisation versée à mon voisin pour des dégâts reconnus sur ma propriété privée et toujours non résolus à ce jour, erreur de gestion qu'il ne veulent pas admettre et enfin aucune indemnisation du fait que mon logement est inhabitable et que je paie un second loyer ceci malgré mes demandes jusqu'à la lettre recommandée AR. </t>
  </si>
  <si>
    <t>vivi67-61132</t>
  </si>
  <si>
    <t>victime de la tempête Eléanore, je reste au stade 0 dans le traitement de mon dossier.
j'ai transmis les factures que j'avais, car maison de 1993 achetée en 2015, des photos des dégâts, j'ai tél deux fois, quatre mails, aucune réponse de date pour l'expertise et un besoin obligatoire de devis sans jamais donné de forfait ou de détail de remboursement.
Alors que nous avons tout fait et essayer de réparer provisoirement comme on pouvait.
Je suis tellement déçue, j'ai pris cette assurance avec crédit immo alors que j'étais à la concurrence depuis des années, car employée d'une assurance concurrente et j'ai eu des sinistres remboursés sans aucun soucis..
une honte dans le suivi du dossier et dans les réponses apportées au tél. Quand je vois dans mon entreprise 3/4 des sinistrés ont déjà été remboursés...c'est rageant de voir cela...
franchement dès que c'est terminé je pars et je ferai une bonne pub...</t>
  </si>
  <si>
    <t>sissi44760-60994</t>
  </si>
  <si>
    <t>Assurée depuis 17 ans au crédit mutuel, sans aucun sinistre, j'ai eu un dommage électrique lié à un orage le 5 janvier. Mon congélateur a grillé et j'ai perdu tout son contenu. Après avoir essayé vainement de joindre par téléphone le service constatel (plus de 20 minutes de musique) j'ai fait ma déclaration de sinistre en ligne. J'ai su dans un premier temps que mon congélateur ne me serait pas remboursé car âgé de plus de 10 ans. On me demande de lister son contenu, ce que j'ai fait et joins en ligne le 19 janvier. Depuis cette date, silence radio et quand je vais sur la rubrique "suivre mes sinistres", ma liste a disparu. Je leur ai donc retransmise par mail. Il s'agit de mon premier sinistre en 17 ans et en tout état de cause, à défaut d'une réponse et d'un remboursement satisfaisant, je n'hésiterai pas à changer tous mes contrats d'assurance....</t>
  </si>
  <si>
    <t>bigotes-60361</t>
  </si>
  <si>
    <t>Bonjour, ma fille et moi même nous sommes de fidèles clients depuis de très nombreuses années.(voitures habitation santé) Je suis victime d'un D.D.E en 02/2016 dans l'appartement pour lequel je suis assuré P.N.O. Infiltration d'eau au plafond venant des combles perdus (copro).2 experts sont passés aucun n'a visité les combles. Ils ont déterminé que le sinistre provenait d'une condensation des gaine VMC. Aucune photo. Dans ces conditions je suis moi même un très bon expert. Même si c'était une condensation ACM aurait semble t il m'indemniser pour la remise en état des embellissements (_x009b_1600.00€) et se retourner vers l'assurance de la copro ou D.O dans le cadre de la convention CID -COP. Le dernier emel ACM IARD me dit que si  je ne suis pas satisfait je n'ai qu'à saisir le conciliateur des assurances. A ce jour le sinistre perdure et les désordres s'amplifient. J'ai une perte de revenus locatifs assez conséquentes. MERCI A.C.M ASSURANCE CONTRATS MYSTERIEUX. Tant que tu n'as pas de sinistre tu es le bienvenu mais dès le premier sinistre tu n'es plus qu'un N° de sinistre à ne pas couvrir.</t>
  </si>
  <si>
    <t>avo-56627</t>
  </si>
  <si>
    <t>bonjour , je viens d'avoir un sinistre electrique  edf au changement du compteur linky a mal serré les bornes du secondaire du differentiels de plus mal ligne a des baisses de tension le soir depuis qqes mois , mon frigo americain hs, le compresseur froid ne demarre plus depuis une baisse de tension le 7/11/2017 .. tous est decongelé le frigo est hs . et il y a qqes semaines, j'ai eu une baisse de tension j'ai eu egalement une panne sur du materiel informatique .. bien deviné quoi : a la declaration du sinistre la conseillere des acm me dit nous savons que vous n'allez pas rester des jours et des jours sans frigo .. bien heureusement que j'ai anticipé je viens recevoir une lettre de l'expert qui passe le 11 decembre ! qu'elle serieux ! a banir j'ai deja eu 4 experiences negative sur les acm  faut fuire de toutes urgences .. heureusement que j'ai anticipé l'achat du frigo !! je n'attends rien de cette compagnie , je vais retirer mes 2 voitures moto habitation et extra scolaire et meme essayer de voir pour faire racheter l'assurance de mon credit maison .. je vous conseil de fuire !!</t>
  </si>
  <si>
    <t>loca-ms-58735</t>
  </si>
  <si>
    <t xml:space="preserve">Assurés depuis des années, 1 degat des eaux en aout lié à une intervention exterieur sur un adoucisseur. Declaration d'assurance et demande d'expertise qui traine depuis 3 mois. On relance, on a enfin une expertise programmée, et on recoit un courrier d'avis de resiliation des ACM car on rompt la confiance ! De qui se moque t on ? defendez vous vos clients, ou vous contentez vous d'encaisser les primes ? 
Je resilie tous mes comptes chez vous. </t>
  </si>
  <si>
    <t>mie59-57664</t>
  </si>
  <si>
    <t>nous avons toutes nos assurances au credit mutuel depuis sa création et nous sommes très satisfaits</t>
  </si>
  <si>
    <t>caro-57571</t>
  </si>
  <si>
    <t>bonjour j ai signalé un degat des eaux le 04 09 2017 et a chaque fois on me dis jamais la meme chose j ai envoyé le constat le devis et le nombre d heures estimé .et depuis bin ont me ballade au téléphone que faire ?attention j ai tout envoyé par mail car c est soi disant plus rapide</t>
  </si>
  <si>
    <t>baloo-57059</t>
  </si>
  <si>
    <t>pas du tout compétitif...
Le pire est le CFCAL, filiale du crédit mutuel. Des rapaces à éviter absolument !!!</t>
  </si>
  <si>
    <t>08 juillet 2017 suite à une expérience en juillet 2017</t>
  </si>
  <si>
    <t>yohann-55887</t>
  </si>
  <si>
    <t>Assuré par obligation suite à mon prêt immo chez CM.
Très déçu. Je viens d'être victime d'un cambriolage avec effraction dans ma cave. On refuse de m'indemniser.
La raison ? On croit rêver, voici un extrait de la lettre de réponse que j'ai reçu : "les faits décrits ne correspondant pas à la définition du vol selon les termes de votre contrat d'assurance habitation, sa garantie "vol" ne peut s'appliquer." 
Là faudrait m'expliquer en quoi un cambriolage ne constitue pas un vol.
"Selon les éléments transmis, il apparait que votre porte ne comporte aucune serrure, uniquement un cadenas et deux crochets. Nous vous rappelons qu'au titre de votre contrat, toutes les portes d'accès à vos locaux assurés doivent être munies d'une serrure de sûreté pour pouvoir bénéficier de la garantie "vol".
Là encore une fois, j'ai beau regardé mon contrat, ce détail n'apparait nul part. Et qui irait mettre une porte de sécurité dans sa cave ! Aucun des documents que j'ai signé ne stipule cette close.
Je ne vais pas en rester là, car au final on paye à s'assurer alors que dans tous les cas on ne peut pas être indemnisés !!!
Au final, c'est vous qui nous volez !!!!</t>
  </si>
  <si>
    <t>03 juin 2017 suite à une expérience en juin 2017</t>
  </si>
  <si>
    <t>digrande-55111</t>
  </si>
  <si>
    <t>Nul. C'est un chantier ce groupe....banque assurance. ...une vrai catastrophe. J'ai dû céder le dossier à un avocat.
Mutuelle, banque,  protection juridique et assurances...je n'arrive pas à comprendre comment font ils pour travailler avec autant de louper</t>
  </si>
  <si>
    <t>severine59350-49735</t>
  </si>
  <si>
    <t>J'ai un dégât des eaux donc infiltration sur mes mur et plafond  j'ai envoyé devis ect comme convenu j'appel aujourdhui pour savoir si mes documents on bien été reçu et comment se passe la suite car en 8 ans assuré chez eu jamais eu de sinistre et la la personne me di que si tout est ok je peux commencé les travaux étonné je dois avancé les frais qui montent a 1300e</t>
  </si>
  <si>
    <t>karlita-137102</t>
  </si>
  <si>
    <t>Ne souscrivez pas d'assurance habitation chez eux, les experts mettent plus de 15 jours pour vous contacter. Ils cherchent la moindre petite bête pour ne pas vous indemniser, les experts au lieu d'aller à l'essentiel visite toute votre maison et vous signal le moindre le défaut alors que ce n'est pas pour ça qu'ils sont venus. L'assurance vous dit par téléphone couvrir certains dégâts, il suffit que l'expert dit de ne pas indemniser, ils ne le font pas alors que ça n'a rien à voir. Cherchez des assurances bien quitte à en mettre le prix</t>
  </si>
  <si>
    <t>07 octobre 2021 suite à une expérience en septembre 2021</t>
  </si>
  <si>
    <t>defossez--136375</t>
  </si>
  <si>
    <t xml:space="preserve">Je trouve que cette compagnie régresse, j'ai eu un sinistre le 12 /9, ce n'est pas couvert.
Toutefois, vous pouvez solliciter le fonds de solidarité.
Tous les intervenants étaient unanimes, je vous envoie le dossier de saisine.
Au bout de 35 ans Mme À....
S'est rendue compte qu'elle n'avait pas mon adresse mail.
Le dysfonctionnent du thermostat n'est pas une cause additionnelle.
Donc, pas de possibilité de saisir le fonds de solidarité.
Je vous déconseille cette compagnie.
Macif n'est pas fiable
</t>
  </si>
  <si>
    <t>papillon-130894</t>
  </si>
  <si>
    <t xml:space="preserve">Clients depuis 39 ans à la Macif et toujours satisfaits de leurs services jusqu'à juin 2021 où un orage a endommagé le moteur et la batterie de notre volet roulant fonctionnant à l'énergie solaire, l'expert mandaté par la Macif a refusé de nous dédommager sous prétexte que cet équipement n'était pas relié à l'électricité et ne pouvait en aucun cas avoir été endommagé par un orage. Nous avons contesté son expertise et le dossier a été réétudié et deuxième refus.
Nous venons de consulter le site officiel de cette compagnie où ils précisent que les équipements solaires sont couverts par l'assurance habitation, il y a de quoi rire s'il ne fallait pas que nous déboursions 700 € de notre poche pour régler la réparation.
Nous avons demandé un rendez-vous dans notre agence pour savoir si nous pouvions assurer nos volets solaires en payant une surprime; On nous a répondu que ce n'était pas possible. Vu ce qui est écrit sur le site officiel on est vraiment dans un vaudeville !!
</t>
  </si>
  <si>
    <t>olivier333-129523</t>
  </si>
  <si>
    <t xml:space="preserve">Pour ma part
Nous avons eu un déboire avec l'assurance GLI MACIF qui c'est désengagé des qu'on a eu besoin d'eux !
Si vous avez besoin de ne pas être couvert, allez chez eux !
voici notre situation :
1/ j'ai payé mes cotisations durant 6 années à la GLI Macif
2/ est survenu en juin 2021 un impayé de loyer et des dégradations
3/ je reçois un courrier de la MACIF justifiant qu'il ne couvrirait pas l'impayé ainsi que les dégâts
4/ j'ai du faire tous les travaux seul, dépenser en terme de travaux, et faire mon deuil du loyer impayé
5/ Enfin cerise sur le gâteau je demandé à la MACIF par courrier recommandé une demande de remboursement pour les 6 années ou j'ai payé une prestation qui ne m'assurait pas !
RÉSULTAT : COURRIER DE REFUS DE REMBOURSEMENT ! ces volleurs ne m'ont jamais assuré et en plus ils gardent les cotisations versées des 6 années sous prétexte qu'il manquait une signature du deuxième locataire sur une page du bail !
A présent nous sommes chez la GENERALI qui ''a priori'' valide à l'entrée les dossiers, je dis bien a priori car je ne fais pas confiance aux assureurs !
</t>
  </si>
  <si>
    <t>bidy--128283</t>
  </si>
  <si>
    <t>Ne reagi pas  lors d'un sinistre. Il faut sans cesse les relancer . Pas moyen de les avoir directement au téléphone.  L'urgence ils ne connaissent pas  ,ils deleguent la gestion à un tiers.</t>
  </si>
  <si>
    <t>patrick7785-121154</t>
  </si>
  <si>
    <t>Le pire service commercial auquel nous avons eu à faire.
Il n hésitent pas à vous raccrocher au nez et refusent de vous passer un responsable en cas de litige .</t>
  </si>
  <si>
    <t>ju-117468</t>
  </si>
  <si>
    <t>Très déçu ! j'ai pris une assurance habitation auprès de leur service le 10 mai 2021 auquel j'ai adjoint une option pour mon vélo. Mon vélo à été volé le 17 juin. En les appelant j'ai eu la désagréable surprise d'apprendre que mon vélo n’était pas encore couvert et qu'il serai pris en charge que le 26 juin suite à la lois Hamon. Donc aucun recours. Les informations lors de la souscription ne m'ont pas été correctement communiquées !</t>
  </si>
  <si>
    <t>benji88-81742</t>
  </si>
  <si>
    <t>Assuré à la Macif depuis toujours, je suis de plus en plus déçu de cette assurance qui n'assume pas son rôle. Dégâts des eaux causés à deux reprises suite à d'importantes pluies alors que des travaux étaient effectués en toiture de mon immeuble. Un an plus tard je suis encore en train de me battre pour me faire indemniser. Sans parler qu'ils ont en plus fait des erreurs dans les numéros de dossiers ouverts. Bref ils sont nuls et n'indemnisent pas. N'ayant plus l'énergie de me battre j'ai du faire appel à la société Lyanne qui s'occupe pour moi de faire valoir mes droits. Bref je songe sérieusement à changer d'assureur...</t>
  </si>
  <si>
    <t>gmou-116255</t>
  </si>
  <si>
    <t>La MACIF est :
De plus en plus inefficace 
De moins en moins respectueuse de la relation client
Fait appel aux experts low cosy en ligne ou non
Qui sont incompétents, non professionnels mais par contre jouent le jeu de l’assureur en indemnisant moins que le minimum et en lésant donc le client MACIF
Au bout de plus de 50 ans de cotisations mes parents sont écœurés et décidés à RÉSILIER TOUS LEURS CONTRATS...
Faites en de même...</t>
  </si>
  <si>
    <t>gmou-116240</t>
  </si>
  <si>
    <t>Pas competitif
Ne protège pas ses clients
Un interlocuteur à chaque coup de téléphone.
Reexplication du dossier entier à chaque fois
Téléoperateur incompétent et non responsable...</t>
  </si>
  <si>
    <t>alfrt-107736</t>
  </si>
  <si>
    <t>À fuir !!
Ça fait plus de deux ans que j’ai quitté mon appartement et qu’ils continuent à me facturer, Sous prétexte qu’il n’aurait jamais reçu de résiliation. Et évidemment que ton appel au bout de 11 minutes seulement pour réussir à avoir quelqu’un au service sinistre car en direct c’est impossible on m’envoie un lien pour envoyer un mail ou on me raccroche au nez, et quand j’arrive à avoir quelqu’un la personne m’annonce 15 minutes d’attente et lors de la mise en relation ça raccroche évidemment personne ne rappelle !une catastrophe !et en attendant le compte est toujours ponctionné  c’est vraiment honteux</t>
  </si>
  <si>
    <t>nj75-112448</t>
  </si>
  <si>
    <t>J'ai fait une déclaration de sinistre fin septembre 2020, le dossier n'est toujours pas réglé et ce malgré 2 lettres de réclamation auxquelles la MACIF n'a jamais pris la peine de répondre formellement. C'est scandaleux!
Aucun suivi client, il faut à chaque fois appeler le centre d'appels et réexpliqué le dossier, aucun suivi des partenaires (experts, société de recherche de fuites d'eau). Aucun respect de la relation client ( je suis cliente depuis 1985 et j'ai toutes mes assurances à la MACIF - + un compte d'épargne + une assurance prêt). Tout confondu je verse environ 500 € par mois à la MACIF et aucune considération. Je vais faire le nécessaire pour trouver un autre assureur ayant le souci et le respect de ses clients</t>
  </si>
  <si>
    <t>aline-yann-ferlin-111043</t>
  </si>
  <si>
    <t>Ça fait 20 ans que je paye cette assurance et lors de problème dégât des eaux, aucune prise en charge toutes les excuses sont bonnes pour se dédouaner, bonne pour payer c'est tout!</t>
  </si>
  <si>
    <t>elisa-110672</t>
  </si>
  <si>
    <t xml:space="preserve">Un festival d'affirmations erronées... 
La Macif veut récupérer les propriétaires de Mobil-homes en proposant une assurance soi disant pour Mobil-home à part qu'il s'agit en fait d'une banale assurance résidence secondaire, ce qui n'est pas du tout adaptée à une habitation entre caravane et résidence. 
La conseillère me dit que c'est du fixe, me demande si j'ai un poil à bois dans le Mobil home et me dit que je n'ai pas obligation d'assurance alors qu'un mobil home est dans un camping et qu'il est exigé une assurance. 
Finalement elle a fini par me raccrocher au nez... 
Je rappelle et une autre personne m'apprend que finalement ils n'assurent pas forcément les Mobil homes, qu'il faut en faire la demande au siège mais seulement si on est déjà chez eux.... 
Bref, finalement une annonce sur Internet qui ne correspond pas à la réalité... </t>
  </si>
  <si>
    <t>chichid-110235</t>
  </si>
  <si>
    <t>Une assurance qui cherche la rentabilité à tout prix. Sociétaire depuis une quinzaine d’années sans incident, ils n’ont pas hésité à me résilier mes contrats après avoir utilisé la protection juridique qu’ils m’ont eux-mêmes proposés. Un conseil Fuyez, ils n’ont aucune humanité c’est les chiffres d’abord.</t>
  </si>
  <si>
    <t>lexav69-107739</t>
  </si>
  <si>
    <t xml:space="preserve">Je suis extrêmement déçu de cette mutuelle qui refuse de prendre en charge un sinistre qu'elle avait pourtant accepté de couvrir. Je ne la recommande absolument pas.
Je suis sociétaire depuis presque 30 ans avec quasiment aucun sinistre à mon actif. Je suis donc ce que l'on appelle un TRES bon client fidèle…
Je ne suis pas un râleur compulsif ni un « haters » des réseaux sociaux. Notre histoire est relativement simple, en voici ci-après les grandes lignes.
Nous avons subi un dégât des eaux dû à une fissure dans le mur extérieur de notre maison. La #macif mandate un expert et accepte en 2016 de prendre en charge les dégâts occasionnés à condition que l'origine de la fuite soit réparée.
Le temps de trouver l'artisan idoine pour réparer le mur et l'enduit extérieur, que ce même artisan nous intègre à son planning, plusieurs mois se sont écoulés.
A ce moment-là, ma femme est enceinte de notre 3ème enfant. Etant sensibilisés aux risques liés aux perturbateurs endocriniens, nous décidons de ne faire subir, ni à mon épouse ni à notre nourrisson ni à nos 2 autres enfants non plus les odeurs de solvants inhérents aux travaux intérieurs.
C'est donc tout naturellement qu'en ce début d'année 2021, après un an d'hésitations liées à la COVID, nous revenons vers la #macif pour valider, la bonne prise en charge des travaux prévus.
Le conseiller fut très gêné de me dire que le dossier devait être validé par sa direction… 4 jours après je reçois un courrier du service « client sinistre » me disant qu'il refuse la prise en charge car le dossier est clos de leur côté. Je suis donc très mécontent, car de notre côté le dossier est loin d'être clos.
En conclusion, je tenais à témoigner afin que ceux qui hésitent à faire confiance à la #macif soient bien conscients de la manière dont les « bons » clients sont traités (je n'ose imaginer les malheureux qui sont dans l'obligation de signaler plusieurs sinistres sur une année…).
Je voulais aussi témoigner afin que ceux qui, comme moi, hésitaient à mettre en concurrence leurs assurances parce qu'ils pensent être mieux accompagnés lorsqu'ils en auront le besoin. Qu'ils se déculpabilisent bien tranquillement en se disant que la fidélité de la #macif n'est pas réciproque…
A bon entendeur,
</t>
  </si>
  <si>
    <t>pi-jon-15152</t>
  </si>
  <si>
    <t>je viens de faire les frais d'une entrée d'eau par la toiture ayant occasionnée des dégâts sur 3 plafonds, la laine de verre trempée dans les combles et une VMC HS qui ne fonctionne plus. La MACIF à mandaté le cabinet d'expertise SARETEC, qui se souciait d'avantage du nombre de pièces, de la surface du plancher, de la taille de ma pergolas, de la piscine. Il a refusé de monter voir les dégâts dans les combles pour des raisons de sécurité. Il a décidé de prendre en compte 2 plafonds sur 3, de ne pas rembourser la VMC, de changer 2 bandes de laine de verre sans être monter voir l'état des combles. Il n'a pas déterminé les causes de ces entrées d'eau, c'est soit disant pas son job, d'ailleurs l'assurance ne prendra pas en compte les causes mais qu'une partie des conséquences en se basant sur cette expertise bâclée, sans professionnalisme mais la MACIF trouve ce type d'expertise normale, l'expert n'avait pas besoin de constater les dégâts dans les combles. Dans mon contrat, je suis bien couvert par la recherche de l'origine des dégâts des eaux, la MACIF s'entête et répond toujours la même rengaine, on n'a pas a chercher les causes pour ce dégâts des eaux. Ca fait 30 ans que je suis sociétaire de la MACIF, il est clair qu'il ne me verrons plus quand ce sinistre sera clôturé et mes dégâts réparés. C'est moi qui fait avancer la MACIF en les relançant sans cesse pour connaitre leurs intentions. Rien à faire de la satisfaction de ses clients.</t>
  </si>
  <si>
    <t>alameda-68396</t>
  </si>
  <si>
    <t xml:space="preserve">Cela fait des années que je suis sociétaire à la MACIF. Je songe sérieusement à résilier tous les contrats chez eux (véhicules (2) habitations (il y en a 4 !) santé (2).
Il faut sans arrêt envoyer des RAR à la direction. Ils vous trouvent toujours un argument pour ne pas rembourser...
J'ai demandé 2 relevés d'informations. Sur l'un, "choc arrière" a été noté alors qu'il s'agit d'un "choc avant".
Mon frère assuré chez eux, a eu un accident piéton et la "défense recours" n'a pas été mise en avant. L'indemnité est plus que misérable. Ils ne veulent pas prendre en charge une expertise médicale contradictoire et donc c'est à nous de nous débrouiller.
Dans leur dernier livret d'informations, la Macif a mis en avant que les personnes handicapées avec leurs aidants familiaux étaient aidés. J'ai donc téléphoné. J'ai eu 3 interlocuteurs: la 1ère n'était pas au courant, "je vous rappelle cet après-midi", m'a t-elle dit,...j'attends toujours.
Le 2ème, très aimable, m'a transféré vers un travailleur social. Celle-ci m'a écoutée religieusement et finalement, je cite :"Lâchez du lest pendant 1 mois"!!!
</t>
  </si>
  <si>
    <t>meda-102706</t>
  </si>
  <si>
    <t>Bonjour à tous,
Je suis client MACIF depuis 20 ans, pour la 1ere fois j'ai du faire appel à eux suite à une effraction mon box... Celà fait 3 mois que mon box est ouvert à tous, que je suis transféré de service en service, redirigé vers un de leur partenaire qui n'en a rien à faire...
Je suis déçu, tout comme l'avis précédent, je paye depuis 20 ans l'ensemble de mes assurances chez eux pour une gestion deplorable.</t>
  </si>
  <si>
    <t>chris-102265</t>
  </si>
  <si>
    <t>Plus de 6 mois qu'ils me font payer mon assurance sans avoir résilié mon contrat auprès de l'ancienne compagnie. Et ce n'est toujours pas réglé malgré de nombreux appels et mails. A fuir!!</t>
  </si>
  <si>
    <t>pascal-101314</t>
  </si>
  <si>
    <t>Prix non compétitifs aussi bien en assurance auto qu'habitation.
Attention aligner leurs tarifs sur la concurrence cette compagnie n'hésite pas à enlever des "prestations" de façon insidieuse même au préjudice d'anciens clients.
Certains personnels en agence manque d'empathie et sont parfois plutôt arrogants.</t>
  </si>
  <si>
    <t>fleur-101241</t>
  </si>
  <si>
    <t>Ballottée d'un conseillé à l'autre depuis des mois pour un sinistre à mon domicile je croyais avoir enfin trouvé une écoute. Malheureusement il n'en est rien, l'assureur se retranche derrière l'expert aux abonnés absents pour cause de surcharge de dossier du au 1er confinement. Aucune communication ou communication parasité du fait de la diversité des conseillé (jamais le même). Un parcours du combattant pour les assurés. 
J'ai toujours apprécié la MACIF pour mon véhicule mais pour la maison c'est une autre affaire. J'envisage sérieusement de faire remonter le dossier vers un conciliateur de justice car je ne sais plus comment arriver à la conclusion de mon sinistre.</t>
  </si>
  <si>
    <t>isapat--100520</t>
  </si>
  <si>
    <t>Si vous avez besoin de rien la macif   est là !2 expertises  avant changement de hayon sur un Trafic car les agents de la macif se trompent pour envoyer leurs agents dans le bon secteur,2 expertises pour un optique cassé ,
Pour une catastrophe naturelle concernant des fissures sur maison ils font un constat en visioconférence !! Pour évaluer le sinistre à distance, c’est du bâclé !!!
Merci la MACIF</t>
  </si>
  <si>
    <t>julien-6994-100042</t>
  </si>
  <si>
    <t xml:space="preserve">Nous avons eu un degat des avec ma compagne.
Or, ceux ci après nous avoir mené en bateau pendant 5 jours n'ont meme pas envoyé un spécialiste de la recherche de fuite.
Prétextant que c'était à  l'assurance  du voisin  (car l'eau venait du plafond) ou au syndic d'intervenir.
Pour cela, il se retranche derrière la convention IRSI et ses modifications de juillet 2020...qui stipulent le contraire !!!
Donc en plus d'être des INCAPABLES ce sont des MENTEURS.
Ah oui j'oubliais aussi, IMPOLI, car ils peuvent aussi vous raccrocher au nez et vous passer la mauvaise ligne...sans faire exprès bien sûr....
SERVICE CLIENT BIDON ZERO
</t>
  </si>
  <si>
    <t>Je suis assuré depuis longtemps pour mon habitation, jamais pour le reste car ils sont beaucoup trop chère en voiture et moto. Je n’ai jamais eu besoin d’eux donc ma cotisation enfin plutôt mon prélèvement mensuel se passait bien. Par contre dès qu’il a fallu faire intervenir l’assurance MRH catastrophe, personnel incompétent, ne répondent jamais aux demandes, ne rappellent jamais, ils ne lisent pas non plus les mails et courriers. C’est détestable, la Macif nous prend vraiment pour des vaches à lait...je ne recommande même pas à mon pire ennemi</t>
  </si>
  <si>
    <t>pat-99835</t>
  </si>
  <si>
    <t>Très bonne relation clientèle avec une disponibilité rapide des conseillés par téléphone.
Tarif mal adapté et cher à la location meublée longue durée.
Contact téléphone facile.</t>
  </si>
  <si>
    <t>jm-99729</t>
  </si>
  <si>
    <t>Fuyez !! dégâts des eaux dans mon appartement en juin 2020 suite au bouchage de la colonne d'évacuation des toilettes de l'immeuble, depuis, plus de toilettes ni de douche dans mon appartement car leur expert n'est pas d'accord avec le devis de réparation de leur entreprise de réparation. la, nous sommes au mois de novembre, j'ai appelé des tas de fois, pour rien, on me balade de plate forme téléphonique en plate forme téléphonique. Après plus de 30 ans de macif je vais changer de crèmerie, et pour mes véhicules aussi. Un conseil ? FUYEZ !! (Si j'ai mis une étoile c'est qu'il n'y avait pas moins)</t>
  </si>
  <si>
    <t>joel-47-99246</t>
  </si>
  <si>
    <t>Bonjour 
Suite à un sinistre (cambriolage) je me suis rendu le 26 octobre à l'agence d' Agen pour porter une facture d'alarme à mettre au dossier. 
J'ai eu le malheur de demander à l'employé qui m'a reçu, où en était l'avancement du dossier,  sachant que le sinistre avait eu lieu le 19 oct et que l'expert à été mandaté seulement le 23 oct.
Comme réponse j'ai eu: "on n'est pas là pour traiter les sinistres, on est là pour faire du commercial". 
Même si c'est certainement vrai, je trouve ses propos particulièrement scandaleux et déplacés dans ma situation sachant que je suis sans fenêtre depuis une semaine. 
SOciétaire Macif depuis 1979 il me tarde vraiment la date échéance pour moi aussi faire du commerce....</t>
  </si>
  <si>
    <t>17113-99233</t>
  </si>
  <si>
    <t>Bonjour,
Je suis client MACIF depuis plus de 30 ans, nous avons été cambriolé il y a maintenant plus de 4 mois, nous attendons toujours le remboursement de celui-ci. Notre agence MACIF (Route de Vannes - ST HERBLAIN) et l'expert se renvoient la balle mutuellement, ils sont incapables de nous dire où en est notre dossier. Je les ai contacté 5 fois par téléphone et je suis déjà passé 4 fois à l'agence ... Inadmissible pour un grand groupe comme celui-ci.</t>
  </si>
  <si>
    <t>fati-98297</t>
  </si>
  <si>
    <t>j'ai déjà donné mon opinion mais voici la suite : après un conflit concernant une fuite d'eau, je suis revenu vers la MACIF pour régler ce problème resté en suspend. L'expert a donné sa version et moi la mienne mais les choses ne s'arrangent pas car ma parole n'a aucune valeur face à celle de l'expert, il a menti mais je comprends qu'on lui donne raison vu qu'il est payé par eux et qu'il défend leurs  intérêts, forcément personne n'est impartial et de mon côté. Même la personne que j'ai eu au téléphone a été odieuse et m'a menacée de couper court à la conversation si je me calme pas car j'étais très en colère, je ne revenais pas de cette injustice, je ne comprenais rien à leur façon d'agir, comment voulez-vous que lorsque je dis que l'expert a refusé la  recherche de fuite (il m'a demandé si je savais combien ça coûte à l'assurance) et que de ce fait je devais chercher moi-même d'où venait l'eau,  que tout est parti de là, comment voulez-vous que je fasse, je lui ai dit que je n'étais pas une professionnelle, il m'a répondu moi non plus, je lui ai demandé s'il savait combien je paie l'assurance pour justement être assurée en cas de sinistre,  je lui ai demandé qu'il devait missionner une entreprise spécialisée, il n'a pas voulu, je lui ai montré les cartons mouillés et endommagés, , il n'a même pas voulu regarder ce qu'il y avait à l'intérieur et décide qu'il n'y avait rien dans les cartons ???  De plus devant ma colère, il m'a menacé de partir,  comme je n'ai pas cédé, il est parti sans rien faire, sans remplir de constat de sinistre, rien. Très pro. Je n'ai jamais causé aucun problème depuis 37 ans, Cet expert est venu avec un air condescendant, irrespectueux.Si la MACIF ne  veut pas me dédommager, eh bien qu'elle le fasse. Mais c'est un mauvais calcul, car non respect du contrat (je me réserve le droit de porter plainte). A cause et grâce à cet expert de la société SOGEDEX à Boulogne-sur-Mer, la goutte d'eau qui a fait débordé le vase, j'ai résilié presque tous mes contrats. Après 37 ans de bons et loyaux paiements je pars, félicitez votre expert la MACIF, vous avez gagné à peu près 300 euros, valeur des objets, dans les cartons que j'ai estimé. Mais même en disant ça on veut me faire passer pour une menteuse et arnaqueuse, car l'expert qui a rien vu a dit... etc. etc. Laissez tombe c'est vraiment un non respect de contrat, j'ai fait confiance  à cette assurance et je le regrette, je pensais même vu ma régularité et les nombreux contrats que j'y avais, les 37 années de fidélité j'aurais un peu plus de considération. Beaucoup trop de choses se sont accumulées, il y a deux ans, on m'a proposé en ligne un contrat assurance-vie, j'ai dit OK pour 30 euros par an et je me suis retrouvé avec 198 euros, j'ai demandé de résilier ils n'ont pas voulu, ils m'ont dit qu'il faut attendre la date anniversaire au 1er avril, alors que j'ai su plus tard que la loi me donnait un délai de rétraction de 14 jours car le contrat a été proposé en ligne, mais ils ont passé outre et j'ai pas pu être remboursée, malgré mes mails, j'ai reçu une lettre de refus, j'ai même eu une conseillère pour lui expliquer le problème.  Lors des résiliations des contrats autos et habitation je me suis aperçue que j'avais un contrat accident de la vie que je n'ai pas demandé, ils l'ont mis d'office. Trop trop c'est trop et en plus on vous dédommage pas quand vous avez droit. Voilà de toute façon, à la fin du mois, tout est résilié (deux assurances auto, une habitation, une assurance accident de la vie (imposée), une résidence étudiant, et je vais retirer ensuite mes comptes bancaires, mon assurance-vie et ensuite bye bye.</t>
  </si>
  <si>
    <t>dom-98743</t>
  </si>
  <si>
    <t>Un mur défoncé par mon voisin, réparation expertisée 300 Euros par l'expert MACIF.
"appelez nos artisans agrées ils viendront ". Jamais répondu à mes appels, jamais venu....
Vous pensez avec 300 euros on ne répare pas un mur.
Je suis passé en agence, ils n'ont jamais contacter leurs artisans et se sont toujours retranché derrière leur "expert"
Si votre voyante vous certifie que vous n'aurez jamais de sinistres, pourquoi pas, sinon passez votre chemin...</t>
  </si>
  <si>
    <t>mlamer-98084</t>
  </si>
  <si>
    <t>Vous saviez vous qu'il y avait des franchises sur l'assurance habitation ? Un sinistre chez un voisin et hop vous payez la franchise. Aucun moyen de contester à priori, sauf que le devoir d'information, bof... J'ai découvert ça, mais vous, vous êtes au courant?</t>
  </si>
  <si>
    <t>doucevoyou-97495</t>
  </si>
  <si>
    <t>quelqu'un se balade régulièrement sur mon toit, par pure malveillance, et soulève le raccord d'étanchéité d'une fenêtre de toit velux et dernièrement a rajouté le déplacement de tuiles de faîtage, d'après ce que j'ai vu sur la photo (sachant que pour s'introduire dans mon jardin cette personne a détruit un piquet scellé dans un muret et supportant un grillage rigide, cassé la gouttière de l'abri de bois sur laquelle elle s'accrochait pour escalader...). J'appelle et informe la Macif de ce déplacement des tuiles sachant que je replace constamment ce raccord d'étanchéité. Leur réponse : mais vous ne croyez tout de même pas que vous êtes assuré pour un déplacement de tuiles ?! Donc il serait bon qu'ils informent les adhérents qu'ils ne sont pas assurés pour vandalisme ! J'ai fait venir couvreur pour devis et j'ai appris que pour déplacer ces tuiles de faîtage, qui sont cloutées, elles ont forcément été cassées ! Je suis fatiguée d'être envoyée promenée par leur agents téléphoniques et dois trouver un nouvel assureur mais il semble que beaucoup soient de cet acabit. De plus, lors de la réfection d'une peinture plafond suite à une fuite de toit, ils divisent le remboursement de près de la moitié, bien que le prix pratiqué par l'auto-entrepreneur soit celui du marché avec la tva en moins! La Macif ne veut même pas rembourser au prix du marché mais faire appel à leurs artisans est à fuir (ce que j'ai pourtant déjà fait) car leur travail n'est ni fait ni à faire. La Macif tirant trop sur les prix, ces artisans travaillant pour elle, vous en donnent pour le prix qu'elle les paie ! donc boulot catastrophique...</t>
  </si>
  <si>
    <t>ef-88026</t>
  </si>
  <si>
    <t xml:space="preserve">
J'ai déclaré un dégât des eaux (fuite) sur une piscine 
Bientôt un an que mon dossier est ouvert, on me devait une réponse suite à la réunion d'une commission en déc 2019. Je relance régulièrement et rien ....aucun retour
pas sérieux à éviter
</t>
  </si>
  <si>
    <t>leny-96790</t>
  </si>
  <si>
    <t>Très bon assureur quand on n'a pas de problème.
J'ai été cambriolé il y a plus de 6 mois et je n'ai pas encore été remboursé et la porte n'est toujours pas remplacée.
Ma porte a été fracturé et un réparateur est venu mettre une planche de fortune le soir même et j'ai toujours cette planche depuis 6 mois.
J'ai demandé à ce qu'on me rappelle depuis plusieurs semaines concernant l'avancée de mon dossier et personne ne se manifeste.
C'est scandaleux.</t>
  </si>
  <si>
    <t>francois45-96468</t>
  </si>
  <si>
    <t xml:space="preserve">42 minutes au téléphone, pour essayer de poser une question sur mon contrat d'assurance camping-car, j'ai quand même fini par raccrocher après avoir été mis en attente deux fois, je dois manquer de patience, certainement :(
</t>
  </si>
  <si>
    <t>aurore-95315</t>
  </si>
  <si>
    <t>Voilà des années que je suis cliente chez la MACIF sauf que cela va s'arrêter dès cette semaine !
Durant nos quelques jours de vacances le disjoncteur a disjoncté suite à un orage. Un congélateur entier rempli de viande + le congélateur du frigo (gros paquets de glace, cordons bleus, etc)a été perdu. Je ne préfère même pas indiquer le montant de la perte et le choc.
N'ayant pas pris l'option perte denrée alimentaire absolument aucun euro ne peut être remboursé !!! Honnêtement je suis sure que d'autres assurances l'incluent dans leur contrat. 
Au moins faire l'effort d'un minimum.
Quand il n'arrive rien il n'y a pas de soucis, par contre au moins problème là vous pouvez d'or et déjà vous dire qu'il ne seront pas là !
Vraiment très déçue de cette confiance...
J'ai fait venir mon conjoint chez eux, et bien nous allons très vite repartir.</t>
  </si>
  <si>
    <t>patrice02-93853</t>
  </si>
  <si>
    <t>Premier sinistre habitation au mois de février et dossier toujours pas pris en charge par la MACIF malgré mes nombreuses relances. Quand j'arrive à les joindre au téléphone, ils me disent que le dossier va être pris en charge... et puis plus rien ! La messagerie sur le site ne sert à rien puisqu'il n'y a jamais de réponse. Je ne sais plus quoi faire pour que mon dossier soit pris en charge et vous invite à fuir cette société</t>
  </si>
  <si>
    <t>navigo-90399</t>
  </si>
  <si>
    <t>Je suis très déçu par mon expérience récente à la Macif. Suite à la reconnaissance de catastrophe naturelle sur ma commune, j'ai signalé un sinistre et j'ai eu affaire à des interlocuteurs qui n'étaient pas à la hauteur.</t>
  </si>
  <si>
    <t>titro-89744</t>
  </si>
  <si>
    <t>A FUIR !!
Après plus de 30 ans d'assurance MACIF, je viens de jeter l'éponge. J'ai résilié tous mes contrats.</t>
  </si>
  <si>
    <t>En novembre 2019, jardin dévasté par tempête de neige.Travaux réalisés, facturés le 22/04 et réglement de la MACIF le 24/04. Bravo a la MACIF.
Suit en attente d'un deuxième sinistre (toit à changer suite grêle) et ne peut que louer l'implication et le professionnalisme de cette assurance.</t>
  </si>
  <si>
    <t>l-guizani-89020</t>
  </si>
  <si>
    <t>Bonjour, 
Je n'ai pas l'habitude de laisser de commentaires négatifs, je n'en ai même pas laissé quand la MACIF a refusé de me dédommager suite à un cambriolage où j'ai perdu des milliers d'euros. 
Je suis sociétaire depuis plus de 10 ans, toujours à jour sur mes paiements et aucun sinistre (sauf le cambriolage où ils ne m'ont été d'aucune aide). 
Mais voilà j'ai subi un dégât des eaux (WC du voisin du dessus, qui a inondé la totalité de mon appartement et qui a abîmé sérieusement le bois recouvert de simple dalle PVC sur la zone du salon et du couloir) le 4 décembre 2018. 
Un expert est passé plusieurs semaines après pour constater les dégâts et selon lui il n'y avait que le parquet PVC à remplacer (qui recouvrait le bois totalement abîmé par l'eau) malgré que nous lui avions montré le bois en dessous. Une entreprise a été missionnée pour intervenir chez moi le 19 décembre 2019 soit PLUS d'UN AN APRES, nous laissant vivre dans un état miteux affectant la principale pièce à vivre. Lorsque l'entreprise est intervenue, elle a retiré l'intégralité des dalles PVC initiales pour en appliquer de nouvelles.
Mais en voyant que le bois en dessous était totalement inutilisable et insalubre, l'entreprise sachante a rapidement abandonné après avoir commencé les travaux pour cause qu'ils n'étaient absolument pas possible au vu de l'état du bois en dessous. 
Elle nous a donc laissé un chantier en cours, soit 5 jours avant les fêtes de fin d'année avec un bois totalement moisi (sans la couche de lames de PVC initiale au dessus qui cachaient l'aspect dégradé du bois). Les dalles de bois se soulèvent sous nos pas, celles-ci sont instables. Sans parler de la dangerosité de cette situation, lorsque l'on chute à cause de ce sol en bois instable et des bosses dessus (dues au gonflements suite à l'imbibition d'eau). De plus nous devons constamment marcher en chaussure pour ne pas se blesser a cause des échardes du bois. 
Nous avons donc contacter la Macif  pour comprendre en décembre 2019, elle nous a demandé alors de contacter l'entreprise qui est intervenu chez nous pour avoir un nouveau devis (alors que c'est son travail). L'entreprise nous dit qu'elle a envoyé un nouveau devis avec un nouveau chiffrage à l'Expert mais sans aucun retour de sa part. 
Après pas loin d'une trentaine d'appels et de mails entre le cabinet d'expert, l'entreprise des travaux et l'assurance MACIF, nous avons eu un second rendez-vous de l'expert prévu le 16 mars 2020 soit 1 jour avant le confinement et 3 mois après l'intervention de la société.
A l'heure même du rendez-vous, l'expert nous appelle et nous dit qu'au vu de la situation il ne viendrait pas, et qu'ayant consulté les dizaines de photos et de mails détaillant l'état de notre parquet, ainsi que le nouveau devis le l'entreprise, il validait l'opération qui consistait à changer le bois détruit par le dégât des eaux. 
Bien sur, il ne le confirme pas par écrit, et sans retour de sa part après 3 semaines, nous appelons à nouveau l'assurance MACIF pour connaitre la suite des étapes, la conseillère n'en sait rien et le lendemain nous recevons un très court mail de 3 lignes qui nous dit :
" Compte tenu des dommages, il appartient à votre bailleur ou à l'assureur de l'immeuble, de prendre en charge la réfection du parquet. Veuillez vous rapprocher de votre bailleur concernant ces travaux." 
C'est inadmissible, voilà plus d'un an que le dégât des eaux à eu lieu et maintenant, 4 mois après l'intervention de l'entreprise, nous vivons dans un état insalubre (depuis qu'ils ont retiré les dalles de PVC qui masquaient l'odeur et la moisissure du bois abîmé), les dalles de bois en dessous se soulèvent, l'odeur infecte ...
Nous vivons une situation horrible avec une odeur insoutenable, imaginez-vous en période de confinement quand on ne peut pas sortir ! C'est intolérable et inhumain, sachant qu'ils continuent de nous prélever tous les mois sans aucune contrepartie, jamais. 
Je suis extrêmement déçue et fatiguée de leur courir après pendant des mois pour avoir une réponse donc ma question est qui doit-on attaquer en justice ? L'entreprise de travaux qui a laissé son chantier en plein milieu ou le donneur d'ordre la MACIF qui lui a dit d'abandonner son chantier en plein milieu sans même une solution temporaire qui couvrirait les risques de chutes dues au sol instable ???
Et pourquoi nous laissent-ils dans un état pire que celui avant lequel ils sont intervenus ?</t>
  </si>
  <si>
    <t>vonvon-88507</t>
  </si>
  <si>
    <t>Mon mobil home situé dans un camping à Saint Aygulf a subi les inondations du 23 novembre 2019..un expert est passé le 3 décembre.nous nous sommes rendus sur les lieux pour le rencontrer et réaliser ma déclaration de sinistre la plus juste possible.Ce monsieur a réalisé 90 expertises dans la journée (entre 8 h et 17 h)dont 5 en un quart d'heure dans mon secteur.Son compte rendu est arrivé à la Macif le 20 décembre.Le 9 janvier j'ai reçu une lettre recommandée m'annonçant que j'étais radié le 31 mars.malgré plusieurs interventions de mes conseillers Macif je ne suis toujours pas remboursé.on me menace mèmè de ne pas m,indemniser car il y aurait trop de discordances entre ma déclaration et celle de l'expert.Or nous n'arrivons pas ni moi ni les conseillers à savoir lesquelles .Le 13 février j,ai répondu à un courrier me demandant plus de précisions Néanmoins à ce jour je n,ai toujours aucunes nouvelles .je déplore vraiment ce jeu du chat et de la souris je déplore le fait qu'on me prenne pour quelqu'un de malhonete,je déplore le fait que j,ai du radié mon véhicule moi qui mettais en avant cette assurance.</t>
  </si>
  <si>
    <t>canijo-88227</t>
  </si>
  <si>
    <t>Grave dégradation du service clients depuis un an : service client au téléphone ne répond plus ou attentes intermnables, gestion de dossiers cahotique. délais d'indemnisation très long</t>
  </si>
  <si>
    <t>aid-88155</t>
  </si>
  <si>
    <t xml:space="preserve">Bonjour
Je decus par la macif et client de longue date ( je suus assuré pour tout chez eux aindi que ma famille) et pourtant  je suis en attente de leur reponse pour la réparation dune fenêtre depuis le 1 er septembre, ils font le "mot" malgres mes nombreuses relances! 
Leurs services ne repondent. </t>
  </si>
  <si>
    <t>ben-88057</t>
  </si>
  <si>
    <t>Assuré à la MACIF depuis plus de 45 ans Je suis furieux que la MACIF se soit appuyée, l'année dernière, sur une déclaration fausse d'un artisan qui a envoyé une fausse information sur la cause de panne d'une climatisation de ma résidence.</t>
  </si>
  <si>
    <t>viotoulon-87743</t>
  </si>
  <si>
    <t xml:space="preserve">Bonjour
Sociétaire depuis 33 ans, je me bats avec la Macif suite à mon cambriolage. Le temps d'attente téléphonique est exaspérant et je n'ai jamais le même interlocuteur. D'où chaque fois obligation de redonner le contexte. Les cambrioleurs nous ont volé nos clés notamment le deuxième jeu de la Twingo. Une fois les travaux effectués par mon garagiste habituel non agréé Macif j'apprends que le remboursement de la facture de 1.915 euros sera plafonné à 800 euros alors que l'expert a confirmé que les frais étaient justifiés. Je découvre cela maintenant alors que j'avais négocié qu'il n'y ait pas de franchise appliquée compte tenu de ma fidélité. Cela est d'une extrême violence dans ce contexte difficile de cambriolage. J'ai prévenu une première fois la Macif que leur procédé est inadmissible et que j'envisage de résilier mes nombreux contrats et même de saisir l'UFC Que Choisir. Rien n'y fait pour l'instant. D'où ce message sur la toie. OK la Macif quand tout va bien. Nul quand il s'agit de nous protéger. Et aucune transparence
</t>
  </si>
  <si>
    <t>koala38-87476</t>
  </si>
  <si>
    <t>Aucun suivi de sinistre, aucun interlocuteur privilégié, tout le monde s'y met et n'importe qui racontant n'importe quoi au passage pourvu qu'ils puissent raccrocher.  
Enfin bref, du grand n'importe quoi!!!
Je ne conseille plus la macif.</t>
  </si>
  <si>
    <t>zette-71387</t>
  </si>
  <si>
    <t>Très en colère de ne pas être tenu au courant d'un dossier en cours depuis 1 mois et demi !</t>
  </si>
  <si>
    <t>bldu75-25970</t>
  </si>
  <si>
    <t>depuis fin septembre 2019, j'attends toujours l'expert qui doit évaluer le dégât des eaux, celui doit théoriquement venir le 29 janvier 2020</t>
  </si>
  <si>
    <t>justiceassurances-85397</t>
  </si>
  <si>
    <t>Difficulté à souscrire
Espace client difficilement fonctionnel avec bugs sur les pages
Impossibilité de payer par chèque, on m'a réclamé mes coordonnées bancaires
Le prix est démesurément cher ; cela ne me dérange pas et c'est un choix assumé de payer cher pour avoir un service correct, mais là je paye cher pour un service déplorable
Le service client est très peu joignable (temps d'attente supérieur à 5 minutes, nos conseillers sont tous occupés...).
Aucune gestion du service sinistre : j'ai appelé pour un dégât des eaux dans ma cave. L'assureur m'a dit de voir avec le syndic pour la réparation, alors même que je disais que le syndic était nul et ne se bougeait pas et que j'avais besoin d'eux. Le syndic ayant enfin remplacé la canalisation qui fuyait dans ma cave, j'ai appelé l'assureur pour qu'il se déplace. L'expert est venu constater les dégâts, et m'a dit qu'il ferait un courrier au syndic en me mettant en copie. Le syndic n'ayant rien reçu, et moi même non plus, j'ai appelé la Macif pour savoir si le courrier était bien parti. "Oui", m'a dit la MACIF, sans être capable de me communiquer le contenu du courrier ou le numéro de recommandé du syndic. J'ai donc du appeler moi-même l'expert et je suis tombé sur quelqu'un qui m'a dit ne pas avoir accès à mon dossier et qu'il ne savait pas du tout si le courrier était envoyé! Merci la MACIF pour le contrôle de ses experts!
Je suis donc retourné auprès de la MACIF, mais pour l'instant rien ne bouge. On m'a juste indiqué au téléphone que l'expert avait conclu que la cave étant vieille elle avait besoin d'être refaite et donc je n'avais pas droit à des indemnités.
Merci la MACIF! A part m'avoir couté de l'argent et du temps à les appeler ils n'ont servi strictement à rien.
Et au bilan je vis dans un appartement encombré de caisses diverses que je ne peux pas descendre a cave à cause de l'état de celle-ci.</t>
  </si>
  <si>
    <t>rhapsodieanblue-85449</t>
  </si>
  <si>
    <t xml:space="preserve">suite à un dégât des eaux depuis plus d'un 1 an , je n'ai toujours pas ete ni indemnisé , et les travaux non realises par l entrepreneur qui travaille avec la macif.
j ai demenagé et le propriétaire retient ma caution car travaux non fait. je demande l indemnisation et des dommages et intérêts  pour le préjudice subi.
je vais mettre en place la procédure en cas de désaccords avec l assurance: courrier réclamation (15 jours pour repondre) et intervention médiateur </t>
  </si>
  <si>
    <t>sixfours83140-63251</t>
  </si>
  <si>
    <t>Cliente depuis plus de 30 ans et je vais tout résilier. Incompétence totale au niveau de la prise en charge d'un sinistre provoqué par la gouttière de ma voisine défaillante. Expertise effectuée après travaux (les infiltrations ne peuvent attendre 6 mois que la MACIF réagisse) bien que leur date ait été communiquée. Non prise en compte du fait que le sinistre relevait de la RC de ma voisine. Et des conclusions qui se rangent du côté de l'assurance adverse niant l'évidence : sous la gouttière de ma voisine infiltrations - en dehors de la gouttière de ma voisine pas d'infiltrations. Mais tout étant hors délai, l'assurance adverse était perplexe... Au revoir MACIF ! On va en entendre parler.</t>
  </si>
  <si>
    <t>mufralco-79469</t>
  </si>
  <si>
    <t>J'habite dans une maison de ville partagé  en 2 logements, j'habite à l'étage. Le 14 septembre, ma voisine du dessous me signale qu il ya une fuite deau dans son logement, après plusieurs recherche, je coupe mon arrive d eau,  la fuite s'arrête.  On fait chacun une déclaration ( on est assuré tout les 2 à la macif). Toutes les tuyauterie sont encastré on ne les voie pas ou se trouve la fuite, on vois juste ou leau coule. L expert refuse la recherche de fuite destructive..Après plusieurs appel à la macif, l'expert me rappelle  aujourd'hui (25 septembre) pour me dire qui refuse toujours la prise en charge de la recherche  de fuite, du fait qu'on sait ou se trouve la fuite ! ( car pour lui vu que l'eau coule a un endroit la fuite est forcément la !) Il a commencé a s'énerver me disant que je ne comprennait pas ce quil me disait !  SUPER la macif  ! Un chose est sur.....a la date d échéance,  je retire mes contacts de la macif et je vais voir ailleur.</t>
  </si>
  <si>
    <t>06 août 2019 suite à une expérience en août 2019</t>
  </si>
  <si>
    <t>yo911-78228</t>
  </si>
  <si>
    <t>A fuir! Degat electrique jamais indemnisé! Je vais attaquer cet assureur ! Je ne vous conseille pas cet assurance du tout ! Si javais pu metre 0 , a fuir !!!!!...</t>
  </si>
  <si>
    <t>sandrine-66891</t>
  </si>
  <si>
    <t>Aucun respect de l'assuré. Ne respecte pas les termes de ses contrats. En cas de sinistre vous devrez vous battre pour obtenir réparation (jusqu'au tribunal).</t>
  </si>
  <si>
    <t>30 juillet 2019 suite à une expérience en juillet 2019</t>
  </si>
  <si>
    <t>mic-78049</t>
  </si>
  <si>
    <t>J'habite dans la drome le 15 juin dernier ma maison as etais toucher par la grele, veranda et cheminee abîmée, l expert est passer nous avons eu le resultat de sont compte rendu, monsieur refuse les travaux de la cheminee sous pretexte qu il ne l as pas vu et ne peut donc pas dire si les degats viennent de la grele, je veux bien qu il ne monte pas sur le toit mais faut pas deconnait j ai une fenetre de toit qui donne sur la cheminee il n as meme pas fait l effort de regarder car pour lui mon contrat ne mrenais pas la cheminee en compte ce qui est faux et pour la veranda j ai 1000 euro a sortir de ma poche car monsieur n est pas d accird avec le tarif de pose en tous cas une fois mes travaux fait est payer je change vite d assurance.</t>
  </si>
  <si>
    <t>23 juin 2019 suite à une expérience en juin 2019</t>
  </si>
  <si>
    <t>gp-77040</t>
  </si>
  <si>
    <t>Plus de 30 ans client de cet assureur. Un retard de paiement sur un contrat supplémentaire suite mail parti dans les spam sans doute (probable au vu du nombre de mails macif non sollicités reçus et que j'ai mis en indésirable) : sanction immédiate, menace de leur part par recommandé de résilier la totalité des contrats</t>
  </si>
  <si>
    <t>eos95-76899</t>
  </si>
  <si>
    <t xml:space="preserve">lettre envoyé hier 
Pour faire suite à votre retour , je vous informe qu'en tant que fidèle client et satisfait  depuis maintenant presque 23 ans je n'ai pas d'autre alternative que de souscrire une assurance auprès d'un assureur concurrent .
Au vu du rapport de Monsieur l'expert j'ai le sentiment que les garanties souscrites ne me servent pas à grand-chose.
A ce sujet je viens de contacter la Maif qui me propose de reprendre l'ensemble de mes contrats( devis en pj)
J'espère vivement que vous prendrez en considération ma contestation ce qui me permettrait de pouvoir rester client auprès de mon assureur historique.
Je vous remercie par avance pour votre compréhension
Bien cordialement
</t>
  </si>
  <si>
    <t>mubu-76422</t>
  </si>
  <si>
    <t>Apres 30 ans d'assurances habitation/voitures nous découvrons que notre police ne couvre pas un phenomene climatique ayant entrainé l'envol d'un abri bas motorisé ABRI SUD sans autres dégâts alentour :fuyez ABRI SUD pour cet abri inadapté et MACIF en temps qu'assureur (peut etre que l'ardoise de 14000 euros y est  pour quelque chose)</t>
  </si>
  <si>
    <t>graouh-76182</t>
  </si>
  <si>
    <t>J'ai appelé pour un devis assurance habitation, on m'a envoyé les papiers que je n'ai pas retourné car pas intéressé, et 2 mois après je reçois un avis de paiement pour un contrat que je n'ai pas souscrit.....</t>
  </si>
  <si>
    <t>themys-76151</t>
  </si>
  <si>
    <t>Option Piscine : un pur mensonge</t>
  </si>
  <si>
    <t>lolo-68335</t>
  </si>
  <si>
    <t>Cela fait deux ans que j'attends un chèque pour commencer des travaux à la suite de dégâts occasionnés par les voisins et je n'ai toujours rien reçu
La MACIF attend sagement que l'on soit découragé  de réclamer ce qu ils nous doivent pour éviter de payer. A un moment, il faut faire appel à un avocat c est que allons finir par faire
Je suis assurée à la MACIF mais c est une erreur et je recherche une assurance avec de bons avis. En attendant il faut éviter la MACIF</t>
  </si>
  <si>
    <t>07 avril 2019 suite à une expérience en avril 2019</t>
  </si>
  <si>
    <t>degoutee-74840</t>
  </si>
  <si>
    <t>Fuyez la Macif depuis 4 mois j ai subis trois sinistres nocturnes avec inondations de mon logement par 3 fois 75 L d'eau et vapeurs surchauffée sur le visage et les yeux mon plan de travail pourri mes chaussures pourries des peurs et angoisses depuis ça  et sans eau chaude pendant deux mois en décembre 2018  Mes courriers à leur directeur général mr RABY , à leurs services sinistres ne servent à rien  leur expert  de CET lui ne bouge pas le petit doigt pour me donner la moindre indemnité or ils ont tous les documents photos comprises   comme un chien qui se mord la queue  leurs services se retournent le dossier à chaque fois que même un avocat les contacte</t>
  </si>
  <si>
    <t>orewa-74641</t>
  </si>
  <si>
    <t>Superbe assurance disponible rapide efficace. assuré auto et habitation, je n'ai que du positif. Des gens à l'écoute, compréhensifs et surtout compréhensibles!!</t>
  </si>
  <si>
    <t>kinate-72262</t>
  </si>
  <si>
    <t>Absence du service réclamations!!! On me demande d'envoyer un mail ce que je fais..pas de réponse. Ensuite on me dit qu on va me rappeler dans les 72 heurs... rien du tout je rappelle on me dit mainhtenant que je dois envoyer un mail en recommandé!!! c'est comme ça qu on traite un client de plus de 35 ans d'ancienneté avec la MACIF</t>
  </si>
  <si>
    <t>nanou-72171</t>
  </si>
  <si>
    <t>Je suis révolté par le manque de courtoisie et de respect de cette compagnie.  En janvier 2018 suite aux intempéries j'ai subi une avarie sur un bâtiment de ma résidence secondaire, a la suite du passage d'1 expert novice je n'ai pas été indemnisé mais le comble, j'ai été radié manu militari, alors que je suis client depuis 41 ans sans incident majeur, avec 2 contrats habitations, 4 autos et 1 moto. Mes 2 lettres recommandées au service client sont restées sans réponse. 
admissible. Mon objectif : les quitter au lus vite.</t>
  </si>
  <si>
    <t>kaipmek-72119</t>
  </si>
  <si>
    <t>Une catastrophe. A FUIR.</t>
  </si>
  <si>
    <t>lt25-71932</t>
  </si>
  <si>
    <t>Cliente de +25 ans avec aucun sinistre sauf celui d un cambriolage en nov 2018. Cela fait +3 mois que mon dossier traîne encore..C est la 1ère fois je ne m attendais pas à ce genre de traitement</t>
  </si>
  <si>
    <t>kolbu-71178</t>
  </si>
  <si>
    <t>A assuré puis supprimé mon assurance pour des raisons informatiques. La maison est soudainement devenue trop grande pour être assurée alors que la surface (les plans avaient été communiqués) n'avait pas varié. Je n'ai eu affaire qu'à des passe plats... c'est la faute à l'informatique...</t>
  </si>
  <si>
    <t>syl-vie66-71161</t>
  </si>
  <si>
    <t xml:space="preserve">je suis assurée à la Macif depuis presque un an pour mon assurance habitation  et suis bien décidée à partir très vite 
suite à un sinistre arrivé hier, j'essaie de les contacté depuis ce matin et j'en suis à exactement 89 minutes d'attente hormis un répondeur qui me dit que mon appel est bien pris en compte, personne au bout du fils. J'ose même pas imaginer si j'étais en détresse </t>
  </si>
  <si>
    <t>jct-69324</t>
  </si>
  <si>
    <t>Assuré à la Macif depuis 19 ans, mon assurance a été résilié pour cause de sinistralité trop forte (quelques dégats des eaux ces trois dernières années -du fait d'un voisin- et dont le remboursement par la macif est sans commune mesure avec les indemnités encaissées depuis 19 ans..). Je n'ai jamais reçu le recommandé (envoyé sans AR), je me suis donc retrouvé sans assurance moi et ma famille pendant 7 mois sans le savoir (c'est en passant un coup de fil sur un autre sujet que je l'ai appris...). J'ai posé réclamation et la réponse a été une fin de non recevoir sous forme administrative.</t>
  </si>
  <si>
    <t>fellabour-69016</t>
  </si>
  <si>
    <t>Assureur vraiment a éviter Refuse de nous indemniser suite à un combriolage après une longue attente très déçue de votre part et de votre façon de traiter les dossiers</t>
  </si>
  <si>
    <t>calypso-68846</t>
  </si>
  <si>
    <t>22 novembre 2018 suite à une expérience en novembre 2018</t>
  </si>
  <si>
    <t>vm-68587</t>
  </si>
  <si>
    <t>Bonsoir Madames,Monsieurs ,
Je viens respectueusement ,vous tenir informer d'un incident qu'il y a eu à la suite de mon appel vers 15H58 au numero 0969394939,
J'ai eu une demoiselle ,pas à l'écoute ,qui était pressé ,agacé ,et qui était très mal éduqué ,aucun respect ni savoir vivre .
Tout d'abord elle me demande mon numéro sociétaire ,je lui répond que je n'étais pas chez moi et que je suis en voiture ,elle me répond c'est comme le numéro de sécurité social votre numéro de sécurité social vous la connaissez ,puis je lui donne mon nom prénom ,elle ne veux même pas chercher et me répond des Monsieur TOI et des Koffi j'en ai plein ,et elle me dit elle ne souhaite pas avoir mon adresse,car la politique de la Macif c'est le numero sociétaire ,et que je n'ai qu'à la rappeler dès que j'aurais ce numero ,je lui ai répondu en lui disant vous pensez que j'ai mon assurance gratuit ,vous traitez les assurez comme ça elle voulait pas me laisser parler j'ai fini pas hausser le ton en lui disant de racrocher si je ne pouvais pas m'expliquer .
Si c'est cela la qualité clientèle ,ne vous faites pas de soucis pour nous dès que possible nous partirons ,nous allons résiliez ,assurance habitation automobile ,responsabilité civil et protection juridique 
Bravo la qualité clientèle ,Bravo</t>
  </si>
  <si>
    <t>volcan41-34487</t>
  </si>
  <si>
    <t>Mon fils, victime d'infiltrations dans son appartement attend depuis plus d'1 an un remboursement accordé par l'expert et aucune nouvelle. "La solidarité est notre force" est l'adage de la Macif. Franchement scandaleux!</t>
  </si>
  <si>
    <t>dam62-68323</t>
  </si>
  <si>
    <t>incendie dans un local commercial</t>
  </si>
  <si>
    <t>dianer-67812</t>
  </si>
  <si>
    <t>Bonjour, j'ai été très déçue par la Macif, avec eux r. j'ai choisie un autre assureur, mais mon contrat s'achevant au premier janvier 2019, la Macif doit me rendre une somme calculée au prorata. Le 17 septembre je reçois un courrier me disant que dans les prochains j'aurais le chèque. Il y a une semaine je les ai relancé mais je n'ai toujours pas de réponse.</t>
  </si>
  <si>
    <t>lebabass-67683</t>
  </si>
  <si>
    <t xml:space="preserve">A Fuir à volonté.
J'ai déclaré un dégâts des eaux parce qu'il y une fuite dans une canalisation encastré qui sert tout la bâtiment ce qui veut dire que la fuite ne vient pas de chez moi car plusieurs habitants ont la même fuite. La Macif me demande de réparer la fuite avant le traitement de mon dossier sachant que tout l'immeuble est concerné et c'est le bailleur qui s'en chargera car il en est au courant.
Un dossier de dégât des eaux non remboursé et qui traîne depuis un bon moment.
Aucune communication sur l'avancement de votre dossier et personne. 
Des conseillers qui prennent les assurés de hauts sachant qu'ils vivent grâce à nos cotisations.
Un expert qui vous prend pour des escrocs qui n'a pas envie de travailler du tout.
Mon appartement est dans un état déplorable parce que j'attend que Miss Macif prenne le temps de traiter mon dossier quand elle a un peu de temps.
Je pense sérieusement à résilier tous mes contrats de chez eux.
</t>
  </si>
  <si>
    <t>kira-67428</t>
  </si>
  <si>
    <t>Assuré depuis 38 ans à la MACIF, j'ai déclaré le 19 Janvier 2018 un sinistre de dégât des eaux; après échanges de correspondances et nombreuses relances, la MACIF désigne leur expert, qui lui-même requiert une expertise à une entreprise de recherche de fuite, et ce au bout de 6 mois; cette dernière n'intervient qu'à condition d'être payée; comme je suis lassé d'éponger la fuite depuis 6 mois, je règle la facture de recherche de fuite pour ne pas retarder davantage l'intervention et transmets aussitôt cette facture à MACIF (qui a commandé l'expertise). Depuis 4 mois je relance la MACIF en précisant que je prenais à ma charge la réparation extérieure et les dégâts internes (pourtant couverts par le contrat) mais que je désirais le remboursement de la recherche de fuite. Depuis, suite à de multiples relances, celà fait 3 fois que la MACIF me demande de  leur transmettre la facture et le rapport de la recherche de fuite, ce que j'effectue aussitôt (à chaque fois) en joignant la correspondance de MACIF commandant cette expertise, mais pas la moindre nouvelle de remboursement ou d'indemnisation. Vraiment très déçu d'être contraint d'avoir recours à d'autres voies qu'amiables contre une société qui prône le soutien dans l'aversité, et qui ne respecte pas même ses termes de contrat.</t>
  </si>
  <si>
    <t>micanabp-67023</t>
  </si>
  <si>
    <t>Perso j'ai eu un dégât des eaux dans mon ancien logement en décembre, ou l'assureur m'a assuré lors de la déclaration du sinistre que c'était bien pris en charge, la ont est en octobre, toujours rien de fait, aux dernières nouvelles, ils veulent plus prendre en charge, je n'ai vu ni assureurs, ni experts, personne ne s'est rendu sur place... L'assurance de mes ancien propriétaire ne prend pas en charge non plus, c'est pour ma pomme ! Voila voila...</t>
  </si>
  <si>
    <t>shen-67003</t>
  </si>
  <si>
    <t>Je vais résilier tous mes contrats Macif à leur prochaine échéance.
En cause, la difficulté pour assurer une nouvelle maison.
 sans considération pour les vieux clients.</t>
  </si>
  <si>
    <t>fin mai, j'enregistre un sinistre chez moi. Apres avoir mandaté un expert qui lui même a mandaté une société pour une recherche de fuite, l'assureur m'envoie un courrier qui me dit être indemnisé sur mon compte d'un montant de plus de 700 euros.(27/07).
J'en profite pour acheter du matériel tuyaux,bac dégraisseur,sable, etc...
Le 14 septembre (2 mois apres), on me dit que l'argent perçu sert à payer la société qui est venu chez moi faire une recherche de fuite.
La macif me met dans une situation catastrophique car on parle de plusieurs centaines d'euros. Mais peut être que pour un assureur cette somme ne représente rien, pour un salarié on parle de la moitié d'un SMIC. En pleine période de 3è tiers d'imposition, taxe froncière qui suit et d'habitation, je vous laisse imaginer ma situation....</t>
  </si>
  <si>
    <t>juss-66033</t>
  </si>
  <si>
    <t xml:space="preserve">cliente depuis 32 ans la fidélité ne paye pas...
Un vol avec effraction depuis fenêtre 1er étage avec perçage coffre fort situé au sous-sol. Vol de tous mes bijoux, argent...plus tous les vêtements de mon fils et de mon mari. Avant même le rapport de l'expert m'ont envoyé un courrier de non prise en charge car les volets du 1er étage n'étaient pas verrouillés ; les volets au rez-de-chaussée étaient fermés. Le préjudice est très important d'où certainement leur refus catégorique de ne rien prendre en charge...Si vous êtes chez eux un conseil allez voir ailleurs....Si vous n'avez pas grand chose, on vous propose de faire réparer votre fenêtre...
Ils ont même mis en doute la véracité des faits alors qu'ensuite j'ai reçu un document du juge qui attestait que les malfaiteurs avaient été emprisonnés  ! Document transmis à l'assureur mais ne veulent pas revenir sur leur décision. </t>
  </si>
  <si>
    <t>atikah-65378</t>
  </si>
  <si>
    <t xml:space="preserve">Cliente à la macif pour mon logement depuis 10 ans j’ai donné environ 12000 euros en cotisation. 
Victime d’un cambriolage dans la soirée du 21 juin nous avons immédiatement contacté l’assistance pour déclarer le sinistre. Le lendemain aucune trace de notre dossier. Le surlendemain après un nouvel appel toujours pas d’ouverture de dossier. Le sinistre a été ouvert le 25 juin après 4 appels. 
L’expert qui est venu faire l’état de nos perte après lecture de notre contrat nous conseille de changé car les clauses sont vraiment déplorables. 
Un iPad a 1000€ qui a peine 6 mois perd 20% ! Une ps4 acheté à noël pareil. 
Nous avons perdu pour 10 000 euros de matériel. 
En tout l’expert nous chiffre une indemnisation à 4200€ pour l’entièreté de notre matériel. 
Je suis dégoûté et furieuse contre cette assurance en qui j’avais confiance et qui m’a roulé dans la farine en me disant que j’etais bien protégé. </t>
  </si>
  <si>
    <t>jls214-65128</t>
  </si>
  <si>
    <t>Très déçu d'apprendre le jour d'un sinistre que le contrat ne couvrait pas ce cas particulier et de constater que ma parole n'a aucune valeur en face de la décision de la Macif.
Ma décision est de résilier mes contrats Macif: 3 véhicules et 2 maisons et réflexion en cours pour vider mes contrats d'assurance vie.
La parole d'un sociétaire faisant confiance à Macif depuis 32 ans n'a aucune valeur aux oreilles d'un responsable Macif qui en l’occurrence n'a même pas daigné me parler.</t>
  </si>
  <si>
    <t>arn45-65037</t>
  </si>
  <si>
    <t>injoignables au téléphone, pas de suivi des réclamations.</t>
  </si>
  <si>
    <t>jorand54-63722</t>
  </si>
  <si>
    <t>Assuré depuis 39 ans chez la Macif, cet assureur refuse la prise en charge depuis 4 mois d'un sinistre au prétexte que j'habite un 5 pièces au lieu de 4 alors que mon contrat précise bien que je suis propriétaire de ce 4 pièces depuis 22 ans.
J'ai payé la franchise de 120 euros.
Après plusieurs recommandés et  2 mises en demeure restées vaines j'ai résilié aujourd'hui tous les contrats en cours et je vais assigné la Macif en justice. ASSUREUR MEPRISANT A FUIR</t>
  </si>
  <si>
    <t>kpi-63221</t>
  </si>
  <si>
    <t>Dégât des eaux dû au gel, l'expert désigné (polyexpert) passe et nous annonce un montant de remboursement de 3000€ versé sous 10 jours. Il nous dit de faire les travaux immédiatement et quelques jours plus tard, la MACIF refuse la prise en charge. L'expert a retourné sa veste....
La MACIF ne veut rien entendre.... Impossible de discuter avec expert ou MACIF....On nous demande de faire une contre-expertise.</t>
  </si>
  <si>
    <t>vero-63043</t>
  </si>
  <si>
    <t>Suite à un cambriolage la Macif Refuse de nous rembourser les dégâts et les vols... fenêtre cassée vitre brisée ...c est incompréhensible..nos fenêtres sont toutes de très bonne qualité 2800€ par fenêtre visiblement pas assez pour laMacif...Le Bris de vitre est rembourse par toute les assurances réparation pour nous 600€ euros remboursement zéro....</t>
  </si>
  <si>
    <t>kiki-58784</t>
  </si>
  <si>
    <t>Pas de réponse ou réponse tardive concernant la messagerie. Sinistre 31/07/2017 dossier encore en cours</t>
  </si>
  <si>
    <t>ln-58391</t>
  </si>
  <si>
    <t>Dégâts des eaux déclaré le 7 aout et 25 octobre toujours pas de nouvelles concernant le remboursement ou pas même si il est précisé que les dégâts du sol sont pris en charge et bien non devis trop cher...
2 experts sont passés et un plombier agréé macif qui a posé un rendez vous n est jamais venu?! Disparu malgres mes appel et mes messages 
Bref pitoyable pour un petit dégât des eaux d une simple douche!
Je résilie des mars prochain</t>
  </si>
  <si>
    <t>tahar-58362</t>
  </si>
  <si>
    <t>Agence de Bobigny dans le 93 tu les appelles pour un renseignement ta l'impression que tu les dérange je sais pas où il et recruter par contre je me suis déplace à l'agence il avait une fille sa va</t>
  </si>
  <si>
    <t>jeannot-46807</t>
  </si>
  <si>
    <t>conseil juridique nul J appelle pour un renseignement.On me dit patientez je me renseigne et au bout xxxxxx mn on me répond/ Je n'ai pas trouvé il faut appeler le juge???</t>
  </si>
  <si>
    <t>jo-57375</t>
  </si>
  <si>
    <t xml:space="preserve">Je suis tres tres decu du deroulement d'un sinistre survenu le 12 janvier pour etre tranquille j'ai fait appel à l'entreprise de maçonnerie agrée la macif les travaux sont une vraie castrophe.j'ai donc appelé compiegne à maintes reprises pour leur signaler mon 
mecontentement je n'ai pas vraiment été écouter épauler j'ai eu le ressentie que l'on 
retournait la situation contre moi , que j'é tait une menteuse et jusqu'à me dire que je n'étais 
pas assuré pour ma cloture. Mon dossier a commencé à bouger lorsque je suis allée voir
Une conseillere a l'agence de dieppe cette conseillere s' appelle JUDITH et grace à elle un expert est passé constater les dégats il en a conclut que c'etait déflorable qu'il fallait refaire tout le mur mon mur fait un plus de 4metres sur 3 rangés d'agglos cela devrait etre le B.A.B.A pour un maçon.  Aujourd'hui nous sommes le 15septembre et je suis toujours au meme point j'attends j'attends j'attends que la situation se débloque le weekend dernier j'ai failli perdre mon animal de compagnie in extremis car je n'ai pas de cloture .Je pensais etre entre de bonne mains chez mon assureur je tombe de haut . AUjourd'hui avec la concurrence une societe qui ne sait pas satisfaire ses clients peut tres vite se retrouver au fond du gouffre c'est le client qui fait tourner les affaires. Je n'ai plus espoir de grand chose ca fait 8 mois que ca dure. Je dois un grand merci à ma conseillere elle a fait tout son possible pour me satisfaire et debloquer le dossier et comme dans tout c'est toujours ceux qui sont en haut qui n'assurent pas qui s' endorment sur leurs lauriers après ils etonnent que lesclients vont voir ailleurs
une conseillère à l'agence de dieppe cette conseillère s' appelle JUDITH elle a su m'écouter 
et grace à elle un expert est venu constater les dégats il m'a dit que c'était dé florable 
</t>
  </si>
  <si>
    <t>michel-56968</t>
  </si>
  <si>
    <t xml:space="preserve">Sociétaire depuis plus de 30 ans, j’ai fait appel à la MACIF suite à un cambriolage.
 J’ai immédiatement déclaré ce sinistre par téléphone. Dans le flot d’informations et de démarches à effectuer en urgence, j’ai oublié de confirmer le sinistre par lettre recommandée dans un délai de 2 jours. Trop heureuse de cet oubli la MACIF m’a fait savoir qu’elle ne prendrait rien en charge. J’ai dû faire un courrier explicatif pour faire valoir mes droits à indemnisation. 
La MACIF m’a orienté sur l’entreprise MAG33 pour la sécurisation de la porte forcée. Pour ce faire, l’ouvrier de MAG33 a fait des dégâts dans l’encadrement maçonné qu’il a été incapable de réparer correctement par la suite.
La pose de la porte s’est faite avec de multiples contretemps.
1er rendez-vous :  la porte  était totalement différente de celle d’origine et à mon sens peu pratique.
Je l’ai donc refusée.
2ème rendez-vous :  la porte proposée était couleur miel et vernie. Le professionnel m’a assuré qu’elle ne pouvait être repeinte dans la bonne couleur.
Je vous passe les détails.  Je l’ai refusée.
3ème rendez-vous : la porte est posée plusieurs mois après mon cambriolage car las de cette attente, j’accepte plusieurs différences :  seuil de porte prévu pour être encastré dans le carrelage qui n’est pas encastré, vitre de la porte transparente au lieu de opaque, poignée  de porte beaucoup plus petite que celle d’origine et pose de l’ancienne poignée abimée.
En outre certains détails m’inquiètent sur la suite des travaux, dégâts de l’encadrement, plaques de BA13 posées approximativement, d’autant plus que j’ai une quantité limitée de tapisserie identique à l’ancienne et donc  l’impossibilité de me permettre un ratage. 
Rendez-vous est pris pour effectuer en un jour  les ponçages, la pose des joints de plaques, la peinture des plaques et la pose du papier peint avec les temps des différents séchages…
Rendez-vous  finalement annulé par MAG33 une semaine avant l’intervention.
 6 mois après mon cambriolage, saturé des mauvaises surprises de MAG33 et craignant d’en avoir de nouvelles, je décide de mettre fin aux interventions de cet entreprise.
Je contacte la MACIF pour obtenir de quoi faire ou faire faire les travaux ultérieurement par une autre entreprise de mon choix.
L’expert me contacte  par téléphone après m’avoir envoyé une feuille d’accord par mail. J’attire son attention sur une clause qui permettrait à la MACIF de me réclamer une franchise. L’expert me fait alors  remarquer que sur la feuille d’accord il est stipulé en toutes  lettres que la franchise de mon contrat est de 0€ et qu’il n’y a donc aucun soucis.
For de ce constat,  nous nous sommes mis d’accord pour que je perçoive pour solde de ce sinistre une indemnité de 504 €.
Peu de temps après je reçois une lettre de la MACIF qui accepte de me verser 504€ mais qui m’annonce une franchise de 120€...
Il fallait lire les petites lignes du contrat …
Que dois-je conclure de toute cette histoire ?
Qu’il ne faut jamais avoir confiance dans la MACIF sous peine de grosses déconvenues ?
OU
Que j’ai été victime d’un malheureux concours de circonstances qui sera vite résolu en ne me faisant pas payer la caution de 120 € (Avouez que pour une réputation ce n’est pas cher )
Vous ne manquerez pas d’informer les lecteurs de la conclusion de cette histoire.
A toutes fins utiles ma référence à rappeler est :
172843544/WIG004/WIG004
</t>
  </si>
  <si>
    <t>ttayech-30105</t>
  </si>
  <si>
    <t xml:space="preserve">Suite un Sinistre Foudre,je contacte la Macif pour déclaration Sinistre,déclaration ok, mais un expert doit me contacter sous 10 jours,14 jour après aucune nouvelle.
je contacte l'expert qui me demande les factures,chose fait dans la minute et il me dit nous vous contactons dans une semaine.
pas de nouvelle après 8jours, je rappel pas de trace de mes facture, renvoyer une fois de plus et il doivent me contacter dans une semaine.
si ma maison aurai était inhabitable j'aurai camper dans le jardin. inadmissible pour un prestataire qu'on paye pour ça </t>
  </si>
  <si>
    <t>mbouv-56859</t>
  </si>
  <si>
    <t>Sociétaire depuis près de 20 ans, la relation clientèle lors d'un récent cambriolage a été plus que négative. Au final, lors du seul événement que la
Macif a eu à gérer le résultat est nul. Plutôt que de vous démontrer que vous n'êtes pas qu'un numéro mais bien un client et que vous méritez d'être suivi, la macif brille en vous laissant ce sentiment de vous être fait volé une seconde fois et ce tous les ans. Je change donc d'assurance....</t>
  </si>
  <si>
    <t>buzzi91-56110</t>
  </si>
  <si>
    <t>Bonjour,
J'ai été victime d'un incendie au domicile que je loue, et je dois dire que la Macif a été en dessous de tout.
J'ai eu le droit à trois nuit à l'hôtel car je ne pouvez plus habiter le domicile, mais après il a fallu appeler un autre service, après plusieurs personnes, je comprends qu'il faut que je paie mon loyer du domicile sinistré et que j'avance le loyer de mon relogement...impossible pour moi, donc j'ai logé chez des amis. Après le passage de l'expert, La propriétaire a dut se débrouiller seule à faire plusieurs devis avec différentes entreprises, une galère. Elle a due avancer les travaux et se faire remourser sur facture. Pour mon préjudice, j'ai été dédommagé après six mois, et j'ai dut relancer la Macif plusieurs fois, de plus j'ai perçu une somme ridicule pour un lave linge et un sèche linge, avec l'indemnisation je ne pouvais même pas acheter un des deux. J'ai écrit à la Macif en leur envoyant un chèque du montant des indemnités et leur expliquant mon ressenti. La Macif a encaissé le chèque.
Je suis plus traumatisé par le comportement de la Macif que par l'incendie.</t>
  </si>
  <si>
    <t>kinou8381-55846</t>
  </si>
  <si>
    <t>Employés très aimables et Compétents ,tant en agence que par téléphone . tarif très correct , et en cas de sinistre aucun soucis ,contacter par expert très rapidement et rendez vous pris de même rapidement que demander de plus.</t>
  </si>
  <si>
    <t>saveriu-55239</t>
  </si>
  <si>
    <t>Quarante ans d’assurances sans aucun accident ou problème de vol de dégats  MAisons résidences secondaires, voitures, motos.., ou autre incident quelconque  Demande d'assurer un bien immobilier en Corse ou j'ai ma résidence principale mais assurée par ma femme à une autre compagnie puisqu'elle en est propriétaire la Corse  qui comme chacun le sait n'est pas la république française Première demande pas de réponse sur le site  deuxième demande pas de réponse appel je dois saisir par mail le site ne sert à rien pour une demande en Corse mais faut le savoir rien ne l'indique  mail fait relance pas de réponse à mes mails  passage au bureau de la MACIF à Bastia pour s'entendre dire que si il n'y as pas de réponse c'est que c'est négatif  On se fout du sociétaire à la MACIF. Conclusion changement d'assureur envisagé pou  Moi et tous ceux de ma famille et assurance prise à la concurrence.</t>
  </si>
  <si>
    <t>tontonbubu-54321</t>
  </si>
  <si>
    <t>toujours present</t>
  </si>
  <si>
    <t>domyves-53965</t>
  </si>
  <si>
    <t>Assuré depuis plus de 20 ans chez cet assureur, il n'assure  plus la prise en charge et la réparation de dégâts dues aux intempéries sur les anciens contrats.</t>
  </si>
  <si>
    <t>18 février 2017 suite à une expérience en février 2017</t>
  </si>
  <si>
    <t>claudine-52555</t>
  </si>
  <si>
    <t>En 25 ans pas un sinistre. Ai du demander une simple attestaion alors la plus personne. Ni sur facebook ni au tel. Accueuil digne des plateformes a l autre bout du monde. Cela devient un refus de delivrer in document. Legal ???</t>
  </si>
  <si>
    <t>nath-52437</t>
  </si>
  <si>
    <t>c'est malheureux mais il faut mentir ma fille s est fait cambrioler a Barcelone mais comme elle y était pour ses études (que 3 mois) ils n ont rien voulut rembourser en fait il faut y être en vacances on est SOIT DISANT assurer 90 jours a l étranger et la ça faisait 15 jours .....encore une assurance qui joue sur les mots....pas sérieux....</t>
  </si>
  <si>
    <t>magali-rat-50009</t>
  </si>
  <si>
    <t>Je recommande la Macif dès que j'en ai l'occasion.</t>
  </si>
  <si>
    <t>clara-49901</t>
  </si>
  <si>
    <t>Je suis assurée à la MACIF depuis plus de 25 ans. Aujourd'hui, victime d'un dégâts des eaux, provenant de mon voisin du dessus, je tente désespérément de joindre la MACIF afin que l'on me face parvenir un simple formulaire de dégât des eaux. On commence par me demander de rappeler plus tard, au deuxième coup de fil, on me raccroche au nez, au 3ème,4ème et 5ème appel on refuse de traiter ma demande et on me demande de rappeler plus tard ou le lendemain. Quelle HONTE de traité ainsi ses assurés et je dirais même quelle incompétence face à une simple demande! Quand je demande à parler avec un responsable on refuse de me le passer et même de me donner un nom, très probablement de peur que que leur supérieur découvre l'incompétence de leur employés.</t>
  </si>
  <si>
    <t>steffy-138643</t>
  </si>
  <si>
    <t xml:space="preserve">Très déçue car je viens de recevoir un recommandé m’annonçant la résiliation de mon contrat pour altérations des relations commerciales que je ne comprends pas 
Sur quoi la MAIF se base  pour résilier les contrats mais je suis très très déçue </t>
  </si>
  <si>
    <t>bim-138012</t>
  </si>
  <si>
    <t>Après 27 ans chez la Maif je constate que pour une porte fenêtre cassée a cause d un courant d air, mon assureur ne réagit pas et me laisser sans nouvelles. En effet, j ai contacté un ouvrier qui est intervenu dans la journée pour m établir un devis et commander les vitres seulement la Maif ne répond toujours pas après 15 jours sans fenêtre et le froid qui est de plus important . Voilà la récompense d être fidèle à la Maif sans sinistre. Vous avez le droit de payer 27 ans mais ATTENTION le jour où vous devez les solliciter, plus personne de cordial au bout de fil . Je déconseille fortement de payer un mois chez eux, d’ailleurs je quitte pour plus sûr et moins cher.</t>
  </si>
  <si>
    <t>eman-102274</t>
  </si>
  <si>
    <t>Manque total de réactivité, impossibilité de connaître malgré plusieurs appels depuis 2 semaines. Ne défend pas correctement ses assurés, ni à les satisfaire</t>
  </si>
  <si>
    <t>breizh56-65510</t>
  </si>
  <si>
    <t>J'ai un contrat d'assistance juridique avec la MAIF. Je pose des questions sur la procedure de licenciement d'une employée de maison et au bout de 5 questions, la personne au bout du fil me dit qu'il faut que je contacte un avocat. Hubuesque, si j'ai souscrit une assistance juridique c'est justement pour que la Maif prenne en compte ma démarche au global. 
Bref si vous avez besoin de rien, vous pouvez les appeler  !!!!</t>
  </si>
  <si>
    <t>toto13-57187</t>
  </si>
  <si>
    <t>La Maif est performante en assurance automobile. Pour l'habitation fuyez : j'ai vécu et vis encore un cauchemard. Nos voisins multiplient les travaux illégaux et les sinistres. Nous avons fait condamner ces gens là mais rien ne les arrêtent. L'entrevue que j'ai eu avec la militante (une sorte de médiatrice interne Maif) m'a dit comment avez vous fait pour ne pas Péter les plombs?  Et en fin de compte, l'usure, les dizaines de relances, les constats d'huissier, les frais de justice que nous avons dû payer, en partie à cause de l'inertie de l'assurance qui n'a jamais voulu envoyer un expert pour évaluer tous les travaux entrepris par nos voisins.... Ce que j'ai compris c'est que vous pousser à bout est une tactique de la Maif. En effet, au bout de dizaines et dizaine de coups de fils, couriels etc... vous allez laisser tomber la demande de remboursement. C'est une honte, ce d'autant que dans mon cas, j'ai même proposé de me désister de toute actions contre la Maif en échange d'une maigre évaluation de travaux qui ne tient évidemment pas compte des conséquences désastreuses de l'absence de protection de la Maif...</t>
  </si>
  <si>
    <t>mm-113140</t>
  </si>
  <si>
    <t>Je suis sociétaire Maif depuis près de 30 ans pour des contrats, habitation, véhicules, ... sans jamais un sinistre responsable. Très déçu par leur manière de traiter un dossier de sinistre avec tiers en cause, par le manque d'écoute, de réponses, de considération et de solutions constructives. Les conclusions d'expertise sont  partielles et inadaptées avec une indemnité proposée ne permettant pas de refaire les travaux. Je m'interroge sur l'interet et le libre arbitre de cette compagnie d'assurance qui préfère écouter les "cacans" de voisinage relayés par un expert qui outrepasse sa fonction, que de faire le travail demandé, c'est a dire relever factuellement les dégâts et les chiffrer tous.  Pourquoi la MAIF s'obstine à ne pas reconnaître des propos déplacés d'experts (qui en plus d 'être peu fiables ne comprennent pas les contrats) , à ne pas reconnaître des "oublis", pourtant factuellement justifies sur le terrain et par photo ?  Pourquoi nuire aux intérêts de leurs sociétaires, surtout avec un tiers en cause ? Pourquoi minimiser l'indemnisation ne permettant pas les travaux de reconstruction en nous contraignant vraisemblablement à la saisie de la justice ? Persuadés d'être a l'écoute, cette compagnie n'a de mutualiste que le nom et n'est que dans le commerce de bas étage, sans interlocuteur physique.</t>
  </si>
  <si>
    <t>jf60-112810</t>
  </si>
  <si>
    <t>Je suis sociétaire Maif depuis près de 40 ans pour des contrats, habitation, véhicules , accidents domestiques, sans jamais un sinistre responsable. Je suis déçu par leur manière et approche de traiter un dossier de sinistre incendie en cours, par le manque d'écoute, de réponses, de considération et de solutions constructives. Les conclusions d'expertise pour la reconstruction à l'identique sont inadaptées pour une maison ancienne en pierre de taille, et ils le savent parfaitement, avec une indemnité proposée ne permettant pas de refaire les travaux à l'identique par un professionnel du bâtiment au tarif minimal et ce de manière déclarée.Le montant du sinistre me semble pas très important et je ne comprends pas pourquoi la MAIF s'obstine à ne pas reconnaître des propos déplacés d'experts, des oublis, des manœuvres intimidantes, ses maladresses qui s'accumulent, une certaine arrogance  et des erreurs d’appréciation qui renforcent mon esprit de questionnement et un ressenti de volonté de nuire aux intérêts de leurs sociétaires. Ils sont persuadés de faire le bien, d’être a l’écoute, mais ils ne dérogent pas à une démarche destructive, mettant à mal le moral de ses sociétaires, déjà traumatisés par un sinistre où ils ont failli perdre leur maison, et leur vie. Je me pose des questions si nous avions perdu notre maison et notre vie. Et pourtant, j'essaie de les aider au maximum en faisant venir des professionnels du bâtiment ancien, en me documentant et en apportant des explications et des solutions simples, sans la volonté du surenchère, mais avec l'idée de ne pas s’appauvrir ou de faire les travaux par un artisan peu scrupuleux et de manière non déclarée et sans facture. Je ne retrouve pas l'esprit mutualiste, le sens des responsabilités et la qualité relationnelle envers des victimes, forcement meurtries et affectées en nous prenant comme des simples clients qui n'ont rien à dire avec des esprits inférieurs.</t>
  </si>
  <si>
    <t>felcat--108499</t>
  </si>
  <si>
    <t xml:space="preserve">J’ai été cambriolé fin novembre 2020
La Maif m’a demandé d’apporter le maximum de preuves yc photos ... elle a diligenté un expert puis l’indemnisation est arrivée à la hauteur de mes attentes car pour certains objets je ne possédais aucune preuve 
La mise en sécurité de la porte a été immédiatement remboursée.
Pour la serrurerie et la menuiserie, le remboursement a été à l’exacte hauteur du devis fourni par le serrurier privé.
Le contact avec le service Maif a été excellent et très à l’écoute de nos problèmes. Je les remercie vivement.
F.Jolivet </t>
  </si>
  <si>
    <t>jugiu-108103</t>
  </si>
  <si>
    <t>À la Maif depuis 11 ans, j'ai cotisé plusieurs milliers d'euros. J'ai été cambriolé il y a 1 mois et la maif n'a quasiment rien remboursé mais à encaissé une franchise. Aucune aide non plus pour le serrurier. Bref, nous avons tout perdu et la maif nous enfonce davantage.</t>
  </si>
  <si>
    <t>jb-106527</t>
  </si>
  <si>
    <t>J'ai déclaré un sinistre à la MAIF concernant les dégâts et dégradations dans une location.
Après de multiples tentatives écrites et orales en vue de démêler une situation simple, rendue inextricable par cet assureur se disant mutualiste, celui-ci a clôturé le dossier.
La MAIF, malgré la souscription d'une assurance propriétaire bailleur, trouve toujours un motif pour ne pas prendre le sinistre en compte, avec le soutien d'experts et de mandataires.
Assuré depuis plus de 40 ans, cet assureur mutualiste traite ses assurés avec mépris, et se montre d'une incorrection la plus totale.
Les appels ne donnent rien, n'ayant jamais la même personne au téléphone, avec des interprétations différentes et bien souvent contradictoires.
Ne voulant pas détaillé plus longuement l'incompétence de la MAIF dans ce domaine, je pense qu'au vu des cotisations demandées, qui sont très élevées, celles-ci ne sont pas justifiées.
J'ai perdu toute confiance dans les relations, la gestion des sinistres, ainsi que la perte de leur part des fichiers administratifs et contrat d'assurance.
De ce fait, j'ai décidé de changer d'assureur, ce dernier me propose des garanties supérieures et une prime bien inférieure.
Je considère que la gestion de ce sinistre n'a pas été traitée dans le respect des conditions générales prévues au contrat et des justificatifs que nous pouvons produire.
La MAIF est une assurance complétement déconnectée de son rôle, et oeuvre contre ses mutualistes.
Aussi je conseille vivement de fuir cette assurance comme beaucoup de sociétaires l'ont déjà fait.
NOTATION = 00.</t>
  </si>
  <si>
    <t>labiloute-82219</t>
  </si>
  <si>
    <t xml:space="preserve">L'assurance juridique de la MAIF ne se déclenche que pour un contentieux supérieur à 675 €
J'ai eu un litige avec un site marchand de 756 €.
La Maif m'a donc assisté tout naturellement.
J'avais déjà engagé une démarche auprès du site marchand pour me faire remboursé au titre légal de non conformité.
Le site marchand m'a fait un remboursement partiel de 301 €.
Et bien L'assistance juridique de la Maif a fait une soustraction 756 e - 301 € 
                            </t>
  </si>
  <si>
    <t>carentan-101422</t>
  </si>
  <si>
    <t>Bonjour, plus de 4 mois après un sinistre ( et 4 relances) , et un mois après le passage de l'expert qui avait mis en avant le fait que de vents de plus de 96 km/h et un terrain gorgé d'eau avait été la cause de la chute de 1 arbre de notre jardin sur la propriété du voisin, nous n'avons eu aucun retour de la maif plus prompt à faire de la pub à la télé que d' assurer leur clients!!! quel dommage !!! par contre le personnel est sympa au téléphone et répond toujours que tout va bien dans le meilleur des mondes mais que les arbres ne sont pas couverts par les assurances même en cas de catastrophes naturelles..... on pourrait dire Blah, Blah Blah..1000 tracas pour la maif</t>
  </si>
  <si>
    <t>xavierh-104513</t>
  </si>
  <si>
    <t>Un dégât des eaux pas réglé depuis 7 ans. Un expert qui tire tous les prix des travaux vers le bas et qui mentionne dans son rapport que des fuites persisteraient de chez mon voisin du dessus sans avoir visité son appartement. Après rencontre de mon voisin, ce dernier a clairement indiqué qu'il n'y avait pas de fuites. Un expert qui refuse de me répondre lorsque je lui pose des questions sur les conditions de relogement 4 jours avant le début des travaux. Un service réclamation qui ne me contacte pas. Que dire de plus ?</t>
  </si>
  <si>
    <t>ggpaut-104328</t>
  </si>
  <si>
    <t>En agence comme à Niort : ne répond pas aux courriers (même envoyés en avec AC )
Vous sollicite pour déclarer beaucoup d'objets précieux mais ne rembourse rien ou presque.
Exemple : Montre gousset chronomètre or : 80 euros (valeur réelle minimum 1500 !)
Collier 80 gr or : 100 euros ! etc etc
Mais je reconnais que c'est une des seules assurance qui ne rembourse pas les LOUIS d'OR et qui vous propose pourtant une indemnité de 0,01 € par pièce !!!
Leur experte semble plus experte  dans la maçonnerie que dans la bijouterie !
Les agences vous promettent des rendez-vous avec des conseillers mais ne répondent pas à vos courriers et à vos questions.
Tarifs très élevés pour un service nul et des montants de remboursements honteux.
A fuir...</t>
  </si>
  <si>
    <t>hirondelle17-103659</t>
  </si>
  <si>
    <t xml:space="preserve">J'ai été très déçu par MAÏF habitation, car le jour où des problèmes nous sont arrivés, ceux-ci n'ont aucunement défendu nos intérêts, mais pire que cela, lorsque nous avons été en justice contre la Société mis en cause, la MAÏF a diligenté un avocat contre nos intérêts.
Ne s'arrêtant pas là, il nous ont exclus de l'assurance sans aucun motif.
Mais au final, nous avons gagné toute la longue procédure, et avons contracté une autre assurance plus fiable.
</t>
  </si>
  <si>
    <t>clientmecontent70-103134</t>
  </si>
  <si>
    <t>Assurance extrêmement chère. Totalement inefficace notamment l’assistance juridique.
Quand on en a besoin tout est exclu, ou on apprend qu’il y a un délai de carence qu’on nous a jamais signalé.
J’ai un dégâts des eaux non réglé depuis mars 2020. Le pire c’est que l’entreprise responsable ne conteste pas le montant du devis, c’est l’expert maif de chez poly expert totalement incompétent et suspicieux alors que je n’y suis pour rien, qui sous estime largement le préjudice en se basant sur des prix du marché imaginaires qu’il a inventé. Je passe à la concurrence...</t>
  </si>
  <si>
    <t>phil-70-103041</t>
  </si>
  <si>
    <t>Moi aussi, je recommandais la Maif...Nous sommes fidèles à la Maif depuis plus de 30 ans. Peu de sinistres...on était en confiance , on avait foi en la philosophie mutualiste. on l'a recommandée à notre fille et nos proches...En décembre 2020, suite à un petit sinistre, paroi de douche brisée sans qu'on en connaisse la cause puisqu'il n'y avait personne dans la pièce, on nous annonce par tel avec no "inconnu" que ce n'est pas pris en charge car il faut un élément extérieur...J'en conclus qu'il aurait fallu inventer une cause, mais passons…
A la suite de cet incident, j'ai eu envie de faire le point avec la Maif histoire d'actualiser et d'être bien dans les clous en cas de sinistre. Depuis le 12 Décembre, c'est infernal...Des heures au téléphone avec des conseillères de bonne volonté mais qui ne connaissent pas le dossier et doivent en référer au siège. J'ai aussi écrit mais les gens du siège ne prennent pas la peine de m'appeler directement...J'ai des questions sans réponse et une demande d'attestation en attente depuis 1 mois...Décidément, je suis déçu! Qu'en sera-t-il en cas de sinistre. La Maif a perdu son âme. Le business a pris le dessus sur l'humain.
Quel dommage</t>
  </si>
  <si>
    <t>mf54-102771</t>
  </si>
  <si>
    <t>Ma belle-fille est enfermée avec son fils depuis hier après-midi chez elle, dans un appartement en deuxième étage, car la porte d'entrée n'ouvre plus suite à un acte de vandalisme. 
Contactée, la Maif a mis ma belle-fille en contact avec un serrurier, qui a dit qu'il passerait le lendemain, c'est à dire aujourd'hui. LA MAIF a annoncé qu'elle ne prendrait en charge que le déplacement du serrurier et une heure de main d'oeuvre. Ce matin la Lorraine est recouverte de neige, le serrurier, plutôt que de se déplacer, demande qu'on lui envoie des photos de la porte, vue de l'intérieur. Au vu des photos, le serrurier déclare qu'il ne pourra rien faire, car pour pouvoir intervenir, il faudrait selon lui être à l'intérieur de l'appartement. Nous soupçonnons ce Monsieur ne raconter n'importe quoi pour rester au chaud sous la couette en ce beau dimanche plutôt que de sillonner des routes enneigées ou verglacées. Recontactée, la MAIF nous dit en gros de nous démerder par nos propres moyens. A nous de trouver un serrurier. Et de le payer. Et de leur envoyer la facture, que la MAIF n'acquittera que dans la limite d'une certaine somme énigmatique, correspondant au déplacement et à une heure de main d'oeuvre.
C'est une honte.</t>
  </si>
  <si>
    <t>phi-101584</t>
  </si>
  <si>
    <t xml:space="preserve">Depuis 40 ans à la MAIF, avec plusieurs appartements désormais, je n'ai absolument aucun reproche à faire. L'assistance juridique m'a sauvé la mise avec ténécité et professionalisme lors des déboires rencontrés avec un constructeur défaillant, 3 dégats des eaux réglés rapidement; Ils ne rechignent pas en cherchant la petite bête pour les remboursements. joignables sans difficultés et sans payer.
Je n'ai pas vu mieux ailleurs chez mes amis, mais j'ai vu bien pire. 
Je n'ai mis que 3 *  pour le prix car pour les grandes maisons, ils sont un peu chers. </t>
  </si>
  <si>
    <t>diotime-101363</t>
  </si>
  <si>
    <t>Je suis sociétaire à la MAIF depuis 30 ans pour assurer mon logement et j'ai souscrit à la formule dite Equilibre, l'avant-dernière par ordre croissant de prix et de garanties. Je paie pour un 2 pièces parisien 520 euros/an (pour des biens assurés jusqu'à 82 000 euros). Je découvre que la Maif propose à ses nouveaux adhérents de nouvelles formules (il n'y en a plus que 3 au lieu des 4 anciennes) moins chères et comportant des garanties dont je ne dispose pas (réparation d'appareils électroménagers par ex ou assurance sur les produits nomades) et à des prix moins élevés. Je trouve scandaleux qu'on ne m'ait pas proposé ces nouvelles garanties.</t>
  </si>
  <si>
    <t>anne-101034</t>
  </si>
  <si>
    <t>40 ans de fidélité. Tout ça pour qu'au premier dégâts des eaux on m'envoie un expert odieux, qui n'est reste qu'un quart d'heure. A cherché a me faire croire que j'étais obligée accepter une réparation en passage apparent des tuyaux. Devant mon refus catégorique de défigurer la chambre et ma.maison avec des tuyaux partout l'expert part en claquant la porte et me menace de me pourrir la vie (pour l'instant elle y parvient très bien) Et la MAIF qui joue le jeu. Le problème n'avance pas. Les dégâts liés aux sinistre s'aggravent de jours en jour. On ne peut ni se laver ni faire une machine. La MAIF propose un hébergement à hauteur de ma valeur locative (je ne veux pas être reloger je veux que mon dégât soit pris en charge, je paye pour ça, les sociétaires ne sont pas les vaches a lait qui me paieront l'hotel) Tout ça pour un devis de plombier a 600€ et la prise en charge des dégâts dus a la recherche de fuite prévue dans mon contrat. Un mois que ça dure et aucun délai de fourni. La maif en est encore a demander des précisions a l'expert.!!! De qui se moquer t'on. Je suis tellement déçu après tant d'années de collaboration cordiales. J'ai recommandé MAIF a tous ceux qui me demandait , et ils ont suivi, mais aujourd'hui je me demande pourquoi la.maif fait appel a un cabinet d'experts notoirement connu en mal ( j'aurais du faire mes recherche internet avant j'aurai vu que 83% des assurés pensent comme moi aujourd'hui de ce cabinet d'experts Eurexo). Tellement déçu!!!!</t>
  </si>
  <si>
    <t>Dans l'ensemble, plutôt satisfait de la Maif: j'ai eu de nombreux sinistres dans mon appartement parisien et je n'ai eu que de bonnes réactivités de la part de cette assurance habitation: personnel toujours disponible et à l'écoute. Dernièrement, un sinistre ancien mais ayant été mis trop longtemps en attente par mes propriétaires (et donc classé sans suite) a été réactivé. L'année dernière on m'a proposé une entreprise que j'ai refusée pour des travaux que j'estimais médiocres, on m'en a proposé une autre. En trente ans, je n'ai vu aucun de mes sinistres non pris en compte par la Maif. J'en suis donc très satisfait.
Petit bémol: certains des interlocuteurs peuvent se transformer en VRP pour essayer de vous vendre une assurance-vie ou autre. A vous de ne pas vous laisser distraire!</t>
  </si>
  <si>
    <t>xerus-99488</t>
  </si>
  <si>
    <t>À ma surprise, après 33 ans de souscription à l'assurance MAIF, je viens de recevoir le 30/10/2020 un courrier m'informant de la résiliation de tous mes contrats (voiture x3, maison, appartement) pour altération des relations commerciales sans aucune précision du motif réel et justifié qui a poussé la MAIF à prendre cette décision arbitraire, injuste et incompréhensible. Le plus surprenant dans cette histoire est que mes relations avec la MAIF ont toujours été cordiales, courtoises et respectueuses ! 
Si la MAIF a certes le droit de rompre nos contrats de manière si brutale, est-il cependant acceptable éthiquement et moralement de mettre les gens dans l'embarras et de jouer ce jeu antinomique avec toutes les règles morales des institutions telles que la MAIF ? Pourrais-je un jour avoir concrètement une réponse m'indiquant le motif sérieux autre que l'altération des relations commerciales ? Que veut dire le directeur de la MAIF par le concept de l'altération des relations commerciales ? Pourrait-il mettre un autre vocable plus clair et palpable afin qu'on puisse déterminer l'agent de l'altération de ces relations commerciales ? Comment explique le directeur de la MAIF l'indifférence et le mépris pour ces assurés lorsqu'il correspond avec son assuré sans savoir s'il s'agit d'un M, d'une Mme ou d'une Mlle ? Et cela, je le répète, après plus de 30 ans de souscription à leurs services !!!!!</t>
  </si>
  <si>
    <t>diou-99404</t>
  </si>
  <si>
    <t>Étant sociétaire depuis plus d une dizaine d années à la maif je viens de recevoir un courrier m informant de la résiliation pour altération de la relation commerciale . Je n ai bien sûr reçu aucune précision concernant cette altération et de plus je tiens à préciser  n avoir  subi aucun sinistre aux cours de cette année.  Merci la maif . Où sont les valeurs mutualistes ?</t>
  </si>
  <si>
    <t>hatsudai-99395</t>
  </si>
  <si>
    <t xml:space="preserve">je déconseille fortement cette compagnie d'assurances à quiconque.
la qualité de service rendue au client est juste lamentable.
Il y a d'abord eu l'impossibilité de faire prendre en charge les travaux dans ma salle de bains à hauteur des dommages réels.
Puis l'impossibilité de faire assurer une maison en bord de mer sous prétexte qu'elle est en zone inondable. 
Tout est basé sur la com. la maif soit disant "assureur militant" s'est révélée absente au moment ou j'avais besoin de son aide. Le système de militants qui défendraient soit-disant les intérêts des sociétaires s'est révélé juste totalement bidon.
Renseignements pris dans mon cercle amical je découvre que beaucoup de mes proches sont déçus et peu satisfaits des services de la Maif.
A EVITER ABSOLUMENT
 </t>
  </si>
  <si>
    <t>la-prevention-connait-pas-98913</t>
  </si>
  <si>
    <t>Nous sommes à la Maif depuis toujours. Il se trouve qu'il y a deux semaines, suite aux fortes intempéries sur notre commune, nous avons un gros saule pleureur qui s'est littéralement fendu en deux et qui, en tombant, a arraché plusieurs branches d'un autre saule pleureur, tout aussi gros, qui se trouve à côté, à quelques mètres de distance.
Heureusement, tout est tombé sur notre terrain, à la limite d'autres terrains habités.
En voyant l'étendue des dégâts, nous avons immédiatement contacté une entreprise spécialisée que nous connaissions déjà, ayant fait appel à eux pour des travaux sur d'autres arbres. 
Le professionnel en question nous a dit qu'il fallait abattre ces 2 saules pour sécuriser la zone vis-à-vis de nos voisins.
C'est ce que nous avons fait en réglant la facture de 4500 €  
Nous avons contacté la Maif et on nous a répondu que nous n'avions droit à aucun remboursement ayant agi en "prévention" d'un risque. En effet, il aurait fallu attendre que ces 2 arbres s'abattent chez nos voisins pour que la Maif puisse les rembourser des dégâts ainsi occasionnés via notre garantie responsabilité civile. De notre côté, toujours rien mais la facture du professionnel aurait été beaucoup moins élevée car il est plus facile de découper un arbre à terre plutôt que de devoir procéder à son démontage à plus de 20 mètres de haut.
Par conséquent, j'en déduis qu'à la Maif, il vaut mieux attendre que le sinistre se produise plutôt que de le prévenir. 
Donc, de l'autre côté de notre terrain, là où il y a un gros bouleau qui menace de tomber sur une pâture avec des chevaux, je suppose qu'il faudra attendre aussi que le sinistre se produise pour que nous ayons une facture moins élevée à payer à l'entreprise d'abattage. Même au téléphone, on nous a dit:« Je sais, c'est aberrant, mais c'est la position de la Maif » 
Nous en sommes très déçus et nous posons la question de savoir si, ailleurs, la prévention est aussi mal reconnue.</t>
  </si>
  <si>
    <t>llefevre--98879</t>
  </si>
  <si>
    <t>Depuis 30 ans à la maif, je viens d’avoir un premier sinistre. Des gens gentils mais incompétents. Après un feu d’huile, l’expert ne passe qu’après la décontamination et la décontamination attend l’avis de l’expert. C’est juste dingue. Quelle déception ! Cette assurance est à fuir. Après le sinistre, je changerai.</t>
  </si>
  <si>
    <t>cpbar--97662</t>
  </si>
  <si>
    <t>Bonjour, suite à un dégât des eaux traitement du dossier et accueil lamentable ( j'avais l'impression d'une enquête de police ... ) tout çà pour m'entendre dire qu'un expert "allait vérifier tout celà" !!! ( assuré depuis plus de 20 ans chez cet assureur ... ) . Plus d'un mois après le sinistre je n'ai toujours aucun rendez vous d'expert et aucune réponse de la MAIF.
Bref je vais trouver beaucoup moins cher pour un service identique.</t>
  </si>
  <si>
    <t>seb89-96676</t>
  </si>
  <si>
    <t>Réactivité, écoute et crédit porté à la parole de l'assuré!! Les différents interlocuteurs ont été efficaces et rapides dans le traitement du sinistre habitation (coupure de courant) ayant entrainé l'arrêt des 3 frigos et une panne électrique sur la régulation du chauffage.
Rassurant, reposant quand on arrive de vacances avec cette mauvaise surprise.</t>
  </si>
  <si>
    <t>isaline--96178</t>
  </si>
  <si>
    <t xml:space="preserve">je ne peut pas être en total accore avec eux pour mon assurance habitation .
quand on demande a se que il y ai des membres de la famille qui soie assure dans la maison 
</t>
  </si>
  <si>
    <t>coupat-51116</t>
  </si>
  <si>
    <t>fissures sécheresse
expert demande micropieux
maif propose,comme cest tres cher DANS L ESPRIT MUTUALISTE de ne faire que des renforcements
en nous disant que tout serait pris en charge(jardin peinture sols etc) si les fissures revenaient
(5 ans plus tard  fissures,,,
reponse maif:dossier perdu,faut faire une nouvelle declaration,,,avec nouvelle franchise,,,</t>
  </si>
  <si>
    <t>jerome31-92111</t>
  </si>
  <si>
    <t>Je suis assuré à la MAIF depuis plus de 15 ans. il y a trois ans un orage grille ma pompe à chaleur. Elle avait dix ans, la Maif m'a à peine remboursé 200 euros sur les 5000 euros de réparation et le comble de tout, a fait passer un expert ! qui n'a même pas touché la pompe. Un ami qui a eu la même chose a lui été rembourser de la totalité de la réparation chez un autre assureur pour la même vétusté.
J'assure une piscine depuis 10 ans également. J'ai une fuite à cause d'une canalisation cassée. Le tout est sous une terrasse béton. Il faut compter environ 700 euros pour trouver la fuite puis casser et réparer la fuite et la dalle. Ils me répondent qu'ils peuvent pas intervenir ! C'est la goutte d'eau qui me pousse à aller voir ailleurs !</t>
  </si>
  <si>
    <t>ju17-92062</t>
  </si>
  <si>
    <t>"Sociétaire" Maif depuis environ 15 ans je me pensais bien "assuré" et "protégé" en cas de coup dur. J'ai actuellement 1 contrat habitation, 4 assurances Propriétaire non occupant, 4 véhicules, assurance pro et garanties complémentaires.
Je n'ai eu que trois sinistres dans ma vie dont aucun avec ma responsabilité mise en cause. Un véhicule à percuté mon mur de clôture, trois témoins ont vu la scène dont le facteur mais aucun n'a relevé la plaque d'immatriculation...
J'ai déclaré le sinistre pour réparer un mur de clôture récent, et demandé un devis de réparation à la personne qui à initialement enduit le mur.
Résultat : l'expert désigné conclut à une non prise en charge car pour lui ce n'ai pas un véhicule qui à causé les dégâts (rien que çà), et il estime la réparation à 400€ au lieu de 2200...(montant approximatifs).
J'ai en ma possession un message oral de l'expert expliquant tout ceci, heureusement car je n'ai jamais eu le rapport d'expertise !!!! Honteux !!!
On vient de me transmettre un rapport rectificatif ou tout à changé et le montant d'indemnisation passe à 250€...!!
J'ai écris au service réclamation mais......
J'aurai surement plus rapidement un message en me disant que ce que je décris n'est pas ce que la maif souhaite véhiculer...
Outre le caractère injurieux et diffamatoire du déroulement de cette prise en charge heureusement que rien n'est grave !
Si vous souhaiter dormir sur vos deux oreilles en cas de sinistre de je vous déconseille de vous assurer à la maif ! Pour résumer il vous faut embaucher une personne à temps plein pour faire des procedures et vous faire indemniser.</t>
  </si>
  <si>
    <t>anonymous-90384</t>
  </si>
  <si>
    <t>Assuré MAIF depuis une vingtaine d'années, j'ai toujours été satisfait des prestations de cet assureur (dégât des eaux et vol avec effraction dans mon véhicule)</t>
  </si>
  <si>
    <t>firulete-70391</t>
  </si>
  <si>
    <t>Assureur qui "milite" dans l'irresponsabilité et l'abus.  Ils vivent encore de l'image qu'ils ont su créer mais qui n'est que ça, une image.  Pour le reste c'est une assurance à éviter sans hésiter.</t>
  </si>
  <si>
    <t>04 mai 2020 suite à une expérience en mai 2020</t>
  </si>
  <si>
    <t>assure-militant-58-89359</t>
  </si>
  <si>
    <t>Bonjour,
Je suis adhérent Filiamaïf depuis un bon nombre d'années sans aucun sinistre. 
1)	Suite à la canicule de 2018 des fissures sont apparues sur ma maison et ma commune est déclarée au journal officiel comme étant en état de catastrophe naturelle. Je précise que ma maison a cent ans cette année (2020) et que les fissures sont apparues en 2018 soit 98 ans après sa construction.
2)	Lors du passage de la tempête Ciara en février 2020, des ardoises sont tombées de ma toiture.
Je vous le donne en mille, d'après la Maïf, aucun rapport de cause à effet dans ces deux cas.
Des fissures apparaissent lors de la canicule, mais c'est un défaut de construction (je rappelle, 98 ans sans fissures) et l'expert de l'assurance oubli certaines fissures dans son rapport, des ardoises sont arrachées lors du passage de la tempête faisant la une des médias mais les vents ne sont pas assez violents pour la Maïf, alors même que leur expert m'a confirmé qu'une partie des dégâts étaient dus au coup de vent. Encore mieux, la vitesse du vent lors du passage de la tempête est estimée par la Maïf comme inférieure à la vitesse moyenne sur tout le mois. Ils sont fort à la Maïf !
Pour résumer l'assureur militant, milite plus pour lui que pour ses adhérents. Tant que vous n'avez pas de problème vous êtes le bienvenu, mais dès le premier souci, les arguments les plus farfelus sont de sortie pour que l'assureur s'exonère de ses obligations.
Je voudrais rassurer les internautes qui se plaignent des longs délais pour avoir une réponse de notre assureur, lorsque la réponse est négative, la Maïf fait preuve d'une réactivité remarquable.
Assuré militant, mais plus pour longtemps</t>
  </si>
  <si>
    <t>ode-88310</t>
  </si>
  <si>
    <t xml:space="preserve">Incroyable
2 ans que je demande des remboursements par chq pour suivre mes dossiers et ils continuent de faire des virements  !  On vous refait un chq et vous nous remboursez le virement...
Un vrai GAG
</t>
  </si>
  <si>
    <t xml:space="preserve">
Pour moi la pire des assurances, à fuir!
Notion de confiance, qualité de service et de la relation, satisfaction du client, les gestionnaires font preuve d'intelligence et de relationnels, les conseillers passe plus de temps pour gérer un sinistre que ces concurrents. Ces mots ce sont les vôtres (Mr le Directeur de la Maif) pour décrire votre assurance dans une interview "Les Échos". Et bien moi en tant que client j'ai un tout autre point de vue sur la Maif et ses gestionnaires! Victime d'infiltration répéter et d'odeur insupportable dans mon logement, j'ai contacté la protection juridique et signalé mon sinistre survenu il y a près de 4 mois! J'ai informé la Maif que mon bailleur ignorait volontairement la situation. La protection juridique m'a demandé de mettre mon bailleur en demeure et que sans réponse de celui-ci, un constat d'huissier serait alors réalisé. Et le volet indemnisation des objets sinistrés serait remboursé. Pourtant malgré l'odeur infâme des infiltrations, le matériel toujours en plein dans mon salon, aucun constat n'a jamais été réalisé, la protection juridique m'a menti, et mes éléments sinistré n'ont jamais été remboursé! Appel après appel, vos gestionnaires ont joué le même jeux que mon bailleur! Pourtant transmis au responsable, celui-ci m'indiquera prendre 30 jours pour étudier le dossier et revenir vers mois. Jamais aucun rappel de sa part et comme réponse après 30 jours, de soi-disant étude, celui-ci me répond "quelles sont vos dommages" alors même que la liste est bien connu! Aucune indemnisation, j'ai du passer en plus les fêtes de fin d'année dans la puanteur, en fauteuil roulant, je ne peux plus utiliser ma machine à laver puisque le compteur électrique est devenu défectueux dés suites des infiltrations! De l'eau dans le compteur électrique! Ce fait est extrêmement dangereux, dont la Maif a eu immédiatement connaissance sans jamais intervenir pour défendre mes intérêts. Elle me laisse sans avoir été dédommagé, et sans avoir défendu mes intérêts les mettant par ailleurs en péril. Voilà la gestion réelle de vos gestionnaires! Voilà ce que vous qualifiez de relation de confiance! De qualité de service! Pour mémoire je n'ai jamais vu une assurance agir ainsi et nuire à son client! Avez-vous jeté un oeil sur les avis concernant la Maif? Ils sont consternants, et je n'ai même pas encore ajouté le mien, mais c'est prévu. Laissez le client dans la dangerosité d'une telle situation, lui avoir menti depuis 4 mois et alors qu'il a payé pour une protection juridique, ne lui formulé ni aide, ni soutien, ni action, c'est tout simplement honteux, ignoble, pour moi la Maif est bien la pire des choses qu'il me soit arrivé, si je n'avait pas été chez vous, sans aucun doute, j'aurais obtenu soutien et indemnisation depuis bien longtemps! Trouvez-vous ma situation acceptable? Trouvez-vous normal que depuis 4 mois je n'ai plus la possibilité de laver mon linge? Sécher mon linge? Faire cuire mes aliments dans mes appareils électroménagers? Plus d'aspirateur car les eaux l'on abimé, et les appareils qui me permettait d'avoir un minimum de mobilité ont subi le même sort, m'empêchant de faite de pouvoir me promener et d'avoir des activités extérieures comme tout à chacun.
Trouvez-vous que la Maif agit comme il se doit en me laissant tous ces appareils en plein salon dans mon petit logement où j'ai déjà de la peine à bouger avec mon fauteuil roulant? C'est ça la Maif Monsieur le Directeur! C'est ce que je subi et ça c'est la réalité, vous devez le savoir, donc je vous informe de ma situation inacceptable.</t>
  </si>
  <si>
    <t>sebus31-69797</t>
  </si>
  <si>
    <t>Assuré Maif  j'ai subi une catastrophe naturelle sécheresse, reconnue par l'etat et l'assurance, un expert à estimé les dégâts en janvier 2018 à plus de 30000 euros, et depuis j'ai eu un versement de 200 euros, l'assurance refusant de me verser l'indemnisation immediate avec la vétusté déduite, ce qui est hors la loi. Ils me réclament des factures alors que je ne peux payer aucun acompte à une entreprise. Attention à éviter absolument</t>
  </si>
  <si>
    <t>jg-81852</t>
  </si>
  <si>
    <t>ma maison est assurée chez la MAIF avec déclaration d'une cheminée avec insert. La porte de l'insert est fissurée suite à un choc sur un pied de canapé. Non remboursable car l'insert déclaré au moment de la souscription fait parti des exclusions de la page 31 de conditions blablabla et n'est pas assuré !!! Donc le bris de glace n'est pas pris en compte. c'est INADMISSIBLE. Pour prélever il n'y a pas d'exclusion !!! c'est une honte.</t>
  </si>
  <si>
    <t>nathalie-81427</t>
  </si>
  <si>
    <t>Une assurance sérieuse et proche de ses sociétaires, au fil des jours et des années.</t>
  </si>
  <si>
    <t>razorback-81063</t>
  </si>
  <si>
    <t>je recherchais une bonne assurance et après de longue étude je me suis orienté vers MAIF qui était déjà beaucoup plus cher. Après un dégat des eaux (environ 1000e) je recois un courrier pour re-evaluer le prix et j'ai le droit à un augmentation de 50%.</t>
  </si>
  <si>
    <t>yangounet-80982</t>
  </si>
  <si>
    <t>très déçu. Lors des épisodes de sécheresse, je me suis entendu dire que les problèmes de fissures venaient de la végétation autour de la maison et pas de la canicule... Malgré un courrier recommandé avec AR il a fallu deux cps de tel pour que la demande de résiliations soit prise en cpte. Et le remboursement de l'avance des cotisations de l'an prochain déjà prélevée ne me sera remboursée que dans deux mois... Que du bonheur.</t>
  </si>
  <si>
    <t>jbb-69904</t>
  </si>
  <si>
    <t xml:space="preserve">Pour ne pas indemniser le dégât des eaux la Maif a prétexté une condensation provenant de la  SDB  donc non remboursable. Alors que le plombier a détecté une fuite d'évacuation d'évier dans l'appart au dessous assuré aussi Maif. Après contestation via internet la Maif me fait l'aumône de rembourser la moitie que j'ai dépensé pour la réparation. Ma LRAR du 25sept 2019 au Président est restée sans réponse. Je demande une remboursement complet. Je suis assurée Maif depuis plus de 50 ans avec 5 habitations sans sinistre responsable. La Maif n'est plus ce qu'elle était. Fuyez  la maif qui se dit assureur militant.
 J.Bahl  </t>
  </si>
  <si>
    <t>laetilodie-80749</t>
  </si>
  <si>
    <t>Relation client déplorable. Du jour au lendemain ne veulent plus vous assurer sans en préciser la raison.
20 ans d'assurance et aucun sinistre au cours des dernières années</t>
  </si>
  <si>
    <t>doroangus-80697</t>
  </si>
  <si>
    <t xml:space="preserve">Nuls. pourtant j'étais assuré chez eux depuis 45 ans, qui dit mieux?
La MAIF est devenue une assurance détestable, qui n'assure plus rien et méprise l'assuré. Quand on leur demande, après avoir attendu leurs retours de vacances, qu'ils s'occupent enfin du dossier resté lettre morte pendant 4 semaines , ils disent qu'ils ont autre chose à faire, et on se fait engueuler. magnifique. Je vais les quitter définitivement.    </t>
  </si>
  <si>
    <t>30 octobre 2019 suite à une expérience en octobre 2019</t>
  </si>
  <si>
    <t>juju91-80544</t>
  </si>
  <si>
    <t>Client de très longue date de la MAIF.
Toujours satisfait à chaque fois que j'ai du fait appel à la MAIF et c'est rassurant. Ne cherche pas à changer, c'est inutile.</t>
  </si>
  <si>
    <t>drine19-80346</t>
  </si>
  <si>
    <t>je pense que la maif a un probleme de reception.Il ne reçoive jamais rien ni courrier ni mail,donc incapable de faire une resiliation cordiale.Tres decu apres 25 ans de fidelite aucun regrets</t>
  </si>
  <si>
    <t>chrisp78-80324</t>
  </si>
  <si>
    <t>Tres decu par la (non) prise en charge de cet assureur. J'ai eu la mauvais chance d'enfermer mes clés a l'intérieur de l'appartement ce samedi. Dont regarde vite fait sur la site pour declarer un sinistre avant de faire que ce soit, pour découvrir qu'ils sont fermer après 12h30 le samedi pour les declarations, comme vous pouvez imaginer je ne peux pas attendre le lundi matin 9h pour qu'ils me rappel, j'appel un serrurier pour ouvrir la porte qui nécessite de changer la serrure. Travail faite en 15 minutes avec un sale facture de 1450 euro. J'attend le lundi matin pour les appeler et découvrir que RIEN n'est pris en charge. Il fallait appeler avant et utiliser leur réseau. Bah oui, j'aurais fait si il y avait un numero clairement indiquer quelque part.
Je recommande de bien chercher les numéros qu'il faut, personnellement je ne les retrouve null part. Sympa de perdre autant avant le reclamation des impôts et Noel...</t>
  </si>
  <si>
    <t>cesar-79248</t>
  </si>
  <si>
    <t>En état de catastrophe naturelle (sécheresse), ils nous écrivent qu'ils nous prennent bien en charge, puis font trainer deux ans, pour enfin nous déclarer au vu du montant du devis obtenu par leur expert que les dégâts ne sont pas dus à la sécheresse mais la conséquence de problèmes antérieurs. Résultat deux ans de perdu, une maison encore plus dégradée et une procédure au tribunal. Assurance à fuir!!!!!</t>
  </si>
  <si>
    <t>dhali-78954</t>
  </si>
  <si>
    <t xml:space="preserve"> Dossier sinistre ouvert depuis mars 2017 concernant un dol sur l'achat de ma résidence principale.
Au vu des enjeux l'affaire aurait être transmise à un avocat. Par soucis d'économie, la Maif a mis 1 an à en désigner un.
Mais cela ne s'arrête pas là. Il nous conseille un avocat qui nous préconise de mentir sur des dates car ils ont loupé le délai d'assignation. Alors vous vous dites il est temps de choisir un avocat compétent oh mon dieu Me revoila dans une nouvelle galère.
C'est moi qui dois faire le lien, car ils ne communiquent   pas les pièces au nouvel avocat. 
 A ce stade vous vous dites,  il me faut de l'aide ...je prends conseille à Ufc que choisir qui m'informe que je dois écrire au service réclamation ; 1er courrier sans réponse, effectivement, j'ai mis réclamation mais je ne l'ai pas adressé au service réclamation, donc pas traiter comme tel.
2ème puis 3ème courrier toujours dans l'attente d'un échange  de vive voix. 
Le plus déplorable est ce service est sensé accompagner les clients qui ne se sentent pas écouté, satisfait et bien entendu conseiller.
Je mets donc en cause leur manquement à leurs obligations.
 Aujourd'hui je recherche des personnes qui sont dans le même cas.
Pourriez-vous me transmettre vos coordonnées mail.
</t>
  </si>
  <si>
    <t>anouck-78694</t>
  </si>
  <si>
    <t>Je suis à la Maif depuis près de 20 ans et je n'ai jamais eu de problème jusqu'à cet été.
Propriétaire pour la première fois et depuis peu, j'ai pris la formule sérénité. A la suite d'un problème de moisissures j'ouvre un dossier "sinistre".
Depuis, il faut courir après les conseillers, et quand on les a au téléphone ils sont agressifs et pas du tout accompagnants. L'état d'esprit que j'ai toujours connu semble avoir complètement disparu au profit du découragement des assurés.
J'aimerais bien savoir ce qu'il s'est passé....</t>
  </si>
  <si>
    <t>ml6431-77631</t>
  </si>
  <si>
    <t>fait trainer en longueur les dossiers</t>
  </si>
  <si>
    <t>maraches-77307</t>
  </si>
  <si>
    <t>Le service client et tout simplement déplorable</t>
  </si>
  <si>
    <t>anliz-76760</t>
  </si>
  <si>
    <t>Nous avons subi un dégât des eaux important dans notre cuisine l'année dernière par notre voisine du dessus, nous avons contacté la Maif pour établir un état des lieux des dégâts. Puis plus rien, pas d'expert envoyé, rien...
Et quelques mois après, nous avons économisé et sommes prêts à refaire notre cuisine, mais souhaitons mettre à contribution la Maif pour la partie travaux (la couleur et les matériaux des meubles de cuisine étant légitimement à nos frais).
A nous de découvrir les meandres d'Eurexo, mandatés par Maif pour faire le boulot. Qui ont toutes les infos et qui ne répondent même plus (serveur téléphonique indisponible ce jour 13/06).
Décalage complet avec la pub et leurs mises en situation! Passez votre chemin, on espère toujours ne pas avoir à faire à son assureur, je vous confirme, Maif est une calamité!</t>
  </si>
  <si>
    <t>bibi-76260</t>
  </si>
  <si>
    <t xml:space="preserve">Je suis très peu satisfaite des remboursements concernant des sinistres que j'ai subi.
Les experts tirent les remboursements vers le bas.
Appliquent des pourcentages de vestusté qui non pas lieu d'être.
</t>
  </si>
  <si>
    <t>nouchka-75981</t>
  </si>
  <si>
    <t>J'ai eu dans l'année qui vient de s'écouler un cambriolage et la foudre qui est tombées sur la maison. Dans le cadre des 2 sinistres, j'ai trouvé que les experts (que je n'ai eu qu'au téléphone) n'étaient pas très compétents ni objectifs. Sur des bijoux anciens dérobés, je n'ai presque rien touché. Pour les dégâts causés pour la foudre, tout notre matériel électrique, électronique, qui souvent avait plus de 4 ou 5 ans, nous n'avons pratiquement rien touché non plus.
Bilan: 1 an après, nous n'avons toujours pas remplacé tous les équipements détruits, volés ou endommagés par la foudre.</t>
  </si>
  <si>
    <t>mathlo-72068</t>
  </si>
  <si>
    <t>Tout pareil !!!!! Ah sacré Achille !!!
Je suis très déçue par la gestion de ma situation par la MAIF : mère de 3 enfants, dont une toute récente qui a 4 mois, habitant à la campagne, dans une grande maison avec un étage et un jardin. 
Sportive, sans antécédents médicaux, je me romps le tendon d'Achille et la MAIF met en avant le fait que les affections tendineuses ne sont pas prises en charge par les contrats. J'en suis navrée. N'est ce pas la conséquence qui est dédommageable ? Une fracture du tibia, une entorse n'ont elle pas les mêmes conséquences qu'une rupture du tendon d'Achille, c'est à dire une immobilisation de longue durée à la maison ? Béquilles à la main et fauteuil roulant au quotidien ?
En espérant que vous comprendrez ma détresse et mon sentiment d'injustice, j'espère que ce commentaire pourra être utile aux sportifs qui recherche une assurance ! Ainsi qu'à la MAIF : pour réfléchir en terme de conséquence et non de causes...</t>
  </si>
  <si>
    <t>mariemarguerite-70041</t>
  </si>
  <si>
    <t>Je suis sociétaire à la MAIF depuis 25 ans mais depuis que j'ai assuré ma fille en 2016, c'est la cata ! Ils m'envoient des courriers qui ne me sont jamais parvenus et ne se soucient pas de savoir si je les aient reçus. J'imagine que les courriers sont revenus chez eux et ils ne s'en sont jamais inquiétés. Ainsi nous pensions êtres assurées ! c'est au moment d'un dégât des eaux - causé par l'appartement du dessus - qu'ils nous apprennent que nous ne sommes pas assurés ! Nous avons appelés et écrit de nombreuses fois pour résoudre ce problème. Ils n'apportent aucune solution et ne reconnaissent pas leurs erreurs.</t>
  </si>
  <si>
    <t>cam-69409</t>
  </si>
  <si>
    <t>Je ne recommande pas du tout a fuir
Clairement ils ce moquent de nous j' ai reçu 14€ de frais d echeance a régler ces frais correspondent à l envoi de l échelle annuelle c'est a dire a l' envoi d une enveloppe en écopli donc moins de 2€.
 Je leur ai donc écrit un mail pour avoir le détail des ces fameux 14€ la aussi j' ai eu un retour très vague correspond a des frais de souscription je suis déjà adhérente donc quels frais de souscription frais de résiliation je ne résilie pas frais de modification de contrat je ne modifie rien Bref passez votre chemin ils se font clairement de l' argent sur votre dos.</t>
  </si>
  <si>
    <t>09 novembre 2018 suite à une expérience en novembre 2018</t>
  </si>
  <si>
    <t>guitariste-68436</t>
  </si>
  <si>
    <t>Bonjour, je suis a la MAIF depuis plus de 20 ans et je n ai jamais été voir ailleurs. La réactivité de la MAIF en cas de sinistre est exemplaire. J'ai été victime d'une agression et tous les interlocuteurs auxquels j'ai eu a faire étaient sympathiques. J'ai eu l'impression qu'ils étaient a mon service et faisaient de leur mieux. J'attends un retour su service client car j'ai été indemnisé en dessous de la valeur préconisé par l'expert car mon contrat datait de 2006 et n'avait pas été modifié. A ce sujet il serait bien d'avoir l'appel d'un conseiller tous les ans ou 2 ans afin de faire un bilan sur notre patrimoine etc comme le font Orange ou SFR .... dans d'autres domaines. J'étais avant passage de l'expert assuré pour un 6 pièces alors que j'en ai 5 par exemple....</t>
  </si>
  <si>
    <t>vincenzo-57982</t>
  </si>
  <si>
    <t>Tout est fait pour ne pas assumer leurs responsabilités, des pratiques plus que douteuses lorsqu'un sinistre se présente ...</t>
  </si>
  <si>
    <t>brayoullet-67688</t>
  </si>
  <si>
    <t>Bonjour, nous avons subi il y a 6 mois un cambriolage avec effraction à notre domicile. Le service relation client à tout le temps était présent dans notre dossier et répondu à toutes nos questions. Les réparations à notre domicile ont été entièrement pris en charge hormis la franchise bien sûr, et les bijoux volés ont été pris en charge au maximum de ce qu'il était possible vis à vis de notre contrat après expertise. Même si cela n'a pas suffit à combler le vol, MAIF a été exemplaire. Je suis adhérent depuis 20 ans et j'y ai tous mes contrats,  auto, motos, habitations et responsabilité civile. Lorsque des sinistres ont eu lieu, nous avons toujours été traité avec beaucoup de compréhension, d'écoute, de professionnalisme et de réactivité. C'est vrai que MAIF n'est pas l'assurance la moins chère, sans être la plus chère non plus, par contre en cas de problème ils sont là et ne se défilent pas, ils vous aident, vous écoutent et vous prennent en charge. Je ne changerai pas d'assurance c'est sûr. Merci MAIF.</t>
  </si>
  <si>
    <t>lisber-66345</t>
  </si>
  <si>
    <t>A fuir. Pour l'assurance habitation, c'est devenu l'horreur : on y laisse son argent et son energie. Un vrai calvaire, quel que soit le lieu de residence. La mauvai foi est desormais de mise à la MAIF et vous pouvez regarder votre plafond sinistre pendant plusieurs annees sans que cela pose le moindre problème. Voire même, peut-être que ça l'arrange? Je vous laisse imaginer en tout cas si votre maison prend feu. On vous dira qu'elle était en ruines juste avant et le temps que les experts passent et repassent vous pourrez aller camper 5 ou 6 ans dans le parc le plus proche</t>
  </si>
  <si>
    <t>20 août 2018 suite à une expérience en août 2018</t>
  </si>
  <si>
    <t>gerardloiret-66274</t>
  </si>
  <si>
    <t>Je quitte la Maif après 45 ans d'adhesion la qualité du service a considérablement baissé fait systématiquement appel à des experts qui ne font pas diligence</t>
  </si>
  <si>
    <t>kafkaien-65972</t>
  </si>
  <si>
    <t>C'est mieux quand on n'a pas besoin ... Assurée depuis plus de 30 ans à la MAIF, ce n'est ni la fidélité ni l'absence de sinistre pendant des années qui crée la relation de confiance.</t>
  </si>
  <si>
    <t>kafka1-65572</t>
  </si>
  <si>
    <t>Je me suis laissé tenter par la Maif, car les parents instituteurs de mon ex-femme m'en disaient du bien. C’était le bazar dans les dossiers et il n'y avait jamais personne pour vous répondre convenablement. Les appels à cotisation était erronés et facturaient des véhicules ou objets que j'avais signalé ne plus posséder depuis parfois 2 à 3 ans. Fatigué de ne jamais obtenir les montant corrects, je me suis permis de corriger le montant sur le chèque annuel. Résultat: mes garanties ont été annulées sans prévenir. Je déconseilles vivement de croire le slogan bien-pensant de "l'assureur militant".</t>
  </si>
  <si>
    <t>zne-65398</t>
  </si>
  <si>
    <t>Les tarifs augmente. J'ai 3 contrats chez eux. J'ai annulé celui de la maison pour cause de déménagement. Ils m'ont facturé 9 euros de clôture ? J'ai demandé pourquoi. La personne m'a expliqué que c'était pour l'encre et le papier ? De plus le tarif de mon assurance corporel à augmenté vu qu'elle était liée soit disant à l'assurance de l'habitation. Hors, j'ai pris cette assurance pour tous les risques de la vie de tous les jours.</t>
  </si>
  <si>
    <t>15 juin 2018 suite à une expérience en juin 2018</t>
  </si>
  <si>
    <t>victimedelamaif-64809</t>
  </si>
  <si>
    <t>Assureur militant oui mais pour se soustraire à ses obligations. Cet assureur vit sur une réputation totalement usurpée. Je sais de quoi, je parle, issu d une famille d enseignants mes grands parents et mes parents ont été assurés à la MAIF.la maison de ma maman a fait l'objet des innondations en Picardie de 2001, arrêté de Catnat et prise en charge par la MAIF des travaux de remise en état du dallage qui s était enfoncé dans le terrain ameubli. Puis le dallage s est progressivement ré enfoncé car les travaux avait été insuffisant. Nous avons saisi la MAIF qui n à jamais voulu reconnaître le lien entre les deux événements ! J' ai du allait à un procès et j ai du faire face à des avocats experts en manœuvres dilatoires qui ont réussi à atteindre des délais de forclusion. Résultat ma maman est morte avant de voir sa maison remise en état, sa maison ne vaut plus rien et tout ça a horriblement gâché sa fin de vie...je n' ai pas de mots pour décrire la colère que je ressens devant de telles manœuvres. En revanche, la MAIF n'a eu aucun état d âme à assurer les biens mobiliers d une personne âgée , maman, ayant  un peu perdu la tête pour plus de 100 000 euros, il devait bien y avoir 500  euros de mobiliers chez elle! Aucune obligation de conseil, c est hallucinant. Je dissuade quiconque de s adresser à eux, en cas de pépin sérieux  cette mutuelle sera votre ADVERSAIRE !</t>
  </si>
  <si>
    <t>em-64570</t>
  </si>
  <si>
    <t>Nous avons eu un dégât des eaux, temps de prise en charge plus de 3 mois. Un expert Texa est venu constaté le dégât des eaux en disant que ce n'était pas un dégât qui nécessitait le relogement qu'il y avait seulement des travaux d’embellissement à faire ... (Or l'eau coule des appliques électrique, nombreux champignons on poussés et l'aire ambiante est irrespirable. Deux jours après sont départ, le plafond s'est effondré nous avons retrouvé notre appartement avec 1cm d'eau sur tout le sol. Nous avons été relogé urgemment pendant 7 jours le temps que l'expert repasse seulement, il n'est pas repassé et aujourd'hui plus rien nous sommes à la rue ...</t>
  </si>
  <si>
    <t>avatar-64085</t>
  </si>
  <si>
    <t>Aucun égard pour les clients de plus de 20 ans</t>
  </si>
  <si>
    <t>isol2-64074</t>
  </si>
  <si>
    <t>A L'écoute des clients , bonne recherche de solutions , suivi rigoureux des dossiers, bon accueil amabilité,compassion,disponibilité des conseillers de clientèle;</t>
  </si>
  <si>
    <t>bxtlse33-63680</t>
  </si>
  <si>
    <t xml:space="preserve">Assurée à la MAIF depuis plus de 20 ans et sans sinistre, je constate que l'assureur "militant" semble ne pas considérer ses sociétaires ou plutôt faire preuve d'une extrême mauvaise foie quant aux dommages à indemniser. Un sociétaire victime à deux niveaux d'une part de malfaçons d'un artisan et d'autre part de mauvaise foie de la part d'un assureur soit disant mutualiste.... </t>
  </si>
  <si>
    <t>24 mars 2018 suite à une expérience en mars 2018</t>
  </si>
  <si>
    <t>jdo2000-62647</t>
  </si>
  <si>
    <t xml:space="preserve">Après la  tempête un arbre de mon jardin se posa sur la maison de mon voisin puis glissa sur la clôture et tomba  essentiellement de l’autre coté de la clôture. Un artisan est intervenu rapidement pour dégager l’arbre et éviter les dégâts supplémentaires possibles. J’ai préparé le dossier et a la demande de Maif  j ' y ai ajouté des nombreuses photos. Voici la réponse : 
" Vous voudrez bien demander à l'artisan qui est intervenu de chiffrer en détail la partie représentée par le débitage de l'arbre tombé sur la clôture et la maison de votre voisin ".
1.	Les photos que j’ai envoyé servent à rien sinon a montrer comment MAIF est séreux et professionnel.
2.	Un arbre de 15-20m tombe, combien m3, mètres, branches, …  sont  tombé du coté du voisin ?  L’artisan , 3 mois après l’intervention,  a le droit de refuser passer son temps a remplir les dossiers et de faire des calculs  savants , ce n’est pas son job et dans ce cas Maif a le droit de ne rien rembourser.   Bien joué. 
L’empêcher tous remboursement ou  rembourser le moins et le plus tard  possible c’est un METIER dans lequel  le ridicule ne tue pas il apporte.
Maif est effectivement un grand militant pour son compte bancaire.
</t>
  </si>
  <si>
    <t>jp0511-61814</t>
  </si>
  <si>
    <t>Sociétaire depuis plus de 30 ans; Le service s'est beaucoup dégradé. Pour le moindre problème de dégat des eaux, nous avons affaire à une plateforme constitué avec un personnel peu compétent et jamais les mêmes personnes,qui envisage des solutions inadaptées aux problèmes rencontrés, font trainer la procédure et assurent surout les intérêts de l'assurance , mais pas ceux du sociétaire.</t>
  </si>
  <si>
    <t>dlo-61501</t>
  </si>
  <si>
    <t>Sur le Papier c'est bien, dans la vraie vie c'est moins idyllique. Pour la première fois, suite à une dégradation d'un tier sur un bien NEUF (facture à l'appui), l'assurance n'a JAMAIS et je dis bien JAMAIS cherché à contacter le tier. C'est à force que les relancer qu'ils ont fini par envoyer un mail plus d'un mois après la déclaration du sinistre. Puis plus rien. J'appelle à nouveau l'assurance. Pas de suite, pas de suivi, pas d'espérance à être dédommager. A ceci l'assurance m'informe qu'ils n'ont pas d'obligation de résultat. Intéressant car ceci implique qu'un tiers n'est pas obligé de répondre et de payer. Quand à la personne sinistrée , tant pis pour elle. En d'autre terme une assurance ne sert pas à grand chose.</t>
  </si>
  <si>
    <t>lea-60587</t>
  </si>
  <si>
    <t>J'ai toujours été assurée à la MAIF jamais aucun problème.</t>
  </si>
  <si>
    <t>fsd-60507</t>
  </si>
  <si>
    <t>Suite à un sinistre, la MAIF met d'abord tout en oeuvre pour essayer de ne pas prendre en charge le dossier (cette partie incombe à l'immeuble alors que ce n'est pas le cas), puis demande des attestations du syndic de copropriété pour finalement laisser "en plan" son sociétaire (débrouillez vous pour trouver une entreprise pour établir le devis). Première expérience avec la MAIF et ce sera la dernière.</t>
  </si>
  <si>
    <t>Deux dossiers en cours chez MAIF ,une pose de volets et une pose de fermeture de grille</t>
  </si>
  <si>
    <t>01 décembre 2017 suite à une expérience en décembre 2017</t>
  </si>
  <si>
    <t>ant-59311</t>
  </si>
  <si>
    <t>SERVICE CLIENT LAMENTABLE</t>
  </si>
  <si>
    <t>totof-58948</t>
  </si>
  <si>
    <t>Assurée depuis plus de 30 ans à la Maïf, très décue par un sinistre bris de glace soit disant suite choc thermique suite expertise et en attente acceptation prise en charge par la Maif. J'ai pu juget de l'incompétence de certains cabinets d'expertise qui travaillent avec la Maïf Nice notamment dans le bâtiment et qui mettent non seulement en doute la parole des assurés mais qui suite à expertise contradictoire, préfèrent suivre la décision de l'expert adverse... Il faudrait peut être que la Maïf travaille avec des experts COMPETENTS.</t>
  </si>
  <si>
    <t>madamem-58800</t>
  </si>
  <si>
    <t>J'ai eu deux dossiers avec la maif en moins d'un an. un premier litige avec carrefour suite à l'achat d'un appareil photo sensée aller sous le l'eau ce qui vallu de gâcher mes vacances à l'île Maurice. J'avais acheté cet appareil pour réaliser mon rêve : photographier les baleines. Mademoisselle Cleilia C. de la maif de Versailles a été tellement pugnace dans le cadre de mon assistance juridique que j'ai obtenue le remboursement et un montant pour mon préjudice. Pour mon second dossier, ou une Madame Nathalie D. A repris le relais ce fut exactement la même chose. Dégât des eaux très bien suivi, compréhension maximale. Mes litiges son terminés et je suis très satisfaite Je ne pouvais pas tomber mieux en cas de problèmes. Le personnel de la délégation de Paris (je n'ai pas retenue le prénom de tout le monde) est très sympathique et toujours à l'écoute. Merci la MAIF. Merci pour tout.</t>
  </si>
  <si>
    <t>ahurissant-12-58608</t>
  </si>
  <si>
    <t xml:space="preserve">Je viens de recevoir une  AR du directeur de la Maif , m'informant que je suis radiée pour des raisons de mauvais relationnel  Ce monsieur n'a pas apprécié que j'exprime mon mécontentement quant à leur façon de s'occuper de mes problèmes  4 DEGATS DES EAUX  DUS AU VOISIN DU DESSUS  MOI  je n'ai jamais causé le moindre trouble  ni problème à cet assureur  J'estime que c'est tout simplement un minable prétexte  Etant donné qu'il ne peut pas me reprocher d'être un mauvais adhérent .LE PLUS LAMENTABLE C'EST QUE CET ASSUREUR NE S'EN EST JAMAIS PRIS A MON VOISIN , CELUI QUI NE CESSE DE PROVOQUER CHEZ MOI DES DEGATS DES EAUX .Lui il est tranquille . JE SUIS COUPABLE D'AVOIR ETE 4 FOIS INNONDEE  PAR MON VOISIN .  ALORS IL LEUR FALLAIT BIEN TROUVER UN PRETEXTE  POUR SE DEBARRASSER DE MOI ! C'EST ABUSIF ! TOUT MON COURRIER L'ATTESTE . De toutes évidences , j'aurais du payer , être assurée , et accepter ces dégâts des eaux à répétition sans rien dire , et ATTENDRE GENTIMENT  QUE L'EAU CONTINUE A TOMBER DE MON PLAFOND SANS RIEN DIRE ? Mon double plafond s'est "effondré " 4 FOIS !!! SOUS LE POIDS DE L'EAU !! ça il s'en moque ..je coûte cher ? </t>
  </si>
  <si>
    <t>marie-58495</t>
  </si>
  <si>
    <t>suis virée après plus de 20 ans de cotisation parce que j'ai osé demandé la prise en charge de la protection juridique - honteux cette affaire - viré pour soit disant : relation commerciale altérée</t>
  </si>
  <si>
    <t>napa-58421</t>
  </si>
  <si>
    <t>15 ans d'assurance, JAMAIS UN SEUL INCIDENT DE PAIEMENT et ils me virent sans raison ni explication. Fuyez</t>
  </si>
  <si>
    <t>migara-58295</t>
  </si>
  <si>
    <t>je viens de m informer de la suite donnée au dégât des eaux de la mi- août dont je suis victime .pour lequel un expert est venu 2 MOIS plus TARD........</t>
  </si>
  <si>
    <t>chriiss-58217</t>
  </si>
  <si>
    <t>la maif vient de m'appeler en me disant qu'il me faisait un "avertissement" car j'avais 9 déclaration en 3 ans dont 1 seule indemnisée par eux !!je trouve ce procédé SCANDALEUX ET IGNOBLE!!!</t>
  </si>
  <si>
    <t>nath12-58179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</si>
  <si>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</si>
  <si>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fanfoe-57292</t>
  </si>
  <si>
    <t xml:space="preserve">J'ai une assurance habitation formule "sérénité". Ayant une installation chauffage solaire thermique et suite à des négligences multiples sur l'entretien, j'ai fait une déclaration à la maif : 8 mois de constitution de dossier, finalement désignation d'un expert spécialiste en ouvrage d'art auquel il a fallu expliquer le fonctionnement du solaire thermique ! Il a fallu attendre 5 mois pour avoir le compte rendu qui met en cause tous les intervenants. On m'a proposé de rentrer dans le judiciaire pour environ 12 000 euros de réparation ce que j'ai refusé vu la lenteur de la justice... La maif préfère payer 25 000 euros de frais d'avocat plutôt que de régler le contentieux a l'amiable. Je ressens cela comme un abandon de la part de la maif. Pas d'indemnités ! Toutes les réparations restant a ma charge. Assurance sérénité inutile !        </t>
  </si>
  <si>
    <t>Sinistre dégâts des eaux survenu  partir du 10 avril 2017, constat effectué le 14 avril date de l'intervention des pompiers pour stopper la fuite.</t>
  </si>
  <si>
    <t>jazz22-56971</t>
  </si>
  <si>
    <t>suite à un litige de voyage avec un organisme sur internet pour une prestation non conforme à celle annoncée, nous avons demandé à notre assurance recours et protection juridique d'intervenir auprès de l'agence de voyage afin d'obtenir réparation, après avoir fait notre recours par dossier étayé avec AR auprès de l'organisme et refus de celui-ci. Pendant 6 mois cette affaire a traîne sans que la MAIF ait fait quoi que ce soit pour défendre notre dossier pour enfin rester muette à notre sollicitation après l'échec de la saisie du médiateur tourisme et voyages. Il paraissait nécessaire alors d'intervenir auprès du tribunal pour obtenir gain de cause, comme le stipule le contrat d'assurance. Sociétaires depuis une trentaine d'années, nous sommes extrêmement déçus de la dégradation des prestations de la MAIF et nous ne sommes malheureusement pas les seuls (nos enfants également assurés et des amis proches ont été scandalisés par l'inaction ou les réponses inappropriées pour des résolutions de sinistres)
Une énorme déception dans la dégradation de la qualité de cette assurance.</t>
  </si>
  <si>
    <t>juste-56889</t>
  </si>
  <si>
    <t xml:space="preserve">Un zero pointe !
Societaire depuis plusieurs annees, je n'avais jamais fait appel a la MAIF. J'ai eu un incident ou j'ai utilise pour la premiere fois l'assurance civile lie au contrat habitation. J'ai recu un courrier de la maif me disant que j'etais responsable et donc pas de prise en charge. Des interlocureurs limite agressif et sui ne comprenne rien du tout... a croire qu'ils sont primes sur les dossiers rejetes .
Je ne recommande pas cette assurance... a eviter </t>
  </si>
  <si>
    <t>03 août 2017 suite à une expérience en août 2017</t>
  </si>
  <si>
    <t>jube-56459</t>
  </si>
  <si>
    <t>Je suis adhérente à la MAIF depuis plus de 20 ans, et je suis catastrophée de la manière dont mon sinistre (dégat des eaux) est géré! Je ressens de l'agressivité et un manque total de communication. Voilà près d'un an que je n'ai plus jouissance de ma salle de bains et de ma cuisine et aucune compréhension des deux gestionnaires qui se sont succédés.</t>
  </si>
  <si>
    <t>niglisdavid-55685</t>
  </si>
  <si>
    <t>Je suis sociétaire de la Maif depuis 25 ans. J'ai subit un très gros vol dans ma maison. Ils ont tout détruit, arraché portes et fenêtres, lavabos, douche, escalier... plus tou,t je dit bien tout, volé dans la maison. J'ai signalé le sinistre le 3 mai , l'expert ne c'est déplacé que le 22 mai. Comme il faisait trop chaud il n'est resté que 20 Minutes sur place et à même refusé de visiter toute la maison. La maif n'a fait procéder à la sécurisation des lieux que au bout de 1 mois. Et contrairement à leur garantie,ils n'ont aucune entreprises partenaires pour effectuer les travaux. Maintenant ils refusent de couvrir l'ensemble du préjudice. Ils prétendent que la cabine de douche et la baignoire sont des meubles. Ils ne me transmettent pas les conclusions de l'expert.
J'ai déjà eu un cambriolage il y a 3 ans pour lequel il n'avait pas procéder à la sécurisation des lieux et pour un dommage en factures de 27000€, ils m'ont remboursé 8000€... C'est une compagnie qui ne respecte pas les contrats, qui gagne du temps pour vous mettre dans l'urgence d'accepter l'autoreparation et donc de n'être que très peu indemnisé. Maintenant je dénonce mon contrat devant les tribunaux. Je déconseille vivement cette assurance !!!!</t>
  </si>
  <si>
    <t>des experts salariés de la Maif, pas de juristes et ils vous prennent pour des élèves ignares des années 60</t>
  </si>
  <si>
    <t>carole-55166</t>
  </si>
  <si>
    <t>Bonjour,
Le 03/07/2016, mon conjoint s'est suicidé en me laissant seule avec mes 2 enfants. Dans le cadre de mon contrat habitation, j'ai une option 3 qui donne droit à une indemnisation des obsèques et rentes pour moi et les enfants. 1er réponse en octobre - Le dossier était perdu
2eme réponses, il faut envoyer une liste de papiers (acte de naissance, décès....).Maintenant, ils attendent le PV que  je leur ai envoyé en lettre en AR le 28/02. Ils disent ne pas l'avoir, j'en ai marre, je sais plus quoi faire !!! maintenant ils veulent faire passer un expert pour évaluer le préjudice, presque un an après, c'est inadmissible, venir réveiller les blessures....Aucun humanisme et en attendant, je dois me débrouiller...</t>
  </si>
  <si>
    <t>bern-54857</t>
  </si>
  <si>
    <t>Bonjour,
Depuis 2008, un problème de voisinage tourne au cauchemar. J'ai fait réaliser une extension chez moi en 2007 par une entreprise et un voisin m'a fait un procès. La protection juridique de la MAIF est intervenu a minima et a missioné un avocat débutant qui n'a pas fait les expertises et constats d'huissier nécessaires pour traiter le dossier et n'a pas été plaider au trubunal. Sur conseil de la MAIF, pour faire des économie, il n'a pas rechercher la responsabilité de l'entreprise (qui était partenaire REN de la MAIF). Bilan, je suis comdamné à démolir, vais être saisi de tout mes biens et ne peut plus payer l'avocat que j'ai pris en direct pour me défendre. Le service réclamation , les mandataires, le médiateur renvoie tous à la même personne qui ne fait rien ! Merci la MAIF !</t>
  </si>
  <si>
    <t>24 avril 2017 suite à une expérience en avril 2017</t>
  </si>
  <si>
    <t>maudc-54246</t>
  </si>
  <si>
    <t>Je suis à la Maif depuis 15 ans et quelle déception!!! Il ne faut pas avoir de sinistre !!! C'est une des assurances les plus chères du marché et le slogan "assureur militant" ne veut rien dire! Ils font appel à des experts qui trouvent tous les moyens de ne pas rembourser. Ils ne tiennent pas parole : Mon premier interlocuteur m'avait dit que je serai remboursée à 100% du remplacement à neuf, mais l'expert à trouvé moyen de revenir sur la parole de mon premier interlocuteur et finalement, il y a 30% de vétusté! Entre la vétusté et la franchise, le reste à payer est énorme!</t>
  </si>
  <si>
    <t>02 février 2017 suite à une expérience en février 2017</t>
  </si>
  <si>
    <t>alex88-51965</t>
  </si>
  <si>
    <t>Attention à ces "assureurs", qui feignent ne pas avoir reçu vos courriers... J'ai reçu sous simple pli postal un échéancier pour une tacite reconduction d'un contrat d'une 40aine d'euros par an (!!!) pour une assurance enseignant, qui soit dit en passant ne sert strictement à que dalle. Courrier envoyé avant le 1er décembre pour résiliation (sous simple pli postal), et ces "assureurs" ne répondent même pas correctement à mon courrier leur précisant que j'ai envoyé un courrier en date de novembre. Passez votre chemin, seul le fric les intéresse (heureusement que je n'ai aucun autre produit chez eux). A titre de comparaison, AMF assurance prend acte de vos courriers et ne fait pas mine de ne rien recevoir.</t>
  </si>
  <si>
    <t>carmexlove-51594</t>
  </si>
  <si>
    <t>Assuré depuis 1970 à la MAIF, j'ai contacté ma "Mutuelle" dans le cadre de la protection juridique de mon contrat RAQVAM à propos d'un portail alu mal installé et qui se dilate sous l'effet du soleil au point de ne plus s'ouvrir. Le dossier a été ouvert en juin 2016. L'expert est passé début septembre et son compte-rendu qui ne tenait que sur une seule page m'a été adressé début novembre. Je pensais que l'expert était un technicien du bâtiment mais il m'a conseillé une solution amiable alors que je pense que ce portail comporte un vice caché. J'ai refusé la solution proposée.</t>
  </si>
  <si>
    <t>juju-50065</t>
  </si>
  <si>
    <t>A la Maif si vous êtes victime d'un dégât des eaux par exemple et que vous effectuez vous même les travaux de réparation , vous serez indemnisé à hauteur de 40 pour cent du prix qui serait accordé à une entreprise partenaire d'où une économie de 60 pour  cent  pour la Maif. Et pourtant ce sont bien nos cotisations qui alimentent les caisses .</t>
  </si>
  <si>
    <t>jm-49916</t>
  </si>
  <si>
    <t>Depuis le moi de mai la maif est incapable de prendre en charge la prise en charge de lunettes cassées par un tiers malgré tous les documents en leur possession (assurance adverse). 1 relance par mois à l'assureur tiers et ils attendent d'être payé avant de couvrir nos frais. Autant ne pas être couvert et demander soit même à l'assureur tiers la couverture des dommages. Lamentable...</t>
  </si>
  <si>
    <t>16 septembre 2021 suite à une expérience en août 2021</t>
  </si>
  <si>
    <t>bb-133107</t>
  </si>
  <si>
    <t>Très mécontents pour la 2 eme fois en 10 ans. La 1ere fois ns avons dû passer par un avocat pour que Groupama prenne en charge une partie des sinistres.
La 2eme en août 2021 suite à un dégât des eaux, aucun retour sur cette prise en charge 3 sem après le sinistre.</t>
  </si>
  <si>
    <t>Groupama</t>
  </si>
  <si>
    <t>pcl-128498</t>
  </si>
  <si>
    <t>conseillers peu réactifs : après 1 mail et 2 appels téléphoniques j'attends toujours qu'on me rappelle malgré des promesses réitérées
sinon j'envisage de résilier</t>
  </si>
  <si>
    <t>justiciaire-121473</t>
  </si>
  <si>
    <t>Bonjour et 1 avis de plus en négatif,
Un sinistre de fuite d'eau au plafond, en cause le proprio du haut qui n'est pas très motivé pour prendre en compte sa responsabilité. Bref sinistre en octobre 2020, ce jour au 28 juin 2021 on nous dit pas de travaux à charge votre bien est insalubre à 90%. AH AH qui peut me donner un barème reconnu et sous quelle condition classée un bien insalubre car même mon diagnostiqueur ne connais aucun barème de se type. Les experts Groupama enfin Equadum de Rouen joue au pifomètre? Je ne lâcherais rien nous avons tous des droits en tant que clients. Ils seraient juste bon de se réunir tous ensemble contre la Groupama.</t>
  </si>
  <si>
    <t>roraima-97597</t>
  </si>
  <si>
    <t>Je suis assuré pour la maison depuis plusieurs années chez Groupama . Cette année j'ai fait appel à la protection juridique car je n'obtenais rien d'un voyagiste suite à une annulation de billets d'avion à cause du Covid. Ils m'ont demandé tout le dossier et en 6 mois , ils ont envoyé 2 lettres de relance . C'est ce que j'avais fait auparavant sans réponse de leur part....Comme le voyagiste ne leur a pas répondu non plus , il viennent de m'envoyer un courrier me demandant de me débrouiller moi même avec le médiateur du tourisme . C'est pitoyable de voir le peu d'énergie mis en œuvre par cette assurance au rabais . Ils m'ont seulement fait perdre 6 mois dans mes démarches . Ce n'était pas du tout ce que j'espérais d'une "assistance juridique"</t>
  </si>
  <si>
    <t>vero-112723</t>
  </si>
  <si>
    <t xml:space="preserve">Après avoir un subi deux cambriolages en 10 ans avec le vol de matériel hifi, ordinateurs mais aussi mon véhicule, je suis très satisfaite de la manière dont groupama gan a pris en charge mes dommages, mon contrat comprends la garantie de réequipement à neuf et c'est un sacré soulagement.
Merci à l'équipe du service indemnisations de nouméa. </t>
  </si>
  <si>
    <t>hassb-111822</t>
  </si>
  <si>
    <t>Une catastrophe un service sinistre avec du personnels irrespectueux 
Sinistre depuis fevrier avec dossier complet depuis debut mars et toujours pas de reponse...on me balade en me disant qu'on vous rappelle depuis plus de 3 semaines</t>
  </si>
  <si>
    <t>az-110761</t>
  </si>
  <si>
    <t xml:space="preserve">Retire alors que je suis plus chez eux
Attention a eux
Impossible d'avoir un interlocuteur 
C est toujours un disque avec la même  rengaine et a la fin personne </t>
  </si>
  <si>
    <t>val64-104800</t>
  </si>
  <si>
    <t>Je déconseille à toute personne qui souhaiterait s’assurer de le faire auprès de Groupama. Je n’ai jamais expérimenté un tel niveau d’incompétences, de systèmes inopérants générateurs d’erreurs en série qui se transforment en cauchemar administratif pendant des semaines et en coûts supplémentaires pour l’assuré. A éviter absolument !!</t>
  </si>
  <si>
    <t>neli-102705</t>
  </si>
  <si>
    <t xml:space="preserve">Au niveau des prix, ça va. 
Mais dès que vous avez un souci sur des bâtiments il n'y a plus personne. C'est une assurance qui ne veut pas payer. Elle cherche toutes les possibilités, toutes les failles, pour ne pas indemniser avec des tas d'experts bien rodés au système.
Évitez Groupama.
</t>
  </si>
  <si>
    <t>phil-101893</t>
  </si>
  <si>
    <t xml:space="preserve">Bonjour 
Il ne faut pas en avoir besoin,service inexistant et quand on les joints ils ne peuvent rien faire. Ils attendent.....des fois qu'on change d'avis. 
Problème avec un ordinateur portable qui a grillé et là on attends qu un expert rappel et ...rien rien </t>
  </si>
  <si>
    <t>aure56-101516</t>
  </si>
  <si>
    <t>Gros coup de vent sur la Bretagne le 13 dec petits dégâts mais dégâts quand même moins de 400euro et la seul réponse c'est refus car vent en dessous de 100kmh ... c'est franchement abuser .. j ai pourtant pris pas mal d option mais voilà sa pour payer ils sont la après plus personne</t>
  </si>
  <si>
    <t>feth-101359</t>
  </si>
  <si>
    <t>Trop cher et sinistre non remboursé... je vais résilier tous mes contrats persos et pros................. je déconseille........ et je noterais évidemment sur les réseaux mon avis.</t>
  </si>
  <si>
    <t>lauryne1712-100285</t>
  </si>
  <si>
    <t xml:space="preserve">J’avais l’assurance habitation chez Groupama, j’ai déménager et je continuais à payer car j’ai perdu l’état des lieux de sortie prouvant que je n’habite plus le logement.
J’ai appeler  Groupama en expliquant la situation. Il m’ont remboursé directement ce que j’avais payé lorsque que je n’étais plus dans ce logement.
Très bon service client, je payer 9€ par mois d’assurance habitation. Très correct.
Je recommande </t>
  </si>
  <si>
    <t>cvx-99647</t>
  </si>
  <si>
    <t>Suite à un dommage du au vent - une porte d'un abri de jardina été légèrement endommagée, le chambranle ayant été arraché. Ce risque est couvert par mon assurance et j'ai déclaré l'incident . Celui-ci ne peut être pris en considération car il ne s'agit pas d'un évènement climatique (qu'il leur faut !!) Ils souhaitaient que j'obtienne un certificat de la mairie ou des mairies avoisinantes prouvant la force du vent et de mes voisins s'ils avaient eu des dégâts !!!! J'ai fait réparer ces dommages pour un montant de 80 €.
J'ai donc décidé de résilier ce contrat mais maintenant, ils cherche à m'ennuyer : une lettre recommandée était postée trop tôt car je n'avais pas encore reçu l'avis d'échéance ! Donc refus de résilier ! Un deuxième courrier transmis 3 jours après avoir reçu l'avis d'échéance semble prendre le même chemin  !! Je pense donc résilier tous mes contrats auprès de Groupama, dommage pour l'agence locale. 
Je déconseille vivement de souscrire un contrat auprès de cette société</t>
  </si>
  <si>
    <t>nono--99581</t>
  </si>
  <si>
    <t>Je le déconseille à tout le monde ce sont des personnes qui ne cherche pas à  résoudre les problèmes mais plus à vous enfoncer des clous suite à un dégâts des eaux eaux et en désaccord avec le chiffrage de l expert ils ont tout fait pour trouver la petite bête vraiment à éviter je l ai recommandé à personne faites attention payer un peu plus chère mais éviter cette compagnie et surtout si elle ne fait pas partie de votre région</t>
  </si>
  <si>
    <t>pas-contente-99151</t>
  </si>
  <si>
    <t>Pour vendre ils sont forts, mais dés que vous avez un sinistre qui pour ma part n'est pas de mon fait (je ne suis fait mordre par un chien). Cela fait  1 an 1/2 qu'ils ont mon dossier, ils sont incapables de me défendre face à l'assurance adversaire, et là ce jour, il me propose de prendre un avocat, naturellement ils vont si je le souhaite me prendre un RDV mes les honoraires serons à mes frais. ASSURANCE A FUIRE</t>
  </si>
  <si>
    <t>celine-98799</t>
  </si>
  <si>
    <t>Un assurance qui vous propose d'assurer beaucoup de choses en surface et lorsque vous regardez de plus prêt vous vous rendez compte que votre contrat est rempli de petites étoiles qui stipulent que vous n'avez en fait droit à rien... il y a plus de clauses qu'ils ne garantissent pas que de garanties réelles. Résultat, quand il vous arrive un problème, vous êtes sûr de ne pas vous faire indemniser car ils peuvent jouer sur les mots et toujours avoir raison. Et "Cerise" sur le gâteau, ils laissent mourir vos demandes de relance et ne répondent jamais en faisant la sourde oreille...Spéciale dédicace au service des sinistres Val de Loire qui sans vous je n'aurai jamais vu que je me faisais entuber et grâce à qui je vais pouvoir résilier mon contrat...FUYEZ!</t>
  </si>
  <si>
    <t>emma41-98508</t>
  </si>
  <si>
    <t>Très agréablement surprise par cet assureur. Plusieurs contrats souscrits, prix très corrects.
C'est seulement quand un sinistre survient qu'on peut vraiment savoir si notre assurance est fiable, et là, après seulement 1 mois de contrat, j'ai eu un dégât des eaux qui a été très bien et très rapidement pris en charge par GROUPAMA. Equipe très réactive et disponible.
A voir dans le temps si pas d'augmentation de cotisation excessive (ce qui était le cas chez mon précédent assureur chez qui je n'ai eu aucun sinistre pendant plus de 15 ans..) mais pour le moment j'en suis très satisfaite et envisage de souscrire d'autres contrats chez eux.</t>
  </si>
  <si>
    <t>benoitzinck-97359</t>
  </si>
  <si>
    <t xml:space="preserve">CATASTROPHIQUE!!!
Client chez Amaguiz je suis donc passé chez GROUPAMA, je me suis fait cambrioler le 10 mars 2020, puis plainte déposée le 9 juin suite covid (d'accord, il y a eu le rachat par GROUPAMA, le Covid.....) nous somme le 14 septembre et je ne suis toujours pas remboursé et personne n'est capable de m'informer sur le délai de traitement du dossier. 
Je trouve inadmissible le délai de remboursement !
D'autre par j'avais demandé le remboursement à neuf de mes équipements Hifi et vidéo (de marque Bang&amp;Olufsen), on m'a bien mis le remboursement valeur à neuf, mais seulement en cas de panne électrique... je rappelle que j'attends de mon assurance un CONSEIL ce qui n'a pas du tout été le cas.
Si vous achetez une Porsche neuve, vous l'assurée tout risque non???? Il me semble que c'est de la logique.
Je proscris totalement cette assurance, et compte en changer dès le remboursement effectué !
</t>
  </si>
  <si>
    <t>m-j-w-96118</t>
  </si>
  <si>
    <t xml:space="preserve">Cette assurance et à fuir le plus loin possible que ça soit dans le domaine d assurance habitation ou assurance juridique ils trouvent toujours une excuse pour pas prendre en charge le comble de tout un sinistre qu'ils refusent et de suite une lettre de résiliation ne respecte pas les contrats ,il faut se prendre un avocat pour les poursuivre pour non respecte de leurs conditions général j ai fait des courriers sans succès déjà j ai pris cette assurance avec des options sans franchise . Contrat Privatis 4231073 et comprend un service juridique dans leur conditions général .Mais en option j ai pris le service juridique spécifique - Rc vie privé - Défense Pénale et recours suite à un accident -PJ-travail/fiscal/Succession  
maintenant que j ai un différent fiscal il refuse de le prendre sinistre 2020627440 en me disant j'ai souscrit une assurance juridique comporte un seuil de 1 198€ supérieur à ma valeur de 837€ hors dans mes conditions général il rien  notez de ce quel décrit l'avocat que je vais consulter épluchera en détail ou il trouve se que le service juridique ma écrit un pur mensonge pour ne pas devoir prendre le litige </t>
  </si>
  <si>
    <t>opinion91-88781</t>
  </si>
  <si>
    <t>Client depuis plus de 20 ans, j'envoie un courrier recommandé avec accusé de réception, et pourtant ils refusent d'assurer leur obligation de résultat. Je résilie. Ces gens gagneront de l'argent auprès d'autres personnes maintenant. Cela dit, ça fait froid dans le dos car je me rends compte qu'ils n'ont jamais assuré les prestations d'assurance que je payais pourtant, mais pour rien. Quant à leurs placements, j'ai gagné moins 10 euros en 20 ans, soi-disant...</t>
  </si>
  <si>
    <t>eliam1-51334</t>
  </si>
  <si>
    <t xml:space="preserve">Suite à une résiliation, j'attends depuis  3 mois que le remboursement d'une partie de ma cotisation me soit viré.
À chaque relance, une réponse automatique indiquant que le remboursement est parti jour à croire qu'il se moque de leur client. </t>
  </si>
  <si>
    <t>covidus44-92847</t>
  </si>
  <si>
    <t>Après 2 sinistres non responsables (dommages électriques suite orages) en 4 ans de contrat, réception d'un courrier de résiliation, bien évidemment sans appel préalable de mon conseiller local.</t>
  </si>
  <si>
    <t>leonin66-88959</t>
  </si>
  <si>
    <t>Prix prohibitifs face à offre concurrentes comparables + 30% face à des assureur mutualistes par exemple</t>
  </si>
  <si>
    <t>nico-87185</t>
  </si>
  <si>
    <t>"On ne vous assurera pas car vous avez trop d'objets de valeur, et de toute façon nos concurrents aussi..." 
Donc sachant que je suis déja assuré, et pour exactement la même chose que ce que je vous demande, comment expliquez vous que votre concurrent m'assure ?!
"je ne sais pas..."
Dans ce cas, n'affirmez pas qu'aucun de vos concurrents ne m'assurera pas, sachant que je le suis déja et que j'ai 4 devis supplémentaires prêts à être signés.
Je me souviens avoir eu affaire à leurs service pour une souscription d'assurance auto il y plusieurs années et c'était le même principe, couverture au rabais et cotisations loins d'être compétitives face à des acteurs solides et incontournables du marché (Allianz, Axa, MAAF etc...)</t>
  </si>
  <si>
    <t>eldacite-86568</t>
  </si>
  <si>
    <t>Tout se passe bien jusqu'au jour où on veut les quitter</t>
  </si>
  <si>
    <t>ginette-81064</t>
  </si>
  <si>
    <t>Ne compter pas sur groupama pour être réactif j ai eu un sinistre il y a 1mois et il n'ont toujours rien fait il me ballade au téléphone et s en foute</t>
  </si>
  <si>
    <t>27 juillet 2019 suite à une expérience en juillet 2019</t>
  </si>
  <si>
    <t>olympe89-77969</t>
  </si>
  <si>
    <t>Résiliation en mars 2018 suite à un déménagement, 8 mois plus tard, lettres d'huissiers me demandant se régler pour des dates où je n'étais déjà plus chez eux. 7 mois plus tard toujours aucunes réponses à mes dizaines de mails et de coups de fils où les conseillers se renvoient la balle... pour au final dire que je ne donne pas suite pour vous forcer à payer 8 mois d'assurance pour un logement où je ne vis plus avec preuve de résiliation de mon contrat en mars 2018 et non en octobre 2018 comme ils essayent de le faire croire ! 
A FUIRE !!!!</t>
  </si>
  <si>
    <t>xav-77045</t>
  </si>
  <si>
    <t>assueur traitant ses clients comme des chiens, service juridique qui s en fout et qui traite vos dossiers n importe comment, aucun accompagnement malgré plusieurs contrat actifs, je conseille à tout client de se barer</t>
  </si>
  <si>
    <t>jam-76233</t>
  </si>
  <si>
    <t>C'est un assureur de vieux , le site mobile en ligne est précaire, lorsque l'on doit payer sa cotisation annuelle c'est par chèque parceque au téléphone ils ne savent pas en ligne comme je le disais le site est bidon. Si on Envoi un message en ligne plus d'une semaine pour avoir une réponse par téléphone ! Je dois reconduire mon assurance pas la peine je me barre. Trop compliqué à l'ancienne n'évolue pas</t>
  </si>
  <si>
    <t>loriane-75324</t>
  </si>
  <si>
    <t>En 2013 j'ai fait faire, par un artisan assuré chez Groupama, un parquet dans une chambre de toute petite maison en dordogne, j'habite Montpellier, or en 2019 CE PARQUET S'EST EFFONDRE et la pièce est impraticable. Je ne peux plus me rendre dans cette petite maison et je suis coupée de ma famille. Mes enfants et petits enfants ne peuvent plus se retrouver pour les vacances et les réunions familiales, je ne peux plus louer. 
Je veux signaler que malgré ce sinistre évident suite à ces travaux défectueux et plancher absent parceque complétement pourri, malgré les avis des experts macif et groupama, groupama refuse la prise en charge de la garantie décennale, cette assureur refuse de m'indemniser et me laisse avec une maison inhabitable.
Le préjudice dure depuis un an !!! Le dommage est indéniable !
Malgré le contrat et les primes versées, l'assureur N'ASSURE RIEN ! 
Ce comportement est inadmissible et très préjudiciable aux assurés que nous sommes.
Tous les documents attestent de ces faits et l'assureur reste sourd indifférent aux difficultés qu'il impose et par cette attitude contraint les personnes à aller en justice, justice débordée par la multiplication de ce genre de comportement de refus d'assumer ses engagements contractuels.
Je déconseille fortement d'avoir affaire à Groupama.
LM</t>
  </si>
  <si>
    <t>pecheute-71740</t>
  </si>
  <si>
    <t>Nous avons eu un sinistre avec ENEDIS surtension, le 16/08/2018 et depuis nous attendons que le service sinistre GROUPAMA nous indemnise. Nous avons accepté la dernière proposition d'ENEDIS pour en finir avec ce problème. Aucune nouvelle, nous envoyons régulièrement des mails pour demander quand nous recevrons notre indemnisation, rien. Nous pensions que GROUPAMA nous indemniserait vu que le montant qu'ENEDIS nous accorde est connu, mais GROUPAMA ne veut pas avancer les fonds. Par contre, prélever sur notre compte tous les mois, ils le peuvent.</t>
  </si>
  <si>
    <t>05 janvier 2019 suite à une expérience en janvier 2019</t>
  </si>
  <si>
    <t>kiki-69260</t>
  </si>
  <si>
    <t>Ai l'impression de faire un don en payant la cotisation. Réponses honteuses et mensongères, ne correspondant pas au contrat. Ils trouvent tjrs une échappatoire. Ne sont pas corrects. Cherche autre assureur plus respectueux de leurs clients, cela doit exister</t>
  </si>
  <si>
    <t>ramses-68755</t>
  </si>
  <si>
    <t>Très mauvais remboursement suite à cambriolage en contradiction  avec les conditions générales. qui stipulent qu'ils sont garantis en valeur de remplacement c'est à dire au cours du jour du sinistre alors qu'ils l'ont fait prix occasion salle des ventes soit 75% de leur valeur estimée en 1990 près d'un  bijoutier de Dinan</t>
  </si>
  <si>
    <t>tony-64521</t>
  </si>
  <si>
    <t>N'applique pas le devoir de conseil. Contrat souscrit en 1987 par mon père . Aucune réactualisation. Au décès de mon père grosses difficultés pour résilier le contrat. Ils réclament même la preuve qu'une nouvelle assurance a été souscrite. Bref se tenir à l'écart. Nous avons eu aussi des difficultés pour recevoir le montant de l'assurance vie que mon père avait souscrite. Assurance vie au demeurant peu performante. Je déconseille formellement.</t>
  </si>
  <si>
    <t>jeannot-64466</t>
  </si>
  <si>
    <t>Classe sans suite votre sinistre d’accident de la route en tant que victime, malgré la clause dans leur contrat.</t>
  </si>
  <si>
    <t>group-61945</t>
  </si>
  <si>
    <t>Fuyez cet assureur !</t>
  </si>
  <si>
    <t>greg29-54994</t>
  </si>
  <si>
    <t>Suite à cambriolage , un menuisier est recommandé par Groupama. Côtes mal prises sur une porte d entrée ( 2 cms de jour en bas de porte ...) fenêtres ne fermant pas ( au rdc côté rue ...)  etat du chantier déplorable , volets posés en dépit du bon sens . Artisan envoyé par Groupama refuse de revenir / service sinistre muet . Bilan: nouvelle effraction par la fenêtre qui ne fermait pas . Bravo</t>
  </si>
  <si>
    <t>raisouza-61397</t>
  </si>
  <si>
    <t>Suite à un dégât des eaux qui date de plus de 5 mois et qui a endommagé le parquet de la salle de bain, je n'ai toujours pas reçu l'indemnisation pour pouvoir changer le parquet et la douche cassée. Ils demandent de faire changer la douche avant de mettre le parquet alors que ce n'est pas possible puis changent d'avis. Quand je les appelle, on n' pas honte de me dire que mon dossier n'avance pas parce que on m'a oublié ou je dois leur dire de regarder les rapports d'expert qu'ils ont commandé mais qu'ils ne lisent pas si je ne les appelle pas. Ils trouvent que les prix sont trop élevés et font venir des experts pour vérifier les prix annoncés alors que je suis client chez eux depuis 20 ans et que la somme (4000 €) est loin de ce que j'ai payé chaque année sans avoir jamais de dégâts et que pinailler pour cela me semble étrange car en plus ce sont leurs professionnels agréés qui font les devis.</t>
  </si>
  <si>
    <t>celine-59843</t>
  </si>
  <si>
    <t>Dramatique. Manque de compétence et de suivi des dossiers sinistres.  Tout est par téléphone (j'ai passé des heures à essayer de régler ce sinistre à l'amiable) ils refusent toujours de s'engager par écrit. La politique de la maison semble être on ne répond pas on client et on le fait attendre... 8 mois après je suis toujours avec ma fenêtre qui a été cassée avec risque de chute sur rue. Vous avez dit sérieux ?</t>
  </si>
  <si>
    <t>linscription-55260</t>
  </si>
  <si>
    <t>De loin la meilleure compagnie d'assurance que j'ai pu voir. Certe un peu plus chère, mais ils s'occupent de tout en cas de pépin. Il faut dire aussi que toutes nos assurances sont chez eux (parents, soeur, auto, habitation). Côté moto, en revanche, laissez tomber !!!</t>
  </si>
  <si>
    <t>moulinette-53952</t>
  </si>
  <si>
    <t xml:space="preserve">ayant eu un sinistre,je me suis déplacée à l'agence Groupama de mon secteur,  le conseiller, après m'avoir donné un numéro de téléphone qui me dirigeait vers la personne s'occupant des sinistres, m'a  alors de
mandé d'aller porter plainte à la gendarmerie,ce qui fut fait, dans la foulée.
J'ai ensuite aussitôt téléphoné et il m'a été répondu que mon sinistre n'était pas couvert par mon assurance ! 
J'aurais préféré que le conseiller de mon secteur prenne la peine de vérifier mon contrat pour me dire que je ne serai pas indemnisée je n'aurai pas perdu mon temps !!! </t>
  </si>
  <si>
    <t>beniat19-52131</t>
  </si>
  <si>
    <t xml:space="preserve">Ma sœur et moi-même avons vendu le 30/12/2016 une maison assurée auprès de Groupama jusqu'au 31/12/2016.
Le 31/12 j'ai envoyé un mail à l'agence Groupama de TREIGNAC (19260) pour indiquer cette situation en joignant l'attestation de vente établie par le notaire ; je demandais que le prélèvement de 256.01 € à intervenir au 16/01/2017 ne soit pas appliqué.
Le 31/12/2017 j'appelle l'agence et un répondeur m'indique qu'elle est fermée jusqu'au 03/01/2017
Le 03/01 je reçois l'accusé de réception de mon mail du 31/12.
Le 04/01/2017 j'appelle l'agence de TREIGNAC et je tombe sur le service client de Groupama ; La personne qui me répond m'indique que le prélèvement au 16/01/2017 est parti dans le circuit, qu'il aurait fallu appeler le 03/01 et que je dois faire opposition auprès de ma banque pour le prélèvement.
Pour faire opposition c'est payant; il a donc fallu approvisionner en urgence le compte sinon il était insuffisamment approvisionné avec toutes les conséquences que cela aurait eues.
Le 04/01 la responsable de l'agence de TREIGNAC m'indique par mail qu'elle prend en charge ma demande et qu'elle transmet le dossier à son service.
Le 19 Janvier j'ai reçu un mail de Groupama pour une enquête de satisfaction : j'ai indiqué mon mécontentement sur le site mais je pense que personne ne l'a lu ; donc à quoi ces enquêtes servent-elles ?
Le 3 Février à 9 h 58 l'agence ne répond pas et l'appel est transféré automatiquement sur le  service client. La correspondante m'indique qu'il y a eu des erreurs dans la transmission des pièces; le dossier est complet depuis le 10/01/2017 et le remboursement devrait intervenir vers le 15 Février !!!!!!!
A ce jour, 07/02/2017, je n'ai eu aucune nouvelle de Groupama sauf que le prélèvement du 16/01 a bien eu lieu.
Vous comprendrez donc mon mécontentement : à quoi servent les agences ? 
Elles sont bonnes pour une souscription mais pas pour une résiliation !!!!
La réactivité de Groupama laisse à mon avis vraiment à désirer; est la même chose pour les sinistres ? 
Je vais donc résilier tous les contrats de ma famille, je vais demander à ma sœur d'en faire de même.
</t>
  </si>
  <si>
    <t>leadeparis201-51849</t>
  </si>
  <si>
    <t>1er siniste en 20 ans chez Groupama, cambriolage avec effraction très traumatisant psychologiquement  et je suis dépouillé de tous les objets de valeur accumulés depuis ma naissance. Résultat: Groupama m'envoie un expert qui me traite comme un présumé coupable à l'assurance et use de toutes les tentatives d'intimidation possibles et imaginables. Ils font trainer le remboursement de la serrure à 400 euros dont ils avaient validé par écrit le devis il y a 6 mois (j'avais pris soin de demander leur accord avant de toucher quoique ce soit). Bref si vous avez envie d'etre traité comme un coupable quand vous êtes victime et d'etre remboursé 2 euros quand vous perdez toute votre vie, il faut aller chez Groupama! A FUIRE ABSOLUMENT!!!!</t>
  </si>
  <si>
    <t>eve-de-beauharnais--136185</t>
  </si>
  <si>
    <t>L’accueil est froid et non convivial. L’attente est longue. Le métier est mal expliqué et on doit se déplacer pour faire une CB. Sur fauteuil roulant à l’époque j’ai trouvé cela inadmissible (pas de chéquiers)</t>
  </si>
  <si>
    <t>jeanx-134067</t>
  </si>
  <si>
    <t>Je me suis présénté à l agence,je me souviens toujours de l acceuil agréable  qui m a été réservé pour signé mon contrat.
Avec Axa j ai confiance;ça serai à refaire je choisirai Axa comme mon Assureur principal</t>
  </si>
  <si>
    <t>ludovic-134054</t>
  </si>
  <si>
    <t xml:space="preserve">apres environ 30 années d'assurance multi et diverses contrats, et tres peu de sinistres en 30 ans ,axa n'arrive pas a resoudre un litige avec un tiers identifié (2 ans que ça dure ) .
reponse de la conseiellere en agence par téléphone :si vous etes pas satisfait changer de compagnie, et ne réponds plus aux mails car il y a un service sinistre.
reponse du service sinistre: la partie adverse (axa) ne repond pas je relance encore et encore.
2 ans c'est long,....décevant......litige de -de 4000 euros </t>
  </si>
  <si>
    <t>anais-129605</t>
  </si>
  <si>
    <t>Suite à un problème de serrure dans mon appartement je ne pouvais plus rentrer dedans j'appelle mon assurance qui m'envoie un serrurier agréé ( donc sensé être pris en charge) le serrurier intervient et me demande 3 chèque pour un total de 1100€ en me disant d'envoyer la facture à mon assurance pour être remboursé, et voilà que au bout de 1 an mon assurance me dit que je ne pourrais pas être remboursé car le délai est dépassé cependant aucun conseiller ne m'a informé de ce délai.</t>
  </si>
  <si>
    <t>maryse-129168</t>
  </si>
  <si>
    <t xml:space="preserve">AXA est une   trés mauvaise assurance!!!
j ai plusieurs assurance chez eux depuis des années, et j ai eu un problème de sinistre et ca fait bientot 1 an que ca dure
ils ne repondent a aucun mails ni appels .
j attend la date d anniversaire pour partir de chez eux 
ils sont médiocre en tout !!!
</t>
  </si>
  <si>
    <t>fabrice-117736</t>
  </si>
  <si>
    <t xml:space="preserve">Bonjour,
La cotisation sur mon contrat habitation est exponentielle depuis que je suis chez axa mais ces deux dernières années elle est inimaginable:
Augmentation de 200 euros sur mon contrat en 2020, augmentation de 50 euros en 2021 + augmentation de la franchise. 
Raison invoquée en 2020: une catnat et pas d'autres contrats chez eux. 
Drôle de politique et drôle de mentalité, comme si j'étais responsable de la cat nat!
En plus gestion du dossier très longue et compliquée, prise en charge partielle ...
</t>
  </si>
  <si>
    <t>max-117483</t>
  </si>
  <si>
    <t xml:space="preserve">A fuir !
Tout est bon et ils ont toujours de bonnes raisons pour ne pas  vous aider  et de vous soutenir. quand il vous avez  un problème.et idem leur protection.juridique cherchant un bémol.
J 'ai quitté cette assurance au bout de 25 années sans regret du fait de leur comportement 
</t>
  </si>
  <si>
    <t>marie-116989</t>
  </si>
  <si>
    <t xml:space="preserve">Bonjour,
Suite à un sinistre dont j'ai été victime (un tiers a endommagé mon portail automatique), une déclaration a été faite à la compagnie adverse. J'ai également fait une déclaration au service sinistre de chez AXA (assurance habitation).
La compagnie adverse a missionné un expert et un rapport a été rendu, dont aucun problème de l'assurance du tiers.
J'ai fait effectuer la réparation et régler l'entreprise pour les frais de remise en état.
Le problème à ce jour vient du service sinistre de AXA. En effet suite à plusieurs relances de ma part pour le règlement  du dossier (mails et téléphones) j'ai constaté que la personne en charge de cette affaire est incompétente et butée puisque elle a fait la grossière erreur de mal analyser le constat (pour elle c'était moi la responsable) et malgré plusieurs explications elle n'a pas voulu reconnaitre ses erreurs.
De ce fait aujourd'hui il y a réclamation et donc une nouvelle expertise de la Cie AXA qui a déjà le rapport de la compagnie adverse .
Ce qui va retarder le dossier d'un mois de plus (sinistre datant du 02/03/2021).Et des frais  de facturation du cabinet d'expertise !!!
A savoir que le service sinistre AXA est géré sur une plate forme téléphonique et non chez votre agent d'assurance !!!!!
</t>
  </si>
  <si>
    <t>pedro--111489</t>
  </si>
  <si>
    <t>Beaucoup trop cher par rapport à toutes les autres compagnies et c'est pour cela que j'envisage de changer plutôt que continuer à payer cher pour rien de mieux et faire sourire mes amis lorsqu'on parle de nos assurances respectives</t>
  </si>
  <si>
    <t>emma-111174</t>
  </si>
  <si>
    <t>Agence disponible et accueillante mais:
Assurance assez chère.
Indemnisations pas à la hauteur des sinistres.
Méthodes d'indemnisations opaques et plus que discutables.</t>
  </si>
  <si>
    <t>h-111009</t>
  </si>
  <si>
    <t xml:space="preserve">Bonjour,
Cet avis ne concerne pas l'agence Garches en lui-même, car mon interlocutrice a été très patiente et à l'air efficace.
Je tiens à indiquer qu'au lieu de recevoir un chèque de remboursement au prorata (du centre de gestion de paiement?) suite à une fermeture de contrat ... J'ai reçu 2 lettres dont une mise en demeure et un sms de paiement de la somme totale du contrat que j'ai résilié...
Cette affaire traîne depuis plus de 2 mois, où j'ai passe beaucoup de temps à justifier avec preuve à l'appui...
Conclusion: Est-ce ça vaut vraiment le coup de prendre une assurance chez Axa quand on a l'impression que derrière rien ne suit... Malgré le professionnalisme de l'agence. ?
Cordialement
C H </t>
  </si>
  <si>
    <t>laurent-110821</t>
  </si>
  <si>
    <t>Assurance de très mauvaise qualité. J'ai eu un sinistre et Axa a été incapable de m'apporter le moindre support. Aucun contact ils ne répondent jamais. c'est scandaleux.</t>
  </si>
  <si>
    <t>xavier--110376</t>
  </si>
  <si>
    <t>Assurance très chère ! Les garanties ne sont pas respectées ! Assurée avec valeur du neuf sur des produits hors gammes, vous vous retrouvez avec de la vétusté hors norme et remboursement à désirer car, en effet, on annule dès remboursements, fabuleux ! De grandes déceptions après de longues années de fidélités !!! Assurance pour des sociétés, des voitures et habitation qui cause problème avec EUX!!!! TRISTE réalité à CE JOUR !!! Je ne désespère pas sur une réaction de AXA France</t>
  </si>
  <si>
    <t>26 décembre 2020 suite à une expérience en décembre 2020</t>
  </si>
  <si>
    <t>mamy45-60907</t>
  </si>
  <si>
    <t xml:space="preserve">Suite à l'incendie de notre pavillon, AXA nous a fait signer une quittance subrogative pour la somme versée en principale (à notre banque pour l'hypothèque sur notre pavillon) puis en différé (qui comprenait 12 mois de loyers afin de nous reloger) et une somme retenue par AXA pour soi disant un changement de taux de TVA qui ne concernait pas le pavillon qui devait être reconstruit. Sans oublier tout le contenu du pavillon, meubles, vêtements etc...... Procédure engagée contre AXA : perdue motif : la quittance subrogative que l'assureur nous a fait signer n'est pas valable !!!!!! 
</t>
  </si>
  <si>
    <t>max-101330</t>
  </si>
  <si>
    <t>Ayant quitter mon logement j’ai voulu résilié et mon contrat mais je n’avais pas d’état des lieux (ni à l’entrée ni à la sortie)et je ne m’entendais pas avec mon propriétaire j’avais donc couper tout contact et ayant expliquer tout cela à axa ils n’ont pas voulu m’écouter et ne veulent pas résilier mon contrat. Alors je paye chaque mois 12€ d’assurance dans un logement que je n’habite plus. Je ne sais pas quand ça va s’arrêter mais j’espère bientôt ...</t>
  </si>
  <si>
    <t>oom-100920</t>
  </si>
  <si>
    <t xml:space="preserve">LAMENTABLE, FUYEZ SURTOUT! assurée depuis 1995...
AXA blablabla
Sinistre feu dans la cuisine le 8 OCTOBRE 2020.
De nombreuses relances avec toujours la même réponse,  on vous téléphone dans 48h et on vos envoie un expert. J ai acheté une.nouvelle plaque pour cuisiner  400e toujours pas remboursée.  Triste réalité   un huissier puis avocat vont suivre.  Un.ami a subit un feu dans son bureau,  mes nettoyeurs étaient là  3 jours après.... </t>
  </si>
  <si>
    <t>mamouna-100525</t>
  </si>
  <si>
    <t xml:space="preserve">Tous les courriers adressés à AXA, sauf un sans explication, sont restés sans réponse. 
Aujourd'hui, cette somme que nous doit AXA nous manque énormément. Nous avons fait des crédits révolvings pour nous en sortir. Nous sommes désemparés. Nous avons payé des cotisations pour être assurés et au final : la partie en différé non remboursée ! Merci à cet assureur pour ne pas respecter ses clients. </t>
  </si>
  <si>
    <t>minh-99897</t>
  </si>
  <si>
    <t>Axa est une grande société mais malheureusement le service client abuse ce statut. Le service client est très lente et incompétente pour mettre en place d'un nouveau contrat. Chaque fois la date du début de contrat est repoussé. J'espère qu'Axa pourrait revoir la qualité de son service. Dommage pour cet assureur. Son image est négatif à cause de son service client</t>
  </si>
  <si>
    <t>anne-99242</t>
  </si>
  <si>
    <t>Je ne recommande pas du tout à Axa. Après un an de résiliation ils m’envoient un courrier me disant que je n’avais pas résilié et que du coup je devrais payer. Une chance que j’ai retrouvé la preuve de résiliation. Ils l’avaient fait également à une autre personne que je connais.</t>
  </si>
  <si>
    <t>agb-97928</t>
  </si>
  <si>
    <t>Excellent niveau de garanties et de couvertures en assurance habitation. Par contre, en cas de sinistre, le montant de la cotisation double en 2 ans ! Vraiment pas top surtout quand on est client depuis plus de 30 ans.</t>
  </si>
  <si>
    <t>phenixette-97896</t>
  </si>
  <si>
    <t>ils sont présent pour encaisser vos mensualité mais en cas de remboursement ne comptez pas sur eux. vous ne serez pas remboursés. pour excuse le rapport de l'expert qui sera toujours négatif.</t>
  </si>
  <si>
    <t>ch-96612</t>
  </si>
  <si>
    <t>Bonjour,
Après avoir été client pendant plusieurs années (10 ans je crois) Via DIOT (un courtier) chez AXA, il m'a été refusé une négotiation de prime pour cette année (je précise que la prime augmentait chaque année de façon importante sans que je n'ai jamais eu besoin de faire appel à mon assurance==&gt; pas de litiges ni d'accidents).....et heureusement car j'ai découvert AcommeAssure qui m'a fait une proposition vraiment beaucoup plus attractive qu'AXA pour le même niveau de garanties.
Je trouve dommage que la fidélité ne paie plus mais c'est globalement la même chose partout (téléphonie mobile, internet, etc.)
Je ne peut donc plus conseiller AXA car tant en termes de tarifs que de récompenses de la fidélité, ils ne sont pas au rendez-vous.
Bonne recherches à tous !
CH</t>
  </si>
  <si>
    <t>tarti-88637</t>
  </si>
  <si>
    <t>catastrophe naturelle :remboursement à 1/5 des dégâts graves subis même avec la preuve sous le nez, gestion interminable, aucune aide ni conseil,  mensonges, inhumain</t>
  </si>
  <si>
    <t>jpf-88256</t>
  </si>
  <si>
    <t>Ma mère n'a jamais pu obtenir une attestation de responsabilité civile dans le cadre de son assurance multi risques habitation alors que légalement l'assureur est tenu de le fournir. Cette attestation étant indispensable à son admission en EHPAD, elle a dû souscrire une assurance responsabilité civile auprès d'un autre organisme. De plus, sur son compte client AXA, seul le nom du mandataire AXA en charge du dossier est indiqué sans aucune précision d'adresse postale, ce qui ne simplifie pas les démarches.</t>
  </si>
  <si>
    <t>leyla-mourad-87461</t>
  </si>
  <si>
    <t>ils m'ont assuré que l'assurance a été résiliée et puis je me rends compte qu'elle a été renouvelée. on m'a poursuit pour 103 euros sans même que je n'ai besoin de leurs services. Quand j'ai appelé pour réclamer, aucune réponse. ni par mail ni par téléphone.</t>
  </si>
  <si>
    <t>docapas-86641</t>
  </si>
  <si>
    <t>très mauvais suivi du dossier ; ne défend pas l'assuré ; se réfugie derrière un avis erroné de l'expert qui, lui, est intouchable ..</t>
  </si>
  <si>
    <t>gregl38-18479</t>
  </si>
  <si>
    <t>Suite à une coupure d'électricité de 6 jours j'ai du jeter tout le contenu de mon frigo et congélateur.
Je prends donc contact avec l'agence AXA de VIENNE (38 ISERE) qui m'apprend que je suis bien couvert pour ce dommage mais contre une franchise de 167 euros. 
Alors suite à cette très bonne surprise j'ai pris la décision de résilier tous mes contrats chez AXA, 2 voitures une maison et bientôt à échéance une assurance de la vie.
Résultat maintenant à la GMF je suis mieux assuré et j'ai fait une économie de 270 euros et aucune franchise pour mon frigo
Un grand merci à ENEDIS ET (AXA qui n'assure rien d'autre que ses bénéfices)</t>
  </si>
  <si>
    <t>co64-86073</t>
  </si>
  <si>
    <t>jai eu un dégâts des eaux du à une société d'entretien de voirie il y a un an et demi et depuis toujours pas de remboursements de travaux malgré les nombreux passages d'experts en tout genre je suis cliente depuis au moins 20 ans</t>
  </si>
  <si>
    <t>phil-85891</t>
  </si>
  <si>
    <t>Si vous n'avez besoin de rien choisissez AXA
victime d'un dégat des eaux en aout 2019 pour mon appartement sous compromis de vente, cinq mois apres le canard est toujours vivant.
Conseillers à l'étranger et différent à chaque appel, impossible de joindre la personne en charge de mon dossier après 4 relances par téléphone, remboursement partiel sur le compte de ma soeur décédée en décembre 2016 alors que le contrat est à mon nom, expertises sans retour, que du bonheur.
ma vente est très compromise et les sinistre n'est pas réglé.</t>
  </si>
  <si>
    <t>05 janvier 2020 suite à une expérience en janvier 2020</t>
  </si>
  <si>
    <t>cloclo-85517</t>
  </si>
  <si>
    <t>Je suis assurée MATMUT. J'ai malheureusement affaire à Axa car suite à un dégât des eaux le plombier mis en cause est assuré chez Axa.  Axa ne s'est pas deplace lors de l'expertise et a ensuite nommé un expert extérieur à Axa My Sinistre pour gérer le sinistre. Résultat honteux. Aucune prise en charge par Axa. devrait diminuer son sponsoring et augmenter le remboursement de ses clients.</t>
  </si>
  <si>
    <t>fleur-85446</t>
  </si>
  <si>
    <t>vec une gentillesse et un devouement epatants. autant au siège qu'à l'agence dans le gard à St hyppolite du Fort. ils se sont tres bien occupé du sinistre de maman.
ils ont pensé à me prevenir qu'une fois sa maison vendue elle n'aurait plus d'assurance responsabilité civile et m'ont proposé de baisser les garanties la maison n'étant plus occupée.</t>
  </si>
  <si>
    <t>27 décembre 2019 suite à une expérience en décembre 2019</t>
  </si>
  <si>
    <t>mic71-85288</t>
  </si>
  <si>
    <t>J'ai déclaré un sinistre qui finalement n'était pas garanti. Je n'ai donc pas été remboursé mais un plus j'ai eu une augmentation de 30% de mon échéance soit + 130 euros</t>
  </si>
  <si>
    <t>07 décembre 2019 suite à une expérience en décembre 2019</t>
  </si>
  <si>
    <t>alare-81729</t>
  </si>
  <si>
    <t>Aucun sinistre en quarante ans chez AXA.
Des hausses de 10 % par an. Cette année : +12,5% après +9,88% l'an dernier. Lorsque j'ai annoncé que je partais un geste a été fait pour limiter la hausse, mais j'ai déjà pris mes dispositions pour résilier ce contrat.
Véridique et je peux le prouver. Monsieur l'assureur, je veux résilier mon contrat parce qu'un de vos confrère m'a dit que le tarif était "anormal".
Après ce que je considère comme un bidouillage, on est passé de 1000 euros à .....276,72 euros. A la question "pourquoi un tel écart?" attention à la réponse... "on assurait un risque qui n'existait pas"
Sur 10 ans cela fait 7000 euros  rien que pour ce contrat.
Sauve qui peut fuyons !!!
J'ajoute que JE N'AI JAMAIS EU DE SINISTRE RESPONSABLE  en 40 ans et que sur plus de 20 contrats chez AXA, il n'en restera bientôt plus aucun.
Et si vous saviez comme je suis bien ailleurs...</t>
  </si>
  <si>
    <t>laure-81440</t>
  </si>
  <si>
    <t>Bonjour, L'agence Axa Alésia Paris 14 est fermée et personne chez Axa France ne peut rien me dire ! On veut me rediriger vers un numéro qui ne répond pas mais on ne veut pas me donner le numéro. C'est top secret ! Axa ne peut pas non plus prendre la responsabilité de me rappeler. Il faut que je rappelle, on a connu mieux comme service client !</t>
  </si>
  <si>
    <t>14 septembre 2019 suite à une expérience en septembre 2019</t>
  </si>
  <si>
    <t>oscar-79198</t>
  </si>
  <si>
    <t>0 point positif. Très cher pour une couverture plus que minimale. A fuir absolument si vous comptez sur une bonne protection civile notamment</t>
  </si>
  <si>
    <t>nono1961-79172</t>
  </si>
  <si>
    <t>on est chez AXA depuis plusieurs années on est très satisfait on était partie de chez eux et on a regrette mais voila on est revenu</t>
  </si>
  <si>
    <t>tatiana-77846</t>
  </si>
  <si>
    <t>Hier jai étais à axa pour faire un devis d'assurance auto Quand la secrétaire me demande si je suis actuellement chez eux je lui répond que non Cependant elle me dis que jai toujours mon assurance habitation en cours Ce logement avais pris du retard sur la résiliation car il y avais un sinistre de Bris de glace à réparer Cependant ils ce sont tromper de mesure Ce qui a retarder d'un mois la résiliation Malgré mes envoies de lettre recommander et de nombreux courrier Il n'accepte toujours pas la résiliation Même si je prouve avec mon état des lieux de sortit. Un mail m'as étais envoyer il y a tout juste deux mois Me disant qu'il avais bien reçu l'état des lieux mais pas la lettre de résiliation Et en plus il ne me rembourse que 28euro sur 88euro De plus quand jhabitais a cette appartement je me suis fais cambrioler J'ai perdu plus de 4000euro Quand j'appelle pour déclarer ce cambriolage Axa m'annonce que ce que j'avais entre les mains n'étais qu'un vulgaire devis Et que je continuer de payer depuis pas mal de temps mon anciens logement Alors que j'avais appeller axa pour déclarer un changement d'adresse et rester avec eux. Comment vous l'expliquer monsieur l'assureur ? Moi qui étais satisfaite (à l'époque) de leur services il n'as jamais étais convenue d'un devis mais d'une souscription J'ai eu la bonne idée de demander de retrouver l'enregistrement de l'appel  bien évidement il ne l'on pas pour vous sauver Jai toujours étais assuré chez axa depuis que j'ai eu mon scooter à 15 ans J'en ai 25 aujourd'hui Et depuis toujours j'assure mon habitation chez eux  Après m'avoir fais perdre plus de 5000euro autant vous dire qu'on ne se reverras plus jamais et une approche avec les clients qui laisse à désirer J'ai cependant voulu vous laisser une chance hier en voulant souscrire une assurance auto pour ma premier voiture J'ai eu le droit à un litige avec la secrétaire daxa de TARNOS Elle m'engueuler par ce que je n'avais pas fais les choses correctement alors que la directrice de Biarritz m'avais confirmer que si j'envoyer mon état des lieux de sortit il étais normal de me rembourser la totalité depuis que je l'ai quitter Et bien je n'es pas eu le même accueil de la part de cette secrétaire Elle m'as fais perdre 60euro en 10 min et elle ce crois en bonne situation de me remettre à ma place alors que je suis venue souscrire une assurance</t>
  </si>
  <si>
    <t>ambre-77842</t>
  </si>
  <si>
    <t xml:space="preserve">Par expériences (sinistres) : prestations de qualité en assurance automobile et garantie des accidents de la vie privée ; mais je ne recommande pas pour l'habitation : en cas de sinistre, avec un tiers, il vaut mieux saisir votre protection juridique et suivre ses recommandations ; </t>
  </si>
  <si>
    <t>mumu38-77350</t>
  </si>
  <si>
    <t>Le service sinistre inconpetants !!! Et c est très dommage car j appréciait bien axa et la j envisage vraiment de partir car je m inquiète si je doit subir un nouveau sinistre</t>
  </si>
  <si>
    <t>dryat-77324</t>
  </si>
  <si>
    <t>Suite à un dégât des eaux à minima, une simple peinture de cuisine c'est le 22 à Asnières; plateforme injoignable, dossier perdu, jamais le même interlocuteur qui ne comprend à peu près rien! dossier au point mort depuis 5 mois alors que j'ai 5 contrats chez AXA</t>
  </si>
  <si>
    <t>planetair-77236</t>
  </si>
  <si>
    <t>Une Horreur, 3 ans sur le même sinistre (il s'agit de faire changer 15 m2 de moquette suite a un dégât des eaux. Ne répond pas, fait l'autruche, et me timbale d'un service a l'autre</t>
  </si>
  <si>
    <t>delvalle22-77140</t>
  </si>
  <si>
    <t>Bonjour, Concernant l'assurance habitation AXA je partage complètement les propos de Leaa et Anne car je suis victime exactement du même comportement du service clients! Hazard?. En parcourant les avis clients je découvre l'étendue des dégâts. Unissons nous, ne laissons pas tomber</t>
  </si>
  <si>
    <t>anne-76049</t>
  </si>
  <si>
    <t>DEGATS DES EAUX EN JUIN 2018.FUITE PROVENANT DU VOISIN .8000 EUROS DE FRAIS ENGAGES SUR 17000 AU TOTAL.AUCUNE INDEMNISATION POUR LE MOMENT. UNE HONTE CETTE ASSURANCE?</t>
  </si>
  <si>
    <t>22 avril 2019 suite à une expérience en avril 2019</t>
  </si>
  <si>
    <t>michnou-75174</t>
  </si>
  <si>
    <t>Cliente depuis plus de 30 ans, j'ai subi un DDE provenant du logement voisin. Après expertise contradictoire à laquelle ce voisin s'est abstenu de participer, j'ai (laborieusement) été partiellement indemnisée. Mais depuis AXA refuse de faire un recours contre le voisin ou son assureur pour combler mon découvert.</t>
  </si>
  <si>
    <t>lydie-75112</t>
  </si>
  <si>
    <t xml:space="preserve">Sinistrée par incendie le 10 Janvier 2018 à Choisy le Roi, AXA m'a imposé une indemnisation seulement à hauteur de 2/3 de la valeur du marché pour la perte d'usage de mon appartement. Et en contrepartie, AXA m'a imposé à m'engager à renoncer à toute réclamation ou action futures à leur encontre.
Quel scandale !  Fuyez cette assurance qui est irresponsable!
</t>
  </si>
  <si>
    <t>peji-64905</t>
  </si>
  <si>
    <t>suite a sécheresse décret 2017, ma piscine est fissurée sérieusement. L 'expert d'axa (ELEX)EN DEUX LIGNES dit que la sécheresse n'est pas la cause. Cet expert avait déjà sévit il ya deux ans et avait dit la même chose sans avoir vu la piscine et bien sur axa renvoie le même. Client depuis 40 ans d'axa je ne pense pas en faire 1 de plus. Axa se fout royalement de ses clients. Je vais demander une contre expertise et éventuellement une expertise judiciaire</t>
  </si>
  <si>
    <t>hml-74616</t>
  </si>
  <si>
    <t xml:space="preserve">Sinistre déclaré 11 10 18. Expertise mensongère  de 3 lignes le 3 1 19.  Je ne suis pas responsable. AXA LE PUY EN VELAY cloture le dossier et le transmet à la direction régionale. Plus de nouvelles
Aucun courrier. Directeur transparent. 6 contrats chez eux
</t>
  </si>
  <si>
    <t>laurence18-72402</t>
  </si>
  <si>
    <t>Aucun moyen de communication directe (mail) en cas de sinistre, des heures passées au téléphone à rappeler la personne qui s'occupait de mon dossier et n'était pas disponible, sans possibilité de lui envoyer un message directement, bref il est grand temps de passer en 2019 !!</t>
  </si>
  <si>
    <t>slimsa-72179</t>
  </si>
  <si>
    <t>Suite à un dégâts des eaux dont he ne suis pas responsable mon studio est inhabitable. Aucune nouvel de l'expert, l'agent qui s'occupe de mon dossier ne me rappel pas malgré les relances, aucune visibilité sur la suite. Je ne suis pas relogée après  les 7j d'assistance. Je vis comme une sdf à  squatter à  droite et à  gauche. Négligence total d'axa.</t>
  </si>
  <si>
    <t>haydonlaurak-71742</t>
  </si>
  <si>
    <t>J'ai recu un devis de 617 euros pour un petite maison de village. C'est trois fois ce que mes amis paient. En plus, l'assurance a tant d'exclusions qu'elle  ne vaut pas grand'chose. Le service client de mon agence AXA est abominable - ils m'ont fait attendre 5 mois pour une expertise sur ma maison sinistrée, et ils ont été impoli au téléphone quand j'appellais aux nouvelles. A éviter à tout prix.</t>
  </si>
  <si>
    <t>Les prix sont corrects. Bonne assurance pour l'habitation. Contrat de base normal.</t>
  </si>
  <si>
    <t>lalala24-69719</t>
  </si>
  <si>
    <t>Catastrophique, nul, inefficace !
la gestion administrative, la relation client, les prix croissants chaque année...
Aucune reconnaissance des clients fidèles (20 ans).
Juste pathétique et décevant.</t>
  </si>
  <si>
    <t>kikoye31-69085</t>
  </si>
  <si>
    <t>Très mécontent d Axa qui ne prendra rien en charge des dépenses de réparation issues d un dégât des eaux pourtant très classique. Le contrat possède en réalité multitudes de clauses particulières qui font que le risque n est finalement plus couvert. Une situation qui n'est pas acceptable.</t>
  </si>
  <si>
    <t>nicolas-68425</t>
  </si>
  <si>
    <t>Après une résiliation dans le cadre de la loi Hamon effectuée par ma nouvelle assurance, ils me réclame encore la cotisation de l'année 2017... Ca devient du harcèlement là. Menace de huissier ect... Assureur a éviter !!!</t>
  </si>
  <si>
    <t>28 octobre 2018 suite à une expérience en octobre 2018</t>
  </si>
  <si>
    <t>mma-68142</t>
  </si>
  <si>
    <t>Marchand de sommeil - client avec six contrats chez axa. Hier seulement deux contrats en raison alinéas de la vie. Considéré comme clients volatile et donc augmentation des cotisations annuelles  (habitation + véhicule) Pour bénéficier d'une tarification propose ouverture d'un compte bancaire avec carte bleue donc frais supplémentaires</t>
  </si>
  <si>
    <t>alsace75-67944</t>
  </si>
  <si>
    <t>assurée depuis 10 ans chez AXA le jour ou j'ai un sinistre personne ne vous réponds ni ne vous contacte, merci de ne plus me faire passer des courriers "votre conseiller AXA à votre écoute ...", et quand par miracle le téléphone du numéro d'urgence répond on vous demande de rappeler on est débordé</t>
  </si>
  <si>
    <t>anabe-67353</t>
  </si>
  <si>
    <t>Mon père a été renversé par une voiture en octobre 2016. AXA n'a jamais suivi le dossier avec soin. Une expertise était prévue en 2018 mon père est mort le 11/01/2018. Personne n'a recontacté ma mère. Aucune indemnisation face à une fracture du bassin, clavicule + Alzeimer qui a empiré et causé son placement. Il a ainsi passé la dernière année de sa vie dans une prison pour malade payée plein pot par ma mère. C'est honteux.</t>
  </si>
  <si>
    <t>19 septembre 2018 suite à une expérience en septembre 2018</t>
  </si>
  <si>
    <t>marco-66943</t>
  </si>
  <si>
    <t>Sentiment d'être une vache à lait. Chaque année ressemble à la précédente, augmentation de la prime.  Pas de recherche d'optimisation pour faire en sorte que la prime diminue.  Pas de prise de contact par le courtier permettant un échange ou une explication. Seules les démarches commerciales sont performantes.</t>
  </si>
  <si>
    <t>adelou-66710</t>
  </si>
  <si>
    <t>Ne veulent pas rembourser les sinistres. Ne répondent pas au téléphone ,la plate-forme est en Afrique. Aucun retour suite à ma réclamation envoyée en AR. Sauvez vous!</t>
  </si>
  <si>
    <t>01 août 2018 suite à une expérience en août 2018</t>
  </si>
  <si>
    <t>kl-65887</t>
  </si>
  <si>
    <t>Le conseiller Axa a oublié de résilier mon assurance habitation à la vente de mon appartement alors que j'avais envoyé deux lettres recommandées avec Accusé de réception. J'ai fait plusieurs réclamation mais Axa n'a jamais répondu à aucune de mes lettres. A la place j'ai reçu une mise en demeure pour des sommes que je ne devais pas. Au téléphone chaque personne m'a renvoyé sur un autre service. Finalement j'ai été contraint de payer des sommes importantes que je ne devais pas ainsi que des frais de poursuites pour des sommes que je ne devais pas.</t>
  </si>
  <si>
    <t>myk-65236</t>
  </si>
  <si>
    <t xml:space="preserve">Cliente AXA dégâts des eaux survenue 
J ai eu depuis le début des interlocuteurs comptent professionnel et soucieux de la satisfaction de leurs clients ! 
Moi qui ne suis pas tres informer des recourt et démarche j ai eu des gens humain et compreensif comme rarement j en ai eu ! Merci 
</t>
  </si>
  <si>
    <t>Après un sinistre habitation après un feu le début de la prise en charge inpecable plus de deux après ce sinistre toujours traumatisé par cette événement je me retrouve à me faire crier déçu par monsieur l'expert et je supporte vraiment très mal ce contact froid en sachant que je suis handicapé ils sont la pour nous aidez à nous reconstruire ou sont ils la pour nous rendre la vie plus difficile et jouez avec la santé des clients.je sors de pas longtemps d'une dépression je vais pas tardez à y revenir si sa continu comme sa.</t>
  </si>
  <si>
    <t>mdiviak-65067</t>
  </si>
  <si>
    <t>Profite d'étudiants Erasmus présents 6 mois en france pour réclamer ensuite de l'argent pour des lieux qui ne sont plus habités et faire des relances via sté de recouvrement EFFICO, puis huissier !</t>
  </si>
  <si>
    <t>smorn-61784</t>
  </si>
  <si>
    <t>Agence AXA Sautron à éviter. Plateforme saint priest non fiable engagements non tenus.
La Reine de l'Incompétence. Silence total à l'occasion d'un sinistre grave. Honteux pour AXA. Nostalgique de l'UAP où le Slogan " Numéro 1 oblige " était assumé. Une inspection de la mandante est indispensable. Scandaleux !</t>
  </si>
  <si>
    <t>13 mai 2018 suite à une expérience en mai 2018</t>
  </si>
  <si>
    <t>zerbanenabil-63951</t>
  </si>
  <si>
    <t>Le service technique AXA est nul, il a du mal à prendre une décision. Je déconseille les gens à prendre le pack dépannage électroménager d'AXA. Mon lave-vaiselle est HS depuis plus d'un mois et le service technique s'acharne sur mon dossier. Nabil ZERBANE de Lyon</t>
  </si>
  <si>
    <t>tahitibob-61302</t>
  </si>
  <si>
    <t xml:space="preserve">Bravo à mon agent AXA, Assurances de Rueil, qui vient de prendre en charge un sinistre de dégât des eaux pour lequel l'expert du syndic de l'immeuble ne voulait pas assumer la responsabilité. AXA, sur l'avis de son expert a accepté de prendre en charge le sinistre à 100% et d'effectuer ensuite de leur côté le recours contre MMA, l'assureur du Syndic, qui lui ne voulait payer que 20% du sinistre.
Un Assureur qui assure, ça mérite d'être signalé. </t>
  </si>
  <si>
    <t>suite a l'incendie de notre pavillon, nous avons signé UNE QUITTANCE SUBROGATIVE - AXA refuse de nous indemniser motif : cette quittance n'est pas une transaction !!!!!  Nous n'avions jamais eu - aucune sinistre -en plus de 35 ans.</t>
  </si>
  <si>
    <t>max-59306</t>
  </si>
  <si>
    <t>Je suis client axa depuis 2 ans, j'ai trois contrats (santé, habitation et voiture) hier 30 novembre 2017, mon garage était rempli de fumée, j'ai donc téléphoné qui se sont déplacés très rapidement, la gendarmerie et l'EDF étaient sur place, mon systéme de chauffage fonctionne parfaitement bien, et je fais ramoner ma cheminée chaque année. Les pompiers m'ont demandé de laisser toutes les fenêtres et portes ouvertes de passer la nuit comme cela (nous sommes en hiver et je demeure dans l'est) d'avertir mon assurance chose que j'ai faite, l'agent d'assurance à blablater pendant 10 minutes. Ce matin le ramoneur est venu à contrôler l'installation, un spécialiste en chauffage est venu cette après-midi à passer une caméra dans le système de chaufferie, tout était parfait, il parait que cela peut être dû au temps, cette petite plaisanterie m'a coûté 500 euros, que mon charmant assureur ne veut pas prendre en compte, (il m'a fait la réflexion que lui aussi avait le même chauffage que moi, qu'il n'avait pas de problème, ALORS AXA, je ne l'ai pas épousé, je suis à faire les démarches pour changer de compagnie d'assurance, avec la loi CHATEL, on peut les quitter quand on veut. A quoi ça sert d'avoir une assurance,</t>
  </si>
  <si>
    <t>claire-59178</t>
  </si>
  <si>
    <t xml:space="preserve">Jamais de sinistre déclarer depuis 2012 et encore non responsable 
Octobre 2017on me rentre dans le mur de ma maison
Expert déplorable salarié qui se moque des clients et quand je dis se moquent la personne refait manvoie d’un ton ironique responsable d agence  insolent 
responsable sinistre qui donne des faux conseils bref je déconseille axa on est très loin dela pub a la télévision 
Axa c est paye et tais toi et si tu as un sinistre barre toi  </t>
  </si>
  <si>
    <t>16 novembre 2017 suite à une expérience en novembre 2017</t>
  </si>
  <si>
    <t>francois-58876</t>
  </si>
  <si>
    <t>AXA est à fuir absolument! Des augmentations de primes inimaginables d'années en années. De plus on découvre en épluchant les petites phrases, des surprises du genre "couverture pour la foudre" sauf pour les appareils électriques....et ce, pour un montant réclamé de la modique somme de 1485,euro 20. Bref, je résilie mon contrat et me dirige vers la concurrence, qui , quand je lui annoncé le montant de ma prime cette année, m'a demandé si je n'habitais pas un château.....AXA calcule le montant de ses primes à la tête du client. Alors si vous étes client AXA, vérifiez bien que le montant soit justifié...ne faites pas comme moi qui n'est réagi que cette année et donc et été traité comme pigeon que quelque part, je suis.....</t>
  </si>
  <si>
    <t>draeni-58258</t>
  </si>
  <si>
    <t>assistance inexistante (deux courriers, aucune réponse)!!!, aucun conseil, zéro pointé. je me demande même s'il ne va pas falloir aller plus loin ...</t>
  </si>
  <si>
    <t>30 septembre 2017 suite à une expérience en septembre 2017</t>
  </si>
  <si>
    <t>moi-57716</t>
  </si>
  <si>
    <t>n'assure rien. Attendons depuis près de 5 ans que l'assurance assure, soit nous verse les indemnités liée à la décennale de l'artisan qui a mal construit notre maison, et arrête de faire traîner au maximum les choses.</t>
  </si>
  <si>
    <t>jgavis-57201</t>
  </si>
  <si>
    <t>Une augmentation de +34% de mon assurance habitation en 3 ans alors que je n'ai jamais eu de sinistres, c'est ENORME !!!
On m'a précisé que l'augmentation serait gelée en 2017 mais ce n'est pas un geste commercial !! On a enlevé des garanties dans mon contrat (exemple : dommages électriques) et sans que j'en ai été informé au préalable, c'est en lisant les conditions que je m'en suis aperçu : donc même tarif qu'en 2016 mais avec des garanties en moins !
J'attends avec impatience le montant de mon assurance véhicule (comment est-il impossible de me donner en septembre 2017 le montants de ma cotisation auto du 01/11/2017 ??? )
Je ne suis pas du tout satisfait des services AXA, hormis pour le changement d'un parebrise.
Pour le reste tout se dégrade d'année en année : intérêts services par le compte AXA : 1% quand j'ai souscrit, 3 ans après 0.25 % !!, cotisations qui augmentent, aucun contact, réponse par mail succinctes et incomplètes : 2 questions, 1 réponse !....)</t>
  </si>
  <si>
    <t>dieu-57092</t>
  </si>
  <si>
    <t>Axa a eviter</t>
  </si>
  <si>
    <t>yg-56869</t>
  </si>
  <si>
    <t>Bonjour, nouvelle cotisation: plus 158€ sans explication soit 40% d'augmentation! Agent en vacances et remplaçante ne peut rien faire!Aucune explication : rien de visible sur le dossier informatique. Elle devait me rappeler en milieu de semaine, j'attends toujours!
Par ailleurs, cotisation éditée début août, envoyée en tarif éco le 11 août et reçu le 16 août! 20 jours pour résilier à compter de la date sur cachet de la Poste, bien emputé de 5 jours (" c'est la faute de la Poste"m'a répondu la remplaçante de mon agent!): et en cette période de vacances pas évident d'obtenir rapidement des devis!
Enfin, suite à une tempête, le trampoline de mon voisin a détruit deux panneaux de ma clôture : gestion catastrophique par le service clients qui a d'abord mis le cas en sinistre en me réclamant la franchise événement climatique alors qu'il s'agit d'un recours, réclame des devis x fois alors qu'il est bien dans le dossier, ne me contacte pas pour me donner le OK pour les travaux, et la cerise sur le gâteau: étant victime, je n'ai pas réglé la facture mais après 3mois d'attente , l'artisan a débarqué un week-end chez moi  pour me réclamer le montant de la facture: 154€! Pour ne pas me mettre mal avec cet artisan que je connais depuis longtemps, j'ai payé par chèque et ensuite transmis à mon agent la facture acquitté à mon agent qui:a bien transmis au siège pour remboursement: à samedi dernier , depuis son envoi, rien dans mon dossier! Cela fait un mois que j'attends!!! Heureusement que le montant n'est pas énorme!
Suite à la hausse, j'ai fait faire des devis auprès d'autres assurances et j'ai découvert que le sinistre de janvier dont je suis victime est compté comme un sinistre sans distinction ( si responsable ou victime) et fait monter le montant du devis chez certains assureurs !
Axa veut visiblement perdre ses clients: car si je quitte axa pour l'habitation, j'enlèverai aussi le contrat de la voiture et par effet boule de neige, mes parents ( clients depuis des décennies)risquent d'enlever leurs 3 contrats...</t>
  </si>
  <si>
    <t>12 août 2017 suite à une expérience en août 2017</t>
  </si>
  <si>
    <t>cotignac-56644</t>
  </si>
  <si>
    <t>Axa ne respecte pas les clauses de résiliation  , doit tellement  être en déficit  préleve même après résiliation du contrat , ne connaît pas la loi chatel apparemment.  J engage les poursuites  .</t>
  </si>
  <si>
    <t>alain-42041</t>
  </si>
  <si>
    <t>je suis assuré chez axa depuis 3 ans (logement + protection juridique).A ce jour je n'ai eu aucun sinistre,ni même la moindre requête à formuler.Je ne sais pas grand chose de cet assureur,à part le fait qu'il est un géant international de l'assurance,qu'il est donc TRES riche.J'ai constaté une forte augmentation du coût de ma cotisation (assurance habitation),passé de 134 à 169 euros.Pas la moindre explication n'a été apportée de la part dudit assureur à ce fait pourtant non négligeable.</t>
  </si>
  <si>
    <t>trashman-54176</t>
  </si>
  <si>
    <t>Agence AXA Nogent sur Marne pour une assurance multirisques copropriété : Tarifs extrêmement élevé qui augmente tous les ans malgré un taux de sinistre en baisse.</t>
  </si>
  <si>
    <t>f-houpy-53021</t>
  </si>
  <si>
    <t>AXA, Assurance idéale quand on a rien à demander!!
Après un sinistre reconnu catastrophe naturelle en juin 2016, aujourd'hui et après multiples appels et courriers, aucun remboursement !! tous le sous sol de la maison sous 20cm d'eau, les dégâts ne se font qu'empirer puisque l'expert n'est passé qu'en fin d'année et, suite à son passage (toujours pas le rapport), AXA nous répond la plus stupide des réponses "manque d'entretien et non conformités" On aura tout vu avec AXA !! fuyez car la seul solution visiblement est de prendre un avocat et leur faire respecter l'article L. 125-2 du code des assurances entre autres.. en tout cas j'en suis là!</t>
  </si>
  <si>
    <t>heidi-51287</t>
  </si>
  <si>
    <t>Après une innnondation de mon domicile j'ai eu le remboursement escompté et meme plus que ce que j'espérais.pensez à demander des devis et ne pas surestimes la valeur de vos biens car cela ne sert strictement qu'à augmenter votre cotisâtion</t>
  </si>
  <si>
    <t>martin-50922</t>
  </si>
  <si>
    <t xml:space="preserve">Après un sinistre "catastrophe naturelle"et les conséquences du non suivi de celui-ci par mon agent Axa, j'ai demandé le changement d'agence le 19 Novembre 2016 et aujourd'hui le 4 janvier 2017 rien n'a bougé.... c'est à penser que les agents sont les maîtres de la direction et apparemment ils font ce qu'ils veulent..! </t>
  </si>
  <si>
    <t>severian-50695</t>
  </si>
  <si>
    <t>Une nouvelle fois mécontent des assureurs!!!!
Je reçois ma nouvelle cotisation avec une augmentation tenez-vous bien de 30%!!! (alors que je n'ai pas d'accident responsable, et que je suis client depuis 5 ans avec 3 voitures et 1 habitation...) Explication, AXA france augmente ses tarifs. Ce comportement me semble honteux.</t>
  </si>
  <si>
    <t>11 octobre 2021 suite à une expérience en septembre 2021</t>
  </si>
  <si>
    <t>fantomette-20357</t>
  </si>
  <si>
    <t>Mauvais renseignement, pas de suivi sinistre, impossible de les joindre...suivi médical ( retour post opératoire et avis SANS VISITE CHEZ LE MÉDECIN CONSEIL !!!!!! )</t>
  </si>
  <si>
    <t>--129256</t>
  </si>
  <si>
    <t>Une grosse branche est tombée sur mon toit suite à une tempête. On ne pouvait plus accéder à l'entrée principale et suite à l'accord de la maaf nous l'avons faite enlève pour voir l'état du toit.
Le couvreur a effectué un devis pour remplacement des tuiles cassées et voir l'état des voliges mais la maaf à transmis notre dossier à un expert qui doit donner son avis par téléphone et en septembre!!! Pas le droit de faire intervenir le couvreur.
Comment peut on expertiser par téléphone?. Et s'il pleut, il y a risque d'infiltration . Non. Il faut que l'on fasse bacher le toit à nos frais. On marche sur la tête. J'étais content de la maaf mais là, je ne la recommande pas. Ce matin je devrai rabâcher aux experts des éléments que j'avais fourni à la maaf par internet et j'ai passé le matin sur un site qui ne fonctionnait pas avant de demander de l'aide à l'agence maaf. Merci aux conseillères qui font tout pour vous aider</t>
  </si>
  <si>
    <t>juju-125290</t>
  </si>
  <si>
    <t>Bonjour,
J'ai déclaré un sinistre dégat des eaux sur mon logement principal depuis 15 jours. Aucune réponse à date, malgré mes relances via mon espace ou par mail. La ligne téléphonique n'est même pas joignable ; une fois avoir indiqué le sujet, l'appel est coupé.
Avec un départ en congés prévu dans quelques jours, je suis sans solution, ni visibilité. 
C'est un scandale !</t>
  </si>
  <si>
    <t>david-122087</t>
  </si>
  <si>
    <t>2 sinistres en 4 ans. Petit dégât des eau et litige locataire = résiliation du contrat d'assurance. Complètement à l'opposé de leur marketing la Maaf prend l'argent des assurés et établit un ratio perte/bénéfice. Si il s'avère qu'il ait un risque de ne pas être en bénéfice avec un client ils resilient le contrat. C'est odieu, honteux, immorale. Seul le fric compte pour ces assureurs dont tout le budget part apparemment dans les pubs tv avec un discours hyper rassurant complètement à l'opposé de leur réel politique financière. A éviter à tout prix et à relayer l'information sur tous les réseaux sociaux. N'hésitez pas à screener mon post et à partager au plus grand nombre afin que les gens ne se laisse pas piéger par cet assureur sans scrupule. 
David</t>
  </si>
  <si>
    <t xml:space="preserve">Suite à un devis effectué mercredi soir, je reçois un appel, non sollicité, d’un « commercial » de la MAAF  jeudi matin un peu avant 10 heure. 
Celui-ci, d’une durée de 49 secondes, se termine par: je voudrais que quelqu’un de mon agence du Perreux me rappelle. 
Sans nouvelles depuis et ce devis devant être concrétisé rapidement, la MAAF est rappelée aujourd’hui samedi 19 juin en fin de matinée. 
L’interlocutrice, certainement maladroite, au fait de cette absence de rappel, nous informe du commentaire mensonger laissé par ce commercial indélicat je cite « raccroché au nez » . Après 50 années de clientèle c’est pour le moins désagréable. 
Est il besoin de l’avis de l’académie pour savoir si rappelé par quelqu’un et raccroché au nez sont synonymes ….
Le service qualité de la MAAF peut il m’informer, après enquête, ces conversations étant enregistrées de la réalité des choses et de la pratique de ces commentaires douteux en plus que dans ce cas d’être totalement faux.  
RGPD Données personnelles l’exemple récent d’IKEA doit faire réfléchir.  </t>
  </si>
  <si>
    <t>laguigne57-115955</t>
  </si>
  <si>
    <t>J'ai été cliente MAAF pendant plus de 20 ans. Les quelques fois où j'ai eu besoin de faire jouer mon assurance habitation tout à été rapide et sans aucun tracas. 
Je recommande l'agence de Thionville (57) qui est particulièrement efficace.</t>
  </si>
  <si>
    <t>myriam26-114539</t>
  </si>
  <si>
    <t>Assurance avec laquelle les echanges sont faciles par telephone ,internet et agence c(est le coté positif . apres une série noire de  declaration de sinistres , maaf me fou dehors parce que trop de declarations alors que je suis assurée pour ces dégats; cherchez l erreur.il faut s'assurer ,payer les cotisations mais ne pas avoir de sinistres si on veut etre un assuré Maaf.suis ecoeurée.ceci a titre perso
cote pro j ai un autre contrat avec8 vehicules et 5 salarie, je fais des recherches pour quitter la Maaf et trouver un autre assureur</t>
  </si>
  <si>
    <t>marie-a-112807</t>
  </si>
  <si>
    <t>Un assureur qui assure deux fois le même bien est t'il un bon assureur ? je n'ai pas l'habitude de mettre des avis aussi négatifs, mais cela fait 1 an que je me bats depuis le décès de mon beau père avec l'assurance de son ancien logement. Déjà assurée déjà par la propriétaire dans une autre compagnie d'assurance et malgré l'envoi des documents en attestant à la Maaf, rien ne se passe. Des mails sans réponses, des agents au téléphone à qui je dois sans cesse réexpliquer la situation et une directrice d'agence qui attend deux mois pour valider l'envoi d'un document que je n'aurais même pas dû envoyer et encore des papiers demandés sans aucune raison. Ils ne connaissent pas la Loi Hamon, ni la cessation de contrat suite à un décès. Sommes nous assurés à vie et sur plusieurs générations à la Maaf ??? Bref tant que vous ne demandez rien tout va bien et si un décès arrive ne cherchez pas à résilier. Bien dommage pour une assurance de renom.</t>
  </si>
  <si>
    <t>jack-112389</t>
  </si>
  <si>
    <t>Sociétaire depuis 45ans, nous avons eu deux sinistres dégâts des eaux avec tout le  carrelage du rdc refait. Nous avons été dans un gîte pendant les 5 semaines de travaux, cela a été pris en charge par la MAAF. 
Nous avons eu un cambriolage  tout a été pris en charge très rapidement. 
A chaque fois que nous avons un échange téléphonique  pour une modification ou un nouveau contrat cela c'est fait par échange de mails sans Pb.
Nous sommes très contents de notre assureur.</t>
  </si>
  <si>
    <t>look--108441</t>
  </si>
  <si>
    <t>Mon père était client depuis trente ans.Après son décès, ma  mère a été cambriolée et dans l année elle a eu un bris de glace.Malgré les trente-six années passées,avec un commerce,une voiture,et la maison,elle s est faite exclure de la Maff.Alors quand je vois les spots publicitaires ventant cette assurance,je suis révolté.Vraiment,a éviter</t>
  </si>
  <si>
    <t>fransset-104573</t>
  </si>
  <si>
    <t>premier sinistre,une catastrophe.depuis septembre,mon dossier de dégât des eaux n avance pas malgré  une dizaine d appels ,une désinvolture manifeste des employés et aucune réponse à ce jour  ,ou ,de plus,je suis en attente téléphonique depuis...10mn.une seule expérience.....qui va me faire quitter cette assurance.</t>
  </si>
  <si>
    <t>c-75-103714</t>
  </si>
  <si>
    <t>La MAAF de Paris 17e, qui me fait mon contrat d'habitation (et en douce un garantie accident de la vie famille), sachant que de 1/ je vis seule, et de 2/je ne l'ai jamais demandé, je voulais juste le contrat assurance habitation afin de signer mon bail de location dans la même journée. Honteux, de plus lorsque je résilie un an ensuite (via loi Hamon), la j'apprend bien plus tard par e-mail que je leur dois une somme pour la GAV (garantie accident de la vie), jamais demandé, puis leur société SOGEDI m'envoi un e-mail, fuyez et aller vous assurez ailleurs c'est moins cher, et avec les mêmes services, sans politique de souscrire minimum 2 contrats !!!!!</t>
  </si>
  <si>
    <t>missparamount-103691</t>
  </si>
  <si>
    <t>C’est quand même honteux de faire payer des frais en cas de mensualisation de l’assurance et après ils s’étonnent quand on veux résilier une assurance chez eux...</t>
  </si>
  <si>
    <t>jcspi31-103111</t>
  </si>
  <si>
    <t>Je suis cité dans un arrêté de catastrophe naturelle pour des dégâts à mon habitation et ma piscine suite à la sècheresse comme 46 autres maisons dans ma commune. Suite à l'expertise de la MAAF, mon dossier est rejeté. 
Je vois le jour et le soleil par une fissure de la façade, le trottoir s'est affaissé de 4 centimètres, les canalisations de la piscine sont écrasées et coupées (ce que l'expert à refusé de regarder), une marche de l'escalier est fendue, les placoplatres intérieurs d'isolation se déboitent mais l'expert estime que la sècheresse n'y est pour rien, alors que toutes les maisons sinistrées du quartier sont reconnues comme victimes de la sècheresse. Par contre pour la seule fissure en escalier constatée, l'expert décide qu'elle date de 2020  et devra faire l'objet d'une nouvelle demande d'arrêté l'année prochaine. Autrement dit, la MAAF m'impose de laisser encore un an l'eau de pluie pénétrer à l'intérieur de ma maison. Sinon on me propose de recommencer le processus qui m'amènera, au mieux, à entreprendre des travaux dans deux ans. L'expert est tellement fiable que dans son rapport, il appelle rez-de-chaussée ce qui se situe au premier étage et note un sous-sol alors que ma maison n'a pas de sous-sol. En outre, un cloisonnement pour rangement d'objets divers empilés dans mon garage est déclaré "pièce habitable". Est-ce de la part de la MAAF de l'incompétence ou une volonté de ne pas respecter les clauses d'un contrat mais il est évident que, outre le contentieux à engager, je décide de résilier les 7 contrats souscrits actuellement auprès de l'agence de Toulouse. Je signale en outre que j'ai attendu longtemps que l'agence m'informe du rapport d'expert ( en date du 27/11/2020), mais que cette information m'a été communiquée seulement après que les cotisations de l'année aient été prélevées (2047.49€ le 11/01/2021). Précaution ou administration déficiente ? La MAAF devrait même m'être reconnaissante puisque pour éviter un accident dans ma piscine où ne subsistait qu'un cloaque de 10 cm au fond, j'ai fait réparer l'ensemble à mes frais. Je considère que la MAAF s'occupe en priorité de ses propres intérêts et, à l'occasion de ses adhérents.</t>
  </si>
  <si>
    <t>birgitt-97778</t>
  </si>
  <si>
    <t>Bonjour, J'ai eu un dégât des eaux qui a duré plus de 14 mois pour enfin bien se terminer. Je remercie très fortement un expert qui a enfin pris les choses en main comme on dit et a solutionne le problème très rapidement. En mai 2019 déclaration du sinistre à la MAAF, j'ai eu affaire à un autre expert qui était prés de la retraite et n'a pas eu la même énergie que le dernier. Cela a trainé jusqu'à l'arrivée du nouveau en juin 2020 et même avec la crise sanitaire, il a réussi à trouver une entreprise sérieuse pour les travaux car celle que la Maaf préconisait ( la société CMBB ) n'est vraiment pas à recommander. J'ai été remboursée à 100%, rien de ma poche.
Je suis chez la Maaf depuis plus de 8 ans et je suis très contente de cette assurance, mais il faut tomber sur les bonnes personnes et de très bons experts (comme partout ailleurs).
Grand merci encore à ce dernier expert qui malheureusement je ne peux nommer.
Mon dossier était : B 4183707</t>
  </si>
  <si>
    <t>Si vous n'avez pas de sinistre tout va bien il vous suffit de payer vos cotisations à la Maaf mais si les sinistres pointent leur nez la Maaf ne vous soutiendra pas, ni financièrement ni psychologiquement car les différents interlocuteurs sont en moyenne très désagréables.
6 mois pour régler un dégât des eaux sur une maison en vente (jamais plus de 6 mois sinon ils sont en tort) J'ai loupé 2 ventes et pour la 3eme j'ai dû baisser le prix. J'ai saisi le conciliateur de la Maaf mais au bout de trois mois toujours aucun contact de sa part.
Je vais résilier tous mes contrats à la date anniversaire à moins qu'ils me résilient (après avoir lu mon commentaire)comme ils le font souvent d'après les avis des autres internautes.
Cliente depuis très longtemps je suis de plus en plus déçu surtout ces 3 dernières années. Je ne recommande plus la Maaf</t>
  </si>
  <si>
    <t>marc-97441</t>
  </si>
  <si>
    <t>Assure depuis de nombreuses années à la MAAF en assurance habitation, auto/moto et décès, j ai voulu résilier cette dernière. On m’explique qu’il faut faire ceci par lettre recommandée sans autre précision, je cherche un courrier type sur internet et l envois. Résiliation refusée au motif que la loi Hamon n est pas valable, pour ce type d’assurance. Je refais un courrier type loi Châtel, comme convenu au tel, re refus car cette loi n est pas valable non plus, mais tout les interlocuteurs se sont bien gardé de me le dire avant. Du coup, j ai tout résilier.... Et l assureur veut aller au contentieux pour l assurance décès.Vraiment eu à faire qu’a des personnes de mauvaises foi parfois même impolie (pas toute heureusement) . Dommage car il y a quelques années, en agence il y avait des conseillères correctes. Pour moi, finis à jamais la MAAF.</t>
  </si>
  <si>
    <t>david-b-95895</t>
  </si>
  <si>
    <t>Un assureur qui ne va pas hésiter à vous jeter dès que vous coutez. Assuré depuis 20 ans et vraiment peu de sinistres. Même pas averti par l’agence. Juste reçu un recommandé pour nous signifier qu’ils nous résiliez. Super la relation client!! Nous avions 7 contrats chez eux! Au revoir</t>
  </si>
  <si>
    <t>09 avril 2020 suite à une expérience en avril 2020</t>
  </si>
  <si>
    <t>mat68-88802</t>
  </si>
  <si>
    <t>Client depuis 23 ans résilié pour 2 sinistres en 4 ans, sans en être informé car ils ont envoyé le courrier à une mauvaise adresse, les incapables... à fuir</t>
  </si>
  <si>
    <t>decu-88636</t>
  </si>
  <si>
    <t>Assureur de la famille sur 4 générations. En ce qui me concerne, plus de quarante années de cotisations auprès de cette assureur avec sur ces 40 années, 3 sinistres déclarés dont un seul n'a été pris en charge, la MAAF invoquant n'importe quel prétexte pour s'exonérer de ses responsabilité, et une résiliation suite à ces 3 sinistres déclarés. HONTEUX et SCANDALEUX.</t>
  </si>
  <si>
    <t>maaf53-87511</t>
  </si>
  <si>
    <t>Garanties nulles avec franchise exorbitante et tarif exagéré</t>
  </si>
  <si>
    <t>olivier75-85905</t>
  </si>
  <si>
    <t>Ai eu 2 ou 3 dégâts des eaux à mon domicile et tout s'est toujours bien passé.
Ma maman a eu sa porte défoncée par le pompiers et ils acceptent également de changer la porte.
Souvent les délais sont dus aux artisans qui sont surchargés, mais l'assurance à l'air en tous cas de gérer rapidement.
C'est mon avis en tous cas.</t>
  </si>
  <si>
    <t>gege-81610</t>
  </si>
  <si>
    <t>Cet un assureur qui n'hésite pas à augmenter les tarifs après sinistre (9%).
L'augmentation est nettement supérieure à la moyenne des augmentations.
Je pense que c'est la première étape, car au bout de sinistres la MAAF vous remercie comme on peut le lire ici à de très nombreuses reprises.</t>
  </si>
  <si>
    <t>chrys-81422</t>
  </si>
  <si>
    <t xml:space="preserve">J'ai eu un dégât des eaux au mois de mai. Fin novembre, je suis toujours dans l'attente... Des dizaines d'appel à la MAAF, des promesses de rappels et de suivi de dossier non tenues. Les interlocuteurs de la plateforme MAAF sont tous gentils mais sont impuissants et sont surtout bien coachés pour faire face à toute demande qu'ils ne peuvent pas honorer. Il est impossible de parler à un responsable malgré plusieurs demandes, ni le directeur d'agence, ni un responsable du service sinistre ne m'a recontacté malgré des prises de RDV téléphonique ! Il n'y a aucun suivi du sinistre sur l'espace client, juste la date de déclaration du sinistre.
Par contre, quand vous faites un devis sur votre espace client pour un crédit de voiture, un employé vous appelle 2 jours plus tard.... </t>
  </si>
  <si>
    <t>mat12-81113</t>
  </si>
  <si>
    <t>Nous sommes assurés depuis des années chez eux pour plusieurs contrats, habitation véhicules etc. nous n'avions eu aucun sinistres. En 2015 nous avons fait fonctionner la garantie assistance juridique et avons eu un dégât électrique type foudre en 2017. pour ces 2 sinistres la MAAF viens de nous notifier son intention de résilier ce contrat. Du coup en raison de ce sérieux nous résilions tous nos contrats chez eux. Nous avons trouvé mieux et moins cher ailleurs.</t>
  </si>
  <si>
    <t>david-80684</t>
  </si>
  <si>
    <t>Suite à une infiltration dont je n'étais pas reponsable et de multiples échanges et RDV et négociation l'on m'explique que seul une partie de mon plafond et un mur seront "repeints". Peu importe que le motif du papier soit différents sur les murs non infiltrés. Peu importe les différences de teintes... je dois e^tre assurés depuis une vingtaine d'années, sans aucun sinistre responsable avec plusieurs options à mon contrats mais rien n'y fait. pas cher mais vous êtes servis mal</t>
  </si>
  <si>
    <t>baba77-80681</t>
  </si>
  <si>
    <t>Bonjour, 
Voila maintenant 8 semaines qu'il y a eu un incendie chez moi (appartement inhabitable bien sur),
l'expert est venue seulement 2 semaines apres et depuis le rapport d'expertise est en attente de validation? Que ce soit au cabinet d'expertise(TEXA) ou a la MAAF , personne ne peut vous dire ou cela en est. Donc mes 3 enfants, ma femme et moi dormons dans une chambre de 10 mètres carres depuis huit semaines car le dossier n'avance pas.</t>
  </si>
  <si>
    <t>lainan-78501</t>
  </si>
  <si>
    <t xml:space="preserve">internautes réfléchissez bien avant de vous assurer à la MAAF   excepté si vous n 'avez jamais de sinistre, voici mon cas ayant eu 2 sinistres dégâts des eaux en 2015 et 2017 chacun d'eux inférieurs à 3000 euros je vois mon contrat résilié pour motif trop de sinistres alors que suis assuré depuis de très nombreuses années: moralité MAAF vous assure si vous n'avez pas de sinistre à bon entendeur
</t>
  </si>
  <si>
    <t>malassure-78040</t>
  </si>
  <si>
    <t>Catastrophique quant à la résiliation de l'ancien contrat d'assurance Iard. Assurance habitation payée en double.</t>
  </si>
  <si>
    <t>ludovic77-78032</t>
  </si>
  <si>
    <t>les prix sont légérement plus élevé que d'autres.  si vous avez 2 déclarations de dégats alors ils vous radient de chez eux....même aprés plus de 10 ans chez eux sans problème. bref si vous leurs rapportez pas assez d'argent , vous ne les intéréssez pas.</t>
  </si>
  <si>
    <t>pastachoux-77710</t>
  </si>
  <si>
    <t>Bonjour avec les sites internet il y a de tout les prix on ne sait plus quelle est la meilleure assurance</t>
  </si>
  <si>
    <t>coco27-77021</t>
  </si>
  <si>
    <t>40 ans de souscription, tous contrats confondus, voitures, accidents de la vie, habitation, pour se voir annoncer par téléphone, que le siège a décidé de mettre fin à notre contrat d'habitation, car nous avons eu sur les 4 dernières années, 4 dégats des eaux, 40 ans de cotisations, contre 4200 euros de frais pour la MAAF(en total). On croit rêver, c'est odieux, on ne sert qu'à être des vaches à lait. 
Autrement dit prenez une assurance (obligatoire), mais ne vous en servez surtout pas.
Ou est la considération par rapport au client dans tout ça. 
Limite, si on a pas remit en plus ma parole en question, et peut être aussi dois je dire merçi que l'on me garde en tant que sociétaire pour mes autres assurances.
ABERRANT, et surtout ne demander pas à qui se plaindre au siège c'est une décision irrévocable.
En gros ferme ta bouche, et débrouille toi.
Un conseil si vous avez besoin d'une assurance sérieuse et responsable FUYEZ et allez voir ailleurs.</t>
  </si>
  <si>
    <t>michel88-75488</t>
  </si>
  <si>
    <t>Mon épouse a eu un accident en novembre 2018, elle s'est fait renverser par une voiture alors qu'elle circulait à vélo. Sa responsabilité n'est nullement engagée. Casque et portable cassés, ainsi que le vélo. Cela fait bientôt 6 mois, et aucune indemnisation si ce ne sont que 200 euros royalement avancés par l'assurance adverse, la Macif. Quid de l'indemnisation totale ?  on les relance Monsieur !!  euh  et jusqu'à quand ?  euh jusqu'à ce qu'ils paient....   Tout est dit. Je vais déposer moi-même une injonction de payer directement auprès du tribunal je pense que ça va aller plus vite.
Je me demande encore à quoi sert la Maaf si on doit out faire soi-même.
J'étais assuré précedemment chez Allianz et à la MAIF, et jamais on n'a aussi mal géré nos dossiers. C'est la MAAF que je préfère ? sur Mars, peut-être, ou Pluton, allez savoir...</t>
  </si>
  <si>
    <t>nbbesac-74887</t>
  </si>
  <si>
    <t>Contrat habitation souscrit en septembre 2007. Depuis cette date, je n'ai rien changé au contrat, aucun sinistre, aucun incident de paiement mais ma cotisation annuelle a augmenté de 68,99%. J'ai envoyé un recommandé à mon agence pour demander des explications et un geste commercial. Réponse par téléphone : augmentation normale. J'ai demandé confirmation par écrit : pas de confirmation par écrit (ni courrier ni mail). Je suis en train de démarcher d'autres compagnies pour quitter MAAF.</t>
  </si>
  <si>
    <t>sophie-69588</t>
  </si>
  <si>
    <t>Très en colère.... Plus de 2mois après avoir du quitter la maison a cause de fissures... Toujours aucune nouvelle. L'expert est passé il y a un mois et il n'a toujours pas fait le rapport... On me dit que les délais seront très long!!! Est ce que quelqu'un se soucie du fait que 15j je n'ai plus d'hébergement et que j'ai un bébé de 3mois et un autre de 2ans?!</t>
  </si>
  <si>
    <t>jpb1-69437</t>
  </si>
  <si>
    <t xml:space="preserve">Clients depuis plus de quinze ans chez Maaf en assurance automobile (2 véhicules) et multirisques habitation, nous n'avons jamais eu le moindre sinistre en habitation ni aucun sinistre automobile depuis 5 ans. Très récemment, mon épouse a endommagé ses lunettes de vue. Ce genre de dommages n'est pas couvert par la Maaf, même avec l'option "Tous Risques" à laquelle nous n'avions pas souscrit. Après avoir demandé par mail les dernières CGV Multirisques Habitation pour vérifier, la MAAF nous a téléphoné pour nous proposer, à titre commercial, de prendre en charge exceptionnellement le reste à charge des frais de remise en état des lunettes. Agréable surprise MAIS la MAAF a, de sa propre initiative, sans aucune demande ni accord préalable de notre part, un dossier sinistre. Incroyable mais vrai. Nous avons à de nombreuses reprises demandé la suppression de ce dossier sinistre, mais, à ce jour, en vain. La MAAF prétend qu'un dossier sinistre ne peut être supprimé. Nous allons donc passer à l'étape juridique et judiciaire suivante et leur adresser une mise en demeure officielle. Accepter de telles pratiques ouvrirait la porte à toutes les "dérives" : depuis quand un assureur peut - il créer un dossier sinistre sans aucune demande des assurés ? </t>
  </si>
  <si>
    <t>esteban1937-69177</t>
  </si>
  <si>
    <t>Disponibilité et sérieux des conseillers de clientèle. Traitement du dossier très rapide et remboursement du sinistre rapide</t>
  </si>
  <si>
    <t>masokette-69053</t>
  </si>
  <si>
    <t>Très chère par rapport à la matmut pour le même niveau de prestation. Le service client n'a pas entendu le fait que j'indiquais que cela augmentait chaque année de 30 euros environ et que cela n'était pas normal</t>
  </si>
  <si>
    <t>petitpere-71-68884</t>
  </si>
  <si>
    <t xml:space="preserve">Après le décès de ma maman, j'ai du résiler l'assurance.
Après réception de l'avis de décès, de mon certificat de naissance et d'une lettre demandant la suspension du contrat, je reçoit un avis d'échéance pour 2019.... Le conseiller indique qu'il est obligatoire de passer par un notaire. 
Démarche absolument abusive. Lorsque l'on est en deuil d'un être cher, j'attends de mon assureur qu'il soit compréhensif et non qu'il tente de grapiller une nouvelle adhésion car les délais de suspension sont échus. </t>
  </si>
  <si>
    <t>pat-68294</t>
  </si>
  <si>
    <t>Trois sinistres non responsables en 3 ans.  Lettre recommandée reçue pour nous dire qu'on était des mauvais élèves ! Hallucinant ! Sur les trois sinistres : une tempête qui nous a déraciné trois arbres, un coup d'orage qui nous a cramé un ordinateur et les troisième une responsabilité civile non responsable également ! Moralité nous sommes Thor, Éole tout à la fois puisque nous sommes jugés responsable ! J'ai connu d'autres assurances avec qui nous n'avons jamais eu de souci. Là c'est une première ! Il faut payer les cotisations et c'est tout mais surtout ne pas avoir besoin d'eux car ils se mettront e' colère et vous vireront sans commune mesure ! A fuir, à fuir ! Nouveau slogan : C'EST LA MAAF QUE JE DÉTESTE ! FUYEZ !</t>
  </si>
  <si>
    <t>mika92400-68106</t>
  </si>
  <si>
    <t>Tout se passe bien jusqu'au moment ou vous avez besoin d'eux. Aucune politique de fidélisation du client. Mutuelle qui ne privilégie uniquement que le rendement. MOI C'EST LA MAAF QUE JE NE PREFERE PAS !!!</t>
  </si>
  <si>
    <t>26 septembre 2018 suite à une expérience en septembre 2018</t>
  </si>
  <si>
    <t>tg-67109</t>
  </si>
  <si>
    <t>Agence Digne Les Bains  à une agent très compétente dans son boulot (Murielle )les tarifs sont dans la moyenne des autres assurances.Les remboursements sont fait en temps et en heure dans les montants annoncées.</t>
  </si>
  <si>
    <t>sandyy-66673</t>
  </si>
  <si>
    <t xml:space="preserve">Résilier car 2 sinistres en 3 ans trop de sinistres pour eux.
On m a dit que la moyenne était de 1 sinistre tous les 8 ans !!!! Je ne suis pas dans la moyenne. Cette assurance est très bien si vous n en avez pas besoin. </t>
  </si>
  <si>
    <t>audrey-66350</t>
  </si>
  <si>
    <t>J'ai tenté de souscrire une assurance pour 2 habitations... Refusé alors que je n'ai jamais eu de sinistre! Raison? J'ai emménagé le 18 et et ai demandé l'assurance le 22 car oubli de la faire plus tôt donc dans ce cas là on a plus le droit de souscrire!! La réponse du conseiller : demander une assurance à votre banque, ils sont moins regardant!</t>
  </si>
  <si>
    <t>gaby-66131</t>
  </si>
  <si>
    <t>RC depuis 10 ans Transfert du contrat du 92 au 06 Demande de la garantie assistance suite au décès de ma mère lorsque nous étions au Canada chez nos enfants Refus Raison Non résidents Justificatif domicile Refuse l' avis d'imposition</t>
  </si>
  <si>
    <t>tigerpm-65252</t>
  </si>
  <si>
    <t>Je viens de recevoir un courrier de la Maaf qu'il résilie mon contrat Habitation car trop de sinistres!!! Cela fait plus de 20 Ans que je suis assuré Voiture Moto Santé Etc... Aucun Sinistre en 20 Ans MOTO VOITURE... Une question un client qui laisse plus de 3000 Euros c'est quoi pour Vous!!! AUCUN RESPECT DU CLIENT......</t>
  </si>
  <si>
    <t>clientpigeon-65568</t>
  </si>
  <si>
    <t xml:space="preserve">Assuré depuis 25 ans chez eux, ils viennent de m’annoncer qu’ il Mettait fin à mon contrat car 3 sinistres  les deux dernières années, deux grêles et une foudre et rien les années d’avant 
Conclusion tant qu'on Paie et qu’il n’y a rien, ils sont content.
La foudre et la grêle c’est compliqué de lutter contre...
Bref une assurance a éviter rapidement, tant que vous payez c’est L’essentiel 
</t>
  </si>
  <si>
    <t>nordz95-62209</t>
  </si>
  <si>
    <t>à éviter ça doit etre une filliale de macif c'est le pire des assureurs français au niveau rembousement</t>
  </si>
  <si>
    <t>syl-64832</t>
  </si>
  <si>
    <t>Après 25 ans de fidélité nous avons eu le plaisir de recevoir un courrier nous informant que nous sommes virés de l'assurance habitation après deux malheureux petits sinistres qui n'ont presque rien coûtés à la Maaf sans même un appel. Ils peuvent en faire de belles pub !!!</t>
  </si>
  <si>
    <t>ren-64086</t>
  </si>
  <si>
    <t>expert passé le 10/05/2018 toujours en attente du règlement personne pour me dire a quel stade est mon dossier</t>
  </si>
  <si>
    <t>02 avril 2018 suite à une expérience en avril 2018</t>
  </si>
  <si>
    <t>bina-62869</t>
  </si>
  <si>
    <t>Je vous déconseille cet assureur. Cela fait 1 an que je me bâts avec eux pour une indemnisation et ils ne font rien malgré l’envoi du dossier devant le médiateur. Surtout ne prenez pas l’assistance juridique car vous ne serez jamais pris en charge. Malgré l’envoi de toutes les pièces dans les temps.</t>
  </si>
  <si>
    <t>chyan-60680</t>
  </si>
  <si>
    <t>Trés mauvaise assurance Habitation n'a pas pris en charge un sinistre suite à des travaux publiques.Effacement de lignes (électrique,téléphonne).Muret cloture,poteau de portail endommagé par engin de chantier mais comme pas eu de témoin...pas vu pas pris... des photos le même jour avant aprés n'ont pas de valeur...à quoi sert une assurance?</t>
  </si>
  <si>
    <t>richardkimble06-60322</t>
  </si>
  <si>
    <t>Leur seule ambition declarée " LOBOTIMISATION des cerveaux clients par une PUB Intempestive grace aux multiples augmentations de tarifs"</t>
  </si>
  <si>
    <t>paul-60318</t>
  </si>
  <si>
    <t>Impossible de joindre services sinistres. Perte de documents factures liées à un sinistre habitation. Bien côté prix mais zéro côté gestion des sinistres A EVITER !!!</t>
  </si>
  <si>
    <t>rc916-60045</t>
  </si>
  <si>
    <t>Prix moyens selon les comparateurs
à croire qu'ils s'entendent tous entre agences Qualité indéniable depuis que j'y suis et garanties jamais testées d'où mes notes moyennes
Mais satisfaction en nette baisse depuis qu'on me change de conseillers en permanence
sans me prévenir au début de ce changement
Puis un discours parfois lointain ou infantilisant
refus de mon nouveau crédit moto chez eux
Et le comble, on me fait croire à une assurance obligatoire concernant mon habitation
je vais m'en occuper en 2018</t>
  </si>
  <si>
    <t>olympe-59533</t>
  </si>
  <si>
    <t xml:space="preserve"> 
ATTENTION! TROMPERIE pour contrat d'habitation en ligne! Galère remboursement mutuelle ! TRI SÉLECTIF CLIENT
1. TROMPERIE (DOL)  DANS  LA SOUSCRIPTION DES CONTRATS EN LIGNE
Ma fille handicapée (ne peut pas faire plus de 300 m à pied) a souscrit en ligne un contrat assurance habitation pour un montant de 161 euros. 
Elle reçoit un contrat d'un montant de 258 euros ajoutant des prestations supplémentaires non demandées et non adaptées à sa situation
- Grosses difficultés pour les joindre ensuite :  non réponse aux mails, standards, site, plate-forme occupés...
- En allant à l' agence de PUTEAUX, on nous a répondu textuellement et devant témoins : "vous nous faites perdre notre temps"... Prenez rendez vous en ligne! ... Il suffisait pourtant de noter un rdv sur son agenda mais "cela ne se passe pas comme ça"!
- On  finit  par avoir un RDV en ligne une semaine aprés (2éme déplacement donc), voilà comment a été traité la question :
	- soit vous acceptez le nouveau contrat à nos conditions et avec les prestations nouvelles (que nous ne voulons pas) à 258 euros
	- soit vous refusez le contrat signé à 161 euros mais  vous devez quand même nous payer 258 euros car vous avez bénéficié de "trois mois gratuits"(1ére nouvelle! c'est l'astuce ! cette gratuité  n'a jamais été spécifiée nulle part!
RIB donné, engagement pour un an : le client est coincé.. et ne peut qu'accepter les conditions du contrat imposée par la MAAF
En gros,  tu choisis entre la peste et le choléra :
	- soit le contrat souscrit  à 161 euros mais en payant 258 euros (à cause des soit-disants 3 mois gratuits)
	- soit tu acceptes "notre" contrat avec des prestations supplémentaires au prix de 258 euros inadaptées!
2. GALERE DENONCIATION CONTRAT MUTUELLE ET REMBOURSEMENT 
 Ma fille a dénoncé son contrat mutuelle MAAF il y a trois mois suite à son embauche en tant que salariée. Elle était au taux entrepreneur et il  était impératif de dénoncer le contrat MAAF afin de domicilier la CPAM sur la mutuelle son entreprise. Quelle galère!
A ce jour, devant le manque d'entrain de la MAAF pour résilier ce contrat, elle paye deux fois la mutuelle
Préjudice : 240 euros à ce jour 
3. DÉFAUT D'INFORMATION OU COMMENT "FERRER UN CLIENT"
Mon mari a changé de voiture et souhaitait prolonger son ancien contrat.  Plutôt que de proroger le contrat existant, elle a fait un nouveau contrat. Résultat : elle ferre le client pour un an : il ne peut plus changer d'assureur pendant 1 an!
4.   TRI SELECTIF DES CLIENTS
La MAAF fait du tri sélectif sur tous ses contrats. Mon mari était client MAAF depuis l'acquisition de son bien immobiier, il y a 35 ans. Ayant subi trois dégâts des eaux minimes au cours des 2 dernières années (parties communes et parties privatives), la MAAF nous a informé qu'elle résiliait ce contrat au 31/12  mais conservait les 6 autres contrats nettement plus rentables et sans sinistre!
Qui plus est, cette assureur mutualiste a refusé de fournir des données obligatoires (le taux sinistre à prime). Ce taux est trés instructif, il montre le pourcentage des sinistres payés par rapport à la prime versée. Pour mon cas, environ 13000 euros de prime sur la durée du contrat et à peine 2000 euros de sinistres cumulés.
De qui se moque-t'on?
Voilà comment on perd 5000 euros de primes annuelles et cette mise en concurrence nous a fait gagner prés de 25% à couverture identique!
L'ensemble de ces anectodes montrent que le slogan publicitaire de la MAAF "c'est possible" doit être modifié rapidement car avec eux "rien n'est réellement possible" ni la concertation, ni la base de la courtoisie qui se devrait d'être naturelle pour un prestataire de service!
</t>
  </si>
  <si>
    <t>12 novembre 2017 suite à une expérience en novembre 2017</t>
  </si>
  <si>
    <t>steevensge-58775</t>
  </si>
  <si>
    <t>je vais essayer de rester correct mais je suis très du manque de respect de la part de la MAAF par rapport ses clients c'est une honte</t>
  </si>
  <si>
    <t>serge75-58630</t>
  </si>
  <si>
    <t>Assuré depuis 8 ans (pro) j'ai déclaré deux sinistres : un dégât des eaux en 2014 et une vitre en 2017. Je suis résilié à l'échéance de la fin 2017. Aucune communication, ils refusent même d'établir un historique qui serait bien utile dans la recherche désormais difficile d'un nouvel assureur.</t>
  </si>
  <si>
    <t>jose-57757</t>
  </si>
  <si>
    <t xml:space="preserve">Bonjour,
Client MAAF depuis.... il faut que je regarde mais au moins 15 ou 20 ans.. Jusqu'en 2012 en région parisienne et maintenant à l'agence d'Ales.
Pas de sinistre, rien depuis des années. 
Suite à des agrandissements de mon habitation j'ai voulu réactualiser mon contrat, j'aurai pas dû... 
La Maaf ne voulant m'assurer les extérieurs: piscine, mur de clôture etc que pour 10 000€ max, la piscine seule m'a couté  : 37 500€. La personne m'ayant reçu sur Alès (courtoise et pro) n'ayant pas la main m'a renvoyé sur la responsable d'agence vendredi dernier. Je n'ai pas été déçu du voyage... Ne voulant pas être discourtois je ne dirai rien de plus mais je n'en pense pas moins.
Mais résultat, j'ai reçu ce jour une lettre recommandée avec AR m'indiquant la résiliation de mon contrat habitation au 25/10 pour aggravation de risque. Nous sommes le 2/10....
J'avais 5 contrats et 3 assurances vie, ce soir il ne reste plus que les assurances vie le temps que je trouve la meilleure façon de passer ailleurs..
Je dois tout de même dire merci, ceci est arrivé sans sinistre, que se serait-il passé en cas de sinistre?
</t>
  </si>
  <si>
    <t>loulou-57085</t>
  </si>
  <si>
    <t xml:space="preserve">À fuir. N ayez surtout pas un sinistre ! 
Quand au numéro spécial sinistre il est en soit disant dérangement à n importe quel heure, n importe quel jour de l'année.
La personne spécialisée dans ce domaine et qui s'occupe de mon dossier ne donne aucune nouvelle, n'est pas joignable. (À croire que c'est du virtuel, un pseudo).
Je dois me battre avec le service souscription pour avoir un contact.
4 mois que ça dure et ce n'est pas régularisé encore.
</t>
  </si>
  <si>
    <t>az-56581</t>
  </si>
  <si>
    <t>ILS VEULENT QUE LES CLIENTS EN OR! 
REFUS DE DONNER MÊME LE DEVIS PAR TEL, POUR LA MAISON RECEMMENT ACHETÉ,LAQUELLE, SUIVIE LA LOIT, JE NE SUIS MÊME PAS EN OBLIGATIONS D'ASSURER, car PAS DE COPRO: "assurance habitation n'est pas obligatoire pour les propriétaires, sauf si le logement est situé dans une copropriété, SOUS PRETEXTE DE ...N'EST PAS ETRE DEJA ASSURÉ ...LE JOUR D ACHAT AU TGI, OU TU DEVIENS PROPRIO QUE 10 JR APRES AVOIR GAGNÉ LES ENCHERES et ou il n'as pas même de Notaire de vente! J'AVAIS PARLÉ AVEC sa RESPONSABLE, MAIS ELLE M'AVAIT ENVOYÉ, COMME /J'AVAIS LUI DIS/ "UNE MONTEUSE", ALLER  FAIRE ESTIMATION ET L'ASSURANCE, AVEC TOUTS MES DOC PERSO ET DE LA MAISON, DANS UNE BOUTIQUE PHYSIQUE!! DONC PAS D'EXPLICATIONS VIABLES, MAIS DE TOUT FAÇON JE RECOLTE JUSTE DES INFO PR FAIRE UNE ASSURANCE, DONC CONTINUEZ À PERDRE VOS CLIENTS POTENTIELS! VISIBLEMENT LA FORCE DE VOTRE PUB ETRE AVEC VOUS! PR COMBIEN DE TEMPS?</t>
  </si>
  <si>
    <t>fl-nl-hdf-56579</t>
  </si>
  <si>
    <t>Suite à un cambriolage sur mon lieu de vacance, et malgré une formule nommée "intégrale", la MAAF ne prend pas en charge mes biens volés (4000 euros) parce que je n'ai pas l'option "mobilité" (option entre autre qui ne m'a jamais été proposée)</t>
  </si>
  <si>
    <t>01 août 2017 suite à une expérience en août 2017</t>
  </si>
  <si>
    <t>alain-marc63-56416</t>
  </si>
  <si>
    <t xml:space="preserve">Client fidèle depuis 12 ans n’ayant jamais eu aucun sinistre sur mes contrats autos, mais par contre quelques sinistres dus aux tempêtes Orages violents, dans mon habitation ces dernières années,  j’ai eu la désagréable surprise d’avoir la résiliation de mon contrat habitation pour la fin de l’année 2017 Incroyable en plus ce ces problèmes que je ne peux contrôler, il n’y a par ex aucune faute de ma part, sauf peut-être la malchance la poisse, vous êtes virez imaginez un malade a la sécurité sociale pacse que, il est souvent malade on le vire !! 
J’ai jamais eu un impayés durant toutes ces années un retard de paiement .. Oui on peut virer un mauvais conducteur pour ses sinistres du a sa mauvaise conduite, à son alcoolisme, voir pour des problèmes de trésorerie …
En fait toutes ses assurances sont là que pour gagner du fric sur votre dos, alors avant de signer chez cet assureur, faîtes bien attention à la région ou vous habiter, surtout dans la partie de la France moitié sud car les orages, les tempêtes, la neige, y sont plus fréquents idem si vous êtes en ville ou campagne et aussi la mentalité de cette société tout cela est a prendre en compte il est certain qu’à Paris il peut y avoir moins de sinistres et encore ….
Mais le pire, comble de l’ironie, il supprime mon assurance habitation mais eux même, sont surpris de mon mécontentement, ma fureur, mes résiliations, de mes contrats autos ou appart universitaire de mes enfants   … Société de consommation, sans humanité, ou seule la cupidité le fric le % des sinistres est pris en compte,  Es ce une valeur et non, justement le but d’une assurance est  d’aider son prochain …
Alors avant de signer un contrat renseignez-vous bien …
Un autre problème aussi, malgré un local dans votre ville, vous ne pouvez jamais joindre au tel votre interlocuteur régional, mais vous tombez toujours sur une plateforme avec des inconnus 
De plus les tarifs ne sont pas vraiment si bon marchés que cela et pour des remboursement, il y a toujours une franchise de 20 % et une décote de la valeur du bien ceci pour l’habitation un exemple pour un congélateur de plus de 5 ans d’une valeur de 400 € vous ne touchez en fait que  63 € document que je peux fournir et attester et je ne parle pas des déplacements du parcours pour rassembler les documents car aucun réparateur ne veux se déplacer pour si peu chez vous en province et vous transporter un congélateur si volumineux surtout seul et handicapé 
</t>
  </si>
  <si>
    <t>mla-56312</t>
  </si>
  <si>
    <t>Prix facial trop cher vs concurrence- je viens de faire comparatif complet a iso périmètre</t>
  </si>
  <si>
    <t>mika27-56290</t>
  </si>
  <si>
    <t>10 ans chez Maff, 2ass auto, 2ass vie, 2Gav + hab, jamais de sinistre auto mais 2 habitation, 1 dégât des eaux et un sinistre non resp (un camion enfonce mon portail) Et la ils résilient mon contrat.</t>
  </si>
  <si>
    <t>lucas-55711</t>
  </si>
  <si>
    <t>Assurance consternante. Cela fait quatre mois qu'un dégât des eaux traine en raison de leur léthargie. Impossible de joindre leur service "Gestion de sinistres"  qui est toujours 
"momentanément indisponible". Mieux vaudrait indiquer 
quand il est "momentanément disponible". Et quand vous 
finissez par joindre quelqu'un par miracle, vous tombez 
toujours sur un interlocuteur différent qui reprend le dossier
 à zéro. Cerise sur le gâteau : C'est la société d'expertise TEXA qui brille par son incompétence qui va s'occuper de votre dossier et non la MAAF avec laquelle vous avez pourtant signé. Naturellement, si un problème survient, TEXA et la MAAF se renvoient la balle et vous comptez les points. Situation désespérante ...</t>
  </si>
  <si>
    <t>fizwizbiz-54807</t>
  </si>
  <si>
    <t>L'assureur qui est capable de vous résilier sans vous prévenir parce qu'il a mal noté l'adresse et sans chercher à vous appeler. Qui vous fait venir en agence pour vous dire que vous êtes désormais blacklisté pour 2 ans chez tous les assureurs.</t>
  </si>
  <si>
    <t>audrey-45168</t>
  </si>
  <si>
    <t>impossible de les joindre, je rends le logement, je m'attendais à être remboursée du trop perçu, en fait je leurs dois en plus !!! et bien sûr , ils envoient une lettre et basta, impossible de les joindre . Facile</t>
  </si>
  <si>
    <t>victor-52617</t>
  </si>
  <si>
    <t>Pour la maaf mes critères sont uniquement sur un sinistre léger concernant l'habitation.Dieu merci quant à présent je n'ai pas eu de sinistre véhicule.</t>
  </si>
  <si>
    <t>08 février 2017 suite à une expérience en février 2017</t>
  </si>
  <si>
    <t>anne-sophie-52183</t>
  </si>
  <si>
    <t>J'ai souscrit un contrat d'assurance chez la MAAF pour assurer des biens personnelles dans un local loué à un particulier. Faisant confiance à cette assurance soit disant être des "professionnelles" et ayant plusieurs contrat chez eux je leur faisait confiance. Or, fin d'année 2016 je suis victime d'un vol dans ce hangar et à ma surprise je n'était pas assuré pour le vol!!!! sachant je ne suis pas assureur mais le plus gros risque qui peut vous arriver quand vous louer un local c'est le vol non?? 
Très mécontent de cette assurance, car dès qu'il y a un problème il n'y a plus personne!</t>
  </si>
  <si>
    <t>dudo-50894</t>
  </si>
  <si>
    <t>quand vous voulez déclarer un sinistre, il faut une tonne de justificatif comme si on faisait une arnaque en 8 ans de maaf je n'ai fait qu'une seule déclaration de sinistre et je n'ai rien obtenu suite à coup de foudre j'ai eu 3 appareils électriques de grillés cout 360€, franchise de 120€ remboursement 0€</t>
  </si>
  <si>
    <t>liliane-50814</t>
  </si>
  <si>
    <t>La maaf efficace et pas chère? Seulement dans les pubs !</t>
  </si>
  <si>
    <t>mm-en-colere-50575</t>
  </si>
  <si>
    <t>A éviter. Assurance vol des livres, des vaisselles (oui vaisselles!), mais rien de valeur. Ridicule. J'ai découvert trop tard, après un cambriolage ou nous avons perdu un bague de fiançailles, nos alliances etc. Je vais changer à GAN - moins cher, et assurance vol des objets de valeur compris.</t>
  </si>
  <si>
    <t>hairjet-49739</t>
  </si>
  <si>
    <t>la mutualisation des débours fait monter inexorablement les tarifs.Toutes les personnes que j'interroge autour de moi n'ont jamais ouvert de dossier sinistre auprés de leur assurance.Logiquement on peut se demander où passe l'argent. 
La solution attendue est l'instauration d'un bonus .Ce qui serait normal car je n'ai jamais sollicité les assurances depuis plus de 10 ans</t>
  </si>
  <si>
    <t>yenamarre-49497</t>
  </si>
  <si>
    <t>Très mauvais service client national qui conseille à ses clients de faire de fausses déclarations et ne connaît pas les dispositions de la loi Macron! Je vais tenter la concurrence</t>
  </si>
  <si>
    <t>richardp-49339</t>
  </si>
  <si>
    <t>résiliation arbitraire de mes 2 contrats habitation alors qu'il n'y a eu qu'un seul sinistre (dont je n'ai dailleurs aucune responsabilité). La réclamation que j'ai faite est restée sans réponse alors que leur site internet affirme que les réclamations ont une réponse sous 10 jours. Mon agence dit que ces décisions de résiliation sont prises par le Siège et que l'agence n'a aucune possibilité d'intervention ni de réponse: "... c'est peut être parceque l'adresse de votre immeuble a une sin istralité importante... ".</t>
  </si>
  <si>
    <t>07 novembre 2021 suite à une expérience en octobre 2021</t>
  </si>
  <si>
    <t>valerie-berry-139144</t>
  </si>
  <si>
    <t>SOGESSUR fait partie du "package" assurance que la banque SOCIETE GENERALE conseille à ses clients lorsqu'ils achète leur habitation. Contrairement à des compagnies de type mutuelles, en cas de sinistre (dans notre cas un dégât des eaux), SOGESSUR prend acte de votre sinistre mais n'agit pas : il faut relancer pour avoir un expert, appeler sans cesse pour suivre son dossier, ... qui d'ailleurs n'évolue pas. Voilà plus de 9 mois que nous nous démenons pour être indemnisé mais SOGESSUR ne bouge pas, n'intervient pas au motif que notre sinistre provient la copropriété ... La belle affaire, une assurance est là pour "assurer", pas pour jouer la morte. En attendant, notre parquet est fichu et ni Sogessur, ni la SOCIETE GENERALE, ne s'occupe de ses clients.  Nous allons saisir le médiateur de l'assurance et résilier ensuite notre contrat auprès de SOGESSUR. Cette assurance n'en est pas une, MIEUX VAUT LE SAVOIR ET RESILIER AVANT D'AVOIR UN SINISTRE GROS OU PETIT, vous ne serez pas rembourser.</t>
  </si>
  <si>
    <t>Sogessur</t>
  </si>
  <si>
    <t>as-133171</t>
  </si>
  <si>
    <t>Allo, Allo .... ils ne prennent pas les clients au téléphone ... et nous envoie via un lien sur la solution web ... qui ne fonctionne pas .... REPONDEZ AU TELEPHONE, ASSUREZ VOUS QUE VOTRE SITE WEB SOIT ACCESSIBLE ... INADMISSIBLE !!!!!!!!!!!!!! SINISTRE EN COURS DEPUIS DECEMBRE 2020 TOUJOURS PAS REGLE, RELANCE, RELANCE, RELANCE ... INCOMPETENT RIEN NE BOUGE !!!!!!!!!!!!!!!!! SERVICE CATASTROPHIQUE SI VOUS AVEZ LE CHOIX D'UN AUTRE ASSUREUR FUYEZ SOGESSUR</t>
  </si>
  <si>
    <t>nad-125120</t>
  </si>
  <si>
    <t xml:space="preserve">Panne électrique un dimanche , pas de prise en charge d'un électricien d'urgence , seulement d'un plombier ou d'un serrurier. Dommage pour nous... Je resilie donc mon contrat chez Sogessur. Courrier avec accusé de réception demandant une résiliation à réception. Mais le prélèvement continue. Appel téléphonique: on me dit, sans sourciller, que je n'avais pas stipulé dans mon courrier la référence à la loi Hamon ! Les bras m'en sont tombés. 
Bref, à fuir ! </t>
  </si>
  <si>
    <t>artiste-123773</t>
  </si>
  <si>
    <t>on pense que l'assurance habitation souscrite auprès de sa banque est une bonne idée hélas en cas de sinistre on découvre que ce n'est pas du tout le cas le nom Sogessur se veut assez rassurant mais 2 mois après un sinistre tempête avec des gros dégâts de toiture sur une dépendance l'expert mandaté va chiffrer à zéro les dégâts en vous expliquant qu'il existe des couvertures en métal et des gouttières en zinc pour refaire la toiture c'est assez économique et solide mais qu'il faudrait que le vent ait soufflé à plus de 100 km/heure et qu'il ne peut pas vérifier car l'antenne est à 35 km et du coup il rend un rapport avec zéro indemnité</t>
  </si>
  <si>
    <t>31lucine-105080</t>
  </si>
  <si>
    <t xml:space="preserve">Un incendie en novembre 2020 a eu lieu dans un immeuble dans lequel mon studio a subi des dégats. Entre les assureurs, de l'immeuble, pour les parties communes, celles de ma locataire, mon assurance en tant que propriétaire non occupant, Sogessur ne bouge pas et attend qu'un assureur évalue l'ensemble, et rédige un "rapport pour compte commun". Début janvier j'envoie un email de réclamation, personne n'a daigné me répondre. Finalement c'est à mon assurance d'évaluer l'ensemble des dégats. Sogessur m'informe le 19 février qu'elle a mandaté SArretec pour cette évaluation. Depuis j'apppelle SArretec sans succès, toujours pas de contact, pas d'information. Les liens vers le site de Sarretec ne fonctionnent pas...
Hier soir je finis par avoir Sarretec, qui me répond qu'on me contactera "prochainement", qu'ils n'ont pas de délai pour répondre. ESt-ce qu'on peut avoir plus nulle comme réponse ? </t>
  </si>
  <si>
    <t>remi-103657</t>
  </si>
  <si>
    <t>sinistre déclaré le 13 novembre indemnisation le 3 décembre, en attente du remboursement de la franchise depuis 2 mois et 10 jours malgré mes 8 appels</t>
  </si>
  <si>
    <t>ml-103091</t>
  </si>
  <si>
    <t>Déplorable. Sogessur est devenue une assurance qui sait encaisser, qui ose augmenter de 20% en un an la cotisation 2021 (!)... mais qui ne rembourse pas quand il y a un sinistre. Dégât des eaux le 9 mai 2020. Toujours aucune indemnisation près de 8 mois + tard! Alors que les experts sont passés, en  ont chiffré le montant. Attente depuis des mois, aucune réponse aux mails, quasi impossible de les avoir au téléphone. Quand enfin on a quelqu'un, après des dizaines d'appels, on vous certifie que ce sera fait sous 5 jours. Et évidemment toujours rien 2 mois + tard. Mépris total du client et de leurs engagements. Honteux. A fuir!</t>
  </si>
  <si>
    <t>rob-101496</t>
  </si>
  <si>
    <t xml:space="preserve">Infiltration sur un appart en dernier étage ! Réglé en 15j.
Dégâts inférieurs à 500€ donc réglé en direct sans expert !
Pas la moins cher des assurances mais sérieuse !
</t>
  </si>
  <si>
    <t>el79-100591</t>
  </si>
  <si>
    <t xml:space="preserve">Un mot NUL
Injoignable incompétent 
Préfère perdre un assuré plutôt que de résoudre le dommage ...
Jamais le même interlocuteur quand on arrive à les joindre 
Aucune réactivité ni antécédent il fait tout re expliquer à chaque fois ... FUYEZ
</t>
  </si>
  <si>
    <t>amtheas-99324</t>
  </si>
  <si>
    <t>petite expérience personnelle, sinistre daté du 13 mai 2020, de multiples relances pour finalement apprendre, par la partie adverse engagée en responsabilité, que la mise en cause de SOGESSUR date du 22 octobre 2020.. dont près de 5 mois et demi après le sinsitre... vraiment pas sérieux du tout. sans doute la société Générale serait elle avisée de proposer des produits bancaires plutôt que des assurances pour lesquelles elles n'ont visiblement pas la compétence et le sens du respect du client. très déçu donc , et je déconseille cette compagnie !</t>
  </si>
  <si>
    <t>mickri-98357</t>
  </si>
  <si>
    <t>Très décevant ! Service client nul ! S'ils voulaient déjà décrocher quand on les appelle (au lieu de raccrocher juste après avoir débiter leur laïus) !</t>
  </si>
  <si>
    <t>assure182746-89365</t>
  </si>
  <si>
    <t xml:space="preserve">J'ai été obligé de m'assurer chez eux suite à un crédit immobilier.
J'essaye de déclarer un sinistre mais c'est impossible via leur site internet (aucune adresse mail ni formulaire de contact en ligne) et ils sont injoignables par téléphone.
Je vais tenter par courrier mais ma situation était urgente (dégât des eaux) et impossible de savoir si je pourrais être indemnisé et donc si je peux valider les travaux nécessaire.
</t>
  </si>
  <si>
    <t>benoitb-88224</t>
  </si>
  <si>
    <t>Pour encaisser leurs mensualités, pas de problème!
Pour dédommager leurs clients, il y a plus grand monde... Et aucun email pour échanger un peu plus vite qu'en 3 semaines les documents justificatifs!</t>
  </si>
  <si>
    <t>tompouce-86780</t>
  </si>
  <si>
    <t>la cheminée est tombée suite à la tempète du 22 décembre,devis accepté par texa expertises,sans visite d'un expert.Aujourd'hui,le maçon finit le travail,et,là, surprise,je dois payer,l'assurance ne prend plus en charge les travaux.Réponse,vétusté de la cheminée,je crois que c'est un mot magique de la société.A FUIR</t>
  </si>
  <si>
    <t>monopinion-85475</t>
  </si>
  <si>
    <t>Suite à un accident et malgré tous les éléments apportés au service juridique Aviva, mandaté par SOGESUR, on ne nous a pas défendu convenablement,  alors qu'à l'évidence nous n'étions absolument pas responsable. résultat nous avons payé 750 Euros  de notre poche et heureusement que les blessures n ont pas nécessité d'hospitalisation ...</t>
  </si>
  <si>
    <t>vsl-82220</t>
  </si>
  <si>
    <t>Ns avons fait une déclaration à titre conservatoire. Pr l'expert, très méprisant, c'était à ns de trouver une solution aux dégâts. Aucune expertise n'a été réalisée.</t>
  </si>
  <si>
    <t xml:space="preserve">Qu'attend t'on d'une assurance ? Quelle soit présente en cas de sinistre (surtout non responsable)!!!
Que dit sogessur ?? 
Débrouillez vous tout seul !
Aucun sinistre depuis plus de 20 ans... 
Assurance toujours payée
Et la seule fois où elle a un rôle à jouer et prouver qu'elle sert à quelque chose, il n'y a plus personne !! 
Fuyez cette assurance ! </t>
  </si>
  <si>
    <t>06 octobre 2019 suite à une expérience en octobre 2019</t>
  </si>
  <si>
    <t>mimda-20639</t>
  </si>
  <si>
    <t>Bonjour, je suis très très déçu de sogessur mais surtout du traitement des dossiers. J'ai  plusieurs contrats chez eux et c'est la première fois que je suis confronté à une telle situation, aucun  humanisme.
J'ai été victime d'un cambriolage au mois de juillet ( encore très choqué car nous étions à la maison avec les enfants), la police se rend très rapidement notre domicile, dresse un rapport puis ils contactent leur collègues de la scientifique pour relever les empreintes. Je contacte sogessur, on me propose un système de télésurveillance ( que j'ai pris) et on me dit qu'un expert me contactera sous 5 jours. Chose faite il me demande pour m'indemniser de justifier les pièces dérobés par photos, factures ou relève de compte. Je lui envoie par mail. Et là......tout commence!!! Pas de nouvelle de l'expert je tente de l'appeler, lui laisse des messages mais aucun retour. J'appelle sogessur une conseillère ( très gentille) me dit qu'elle lui laisse un message pour lui dire de me rappeler, dossier prioritaire. Après une semaine toujours pas de nouvelle de l'expert. Je rappelle sogessur meme discours. Je tente à mon tour de le rappeler à plusieurs reprise il me réponds enfin qu'il est en expertise et qu'il me rappel en fin de journée. Vers 18 h pas de nouvelle je le rappelle plusieurs fois et fini par laisser un message. Surprise,il me rappelle à 19h50! Et je me fais gronder par ce monsieur, il me dit que je n'ai pas à appeler autant de fois que si il ne décroche pas c'est qu'il est en expertise  !!!! Et la il m'apprends que mon dossier est bloqué, pourquoi ne pas m'en informer avant alors ? Il me demande un relevé de compte pour prouver un achat alors qu'il a la facture et que dans le cas contraire il clôturera mon dossier. Je lui envoie le relevé et depuis aucune nouvelle. Je n' ose même pas le rappeler par peur d'être de nouveau mal reçu. Comment peut on avoir un telle comportement, il faut sans cesse relancer l'expert et ne pas avoir peur qu'il nous envoie promener. Merci sogessur !</t>
  </si>
  <si>
    <t>cosfcporto-79321</t>
  </si>
  <si>
    <t>Pris en charge pour un sinistre dégâts des eaux, SOGESSUR a accepté m'avancer le remboursement des travaux alors que c'était logiquement à l'assurance de mon propriétaire d'intervenir. Très arrangeant donc, service client plus qu'à l'écoute et très agréable ! Deuxième sinistre une semaine après pour ma serrure de porte qui claque, j'appelle mondial assistance qui pareil à été à l'écoute et à procéder directement à l'avance des fonds auprès de mon serrurier. Je recommande vivement SOGESSUR en formule CONFORT /OPTIMALE .</t>
  </si>
  <si>
    <t>sarobis-75671</t>
  </si>
  <si>
    <t>2 sinistres (intempérie puis catastrophe naturelle) en 2 ans, bon dédommagement pour chacun d'eux et délai court sur le remboursement. Par contre les tarifs ont considerablement augmenté ce qui me pousse à consulter la concurrence.</t>
  </si>
  <si>
    <t>monsieurriche33-74831</t>
  </si>
  <si>
    <t>Ne prend pas les accusés de réception à l approche de fin de contrat</t>
  </si>
  <si>
    <t>nbar-71920</t>
  </si>
  <si>
    <t>je pensais être bien assurée et au final rien. j'ai eu un dégât des eaux suite aux intempéries. Leur expert TEXA dit que c'est à cause des nappes phréatiques, donc montée des eaux par le sol, et que ce n'est pas pris en charge. Après plusieurs courriers dont une lettre recommandé au DG en personne MR Laurent DUNET, on me répond que les catastrophes naturelles ne sont pas comprises dans le contrat. Comment, c'est pourtant dans noir sur blanc sur internet et dans mon contrat ? Tout le rdc de ma maison est condamné (il était loué). SOGESSUR trouve une excuse pour ne pas indemniser et gagner du temps pour dépasser le délai de recours de 2 ans. FUYEZ cette Assurance.</t>
  </si>
  <si>
    <t>byebye92-71849</t>
  </si>
  <si>
    <t>Un service des plus lamentables que je connaisse. Deux dégâts en mois
1er dégât des eaux par mon voisin du dessus. Un expertise totalement bâclée et un remboursement qui est incomplet. Soit disant la franchise or nous n'étions pas responsables. Finalement 640 Euros remboursés pour la réfection totale d'une pièce enduits peinture plus extérieur fenêtre. 
2ème dégât : tentative d'intrusion - serrure et blindage en endommagés - dossier de réparation envoyé avec dépôt de plainte - aucune nouvelle et impossible de les joindre au téléphone en 3 journées - plus de 20 mise en attente 
Assureur à FUIR !!!!!!!!!!!!!!!!!!!!!!!!!!</t>
  </si>
  <si>
    <t>communitymanager-70670</t>
  </si>
  <si>
    <t>Assuré depuis 2003 via notre banque Société Générale (plus de 25 ans de fidélité), nous avons reçu un courrier de radiation d'ici 2 mois sans aucune autre précision que "fréquence des sinistres". Nous avons déclaré des petits sinistres l'an dernier (petit dégât des eaux...) pour des montants réduits. Nous payons notre cotisation depuis 2003 pour nore résidence principale et un autre logement, deux assurances scolaires et une assurance auto. Sans révision de leur position injustifiée, nous allons résilier tous nos contrats et changer de banque si nécessaire car nous avons perdu la confiance pour cet organisme qui ne cherche pas à défendre ses assurés.</t>
  </si>
  <si>
    <t>christian-70350</t>
  </si>
  <si>
    <t>société d'assurance extrêmement difficile à contacter- de très grosses difficultés dans la gestion d'un dossier s'en suivent-</t>
  </si>
  <si>
    <t>charlieb-70071</t>
  </si>
  <si>
    <t>voilà plus de 10 jours que j'ai déclaré un dégat des eaux à sogessur(le 27 décembre),depuis rien ne bouge.Il est impossible de joindre l'expert texa qui est censé prendre le relais et m'appeler ,quand?mystère!J essaie de joindre à la fois sogessur et texa à raison de 30 min par jour et les 2 sont toujours occupés.De plus il y a un fichier à remplir en ligne dans lequel les informations sont partiellement pris en compte...j'aimerais bien être conseillé mais dans la mesure ou il est impossible de joindre qui que ce soit...j'ai évidemment rédigé des mails y compris à l'adresse: sogessur-dialogue.assu@socgen.com mais en vain...bref, je trouve ce service déplorable surtout au vu du prix!j'espère pouvoir rédigé un commentaire plus favorable par la suite ...</t>
  </si>
  <si>
    <t>aissa-69697</t>
  </si>
  <si>
    <t>J'ai subi un incendie dans une chambre de mon appartement le 12 octobre. Certaines choses sont à ma charge (charge de mon assureur et d'autres à la charge de l'assureur du bailleur) Alors déjà pour avoir SOGESSUR au tel accrochez vous car "tous les correspondants sont en ligne veuillez rappeler ultérieurement". L'expert m'avait assuré lors de son passage le 30octobre que je recevrais une avance d"indemnisation (notamment pour emmener pas mal de vêtements au pressing)après l'avoir rappelé une bonne dizaine de fois et l'assurance aussi j'ai obtenu cette avance le 20 décembre. Soit 2 mois après. Si je ne contacte pas SOGESSUR ni l'expert je n'ai aucune nouvelle de la suite de mon dossier. Apres les avoir appelé pour la 20eme fois (oui cest tjr moi qui les contacte jamais l'inverse) mon expert et l'expert de mon bailleur doivent convenir d'un rdv pour mettre les choses à plat ...nous somme le 27 dec j'hallucine!!! je fais part de mon mécontentement au cabinet de l'expert!!! Mon bailleur a fait intervenir des entreprises assez rapidement (peintures, nettoyage pour commencer les travaux mais me réclame maintenant l'indemnisation qu'il reversera aux entreprises??? 
je ne devrais pas à avoir à gérer ses flux d'argent!!!
Je suis vraiment déçue!! Je ne comprends pas qu'on ne me contacte pas que ce soit toujours à moi d'aller à la pêche aux infos!</t>
  </si>
  <si>
    <t>16 novembre 2018 suite à une expérience en novembre 2018</t>
  </si>
  <si>
    <t>4155090-68664</t>
  </si>
  <si>
    <t xml:space="preserve">Injoignable 
Ils attendent peut être un accident grave... 15kg de gravats qui tombent de notre plafond ne suffisent pas. </t>
  </si>
  <si>
    <t>bertrandmaxime-68206</t>
  </si>
  <si>
    <t>Horrible service, l'assureur reconduit automatiquement les contrats sans vérification que le client est toujours à la même adresse et n'a aucune compassion. Refuse de rembourser la prestation payé pour assurer une habitation dont le client n'est même pas titulaire.</t>
  </si>
  <si>
    <t>Cet assureur qui n'a d'assureur que le nom rejette tte responsabilité concernant le remboursement d'une recherche de fuite sur la PNO du coproprietaire   LOL!! et se refuse de prendre en charge cette facture   dont la charge lui incombe , assurance habitation oblige (celle souscrite par le locataire)
A fuir !!</t>
  </si>
  <si>
    <t>clement-66773</t>
  </si>
  <si>
    <t>Que dire... En tout honnêteté si vous cherchez une assurance habitation fuyez Sogessur. Sur 2 dossiers, non prise en considération de la 1ère, remise en doute de votre parole pour laisser traîner une indemnisation partielle au bout de 1 an. Sur le 2ème c'est simple, un dégât des eaux non remboursé car malfaçons de l'ancien propriétaire. Je me retrouve sans douche et avec une note de 3 000 euros à payer... AH SI! ils me prennent 3 pots de peintures LOL heureusement j'ai une petite franchise de 160 euros.... sérieux quoi... je vais contacter une autre assurance et une autre banque pour mon prêt immobilier à taux exorbitant aussi 2.35 euros pour 15 ans.</t>
  </si>
  <si>
    <t>mayonnaise-64177</t>
  </si>
  <si>
    <t>Voila, récemment on m'a dérobé mes panneaux photovoltaique qui est la principale source d'énergie de ma maison , n'étant pas relié à EDF. Apres avoir contacté sogessur un expert est venu constaté le vol et émettre un avis dessus, après plusieurs jours d'attente de la réponse pour le remboursement , Surprise , nous ne somme pas assurer , pour la simple et unique raison qu'il n'y a pas eu effraction du portail , que les sacripants l'on probablement sauté. Donc voila la vie est belle , il ne me reste plus qu'a sortir 3000euros que je n'ai bien évidemment pas, pour pouvoir réinstaller les panneaux. Encore merci Sogessur.</t>
  </si>
  <si>
    <t>pureorchid-63580</t>
  </si>
  <si>
    <t>Certainement la PIRE de toutes. j'ai fait la grosse erreur d'acheter ce contract habitation via ma banque, la Societe Generale, et je le regrette amerement. TRES forts pour se rendre injoignables, invisibles des qu'il s'agit de sinistre et d'indemnisation. Cela fait 3 semaines que je leur cours apres en vain. Je recherche maintenant un recours en procedure.</t>
  </si>
  <si>
    <t>moris-63279</t>
  </si>
  <si>
    <t>Bonjour j’ai eu un accident de la vie je suis tomber et fracture des 2 plateaux tybia cela fait 8 mois maintenant que je suis à l’arrêt total j’ai une assurance accident de la vie bingo une prime assez satisfaisant vien de lettre versée une dame de ménage à dispo et un taxi payer à hauteur de 400€ pour mes déplacements à l hôpital très content je ne me reconnais pas du tout avec les autres commentaires en plus j’ai eu ma Chaudiere qui m’a lacher y’a 1 ans de sa bingo prise en charge à 85% avec assurance maison au total entre Sogessur et Sogecap j’ai contracter 13 produits assurance tout confondu très content ras !!!</t>
  </si>
  <si>
    <t>vali-62269</t>
  </si>
  <si>
    <t>Hot line incompétente, pas de service client réel</t>
  </si>
  <si>
    <t>philippe60-60787</t>
  </si>
  <si>
    <t>Un arbre est tombé sur ma maison le 3 janvier 2018 suite à la tempête . J'ai donc effectué un déclaration le jour même.il a fallu attendre jusqu'au 21 afin d'avoir un contact avec le plate forme téléphonique de l'expert Saretec qui m'explique que je ne suis pas assuré pour la chute d'un arbre....Sogessur fait un "geste commercial" et accepte  de payer 500euros sur facture (devis 1260 euros)le 24  janvier je ne suis toujours pas indemnisé</t>
  </si>
  <si>
    <t>philipt-60340</t>
  </si>
  <si>
    <t xml:space="preserve">Ayant récemment subi un dégât des eaux, mon assureur, suite à une "intervention" de l'expert Texa, n'a voulu rien savoir, disant que ce n'était pas dans le contrat. Or, je pense qu'en tant qu'assurance habitation, ça doit être une partie fondamentale. Résultat : j'ai résilié ce contrat pour un contrat concurrent, qui est moins cher d'ailleurs. </t>
  </si>
  <si>
    <t>xelal91-59158</t>
  </si>
  <si>
    <t>Victime d'un incendie le 3 novembre, causé par mes voisins, j'ai eu la visite de l'expert mandaté. Je suis un peu perdu et je n'arrive pas a joindre sogessur  (j'en suis à 22 tentatives par téléphone) j'espère que mon insémination sera plus sérieusement étudiée car je ne sais pas où en est mon dossier....</t>
  </si>
  <si>
    <t>sinistre-58344</t>
  </si>
  <si>
    <t>un assureur qui ne respecte pas les garanties.  L'assureur je cite  " Nous sommes conscients du relogement nécessaire suite à l'impossibilité de vivre dans votre logement sinistré".
Réponse concrète à J14  de la déclaration du sinistre : AUCUNE  SOLUTION  MALGRE QUE JE SOIS GARANTIE</t>
  </si>
  <si>
    <t>jiembi-56854</t>
  </si>
  <si>
    <t>Assuré pendant 17 ans, un premier sinistre dégat des eaux s'est produit durant mes vacances cette année et naturellement ceci est exclu des garanties car le compteur n'était pas fermé alors qu'un arrosage automatique nécessitait qu'il reste ouvert</t>
  </si>
  <si>
    <t>duniau-56264</t>
  </si>
  <si>
    <t>Je suis assuré en propriétaire non occupant d'un appartzment que je veux mettre en location après des travaux. Après avoir décrit mon besoin à mon conseiller clientèle, celui ci me propose un contrat sogessur. En perçant un trou dans le sol de cet appartement et perce un gaine électrique de ma voisine du dessous. la Sogessur prend le dossier en charge, puis un mois plus tard se ravise et décide que je ne suis pas assuré car j'ai fait les travaux moi même ! un propriétaire n'est pas couvert s'il bricole dans son appartement d'après sogessur</t>
  </si>
  <si>
    <t>mlm-54980</t>
  </si>
  <si>
    <t xml:space="preserve">ATTENTION  DANGER        Vous vous croyez protégés mais vous êtes en DANGER  avec cette assurance.               Assurée (enfin je le croyais) chez Sogessur en 2014 j'ai subie un sinistre qui a dévasté mon immeuble, l'assurance à mis    2 ans et demi     avant de verser    "une partie "  de l'indemnité.  Je suis obligée de saisir la justice pour faire valoir mes droits </t>
  </si>
  <si>
    <t>fred-53955</t>
  </si>
  <si>
    <t>Très mauvaise assurance : il ne faut pas avoir de sinistre. Dès qu'on a un sinistre, ils passent toute leur énergie pour démontrer que ce n'est pas à Sogessur d'indemniser quoique ce soit. Extrêmement déçu. fuyez.</t>
  </si>
  <si>
    <t>pablo13-53785</t>
  </si>
  <si>
    <t>je trouve tres chere 30 euros par mois pour un tout petit appartement 35 m , enfin de plus en plus chere pour le moindre assuré.</t>
  </si>
  <si>
    <t>cb-pub-52428</t>
  </si>
  <si>
    <t>Suite à la tempête du mois de Mai 2016, j'ai eu des infiltrations d'eau à deux endroits.
On vous dit qu'il faut bâcher et que vous serez remboursé de 250 euro par bâche, en fait on ne vous rembourse rien
On vous dit que le vent n'était pas assez fort, donc on ne vous rembourse pas la réparation des fuites, uniquement les conséquences et encore à un prix bien inférieur au prix payé.
Vous recevez un courrier en vous indiquant que vous avez eu deux sinistres et que par conséquent on vous applique un malus, je n'ai eu qu'un sinistre et je n'en était pas responsable.
On vous dit que pour finir on ne vous met qu'un seul sinistre, mais on vous laisse le malus
On vous envoie un chiffrage des dégâts fait au petit bonheur, bien en dessous de ce que cela ma coûté. Et pourtant je leur avait demandé d'envoyer des entreprises agrées</t>
  </si>
  <si>
    <t>mireille-50514</t>
  </si>
  <si>
    <t>Bonne assurance tres competitive bonne garantie très abordable</t>
  </si>
  <si>
    <t>samia26-137897</t>
  </si>
  <si>
    <t>Ayant été victime d’un cambriolage le 9 septembre 2021, j’ai déclaré mon sinistre à Allianz en temps et en heure. Une personne m’a contacté par téléphone ainsi que par mail m’indiquant que je devais joindre tous les documents nécessaires au traitement de mon dossier, je les ai tous communiquer en temps voulu. En revanche une autre personne me contacte la veille du passage de l’expert pour me demander si j’avais envoyer  tous les documents nécessaires. Je constate qu’il ne traite pas leurs mails sachant que j’en ai envoyé plusieurs. À ma surprise l’expert m’appelle en bas de l’immeuble en me réclamant le Digicode que j’avais également fourni.
 le 20 octobre 2021 plus précisément à 11:00, j'ai reçu la visite de l'expert pour chiffrer l'estimation de mes biens dérobés dans mon chez moi, ce que je trouve anormal, c'est que sa visite a été programmée après un mois et 11 jours. Bizarrement, la reconduite de mon contrat annuel chez Allianz s’est faite 5 jours avant le passage de l’expert ! Sans doute, pour que je ne puisse pas me rétracter.
 Je ne comprends pas car la valeur de mes biens sont de 26 392,22 Euros, hors d'après l'expert je ne serai indemnisé qu'à la hauteur de environ 5000€ proche 6000€. Je trouve ça scandaleux de la part d' Allianz. Moi j'ai été prête à accepter et je me suis fixé dans la limite du raisonnable de ceux qui est mentionné dans mon contrat c'est à dire au moins 15000€ ce qui est le minimum vu toute la perte et qui revient à réparer  les préjudices que j'ai subi si je peux dire ça et encore et dont les séquelles sont encore présentes.
  Je n'ai pas demandé à me faire cambrioler mon chez-moi. Certes je ne possède pas toutes les factures des mes bijoux dont traditionnel et valeurs sentimentale: les photos le  justifient et soyez sûr que ce ne sont pas des faux ou du plaqué or ou autre, je ne comprends pas car les photos sont des justificatifs secondaires et ils interviennent pour compléter ceux qui revient de droit et je bénéficie d'office d'une indemnisation en: valeur à neuf.
  Mon honnêteté fait de moi une personne de bonne foi d'où le GPS que j'ai signalé aux autorités dans la listes de mes biens et que j'ai retrouvé.
  Désolé pour la longueur du message mais si ça peut aider plus d’une personne.</t>
  </si>
  <si>
    <t>gridou-122218</t>
  </si>
  <si>
    <t>Si j'avais pu mettre 0 cela aurait été plus réaliste.l'agence 13008 Allianz la Cadenelle a refusé de me faire payer une assurance habitation  non occupant pour le bien de ma mère décédée et vacant. Elle était cliente chez eux depuis 50 ans ! Malgré mes écrits et appels   j'ai payé par mois 4 fois le prix dû chaque mois.et la secrétaire n'a même pas été capable de le faire une attestation pour le notaire..elle a fait une impression écran qui n'était pas conforme.un cauchemar ! !!! En période de deuil de surcroît ! Juste Abusif</t>
  </si>
  <si>
    <t>yoann-121568</t>
  </si>
  <si>
    <t>Service trop long. Cela fait plus deux mois que jattends d etre paye suite a des travaux de peinture effectue pour le compte d un client. Aucune nouvelle on me trimballe a chaque fois pour ne pas payer. Desastreux.</t>
  </si>
  <si>
    <t>nat--114035</t>
  </si>
  <si>
    <t>Je n’ai eu en 8 ans que 2 sinistre, un vol avec effraction et une tempête qui m’a endommagé une partie de la toiture. Sur les 2 sinistres aucune indemnisation !!!! A FUIR</t>
  </si>
  <si>
    <t>flo-108839</t>
  </si>
  <si>
    <t>A fuir absolument, personnes injoignables, pas d'adresses mail, vous tombez sur une plateforme avec 10 interlocuteurs différents. Il m'envoie un peintre suite à un dégâts de eaux ???
Fuite en Décembre toujours pas réglée à ce jour - j'ai fini par laissé tomber pour faire mes travaux moi même.
Je vais changer d'assurance
Ne recommande absolument pas - les agences locales ne servent à rien - elles sont juste là pour faire des devis - ou de la prospection</t>
  </si>
  <si>
    <t>yellowstonefish-106386</t>
  </si>
  <si>
    <t>Injoignable (mail, téléphone, application), résiliation non prise en compte malgré LRAR, ne connait pas la loi Hamon et continue de prélever malgré courrier de résiliation... Au passage, le dernier prélèvement représente plus que ce que j'aurais dû si je n'avais pas résilié (?...)? Déclaration effectuée à la DGCCRF.
Allianz n'est plus ce qu'il était comme assureur il y a quelques années...</t>
  </si>
  <si>
    <t>mika-103719</t>
  </si>
  <si>
    <t xml:space="preserve">Ne jamais souscrire chez eux...
Nous avons fait une demande de rétractation car ils étaient incapables d'éditer un contrat correctement. Même après avoir modifié le contrat 3 fois il y avait encore des erreurs.. Et le contrat était devenue très cher.
Ils nous ont dit qu'ils étaient "responsables de la continuité d'assurance" et nous ont donc forcé à prendre une autre assurance avant de pouvoir clôturer leur contrat.
Au final ils n'ont toujours pas clôturer leur contrat et continuent de nous prélever. On se retrouve donc à payer 2 assurances..
Cela fait 4 mois que nous avons fait cette demande de rétractation et 3 mois que l'on paye deux assurances habitation.
Ils ne répondent jamais aux mails et au téléphone ils se renvoient la balle entre services..
Je n'ai jamais eu de problèmes avant avec les assurances et allianz est de loins la pire assurance que je connaisse.. Je n'ose pas imaginer les ennuis en cas de sinistre... </t>
  </si>
  <si>
    <t>rochebrune-102399</t>
  </si>
  <si>
    <t>Notre agent Allianz nous a fait revoir notre contrat il y a 4 ans, sa valeur ayant augmenté. 
La maison à été  victime d'un incendie il y a deux ans, qui l'a quasi entièrement  détruite.  Notre expert d'assure , à  la lecture du contrat, nous a appris qu'il n'en existait pas de meilleur sur le marché. 
Résultat  : notre maison à été  reconstruite à  l'identique, et à  100% du coût, ceci en un an et demi, après les expertises d'usage.
Alors pour nous, Allianz, ce sont les meilleurs ! En tout cas, notre agent. N'hésitez  pas à  bien lire ou faire lire votre contrat, et le faire modifier si besoin.</t>
  </si>
  <si>
    <t>hamzajakaka-102046</t>
  </si>
  <si>
    <t>Un seul mot Fuyez ! 
cet assureur est une catastrophe, ils 
font tous pour retarder la résiliation de mon assurance et cela depuisseptembre 2020. Je remettrai plus jamais les pieds chez eux et je dissuaderai tous mon entourage de souscrire chez eux.
J'ai jamais vu une assurance aussi incompétente.
Je vais faire un signalement à la répression des fraudes.</t>
  </si>
  <si>
    <t>brunet-100772</t>
  </si>
  <si>
    <t>avons subit des dégats sur un abri piscine avons fait une déclaration a notre assureur allianz cazouls les beziers. etions abscent lors des faits séjournions en espagne. l expert n est pas venu . la réponse de l assurance a nous de faire des recherches pour identifier la date que les dégats ont été causés prix de notre poche 2500 euros . Avons une maison a cazouls les beziers dégats des eaux . les experts de la parie adverse sur place . ALLIANZ reporte son expertise une semaine après alors que l expert a été avisé par l agence lorsque nous avons reçu le document pas très sérieux</t>
  </si>
  <si>
    <t>apache-19-100207</t>
  </si>
  <si>
    <t>Personnel de l'agence locale à laquelle  j'appartenais trés sympathique et compétent, mais assurance ne sait pas être là lorsque les assurés en ont besoin. Un remboursement d'une centaines d'euros refusé, aurait suffit à  garder la confiance que j'avais en vous</t>
  </si>
  <si>
    <t>armand-et-charline--99043</t>
  </si>
  <si>
    <t>Après avoir été inondé le 13 aout nous ne sommes toujours pas indemnisés. Les conseillers ne sont pas du tout professionnesl. Ils laissent les clients sans réponses et lorsque l'on les appelle ils ne savent jamais nous répondre. Bref des vrais Charlot. Je déconseille très fortement l'assurance Allianz.</t>
  </si>
  <si>
    <t>dom-98345</t>
  </si>
  <si>
    <t>Allianz est top perfo pour les prix élevés et la démarche commerciale .
en cas de sinistre vous êtes seul ,tous les arguments et ce d'une façon en total irrespect du client ,vous serrez déboutés.
je quitte à jamais cette assurance ou j'ai payé pendant des dizaines années et  un problème de refus de payer au premier dégât des eaux .
zero lamentable</t>
  </si>
  <si>
    <t>plus-jamais-98277</t>
  </si>
  <si>
    <t>Après près de 20 ans chez AGF puis ALLIANZ je ne recommande pas cette assurance trop chère par rapport au manque de professionnalisme dont l’équipe fait preuve. Extrêmement déçu du manque de réactivité de professionnalisme d’Allianz dont le service s’est dégradé pour finir par être quasi inexistant.
Les agents oscille entre procès d’intentions malvenus, ton péremptoire et inquisiteur, manque de tact et longueur injustifiées pour ensuite décrété des déchéances de droit sur sinistre à cause de démarches qui n’ont pas été correctement expliquées en amont par leurs propres agents et donc mal exécutées.</t>
  </si>
  <si>
    <t>ricamelie-95871</t>
  </si>
  <si>
    <t>A fuir absolument ! J'ai eu une vitre cassée par les pompiers en 2018 pour cause de suspicion de monoxyde de carbone. J'ai appelé le service sinistre plusieurs fois qui m'a martelé pendant des semaines que c'était ma franchise qui devrait marcher (qui était le prix de la fenêtre...). Je me rends à "mon agence Allianz attitrée" pour leur demander plus d'infos, je me suis faite jeter comme une malpropre car je cite "il ne fallait pas souscrire à un contrat sur internet en même temps !!" alors que je suis bien censée être affiliée à cette agence... C'est moi qui ai du chercher dans le code des assurances et faire leur travail en trouvant que c'était à l'assurance de mon propriétaire de payer. Une honte !!</t>
  </si>
  <si>
    <t>momo57-94121</t>
  </si>
  <si>
    <t>une étoile c'est cher payé . la cgos (complémentaire retraite des hospitalier) fait  parti du groupe allianz ,depuis le moi de septembre on ce fait balader , toujours pas de résulta .en plus je veux résilier l'assurance habitation c'est le parcours du combattant .</t>
  </si>
  <si>
    <t>sl-89876</t>
  </si>
  <si>
    <t>Victime d'un sinistre incendie, je suis très déçu par le traitement de mon dossier et excédé par le comportement de Allianz après 9 mois de procédure. Je vous conseille vivement de trouver une assurance plus sérieuse qui vous accompagne réellement en cas de sinistre</t>
  </si>
  <si>
    <t>faress-43775</t>
  </si>
  <si>
    <t>A fuir  j ai eu une inondation en 2018 catastrophe naturelle 25cm d eau dans ma maison pendant 2 jour  il envoi une experte tous va bien ta bien tous et neuf résultat des courses elle est revenue 3 fois mon agence et perdu les expertises mdr rien de bon et la depuis 2018 j attend un remboursement de mon rdv qui a pris le eau a fuir</t>
  </si>
  <si>
    <t>lceditions-87347</t>
  </si>
  <si>
    <t>Je suis client Avec Allianz depuis 2003 tant d'un point de vue Pro que Perso. Ils sont toujours prompt à prendre l'argent, mais pour le sortir en cas de pépin, il existe toujours des clauses pour que ce ne soit pas pris en charge. Une honte ! 
Concernant le Pro, ma banque m'a proposée un contrat équivalent mais avec des garanties bien meilleure, j'ai donc résilier le Pro. 
Et je vais faire de même avec l'habitation.</t>
  </si>
  <si>
    <t>muriel12-86154</t>
  </si>
  <si>
    <t>je n ai aucun suivi d mon dossier.. mon courtier est parti a la retraite j ai recyclé un RAR ;; je paye depuis 15 ans sans retard .. on ne me tel pas</t>
  </si>
  <si>
    <t>benji-82114</t>
  </si>
  <si>
    <t>Expérience très mauvaise ! Je me suis fait voler mon vélo electrique dans mon cabanon (dans mon jardin) et Allianz ne me remboursent pas sous prétexte qu'il était fermé par un cadenas et non un verrou ! on ne m'y reprendra pas chez ce groupe</t>
  </si>
  <si>
    <t>lisette-79874</t>
  </si>
  <si>
    <t>Bonjour. Moi aussi je trouve cette compagnie onéreuse et qui fait le moins possible pour satisfaire ses clients. Je voudrais choisir une autre compagnie pour assurer l'immeuble dont je suis propriétaire avec deux autres propriétaires qui sont d'accord avec moi pour changer. Quelle cie d'assurance me conseilleriez-vous ? Merci d'avance</t>
  </si>
  <si>
    <t>kira-76223</t>
  </si>
  <si>
    <t>Service clientèle vraiment pas rapide depuis le 12 mai j'ai fait deux fois la démarche pour un sinistre sur leur site et toujours pas reçu de réponse n'y d'appel de leur part j'ai laissé trois mails a mon agence pour une fuite d'eau dans ma cuisine se qui a complètement abîmé mon parquet</t>
  </si>
  <si>
    <t>ed-76149</t>
  </si>
  <si>
    <t>Compagnie catastrophique. Je suis passé par leur Agent situé à la TESTE (Cabinet BRU) et tout a commencé mal : Prélèvement en doublon pendant plus d'un an d'une garantie  et ce malgré un mail à l'origine de ma part très explicatif. Remboursement au bout d'un an sans excuse
Contrat auto refait au bout d'un an car le conducteur principal mentionné n'était pas le bon Au lieu de procéder à un simple avenant, l'Agent à refait un nouveau contrat que nous avons immédiatement refusé car ne nous permettant plus de bénéficier de la loi HAMON Nous n'avons rien signé et l'Agent et la Compagnie tente de nous intimider en invoquant une résiliation pour non paiement, sauf que nous sommes assurés ailleurs depuis plus de 3 mois
Aucun intérêt de travailler avec eux car impossibilité d'avoir un autre interlocuteur qu'une plate forme 
Bref ce type de Compagnie et d'interlocuteur fantoche est désormais à éviter par tous moyen</t>
  </si>
  <si>
    <t>sjakie-74522</t>
  </si>
  <si>
    <t>Apres était assurer chez eux pour quelque année, j'ai eu une sinistre. Tempête. Le total des dégâts 9000 euro. Nouvelle prime pour l’année après, a monter avec 300%, de 2600 euro a 7800 euro, et ils sont que payer 2200 euro pour le sinistre</t>
  </si>
  <si>
    <t>zozo-72232</t>
  </si>
  <si>
    <t>j'ai quitter cette assurance il ya un an pour des raison budgétaire pour aller a la banque postal, je le regrette bien ,car la qualité de service a la poste c'est ZERO a côté de allianz,j'attend la fin de mon contrat pour y retourner</t>
  </si>
  <si>
    <t>remy-43789</t>
  </si>
  <si>
    <t>J'ai fais une simulation sur un comparateur de prix et la proposition a été bien inférieure que celle proposée pour une reconduction de contrat sans sinistre, même avec avenant. Dommage.</t>
  </si>
  <si>
    <t>lolami-70492</t>
  </si>
  <si>
    <t>Après plusieurs années chez eux, j'ai souhaité résilier mon abonnement comme la loi Hamon me le permet.
Néanmoins, après plusieurs refus et plusieurs mois de batailles, ils ont accepté de résilier mon contrat mais m'ont obligé à payer une année supplémentaire et mon fait payer des frais de contentieux.
A fuir au plus vite, les entreprises qui méprisent leurs clients ne devraient plus avoir le droit d'exercer.</t>
  </si>
  <si>
    <t>sonneass-69381</t>
  </si>
  <si>
    <t>Allianz n'a pas informé ses assurés d'une défaillance du coutier</t>
  </si>
  <si>
    <t>nathaliebossard-67614</t>
  </si>
  <si>
    <t>Suite à un sinistre type inondation en date du 04 juillet 2018, à ce jour nous n'avons toujours pas eu de compensation financière ni la moindre réponse à nos mails du service en charge des indemnisations. Nous avons attendu un expert pour constater les dégâts qui n'est jamais venu.... donc nous avons gardé durant des semaines, en été, des meubles pourris par les eaux pour rien. On nous a demandé des factures et des estimations, que nous avons envoyé. Mais à ce jour nous savons pas à quelle hauteur nous serons remboursés ni quand.... Sachez qu'Allianz est un établissement privé qui se permet ne pas répondre aux mails, et, de laisser ses clients dans le silence et l'embarras. Notre agent semble impuissant. Sommes-nous seulement bons à être prélevés des cotisations ??? Je ne recommande pas les assurances Allianz car personne n'est à l'abri d'un accident ou d'un sinistre....</t>
  </si>
  <si>
    <t>duchnoc-67094</t>
  </si>
  <si>
    <t>Comme pas mal d'autre, au début tout baigne, après un premier pépin nous nous apercevons que la plateforme est gérer pas des gros nul incompétent, de surcroit même la communication avec leurs propre Agents est pitoyable, lamentable....A FUIR ou Éviter. Dommage j'avais 8 contrats....</t>
  </si>
  <si>
    <t>30 août 2018 suite à une expérience en août 2018</t>
  </si>
  <si>
    <t>pistache28-66494</t>
  </si>
  <si>
    <t>Lenteur extrême pour être remboursé. Cela fait 2 mois qu'un orange a fait des dégâts chez nous et après nous avoir mené en bateau pendant l'été, Allianz veut nous faire vérifier par une agence... Ils nous imposent une heure de passage alors que l'on n'est pas chez nous...</t>
  </si>
  <si>
    <t>apsara-66328</t>
  </si>
  <si>
    <t>30 % d'augmentation en 1 an, un vrai scandale parce que je suis tombée dans un magasin de bricolage a cause d'un pot de peinture renversé et non signalé, c'était il y a 3 ans et je n'ai toujours rien touché (évidement allianz est aussi l'assureur de la grande enseigne) mais ce sont les victimes qui paient les pots cassés. Les  assureurs ne sont pas des philantropes mais là  après 20 ans de cotisations c'est ecoeurant!!!</t>
  </si>
  <si>
    <t>antxon-66106</t>
  </si>
  <si>
    <t>Dur pour resilier (2 lettres recommandées: une n'a pas été enlevée, deux mails, un coup de fil, une visite à l'agence). Tout cela pour gagner un mois de cotisation. Assurance à éviter !!!!!!!!</t>
  </si>
  <si>
    <t>yacinebke-65575</t>
  </si>
  <si>
    <t xml:space="preserve">Suite à un déménagement j'appelle mon agence pour un changement de situation, et je tombe sur une conseillère agressive et désagréable qui me propose des services au téléphone avec des tarifs qui ne correspondent pas aux tarifs dans le contrat qu'elle m'a envoyés par mail. Suite à cela j'appelle la conseillère pour essayer de comprendre mais elle s'emballe et me propose de résilier le contrat contre ma volonté.
J'ai fait une réclamation le 5 juillet par mail et par téléphone. J'ai relancé le service client plusieurs fois mais en vain. 
J'ai constaté aussi que les conseillers sont désagréables.
Je suis toujours client chez eux pour l'instant mais je compte résilier dans les jours qui viennent.
Je déconseille ! </t>
  </si>
  <si>
    <t>isha67-65372</t>
  </si>
  <si>
    <t>Pour prélevé 2 jours pour rembourser vos assuré ........ je ne sais pas ça fait un mois que j'attend ......</t>
  </si>
  <si>
    <t>huges-melot18150-64747</t>
  </si>
  <si>
    <t xml:space="preserve">Catastrophique
Erreur de montant alors que tout les documents leur on été envoyés sous une semaine. A l’heure où j’écris ce message, je n’ai toujours pas reçu ma carte verte. J’ai dû appeler sans mentir au moins 10 fois... je déconseille tout simplement.
</t>
  </si>
  <si>
    <t xml:space="preserve">Croyez moi ils sont les pires gens que j ai eus dans ma vie. Service clientèle vius envoie balader, pareil pour tous les autres services.
leur agence à arras rue saint Aubert est à fuir,  2 conseillères totalement incompétentes.Elles ont peur de passer le message à leur patron. Que des manifestations avec ces gens.
Que des mensonges.Ils ne me renseignent en rien c est dingue notamment quand il s agit de mon dossier.Je suis tombé malade à cause d eux.
leur cher directeur ne vous répond même pas.Je me mords la langue de les avoir choisi, j ai pas fait le bon choix , ça  C est sûr.Ils me raccroche au nez facilement car je demande des précisions,  Service lamentable et ignoble. Aucun respect du client que du mépris,  ils vous sourit au moment de la signature du contrat, après ils vous écrasent comme des insectes. L état français doit vérifier leur façon de travailler et de manipuler les clients. C est scandaleux.
Service clientèle et contentieux de piètre qualité.Je vous le Jure qu' ils sont tous complices sur le dos du pauvre client.
QUE JUSTICE SOIT FAITE et que les injustes soit jugés </t>
  </si>
  <si>
    <t>ellewan-61798</t>
  </si>
  <si>
    <t>Suite à un échange téléphonique avec le service client allianz. Je suis encore  choqué de l'attitude de l'interlocuteur de l'agence. J'ai ete voilemment agressé verbalement alors que je venais à peine de me présenter. Il ma ensuite raccrocher au nez.
Scandaleux.</t>
  </si>
  <si>
    <t>olalajenaimar-14354</t>
  </si>
  <si>
    <t>Je suis toujours en conflit avec eux suite à un sinistre cambriolage et cela dure depuis un an et demi ! Aucun soutien, aucune intervention, j'ai dû me débrouiller seule pour sécuriser ma maison alors que j'étais à 800 km ! Pas de règlement non plus, même pour les factures validées par l'expert et cerise sur le gâteau, augmentation de la prime à l'échéance suivante, pour des conditions minables... J'ai donc résilié</t>
  </si>
  <si>
    <t>floflo-59678</t>
  </si>
  <si>
    <t>Cette assurance ne respecte pas les regles , elle ne m a jamais envoye de demande de cotisation (pourtant obligatoire avant l échéance de mon assurance ) et au bout de 4 mois elle me réclame des cotisations ..... j ai répondu qu il était un peu tard pour se réveiller et que cela était illegal car sans avis de cotisation qui m aurai permis de résilier si necessaire. Je me suis fait traiter de tout les noms.  A FUIR</t>
  </si>
  <si>
    <t>julien91100-50423</t>
  </si>
  <si>
    <t>2 sinistres dommages ouvrages ouverts par l'intermédiaire de mon Syndic, les deux fermés sans indémnisation : le premier (inondation), sous prétexte que j'ai fait réparer la fuite par un professionnel avant le passage de l'expert (j'aurais du rester 3 mois avec la piscine chez moi) alors ils refusent de prendre en charge les dommages. Le second infiltration d'eau dans le toit, pareil pas pris en charge car pour le moment il n'y a pas de risque de chute de bois sur les habitants et que ce n'est que  visuel !!! 
Merci ALLIANZ pour votre mauvaise foie, ne vous inquietez pas je vous ferai de la publicité autour de moi :-) 
Si vous avez des soucis contactez la LDDA qui vous aidera à les faire payer ce qu'ils vous doivent.</t>
  </si>
  <si>
    <t>jaicrulesdires24-17-58825</t>
  </si>
  <si>
    <t>J'avais une caravane de 6 places stationnée dans le parc d'une societé...Elle me servais aux beaux jours ..Cette caravane a ete volée ..Plainte a ete deposée a la gendarmerie du lieu par le responsable du parc ..  Je signale que ladite contenais tout le necessaire ...couchage..cuisine...et tout le mobilier de plein air que vous pouvez imaginer....!!!Installation tv avec mat telescopique etc....etc...Allianz ne m'a consenti qu'une aumone  Le contact que j'avais dans cette affaire  etais negatif et surtout hargneux contestant tout...Suite a ce resultat  J'ai changé de societé d'assurance... illico...J'ai bien fait car la nouvelle societé  ..pour les même garantie  voire plus ....Ma fait economiser 850 euros par an....Le responsable de l agence m'a assuré "qu'il allais me recuperer"....On peux toujours rever n'es ce pas....????</t>
  </si>
  <si>
    <t>helfih-54185</t>
  </si>
  <si>
    <t>Bonjour,
Suite à la tempête de Mars en bretagne et malgré plusieurs relance. l'assurance est incapable de produire un devis et pour un portail une recherche de fuite depuis ce temps comme elle s'est engagée de la faire. Malgré des relances hebdomadaires auprès de l'agent général de lesneven aucune réponse de la part du centre de gestion des sinistres. Il en est de même de mon dossier indemnisation corporel (N° B1560500931) où devant mon refus d'accepter une indemnisation de 800 euros (alors que j'ai une cervicale qui s'est déplacée et qui me fait souffrir), je n'ai aucune nouvelle. l'assureur justifie ce montant en me disant que leur expert a oublié de chiffrer le préjudice !!!! pour un expert!</t>
  </si>
  <si>
    <t>mm-valerie-51447</t>
  </si>
  <si>
    <t>pas du tout compétitif. Il faut dire que d'être sponsor à droite et à gauche ça coûte cher au détriment de nos mensualités</t>
  </si>
  <si>
    <t>tph-49888</t>
  </si>
  <si>
    <t>sandy-54470</t>
  </si>
  <si>
    <t xml:space="preserve">En cas de sinistre 
Apres des mois d'attente sans nouvelles l'expert considère que ce n'est pas indemnisable </t>
  </si>
  <si>
    <t>eric-v-135162</t>
  </si>
  <si>
    <t>RAS/
Rapide tout s'est bien passé. 
Les personnes suivent leur dossier et me tiennent informé des suites. RAS. Réponse rapide et tout est ok. Pas de problème quant à la souscription. Tout est ok</t>
  </si>
  <si>
    <t>Zen'Up</t>
  </si>
  <si>
    <t>credit</t>
  </si>
  <si>
    <t>jonathan-m-134545</t>
  </si>
  <si>
    <t>Je suis satisfait du service conforme à mes attentes Le service est très rapide et permet d'avoir une offre compétitive et rapidement merci zen up pour le service et merci a Benjamin</t>
  </si>
  <si>
    <t>brand-d-133523</t>
  </si>
  <si>
    <t>Je suis satisfait du service et je vais enfin faire des économies sur ces assurances. Je ne connaissais pas votre site internet, je vais en parler à mon entourage car je le trouve très bien.</t>
  </si>
  <si>
    <t>malika-b-133125</t>
  </si>
  <si>
    <t>je trouve que le retour du service médical est sévère vue la majoration appliquée. le conseiller qui a traité ma demande est très correct donc satisfaite du délai de traitement de ma demande</t>
  </si>
  <si>
    <t>julie-h-124451</t>
  </si>
  <si>
    <t>Je suis tres satisfaite du service et le recommande vivement. En effet, l’ application est tres facile et rapide. Concernant les prix c est tres acceptable.</t>
  </si>
  <si>
    <t>michael-c-132568</t>
  </si>
  <si>
    <t>trés bon contact conseiller disponible et à l'écoute
je recommande vivement et ils sont les meilleurs au niveau des tarifs
le conseiller avec qui j'ai traité se prénomme Yacine : vraiment très professionnel et à l'écoute</t>
  </si>
  <si>
    <t>yvon-m-132563</t>
  </si>
  <si>
    <t xml:space="preserve">Je suis satisfait du service ainsi que l'accompagnement effectué tout au long du montage du dossier par le conseiller zen'up et ses explications très détaillées.
</t>
  </si>
  <si>
    <t>sabrina-b-132097</t>
  </si>
  <si>
    <t xml:space="preserve">Niveau des prix très satisfaisant,Pour le moment parfait. Séraphin très disponible et à l'écoute. réponse rapide 
Très efficace, très poli très courtois
Merci </t>
  </si>
  <si>
    <t>anis-s-132060</t>
  </si>
  <si>
    <t>Je suis satisfait du service, ils sont à l'écoute et donne des bons conseils sur l'ensemble.
ils sont réactifs et je recommande ZenUP pour les futurs internautes</t>
  </si>
  <si>
    <t>elodie-c-131819</t>
  </si>
  <si>
    <t>Je suis très satisfaite du conseil, de la réactivité et du tarif proposé. Le conseiller a été à l'écoute et nous a accompagné tout au long de la démarche.</t>
  </si>
  <si>
    <t>joseph-m-131655</t>
  </si>
  <si>
    <t>Grande réactivité dans la relation commerciale et grande disponibilité des personnes en charge de nos dossiers au téléphone. De la souplesse et de l'écoute</t>
  </si>
  <si>
    <t>nicolas-f-131079</t>
  </si>
  <si>
    <t>Je suis très satisfait du service et de l'accueil. Les contacts ont toujours été de très bonne qualité et les détails fournis également. Tout est clair.</t>
  </si>
  <si>
    <t>soufiane-m-130496</t>
  </si>
  <si>
    <t>Satisfait du service et de la relation avec le conseiller
Satisfait du service et de la relation avec le conseiller
Satisfait du service et de la relation avec le conseiller</t>
  </si>
  <si>
    <t>francis-d-129532</t>
  </si>
  <si>
    <t>site simple, efficace, comptes rendus rapides suite aux demande d'informations, tarifs très compétitif et bon contact par téléphone avec le conseiller</t>
  </si>
  <si>
    <t>abderahim-d-128522</t>
  </si>
  <si>
    <t xml:space="preserve">Je suis satisfait du support apporté au téléphone qui m’a grandement aidé conseillé. Je recommanderais cette assurance à d’autres certainement 
et les prix me conviennent </t>
  </si>
  <si>
    <t>jordane-l-128188</t>
  </si>
  <si>
    <t xml:space="preserve">Très contente des tarifs et des conseilles tres professionnel . Vraiment de bon contact avec les conseilles . Efficace et simple .
Merci pour votre professionnalisme.
</t>
  </si>
  <si>
    <t>laurence-o-127830</t>
  </si>
  <si>
    <t>je suis très satisfaite du service.
l'ensemble de l'équipe est très réactive.
les offres proposées sont très attractives et personnalisées
je recommande</t>
  </si>
  <si>
    <t>france-b-124368</t>
  </si>
  <si>
    <t>Bon prix, réactivité, accueil sympathique. Site internet et espace client intuitif et facile à utiliser. J'ai également apprécié la rapidité des démarches et les conseils pour les réaliser.</t>
  </si>
  <si>
    <t>arnaud-b-127189</t>
  </si>
  <si>
    <t>L'accueil téléphonique est très agréable et efficace.
Le site internet est également très pratique et facile d'usage. L'interface est très intuitive.
Le prix est attractif. Les conditions restent à vérifier dans le détail</t>
  </si>
  <si>
    <t>aline-a-127084</t>
  </si>
  <si>
    <t xml:space="preserve">Prend le temps de répondre aux questions et d'étudier l'ensemble des documents afin d'ajuster au mieux le contrat. Offre très intéressante. Je recommande 
</t>
  </si>
  <si>
    <t>gregory-j-125967</t>
  </si>
  <si>
    <t>Je suis satisfait du service
Les tarifs sont intéressants
Je recommande maintenant que nous pouvons changer d'assurance crédit il ne faut pas hésiter.</t>
  </si>
  <si>
    <t>abderrahmane-e-125388</t>
  </si>
  <si>
    <t xml:space="preserve">Bonne présentation de l'offre de la part de la conseillère, offre très compétitive.
Bon service clients, très bon accueil, explications claires,     ...
</t>
  </si>
  <si>
    <t>clara-g-125209</t>
  </si>
  <si>
    <t>Je suis satisfaite du service el ligne, rappel après un devis, très sympa au téléphone et bon conseil. Le tarif est deux fois moins cher qu'avec ma banque !</t>
  </si>
  <si>
    <t>gilles-s-125077</t>
  </si>
  <si>
    <t>Très satisfait, bonne communication, un conseiller au top. Avis favorable sans surcoût pour des soucis de thyroïde. Des super tarifs donc je recommande</t>
  </si>
  <si>
    <t>fabrice-n-123060</t>
  </si>
  <si>
    <t>Pleinement satisfait de la prestation et du service !!
Très rapide et efficace.
Nous avons été guidés tout long de la procédure avec des réponses précises aux questions.</t>
  </si>
  <si>
    <t>el-houcine-e-122875</t>
  </si>
  <si>
    <t>Démarche Simple et pratique
les prix très compétitifs avec des formalités simplifiées.
je suis satisfait du service, A recommander à notre entourage, Bravo!</t>
  </si>
  <si>
    <t>benoit-r-122821</t>
  </si>
  <si>
    <t>Le tarif me convenait, simple et rapide pour souscrire.  Devis très clair et très explicite pour notre projet.  Accueil téléphonique agréable et sympathique.</t>
  </si>
  <si>
    <t>gael-b-122111</t>
  </si>
  <si>
    <t xml:space="preserve">Pour le moment satisfait, j espère que la mise en place se fera rapidement . 
Service et souscription rapide et simple 
Personnel accueillant au téléphone 
</t>
  </si>
  <si>
    <t>alexis-c-121868</t>
  </si>
  <si>
    <t>Je suis satisfait du service...
Rien à signaler...
Les équipes sont réactives et les informations sont claires...
Je recommande pleinement ZEN UP.
Alexis</t>
  </si>
  <si>
    <t>anais-p-117474</t>
  </si>
  <si>
    <t>Très contente de la rapidité , j'ai signé un accord de pret hier avec assurance groupe de la banque (très chère). J'ai comparé, suis tombée sur Zenup. Mon banquier accepte de me refaire signer l'accord (dès demain) avec cette fois ci l'assurance generali qui est , 3 fois moins chère que celle qu'il me proposait, pour les memes garanties. 15E économisés sur 20 ans en a peine quelques clics et 24h, c'est vraiment super!! Je suis ravie!</t>
  </si>
  <si>
    <t>alexandre-m-117280</t>
  </si>
  <si>
    <t>Bon rapport qualité prix  sur les prestations 
Quelques difficultés à avoir le standard mais bonne réactivité dans les rappels.
A valider sur le long terme</t>
  </si>
  <si>
    <t>fleur-m-117093</t>
  </si>
  <si>
    <t>super conseiller Mekki, aimable courtois patient prend le temps, rien à dire
zen up plate forme internet pratique et flexible agréable d'utilisation
bref merci</t>
  </si>
  <si>
    <t>sabrine-r-116788</t>
  </si>
  <si>
    <t>Prix très intéressant... 
Conseiller agréable et à l écoute
Espérons que le service le sera en cas de sinistre ..... en espérant de pas avoir besoin !....</t>
  </si>
  <si>
    <t>marion-g-116533</t>
  </si>
  <si>
    <t>Satisfaite des tarifs et de la réactivité de la commerciale zen up. Facilité de l'interface, prise en main rapide. Merci. Rien à dire de plus.........</t>
  </si>
  <si>
    <t>martine-h-116449</t>
  </si>
  <si>
    <t>JE SUIS SATISFAITE DE L OFFRE  PRISE EN CHARGE  CLAIR RAPIDE ET PRECIS
BONNE ELOCUTON  A LA CONVERSATION TELEPHONIQUE 
LE bon POINT   DU TEMPS PAS DE PRECIPITATION DANS LES EXPLICATIONS  AIDE EN DIRECT POUR LA SAISIE  UN PLUS</t>
  </si>
  <si>
    <t>foulemata-d-116346</t>
  </si>
  <si>
    <t xml:space="preserve">un conseiller au top et d'une extrême gentillesse ! 
et de plus hyper efficace et rigoureux d'avoir suivi mon dossier a la perfection ! 
tres cordialement. 
</t>
  </si>
  <si>
    <t>roselyne-n-115165</t>
  </si>
  <si>
    <t>Satisfaite du service et prix très attractif. Je suis gagnante. Dommage qzue je n'ai pas eu connaissance de zen'up avant. Mais là je ferai des économies et ça fera du bien au porte monnaie</t>
  </si>
  <si>
    <t>sabrina-s-114686</t>
  </si>
  <si>
    <t xml:space="preserve">Très bien surtout interlocutrice parfaite super accompagnement
Très à l’écoute.  De très bon prix concurrentiel. Rien à dire je recommande cette Assurance.
Merci </t>
  </si>
  <si>
    <t>christine-b-114624</t>
  </si>
  <si>
    <t xml:space="preserve">simplicité du service, rapidité et prix défiant toute concurrence
extrêmement satisfaite
conseiller au téléphone a été disponible et a bien conseiller
</t>
  </si>
  <si>
    <t>leila-t-114534</t>
  </si>
  <si>
    <t xml:space="preserve">Simple, efficace et rapide, et vraiment concurrentiel. 
Les échanges avec un conseiller dédié  réactif et facilement joignable est un plus. je recommande </t>
  </si>
  <si>
    <t>hok-c-114261</t>
  </si>
  <si>
    <t xml:space="preserve">Je suis satisfait du conseil et de l'offre proposée
de la qualité d'écoute, et de la patience de mon interlocuteur.
Je ne suis pas un client facile et pas très au fait des évolutions normatives et financières.
</t>
  </si>
  <si>
    <t>charlene-j-114256</t>
  </si>
  <si>
    <t>Un service de qualité, réactif, très professionnel et des tarifs exceptionnels. 
Merci ZEN'UP. 
Je les recommande vivement et je passerai par eux pour mes prochains prêts.</t>
  </si>
  <si>
    <t>franck-c-114101</t>
  </si>
  <si>
    <t>Je suis satisfait du service je suis satisfait des prix je suis satisfait de l acceuil et de la prise en charge de mon dossier  et je sais plus quoi  marquer</t>
  </si>
  <si>
    <t>ghislain-p-114094</t>
  </si>
  <si>
    <t>Excellent service en ligne et au téléphone. L équipe est très serviable et le prix est parfait. L assurance en 7 jours!  Des horaires rapides et une équipe sympa et motive</t>
  </si>
  <si>
    <t>nicolas-a-113454</t>
  </si>
  <si>
    <t>Je suis satisfait des prix de que l'organisme propose.  Les prix sont vraiment très attractifs. Par conséquent, nous n'avons pas d'autres choix que de souscrire à cette assurance.</t>
  </si>
  <si>
    <t>bruno-d-113278</t>
  </si>
  <si>
    <t>Tout est au top  personne au téléphone très agréable sympathique prix top rien à dire  toujours dispo pour le moindre problème je conseille vivement top top</t>
  </si>
  <si>
    <t>celine-g--112738</t>
  </si>
  <si>
    <t>Le contact téléphonique que j'ai eu tout au long de ma souscription a été décisif : personne aimable, à l'écoute et compétente.
A voir maintenant sur la durée si l'assurance souscrite reste compétitive et tient la route.</t>
  </si>
  <si>
    <t>marian-v-112346</t>
  </si>
  <si>
    <t>Je suis très satisfait du  service, du niveau de prix. Conseilles très personnalisé toujours a l'écoute c'est la deuxième assurance chez vous  Marian</t>
  </si>
  <si>
    <t>frederic-r-112613</t>
  </si>
  <si>
    <t>Un service efficace , rapide avec des tarifs attractifs ! Des conseillers réactifs et à l'écoute qui fournissent des conseils pertinents dans la gestion de votre projet.</t>
  </si>
  <si>
    <t>maxime-d-112321</t>
  </si>
  <si>
    <t>Service facile d'utilisation. Simple Rapide Efficace ! Top ! Encore un petit effort sur le tarif et c'est PARFAIT ! J'ai d'autre crédit à amener chez Zen'Up et je le ferais avec bon coeur je Recommande à tous mes amis !</t>
  </si>
  <si>
    <t>ardinis-112175</t>
  </si>
  <si>
    <t>Malheureusement la conseillère très désagréable au téléphone m'indique sèchement qu'ils ne téléphonent jamais sur un numéro étranger (difficile d'avoir un numéro français en étant non-résident français).
Nous choisirons une autre assurance pour notre prêt immobilier en France.</t>
  </si>
  <si>
    <t>francis-r-111450</t>
  </si>
  <si>
    <t>Très bien rien à dire. personne agréable prix intéressant. je recommande. les frais ne sont pas chère à côté des autres concurrents ça vaut le coup....</t>
  </si>
  <si>
    <t>catherine-p-111383</t>
  </si>
  <si>
    <t>Je suis très satisfaite du service. Monsieur Séraphin est très compétent et attentif. J'ai été très bien accompagnée et les tarifs sont très intéressants. Je recommande ZEN'UP.</t>
  </si>
  <si>
    <t>stephane-g-111250</t>
  </si>
  <si>
    <t>Zen'up pratique les meilleurs prix trouvés, mon interlocuteur s'est montré clair et agréable au téléphone et mes démarches furent rapides, pas de tracas à avoir.</t>
  </si>
  <si>
    <t>rokiatou-d-110639</t>
  </si>
  <si>
    <t>Nous sommes très satisfaits des services de la société Zen’UP pour la réactivité exceptionnelle du conseiller qui s’occupe de nous et les tarifs ultra compétitifs. Nous ferons appel à eux à chaque fois que cela sera nécessaire.</t>
  </si>
  <si>
    <t>nadine-c-110353</t>
  </si>
  <si>
    <t>Mon interlocuteur Séraphin est très à l'écoute et patient. A pris tout son temps pour faire la démarche jusqu'au bout pas à pas.
Les tarifs sont intéressants.</t>
  </si>
  <si>
    <t>dominique-p-110076</t>
  </si>
  <si>
    <t xml:space="preserve">
Simple et pratique
rapide, on verras dans le temps, personnel sympathique et disponible
Moins cher que beaucoup d'autres, j'espère ne pas tomber malade ...
</t>
  </si>
  <si>
    <t>marc-b-109499</t>
  </si>
  <si>
    <t xml:space="preserve">Simple, pratique et rapide, voir pour la suite !
J'attends vos informations afin de résilier avec l'assurance actuelle.
Je pourrais, à la fin de la manip, noter plus précisément et donner un avis. </t>
  </si>
  <si>
    <t>julien-t-108988</t>
  </si>
  <si>
    <t>je suis satisfait
je recommande vivement
merci encore pour votre rapidité et de votre appel ainsi que vos explications tres pedagogique
offre de parainage</t>
  </si>
  <si>
    <t>imen-m-108923</t>
  </si>
  <si>
    <t>simple, rapide et tarifs attractifs.
le service est réactif pour répondre aux différentes demande de modification et la validation du dossier immédiate.</t>
  </si>
  <si>
    <t>jeremy-t-108798</t>
  </si>
  <si>
    <t>Je suis satisfait de ZENUP
Pour aller plus loin dans la démarche de satisfaction, pourquoi ne pas proposer un mandat à vos clients et faire les envoies et démarches à leurs places pour un complément de tarif bien évidement</t>
  </si>
  <si>
    <t>remy-l-108613</t>
  </si>
  <si>
    <t>Conseiller réactif et efficace
Conseiller réactif et efficaceConseiller réactif et efficaceConseiller réactif et efficaceConseiller réactif et efficace</t>
  </si>
  <si>
    <t>olivier-p-108021</t>
  </si>
  <si>
    <t>Je suis satisfait du service. Les prix sont les moins chers que j'ai pu obtenir.
Mon interlocutrice a toujours été à l'écoute, d'une grande disponibilité et d'une amabilité sans égal.</t>
  </si>
  <si>
    <t>lef-48706</t>
  </si>
  <si>
    <t>les prix sont très attractifs, bonne gestion de la part des conseillés et bonne réactivités, je suis satisfait de l'ensemble de la démarche, pas d'avis sur la partie incident pour le moment.</t>
  </si>
  <si>
    <t>magali-m-107859</t>
  </si>
  <si>
    <t>Je suis très satisfaite de la rapidité de traitement et de la réactivité de la conseillère qui a traité mon dossier. Elle a su répondre à mes questions ou trouver la réponse afin que je sois renseignée à 100%, et m'a rappelée dès que je lui ai laissé un message.</t>
  </si>
  <si>
    <t>basptiste-c-107582</t>
  </si>
  <si>
    <t>Je suis actuellement client de la caisse d'épargne qui fonctionne avec CNP assurance. J'ai souscrit.
Je ne serais satisfait que si mon dossier est accepté.</t>
  </si>
  <si>
    <t>carole-b-107444</t>
  </si>
  <si>
    <t xml:space="preserve">Je suis Ravie des services et de la réactivité de mon conseiller
                                                     </t>
  </si>
  <si>
    <t>gerald-g-106056</t>
  </si>
  <si>
    <t xml:space="preserve">Cette assurance réponds a mes besoins et attente. Facilité de souscription vu la conjoncture covid 19 .
Tarif compétitif et conseillé facilement joignable. Ne changer rien.
Merci </t>
  </si>
  <si>
    <t>mathias-b-105974</t>
  </si>
  <si>
    <t>très satisfait du service, bon contact téléphonique , prix très intéressant, simplicité de souscription pour un nouveau dossier d'assurance de prêt. merci</t>
  </si>
  <si>
    <t>frederic-s-105882</t>
  </si>
  <si>
    <t xml:space="preserve">TRES BIEN MERCI 
Je recommande ZEN UP a tous mes amis
cordialement                                         
                          </t>
  </si>
  <si>
    <t>mhonvault-105558</t>
  </si>
  <si>
    <t xml:space="preserve">Accueil agréable et serviable, cependant les équipes informatiques qui réalisent le support ne semblent pas être très efficace pour assurer la maintenance de leur plateforme. 
Un problème sur l'authentification, la solution ? Me demander de recréer un nouveau compte en lien avec une nouvelle adresse e-mail. 
Si déjà la partie authentification présente des dysfonctionnements et qu'ils ne sont pas en capacité de régler le problème, j'ai un peu peur pour la sécurité des données ... </t>
  </si>
  <si>
    <t>ahmed-g-105429</t>
  </si>
  <si>
    <t>JE SUIS SATISFAIT DU SERVICE. BONNE ACCEUIL LE  CONSEILLER ET ALA L ECOUTE DES CLIENTS ET CS BIEN NOUS CONSEILLER ET IL ES REACTIF QAND ON LUI DEMANDER UN RENSEIGNEMENT</t>
  </si>
  <si>
    <t>yassin-m-105198</t>
  </si>
  <si>
    <t>Je suis très satisfait, le gain est vraiment très significatif, les conseils sont à l'écoute.
bref rien à redire, je recommande  entièrement ce ZEN UP.</t>
  </si>
  <si>
    <t>sebastien-c-105196</t>
  </si>
  <si>
    <t>je suis satisfait du service, les tarifs sont compétitifs et les réponses aux questions ont été rapides.Très peu d'attente lors des appels que j'ai eu à passer</t>
  </si>
  <si>
    <t>andre-b-104899</t>
  </si>
  <si>
    <t>Démarche 100% numérique. Simple, rapide, super efficace, prix imbattable pour changement d'assurance emprunteur. Bien moins cher que les assurances groupe imposées.</t>
  </si>
  <si>
    <t>william-l-104777</t>
  </si>
  <si>
    <t>Prix très attractifs et compétitifs.
Services ultra rapides et compétents.
C'est la 3ème fois que nous contractualisons avec ZEN'UP
Je recommande vivement !</t>
  </si>
  <si>
    <t>mohamed-g-104489</t>
  </si>
  <si>
    <t>Je suis satisfait du service.Efficacité disponibilité et réactivité sont les maîtres mots effort de votre enseigne je tiens à remercier tout particulièrement Mademoiselle Imane qui a été exemplaire en sa fonction.</t>
  </si>
  <si>
    <t>max-69785</t>
  </si>
  <si>
    <t>Très bien sur les tarifs et les renseignements par téléphone mais manque un accompagnement pour que ce soit l'entreprise qui fasse les démarches de résiliations auprès de l'assureur actuel</t>
  </si>
  <si>
    <t>mickael-d-104169</t>
  </si>
  <si>
    <t>Service très réactif, les échanges sont rapide. Conseiller à l'écoute de vos besoins.LEs prix sont très compétitifs.
Je recommande vivement ZenUP
Merci</t>
  </si>
  <si>
    <t>patrice-p-103979</t>
  </si>
  <si>
    <t>Je suis satisfait du parcours de souscription, et du suivi qui a été réalisé par le conseiller qui a suivi l'ensemble de mon dossier. Bravo Zen Up. cordialement</t>
  </si>
  <si>
    <t>gregory-m-103647</t>
  </si>
  <si>
    <t>merci de votre aide. Un bémol pour les exclusions d'assurance de GENERALI pour des opérations classiques et benignes. ZEN UP trés bien. Simple et pratique</t>
  </si>
  <si>
    <t>abau-k-103638</t>
  </si>
  <si>
    <t>Je suis satisfait du service et des échanges avec notre interlocuteur très disponible et à l'écoute. Il n'a pas hésité à nous apporter les informations nécessaires le tout en restant clair dans les propos.</t>
  </si>
  <si>
    <t>gontran-m-103078</t>
  </si>
  <si>
    <t xml:space="preserve">Très satisfait.
Le prix était important dans nos critères de choix
mais le travail de votre collaborateur a fait le reste.
Merci à Eric pour son professionnalisme, son écoute et son souci du détail.
Cela nous a permis de lever tous les "pièges" de notre montage de prêts.
</t>
  </si>
  <si>
    <t>adeline-o-102632</t>
  </si>
  <si>
    <t>Je suis satisfaite du prix malgré qu il y a beaucoup de restrictions au niveau de la sante...
Nous verrons à l avenir en esperant ne pas en avoir besoin
Merci encore</t>
  </si>
  <si>
    <t>francois-l-102234</t>
  </si>
  <si>
    <t xml:space="preserve">Je suis satisfaite du service, le conseiller a été très attentif et son aide pour remplir tres precieuse.
De plus je realise une réelle economie sur mon contrat. </t>
  </si>
  <si>
    <t>laurent-b-102228</t>
  </si>
  <si>
    <t>TRES CONTENT DE L ACCUEIL ET DES PRIX
DE LA RAPIDITé de reponse et d execution du contrat
j ai été appelé hier et aujourdhui je suis assuré
merci a mon contact chez vous</t>
  </si>
  <si>
    <t>stephanie-d-101745</t>
  </si>
  <si>
    <t>Quand on appelle un conseiller au téléphone, nous avons une réponse rapide et un retour par mail presque aussitôt. Les prix sont très attractifs et correspondent à notre demande</t>
  </si>
  <si>
    <t>remy-s-101528</t>
  </si>
  <si>
    <t>Je suis satisfait des prix et de la prise en charge rapide par téléphone et mail, j'attends l'acceptation définitive de la banque pour faire des économies importantes</t>
  </si>
  <si>
    <t>eric-s--101147</t>
  </si>
  <si>
    <t xml:space="preserve">un accueil agréable une personne compétente à votre écoute et bon suivi du dossier des réponses à vos interrogations des conseils sur mesure avec une disponibilité jusqu'à 20 heures.
</t>
  </si>
  <si>
    <t>sebastien-m-100967</t>
  </si>
  <si>
    <t>Je suis satisfait du service, le prix et les conditions me conviennent. Le conseiller a su répondre à mes divers questions concernant les conditions du futur contrat d'assurance en prêt immobilier.</t>
  </si>
  <si>
    <t>pierre-j-100652</t>
  </si>
  <si>
    <t>Je suis satisfait du service, le conseiller a été très clair et diligent. J'attends maintenant la confirmation de mon prêt par ma banque, je vous tiens au courant.</t>
  </si>
  <si>
    <t>974steph-80276</t>
  </si>
  <si>
    <t>A créé un contrat mncap malgres le refus de délégation de ma banque. Ce courrier doit être éviter. Son seul objectif est la création et le placement de contrat. Sans intérêt et suivis mediocre</t>
  </si>
  <si>
    <t>alain-c-114016</t>
  </si>
  <si>
    <t>Un service de qualité, toujours à l'écoute, je recommande vivement cette assurance et la conseillerais autour de moi. Je ne manquerai de vanter le professionnalisme de générali</t>
  </si>
  <si>
    <t>Generali</t>
  </si>
  <si>
    <t>marina-86619</t>
  </si>
  <si>
    <t>J'ai appelé pour avoir des renseignements sur mon contrat. Je suis tombé sur une personne incompétente qui m'a redirigé vers quelqu'un d'autre, de très hautain qui m'a raccroché au nez.... Service client nul !!!!!!!</t>
  </si>
  <si>
    <t>fred-69689</t>
  </si>
  <si>
    <t>juju1984-52165</t>
  </si>
  <si>
    <t>Suite a un remboursement de notre pret immobilier, nous avons voulu resillier notre assurance emprunteur Generali: le délai de traitement est très long. Resultat:Cela fait 4 semaines que nous attendons le remboursement de la mensualité prélevee a tort en janvier et toujours rien. Heureusement que le reste des assurances est chez Groupama.</t>
  </si>
  <si>
    <t>choula-96194</t>
  </si>
  <si>
    <t>Une horreur - à éviter absolument ! 
Dossier refusé tout net après une greffe alors que la santé est parfaite et les analyses impeccables - analyses qu'ils n'ont pas même pris le temps de consulter ! C'est "la honte de la profession", comme me l'ont dit plusieurs assureurs, ainsi que mon avocat, qui n'avait jamais vu ça et a été très choqué.</t>
  </si>
  <si>
    <t>Afi Esca</t>
  </si>
  <si>
    <t>val-89666</t>
  </si>
  <si>
    <t>Une compagnie efficace, rapide, une belle offre d'assurance emprunteur. Un contrat accepté par mon organisme de prêt. de trés bon conseil, un bon suivi.</t>
  </si>
  <si>
    <t>sab-89613</t>
  </si>
  <si>
    <t xml:space="preserve">Conseiller en face à l'écoute et rapide
la souscription électronique est vraiment un plus et permet de faire l'adhésion très rapidement
retour rapide également et conseil sur mesure </t>
  </si>
  <si>
    <t>fxl-86201</t>
  </si>
  <si>
    <t>De la demande d'adhésion à la souscription, nous avons été pris en charge et accompagner avec professionnalisme,écoute et bons conseils. 
La compagnie est là pour nous accompagner dans nos démarches et nous apporte un service de qualité.</t>
  </si>
  <si>
    <t>ppf-86112</t>
  </si>
  <si>
    <t>suivi assuré par un seul correspondant. très professionnel et pro actif, il a beaucoup contribué au bon déroulement de notre achat immobilier. Notre satisfaction est totale! je recommande.</t>
  </si>
  <si>
    <t>valou02-85285</t>
  </si>
  <si>
    <t>Refuse de m'assurer pour un crédit suite à une greffe avec compte rendu médical précisant la guérison et des résultats d'analyses au top mais surtout n'ont pas le courage de donner la raison du refus et ne répondent pas aux mails</t>
  </si>
  <si>
    <t>dtestabl-75538</t>
  </si>
  <si>
    <t>Ils continuent à ponctionner après le décès malgré les preuves. Tout ça parce qu'ils refusent de perdre de l'argent !</t>
  </si>
  <si>
    <t>zuz-63739</t>
  </si>
  <si>
    <t>Une catastrophe naturelle quand vous avez besoin d'eux !!! Mettent env. 7 mois pour accepter l'arrêt de travail, une vraie me....</t>
  </si>
  <si>
    <t>fabien-63606</t>
  </si>
  <si>
    <t>A éviter de tout urgence... ce sont des ....... avec fracture des deux fémur il me demande les dates de consommation de tabacs et si je suis sevrer tous ça ecrit par mon médecin... au jour d aujourd'hui je passe mes journées a faire des papiers au lieu de me reposer... je pense que ma patiente a des limite ... au telephone au service sinistre nous avons a faire a des rigolos sens âme.... on vous fournissez les papier et ferme vos bouche..je vais saisir une aide juridique ....</t>
  </si>
  <si>
    <t>surcouf-62611</t>
  </si>
  <si>
    <t>Tout va a peu près bien tant que vous n'avez pas de problème de santé. Contrat non adapté aux prêts modulables : augmentation de durée = questionnaire de santé avec exclusions éventuelles.</t>
  </si>
  <si>
    <t>anne-sophie--138423</t>
  </si>
  <si>
    <t xml:space="preserve">Deuxième assurance auprès d’apriorisme. Mon conseiller a été extrêmement réactif pour traiter mon dossier et répondre à mes questions + tarifs attractifs
</t>
  </si>
  <si>
    <t>peggy--126343</t>
  </si>
  <si>
    <t xml:space="preserve">Bonjour à tous, 
Je suis très très en colère contre cette assurance qui nous vante de la rapidité, de la rigueur et surtout de la bonne exécution des dossiers !! 
Alors que nous souscrivont deux assurances prêts bien differentes, les numéros de dossiers sont mélangés! Prélèvements en aout 2021 alors que prévus en mars 2022! Trente minutes d attente au téléphone pour s'entendre dire : un gestionnaire vous rappelle &gt; résultats : aucun rappel!! On ne gagne que qqs Euros par rapport au temps perdu et l'incompétence de cette assurance. JE NE RECOMMANDE ABSOLUMENT PAS ! </t>
  </si>
  <si>
    <t xml:space="preserve">Nous venons d apprendre qu April notre assurance emprunteur nous résilie pour fausse déclaration. Nous sommes abasourdis. Cette résiliation fait suite à une demande de prise en charge suite à un problème de santé. Le problème de santé n à aucune antériorité. Nous avons fourni tous les documents demandé en payant des consultations médicales pour de la paperasse.... Mais c est la règle et nous ne la remettons pas en cause. Nous sommes résilie pour avoir omis de déclarer une lombalgie qui n à nécessité aucun soin et un hygroma sans aucune séquelles ni suite qui a eu comme soin des compresses alcoolisées. Nous avons transmis les documents demandé de ces 2 soins sans aucune réticence car nous n avons absolument pas le sentiment d avoir triche ni d avoir voulu induire en erreur nous n y pensions plus. A contrario mon mari a une liste longue comme le bras d antécédents importants qui a été bien sûr déclaré qui n à pas posé de problème. Recevoir les mensualités des adhérents oui mais indemnisé non..... Et à priori nous ne sommes pas les seuls.....
Mais comme nous a dit la dame au téléphone il y a des gens très content d april  regardez sur notre portail internet..... Ils ont refusé mon avis..... Si c est pas se moquer du client.....
</t>
  </si>
  <si>
    <t xml:space="preserve">Nous venons d apprendre qu April notre assurance emprunteur nous résilie pour fausse déclaration. Nous sommes abasourdis. Cette résiliation fait suite à une demande de prise en charge suite à un problème de santé. Le problème de santé n à aucune antériorité. Nous avons fourni tous les documents demandé en payant des consultations médicales pour de la paperasse.... Mais c est  la règle et nous ne la remettons pas en cause. Nous sommes résilie pour avoir omis de déclarer une lombalgie qui n à nécessité aucun soin et un hygroma sans aucune séquelles ni suite qui a eu comme soin des compresses alcoolisées. Nous avons transmis les documents demandé de ces 2 soins sans aucune réticence car nous n avons absolument pas le sentiment d avoir triche ni d avoir voulu induire en erreur nous n y pensions plus. A contrario mon mari a une liste longue comme le bras d antécédents importants qui a été bien sûr déclaré qui n à pas posé de problème. Recevoir les mensualités des adhérents oui mais indemnisé non..... Et à priori nous ne sommes pas les seuls..... 
</t>
  </si>
  <si>
    <t>djou-104247</t>
  </si>
  <si>
    <t>Nous avons souscrit une assurance pour notre prêt immobilier chez APRIL. Au moindre problème, c'est l'enfer!! il ne vous rappelle pas, refuse toute prise de rdv, ne vous donne aucune information par téléphone et font TOUT pour ne pas vous indemniser jusqu'à vous résilier sans vous tenir informer!!!
On l'avait trouvé pas cher par rapport à l'assurance proposée par notre banque mais maintenant on sait pourquoi = il semble que tout ce qu'ils veulent c'est encaissé l'argent et ne pas respecter les contrats
FUYEZ</t>
  </si>
  <si>
    <t>mme-thiyfa-100783</t>
  </si>
  <si>
    <t>MME THIYFA
tres déçue de l'assurance April du traitement d'un dossier de remboursement crédit immobilier, d'ailleurs à deux ans de fin de crédit.
Veuve depuis le 15 Fevrier 2020 suite à un accident vasculaire qu'a eu mon mari le 25 novembre 2019, avec deux enfants mineurs.
Cet organisme d'assurance me demande tous les six semaine un CR medical a completer par le medecin traitant, en plus de tous les CR d hospitalisation transmis.
Cette  facon de trainer ce dossier m'a couté cher psychologiquement et financierement moi et mes deux enfants.
Je suis epuisee moralement entre les relances et les courriers reponses et les frais de ma banque car je continue a rembourser notre credit commun moi et mon mari depuis un an.
C'est le seul organisme qui n a pas statué sur un dossier de credit, comme précisé à deux ans de fin.
Insatisfaite des delais de reponse, de la qualité et des disponibilités de leurs gestionnaires.
En deux mots je suis très très déçue
Mme THIYFA</t>
  </si>
  <si>
    <t>pat-100451</t>
  </si>
  <si>
    <t>Des gougeas ,déjà chère puis il ne faut pas avoir de soucis de santé,au bout de 2ans chez eux heureusement pas plus,j'ai eu une infiltration au pied car javais une inflammation.Ensuit 2ans après Je me suis fait opérer du pied,6mois d'arrêts,au bout de 3 mois ils m'ont demandé pleins de document il en manquait tout le temps.
Pour résumé il m'ont payé que la moitié de ce qui me devais car je n'avais pas dit que j'avais été voir le médecin pour une infiltration avant la signature du contrat.
Donc je leurs aient dit que si j'avais eu une angine et que 2ans après  un cancer  il m'aurait payé que la moitié?
Ce sont des gougeas ils empochent l'argent ils fouinent et le moindre problème ils vous virent. 
D'ailleurs ils ont eu un redressement fiscale de 68 000 000  euros par le fisque,ils ont monté à Malte des société pour payer moins d'impôts .</t>
  </si>
  <si>
    <t>ju-91561</t>
  </si>
  <si>
    <t>Catastrophique.
Réponses très lentes, hors des délais fixés par la banque. Ils m'ont fait perdre 1500€ en répondant largement hors du délai. La derrière fois ou j'avais demandé une renégociation ça avait été très compliqué également.</t>
  </si>
  <si>
    <t>marine-89581</t>
  </si>
  <si>
    <t>Service client déplorable, lenteur, erreurs et mensonges au RDV. Fuyez si vous souhaitez éviter les problèmes ! Leurs concurrents font beaucoup mieux pour un écart de prix peu conséquent.</t>
  </si>
  <si>
    <t>norway72-76774</t>
  </si>
  <si>
    <t>Je voulais vous partager leur nouvelle pratique : si votre prêt est reporté d'un mois, la facture de l'assurance augmente de 8% !!
Malgré 5 mails, ils maintiennent leur décision.
Jamais vu ça</t>
  </si>
  <si>
    <t>karine-70639</t>
  </si>
  <si>
    <t xml:space="preserve">bonjour 
j ai pris un contrat d assurance de pret immobilier chez april croyant etre protégée en cas de coup dure.
Helas, quand j avais besoin d un rembourssement de mon credit suite a une maladie professionnelle en 2016, mon dossier et toujour en cours d etude chez eux , avec des demandes incessantes de document.
Aujourd huit , en 2019 , j attends toujours d etre indemnisée par april.Et pour nouveautee je recois ce matin un avenant de contrat m informant de changement , chose que je n ai jamais demandé , ni signer.
Chez april ils sont tres fort pour vous ballader et pas vous indemniser.
</t>
  </si>
  <si>
    <t>dake2-66268</t>
  </si>
  <si>
    <t>Bonjour,
Je vous conseille d' éviter cette compagnie certe le prix est attractif mais le service gestion laisse à désirer. J' ai résilier mon contrat pour revenir vers ma banque car si vous avez un problème personne ne répond.
Pour ma part j avais besoin de changer le nom d' un document plus de un mois et demi et pas de réponse.
Si vous avez un vrai problème comme une perte de emploi ou itt ne comptez pas sur une réponse rapide .
Évitez cette compagnie et courez vite vers une compagnie certe plus chère mais qui vous aidera vraiment
Je suis le témoin de leur incompétence. Un manager m à promis de me aider mais pas de réponse pendant un mois. J ai vécu un enfer pour avoir un simple documents que je n' ai jamais reçu.</t>
  </si>
  <si>
    <t>mimi-65101</t>
  </si>
  <si>
    <t>je viens de lire plusieurs commentaires sur april ca me fait peur car je vois que je ne suis pas la seule mon mari est atteins d un cancer et  april n arrete pas de me demander  des documents que j ai deja fourni ou des documents qui n ont rien a voir avec l etat de sante de mon mari   ils font trainer les choses c est d une evidence si quelqu un peut me dire ou s adresser pour faire bouger les choses car ras le bol deja que c est pas facile de vivre avec cette maladie</t>
  </si>
  <si>
    <t>phil-57706</t>
  </si>
  <si>
    <t xml:space="preserve">Bonjour, mauvaise expérience avec cette assurance. Lors de la signature de notre crédit immo a la BPL, on nous vend une assurance april en nous certifiant être couvert pour le chomage, invalidité permanente ou temporaire et décès. Après 9 ans de contrat, j'ai eu besoin de faire fonctionner la garantie invalidité temporaire, mais là, les ennuis commencent... Déjà ils mettent un temps incroyable pour étudier soit disant votre dossier, ensuite ils vous envoient plusieurs fois chez des medecins experts qui ne consultent plus et enfin il trouve une préposition dans leur contrat pour justifier leur non prise en charge. En effet, il est bien noter que je dois être incapable de faire tous mes travaux quotidiens. Malgré quebje sois incapable de travailler pendant 10 mois, incapable d'amener ma fille a l'école ne compte pas, ils ont juste retenu que malgré cela j'etais capable de lancer une machine de temps en temps.  De plus on c'est aperçu qu'on avait aucune garantie chômage dans le contrat. Bon je sais aurais dù lire les conditions avant de signer mais on a fait confiance... Trop bête.Et attention pour obtenir votre garantie décès, vous avez intérêt a mourir dans leurs conditions!!!!
NE SIGNER PAS. Vous avez le droit désormais de choisir votre assureur maintenant contrairement a il y a 9 ans alors profitez en.
</t>
  </si>
  <si>
    <t>gegepar-56991</t>
  </si>
  <si>
    <t xml:space="preserve">Bonjour,
fuir absolument April.
Je suis assuré chez April depuis 2014 pour une assurance de prêt, j'ai  précisé à April tout mes problèmes de santé.
Suite a une renégociation de prêt, je  demande a April de me réassurer, le galère, demande par April des mêmes documents que la première fois (le téléconseiller April me précisent qu'April ne  conserve que 2 ans les documents).
Je redonne tout à April, un de mes problèmes de santé ayant été diagnostique( j'ai un traitement a vie qui selon mon Docteur est bénin, il est près a leur fournir une liste d'experts pouvant en attester) je suis refusé en réassurance et radier pour fausse déclaration.
Futur assuré April, si vous tombez malade,April fera tout pour vous radier sans payer son dû.
Si la situation évolue, je compléterais de commentaire. 
</t>
  </si>
  <si>
    <t>14 août 2017 suite à une expérience en août 2017</t>
  </si>
  <si>
    <t>bru-56660</t>
  </si>
  <si>
    <t>j'ai assuré mon emprunt habitation chez eux en 2007 et toujours payé dans les temps jusque là.
au bout de 5 ans on nous cré un taxe appeler cotisation à l'association des assurés April
Ensuite, je renegocie mon emprunt à 2 reprises et là, à chaque fois des erreurs (à leur avantage evidement).
il faut envoyer des mails, les rappeler etc...En attendant je ne paie pas (au moins ça va bouger).
On m'envoie pas les elements que je demande sauf une facture avec une mise en demeure  et 25€ de frais.
on me renvois de nouveau une facture avec des frais d'echéance et cette fameuse cotisation à l'association des assurés April doublés. Ces pratiques sont trés désagréables et avec cet assureur, tout est bon pour pour prendre des sous. A fuir absolument</t>
  </si>
  <si>
    <t>yann-53279</t>
  </si>
  <si>
    <t>Bonjour, suite à une renégociation de prêt faite en novembre 2016, j'ai reçu enfin fin février 2017, les nouvelles cotisations (après une dizaine de coups de fils au service client et envoi de documents). Et oh surprise on m'envoie un courrier standard de l'échéancier de cotisations où je peux voir qu'un rappel de 230 € sur les années 2015/16 a été fait parce que les caractéristiques du prêt ne sont pas les mêmes que les éléments reçus. Cette explication m'a été donnée car j'ai du appeler le service client pour m'expliquer cette situation. Et aujourd'hui je n'ai aucun élément détaillé me précisant d'où vient l'erreur, et pourquoi. Le calcul des cotisations a été forcément fait à l'ouverture de mon prêt initial avec un tableau d'amortissement envoyé et archivé. Ce sont donc ces éléments que je veux voir pour discuter et comprendre.... Je vous tiens informé car je suis déterminé à comprendre et à aller jusqu'au bout de ma démarche...</t>
  </si>
  <si>
    <t>krole-53231</t>
  </si>
  <si>
    <t>Je suis chez cet assureur depuis 10 ans et le service client est devenu complétement absent. Pas de réponse aux mails, il faut renvoyer les documents plusieurs fois et rien ne bouge. C'est déplorable. Je suis très motivée pour changer d'assureur.</t>
  </si>
  <si>
    <t>ceillierc-51774</t>
  </si>
  <si>
    <t>service impossible à joindre au téléphone, en cas de renégociation de prêt les cotisations augmentent sans raisons. On vous trimballe de service en service sans jamais avoir de réponse à vos queltions. j'attends janvier pour résilier définitivement et je déconseille cette assurance</t>
  </si>
  <si>
    <t>alexisavis-96417</t>
  </si>
  <si>
    <t>On vous vend une assurance à un prix fixe je demande confirmation on me confirme et la après signature on me sort des frais supplémentaire (cotisations) à payer en une fois non négligeable pour un très petit budget de bons commerciaux pour signer des contrats.</t>
  </si>
  <si>
    <t>Magnolia</t>
  </si>
  <si>
    <t>chris-88089</t>
  </si>
  <si>
    <t>Magnolia m'a trouvé une assurance emprunteur sans problème. Tout s'est bien passé jusqu'à ce que mon pret soit racheté par une autre banque. J'ai donc résilié mon assurance et c'est là que les problèmes ont commencés. Depuis maintenant deux mois les prélèvements sont effectués par l'ancienne assurance soit au total plus de 300 euros. Magnolia se contente de répondre que le dossier est en cours de traitement. C'est tout juste si on ne me dit pas que j'ai qu'à attendre et que c'est comme ça. JE SUIS TRES EN COLERE D'AUTANT PLUS QUE CELA A MIS MON COMPTE DANS LE ROUGE D'OU DES FRAIS PRIS PAR LA BANQUE</t>
  </si>
  <si>
    <t>ludo77-78900</t>
  </si>
  <si>
    <t>Pitoyable incompétents meme des amateurs ont plus de sérieux dans le suivi des dossiers....résiliation envoyée à une autre banque la totale quoi...et comble du gâteau en rentrant échéancier plus prélèvements et frais d adhesion</t>
  </si>
  <si>
    <t>verot-71301</t>
  </si>
  <si>
    <t>j'ai tester le service Magnolia après avoir vu leur pub a la télé. Changement de mon assurance emprunteur pour 2 fois moins cher avec garanties équivalentes grâce a la loi Hamon !</t>
  </si>
  <si>
    <t>ericm3845-64168</t>
  </si>
  <si>
    <t>Ma femme et moi-même avons tenté de changer notre assurance emprunteur en utilisant les services de Magnolia. Après quelques mois de formalité administrative, nous apprenons que nous allons être prélevé des mensualités de la nouvelle assurance tandis que notre banque en parallèle rejetait la subrogation d'assurance. En effet, une garantie manquait pour assurer un niveau équivalent au contrat initial. Cet organisme est capable de commencer à prélevé les mensualités alors qu'ils n'ont aucun contrat signé de leur coté (sur le contrat 3 signatures doivent être apposées : l'assuré, l'assureur et la banque). Bien que nous avons la possibilité de mettre à jour les garanties du contrat en cours de souscription chez Magnolia, à la vu de ces pratiques douteuses, j'ai préféré demandé l'arrêt des démarches. Cela fait maintenant un mois que je me bats pour résilier ce contrat (pas totalement signé du coup) et pour obtenir le remboursement des deux premières mensualités qui font doublon avec l'assurance initiale de la banque. Les interlocuteurs nous forcent à pousser les démarches ou nous redemandent plusieurs fois le courrier de la banque signifiant le refus de subrogation pour au final ne pas répondre et laisser courir les prélèvements. Cela est inacceptable.</t>
  </si>
  <si>
    <t>jean-lefevre-61587</t>
  </si>
  <si>
    <t>Magnolia.fr m'a été recommandé par une connaissance et m'a permis de changer facilement mon assurance de prêt en utilisant la loi Hamon. 
J'ai pu comparer une dizaine de contrats et ainsi choisir le plus avantageux. Content de mon choix final !</t>
  </si>
  <si>
    <t>manonjoye-89627</t>
  </si>
  <si>
    <t xml:space="preserve">Traitement des documents beaucoup trop long, 11 jours ! Et en plus il y a toujours un problème. Réponse par courrier uniquement donc une énorme perte de temps, un simple mail serai beaucoup plus efficace.
Des explications très vagues, une attente par téléphone interminable. 
Je ne recommande pas du tout !!! J'attend 2 mois d'indemnisation et il y n'y a rien qui se débloque </t>
  </si>
  <si>
    <t>Sogecap</t>
  </si>
  <si>
    <t>xjr-87663</t>
  </si>
  <si>
    <t>un combat de tous les instants pour obtenir ses droits demande de documents incessants perte de ces même documents expertise médicale par un expert payé par leurs soins bilan malgré un arret de travail et un passage en invalidité suite a un cancer ! refus de sogecap  de prise en charge</t>
  </si>
  <si>
    <t>01 septembre 2019 suite à une expérience en septembre 2019</t>
  </si>
  <si>
    <t>bert-78852</t>
  </si>
  <si>
    <t>cette société m a plusieurs fois demander les memes pièces que j envoyais en lettre suivie, tout ça pour faire trainer le dossier, à eviter allez voir ailleurs. impossible d avoir quelqu un qui au telephone qui connait votre dossier, ils sont juste bons a encaisser</t>
  </si>
  <si>
    <t>ysa-74890</t>
  </si>
  <si>
    <t>Ne repondent pas au courriers RAR ni au mails des clients. Assureur qui joue avec les mots pour ne pas prendre en charge votre dossier. Aucune considération pour des personnes en maladie qui réclament leurs droits et ont payés pourtant leurs échéances en temps et en heure.</t>
  </si>
  <si>
    <t>assuree-fachee-71303</t>
  </si>
  <si>
    <t>Nullle, nulle et nulle</t>
  </si>
  <si>
    <t>courtois-70595</t>
  </si>
  <si>
    <t>pertes de documents sans cesse faits constatés dans de nombreux cas, délais de réponses,  suivi de dossiers inexistants qui ont fait que nous n'ayons pu bénéficier de garanties souscrites initialement à la signature d'un prêt pour mon épouse gravement malade on pourrait a une connivance entre la société générale et la SOGECAP pour ne pas indemniser les ayant droits, nous  souhaitons créer un collectif afin poursuivre la SOGECAP et la société générale e justice</t>
  </si>
  <si>
    <t>jojo-61092</t>
  </si>
  <si>
    <t>A chaque appel aucune réponses ,le service médical répond au bout de trois mois alors que le délais est de 11 jours ouvrés.
Je déclare une nouvelle pathologie on me répond lors d l'expertise médicale toutes les pathologies existantes sont prisent en compte,donc aprés deux expertises on me parle d'une tièrce expertise dont la moitié à mes frais.Non respect des garanties déclare une non prise ne charge pour cause IPP invalidité permanente partielle car en dessous de 66% alors que sur les garanties il est précisé que la non prise en charge c'est pour une IPT invalidité permanente totale.Alors que je croyais que seul les invalide catégorie 3 étaient en invalidité permanente totale.
Je suis en catégorie 2 ??????</t>
  </si>
  <si>
    <t>domi-58675</t>
  </si>
  <si>
    <t>Avec Sogecap, mieux vaut ne pas tomber malade, on reçoit souvent des demandes de pièces pour compléter le dossier, alors que vous venez de les envoyez. 3 mois de retard, et pendant ce temps ils encaissent quand même les mensualités!!! On vous fait miroiter au téléphone que vous allez être payé mais les semaines passent et....rien, sauf des demandes de pièces. Au début de mon arrêt tout se passait bien et depuis quelques mois il faut toujours se battre! Décevant!</t>
  </si>
  <si>
    <t>steph30-58257</t>
  </si>
  <si>
    <t>LAMENTABLE, PITOYABLE, HONTEUX, CATASTROPHIQUE... un mois et demi d'attente pour une assurance crédit conso. qui en plus n'est même pas obligatoire au yeux de la loi... SOGECAP! Vous devriez avoir honte. Salariés de SOGECAP! Ne préconisez jamais cette assurance à vos enfants.</t>
  </si>
  <si>
    <t>stu78-49727</t>
  </si>
  <si>
    <t>Zéro gestion, zéro service à la clientèle, 100% bureaucratie, bon pour rien.  Ce groupe a atteint les profondeurs du zéro service jamais vu ailleurs.  Si vous utilisez Societe Generale refuser leur groupe d'assurance SOGECAP  !!!!</t>
  </si>
  <si>
    <t>elcielo-137272</t>
  </si>
  <si>
    <t>Très décevant, aucune consideration du client, des mois d'attente d'instruction du dossier pour le remboursement du prêt, toujours pas réglé malgré de nombreuses relances restées sans suite. Ce type de compagnie ne devrait pas existe! A FUIR absolument!</t>
  </si>
  <si>
    <t>MetLife</t>
  </si>
  <si>
    <t>noixdecoco33-133644</t>
  </si>
  <si>
    <t>Nous avons souscrit une assurance emprunteur sur notre logement principal en 2015. Nous avons racheté notre crédit et changé d'assurance pour le nouveau crédit en Mars 2021. Metlife a continué à prélever notre compte après que nous ayons soldé le crédit. Nous avons changé de banque et Metlife nous envoie des courriers avec AR pour réclamer le règlement des échéances d'un crédit qui n'existe plus. Pas de numéro de téléphone, pas d'adresse mail, juste un numéro de compte pour faire des virements et une adresse postale générique. 
Ces pratiques sont infames. Comment une entreprise comme celle-ci peut continuer à fonctionner avec de telles pratiques? Ils semblent au dessus des lois de protection des consommateurs... A fuire!!!!</t>
  </si>
  <si>
    <t>walli-422-131626</t>
  </si>
  <si>
    <t>Bonjour,
Souhaitant prolonger un prêt immobilier, ma banque réclame un courrier de METLIFE pour calculer le TEG. J'ai envoyé un mail dans ce sens au service client fin juin. A ce jour, après 4 mails renvoyés et une demi-douzaine d'appels aux réponses pleines de promesses, je n'ai toujours rien reçu et me retrouve bloqué avec ma banque. Je leur fais partir ce jour un courrier recommandé avec menace de bloquer le paiements de l'assurance. Je ne sais si cela est très réglo mais je ne vois guère d'autres solutions. 
Cette société METLIFE est une horreur sans nom.
Walter NAVARRA</t>
  </si>
  <si>
    <t>airbus-116736</t>
  </si>
  <si>
    <t>Étant en maladie depuis le 29/01/2021 j'ai donc fait déclencher l'assurance emprunteur pour longue maladie après la franchise de 90 jours et je suis très satisfait de la rapidité et du sérieux de cette assurance qui m'a très vite indemnisé je suis donc étonné des mauvaises appréciations.</t>
  </si>
  <si>
    <t>marie64122-116117</t>
  </si>
  <si>
    <t>Assureur injoignable en attente de remboursement aucune réponse à mes nombreux mails. 
Quant au téléphone, les opérateurs doivent être à l'étranger... on nous promet qu'un manager va rappeler... bien entendu personne ne se donne la peine de rappeler.
Je déconseille fortement.</t>
  </si>
  <si>
    <t>blanc-115839</t>
  </si>
  <si>
    <t xml:space="preserve">J ai envoyé à 3 reprises depuis mars2021 une demande de résiliation d assurance liée au remboursement total de mon crédit immobilier. Aucune réponse.
On me dit au téléphone que le mail va être traité, je n y crois pas trop!
Que faire ? </t>
  </si>
  <si>
    <t>thierry-97668</t>
  </si>
  <si>
    <t>il s'agit d'une assurance proposée avec un prêt de la caisse d'épargne en 2005.
Suite au remboursement total de mon prêt en 4/2020, la société METLIFE a continué les prélèvements.
Côté caisse d'épargne, ils indiquent ne pas être tenu de le faire puisqu'il ne s'agit pas du groupe CE. 
Côté METLIFE, leur site mentionne qu'il suffit d'envoyer un mail avec quelques informations  (https://www.metlife.fr/mes-demarches/assurance-emprunteur/remboursement-total-ou-partiel-snc/).
Mais au bout d'un mois et 3 mails, aucune nouvelle de cette société.
les mails ont bien été reçus et lus (les AR de lecture en font foi) mais les prélèvements se sont poursuivis et aucun retour de leur part pour valider la bonne prise en compte de ma demande. 
Bien évidemment  la demande de remboursement des prélèvements indus n'est pas traitée elle non plus.</t>
  </si>
  <si>
    <t>cat-97163</t>
  </si>
  <si>
    <t>Je me  fais violence pour mettre une etoile! à fuir pour les futures emprunteurs .
entreprise fantôme. j'ai renégocié un prêt et envoyé le nouvel l'échéancier prêt depuis 9 mois à metlife pour obtenir les nouveaux montants d'assurance prêt avec nouvel échéancier . j'attends encore, comme tout le monde .. je pense que je vais bloquer les prélèvements , le seul moyen de les faire bouger. je n'ose imaginer le désespoir de ceux qui ont affaire à eux en cas de décès...En plus il aparait que si l'on veut changer d assureur , il faut des documents de Metlife qu'on ne rEçois bien sûr jamais donc on est prisonniers .</t>
  </si>
  <si>
    <t>geo--95964</t>
  </si>
  <si>
    <t xml:space="preserve">Metlife fait des avenants sans nous avertir et augnemente la mensualité de 12 %.
Et bien sur impossible de les contacter  par téléphone au 0149024000 sur le numéro non surtaxé. </t>
  </si>
  <si>
    <t>gwen-90272</t>
  </si>
  <si>
    <t>Je suis en démarche de résiliation auprès de cet assureur et je m arrache lzs cheveux, plusieurs mail de résiliation avec les numéros de dossier ont été adressé avec le certificat d adhésion de la nouvelle compagnie et rien !!
Aujourd hui je ne peux même donner une date de prise d effet à la nouvelle compagnie et me retrouve dans la panade car en juillet mes prélèvements commence !!!
Metlife est complètement absent ou alors on nous fait payer un numéro de téléphone en 0800 sous prétexte du covid !!! C est abberant !</t>
  </si>
  <si>
    <t>juju83-86922</t>
  </si>
  <si>
    <t>tarif qui augmente sans information de leur part et surtout qui ne correspond pas à celui qui a été signé, service injoignable et numéro payant à des heures très serrées 9à 12 et 14 à 17....</t>
  </si>
  <si>
    <t>26 octobre 2019 suite à une expérience en octobre 2019</t>
  </si>
  <si>
    <t>hugo-80443</t>
  </si>
  <si>
    <t>3 demandes par mails sans
Retour.</t>
  </si>
  <si>
    <t>bender-77636</t>
  </si>
  <si>
    <t xml:space="preserve">Plus de 3 mois et toujours pas d'arrêt des prélèvements après remboursement anticipé du prêt immobilier...
Au téléphone on vous dit qu'il faut un papier A , 1 semaine après un autre conseiller vous dit que c'est le papier B ....
Aucun suivi client, on doit vous envoyer un mail, 2 semaines il est toujours pas là...
Allez voir ailleurs vous trouverez très facilement mieux que ça.   </t>
  </si>
  <si>
    <t>tek-39827</t>
  </si>
  <si>
    <t>Cet assureur est catastrophique... Depuis des mois j'envoie des mails pour faire mensualisé un contrat et aucune réponse. Ce n'est pas la première fois que cela arrive.</t>
  </si>
  <si>
    <t>cronical-74774</t>
  </si>
  <si>
    <t xml:space="preserve">Bonjour, Je n'ai pour l'instant pas rencontré de problèmes avec Metlife. Certes les délais de traitement peuvent être longs mais les conseillers à qui j'ai eu à faire sont à l'écoute et font de leur mieux pour traiter les demandes rapidement. 
</t>
  </si>
  <si>
    <t>13 septembre 2018 suite à une expérience en septembre 2018</t>
  </si>
  <si>
    <t>paris-paris-13-66838</t>
  </si>
  <si>
    <t>Ne rembourse pas les échéances prélevées en excès. Aucune discussion possible, n'ouvre aucun discussion alors qu'un autre projet d'assurance de pret est sollicité. Pompe à prime et c'est tout.</t>
  </si>
  <si>
    <t>sans-27750</t>
  </si>
  <si>
    <t>Contrat S200056368 Bientôt 5 mois (dans 6 jours) depuis ma demande et j'attends toujours un avenant de diminution de garantie suite à un remboursement partiel des capitaux assurés, et le remboursement de la cotisation induit ...... Service relation clientèle n'ayant aucune influence sur le gestion gestion et qui se borne à me dire "que ce service accuse quelques retards" ......   Et ce malgré plusieurs relances téléphoniques. De l'amateurisme à l'état pur.
Je ne peux que déconseiller fortement cette société qui doit connaître de gros problèmes de gouvernance.</t>
  </si>
  <si>
    <t>bill707-59186</t>
  </si>
  <si>
    <t>A éviter . Résiliation suite à un changement d'organisme bancaire demandée depuis 3 mois impossible. incompetence du service client qui malgré mes nombreuses relances n'a toujours pas arrêté les prelevements sur mon compte bancaire .il n'y a aucun suivi...</t>
  </si>
  <si>
    <t>marie-57787</t>
  </si>
  <si>
    <t>INCOMPETENT tout simplement, pas de suivi client, pas de réponse à nos questions. ils continuent de prélever alors que nos prêts sont remboursés et ce malgré nos demandes de résiliation</t>
  </si>
  <si>
    <t>patty-57056</t>
  </si>
  <si>
    <t>Délai de réponse trop long malgré les relances. A éviter.</t>
  </si>
  <si>
    <t>client49-56833</t>
  </si>
  <si>
    <t>A DECONSEILLER FORTEMENT. Aucune réponse de leur part pour avoir un document récapitulatif malgré des relances. Contrat en cours de clôture depuis des mois suite au rachat de mon prêt. Toutes les pièces sont en leur possession, j'ai du faire opposition et par contre je reçois un avis d'échéance de cotisation alors que c'est eux qui me doivent de l'argent. HONTEUX TOUT SIMPLEMENT</t>
  </si>
  <si>
    <t>23 juillet 2017 suite à une expérience en juillet 2017</t>
  </si>
  <si>
    <t>philou1953-56192</t>
  </si>
  <si>
    <t>Très mal géré... Les remboursements d'assurance prennent des mois, alors que les documents ont été envoyés. On me dit que les documents nécessaires n'ont pas été reçus et ensuite Metlife s’aperçoit qu'ils sont bien arrivés.</t>
  </si>
  <si>
    <t>grazi-50216</t>
  </si>
  <si>
    <t>suite au décès de mon époux l'assurance Metlife auquel nous avons souscrit un contrat en cas de décès pour rembourser le créancier.
A ce jour 13/12 et après plus d'un moi d'envoi du dossier complet et les pièces justificatives en AR ainsi qu' un email pour savoir ou en étai celui ci, Je suis toujours sans réponse de rien ,sauf qu'on m'a renvoyée les chèques des mensualités de Mr et de Me ainsi un papier de résiliation et que de nouveau début décembre on me prélève de nouveau la mensualité de l'assurance ..
J'aimerais juste savoir ou en ai le dossier après plus de 40 jours.</t>
  </si>
  <si>
    <t>julien-49244</t>
  </si>
  <si>
    <t>Bonjour, sommes nous obligés de prévenir metlife lors d'une renégociation de crédit immobilier par la même banque? Dans cette diminutuion du taux d'emprunt, Faut-il favoriser une diminution du temp d'emprunt ou réduire juste les mensualités? A l'origine j'étais a temp plein (avec état de santé spécifique)et maintenant je suis en invalidité de type 1, mon nouveau état de santé est déclaré a metlife, mais refaire tout un dossier est très lourd (pour une révision du capital emprunté à assurer sans changer de banque) . Si je renégocie mon prêt avec la banque, je ferais des économies, mais j'ai peur qu'il me refasse un nouveau contrat avec des options diminuées ne reprenant pas mon contrat d'assurance initiale, qu'en pensez-vous?</t>
  </si>
  <si>
    <t>pbel-114030</t>
  </si>
  <si>
    <t>Déclaré invalide 3eme categorie par la cpam, suravenir assurance rechigne à appliquer les conditions générales de mon contrat collectif des assurés n°5007. A savoir invalidite  3eme categorie cpam = PTIA donc  prise en charge du capital restant du. Compliqué pour un invalide de se défendre face à un assureur qui n applique pas les conditions qu il impose</t>
  </si>
  <si>
    <t>Suravenir</t>
  </si>
  <si>
    <t>mme--107109</t>
  </si>
  <si>
    <t xml:space="preserve">Totalement nuls. 
a éviter. 
Vous êtes assurés et ils font tout pour ne pas vous indemniser. 
Passez votre chemin et prenez des vrais pros de l'assurance... </t>
  </si>
  <si>
    <t>lylac-96839</t>
  </si>
  <si>
    <t>Apres de mauvais conseils donnés par ma conseillère au CMB , j'ai la désagreable surprise d'avoir un doublement de ma franchise.
Voila plus 9 mois que je suis en arrêt et toujours aucun versement.
A quoi cela sert il de payer une garantie ?
Très insatisfaite de ma banque et de l'assurance emprunteur.
Je regrette vraiment d'avoir fait affaire avec le CMB et SURAVENIR</t>
  </si>
  <si>
    <t>ojonard-70604</t>
  </si>
  <si>
    <t>Cet assureur n'est bon que pour le prix. Pour tout le reste, passez votre route.</t>
  </si>
  <si>
    <t>gr-69855</t>
  </si>
  <si>
    <t>Lors de l'achat d'un véhicule mes parents ont contracté l'assurance décès sécurité sénior. Mon père est décédé la première année de cet achat et l'assureur ne veut pas prendre en charge. nous ne connaissons pas les causes du décès et ne les connaitrons jamais mais ils s'entêtent à réclamer une cause !!! Ceci malgrè un courrier très clair du médecin traitant. Assurance à fuir ++++ Ils m'ont clairement dit au téléphone que c'est une grosse somme à prendre en charge... Par contre, encaisser le prix de l'assurance ne leur pose pas de problèmes !!!</t>
  </si>
  <si>
    <t>oxpox-66012</t>
  </si>
  <si>
    <t>Suite à un remboursement de prêt relais, NAOASSUR ne m a pas remboursé les sommes indûment perçues. Pire, sans explication il m a prélevé plus de 500 Euros au lieu des 70 prévus. Personne ne répond aux demandes d'explications. Je n ai pas de nouvel échéancier. Je n ai aucune idée de combien sera mon prochain prélèvement en septembre. C est une honte. Le prestataire fournisseur de cette d'assurance CAFPI ne m apporte pas de réponse non plus et dit ne pas avoir de retour de leur part.</t>
  </si>
  <si>
    <t>nanou22-61300</t>
  </si>
  <si>
    <t>Fuir  cette assurance.  Prêt immobilier fait en 2010 avec  leur assurance emprunteur. Avril 2014 accident. Perte de l'usage de ma main gauche. Jusqu'ici indemnités prises en compte.. Début décembre courrier me demandant d'aller voir une psychiatre. J'appelle pour demander pourquoi réponse : c'est un médecin expert de l'assurance. Donc j'y vais car cela est compréhensible de leur part de demander d'aller voir un expert pour être indemnisé. Donc rdv le 29 décembre confiante.. Ma main est toujours paralysée. Sauf que c'était vraiment en psychiatre que j'étais convoquée... La ça n'est pas passé... Je suis invalide pas mal dans ma tête ..le jour ou le prêt doit être indemnisé rien sur le compte.. Je rappelle suravenir qui me dit qu'il faut attendre l'expertise du ' mèdecin expert' OK... J'attends...  Étant assuré a 50 % j'étais remboursé la moitié du prêt... Et bien plus maintenant. La psychiatre à décidé que j'étais 'soignée' sans main gauche mais soignée..explications : la dame est souriante et heureuse de vivre... Donc attention si vous devenez handicapés soyez très malheureux dans votre tête.. Je n'en reviens toujours pas..  Incroyable .. Je vais faire appel à un avocat car ce n'est pas logique qu'une psychiatre décide si je suis invalide ou pas... Assurance a fuire... Ce sont des banquiers qui ne pensent qu'a mettre les assurés dans la' misère '</t>
  </si>
  <si>
    <t>locamo-59442</t>
  </si>
  <si>
    <t>surtout si vous prenez une assurance emprunteur, ne decedez pas. le service succession et l'ass suravenir ne veulent pas payer, cherchent la petite bête et sont incompétents au possible</t>
  </si>
  <si>
    <t>28 septembre 2021 suite à une expérience en juillet 2021</t>
  </si>
  <si>
    <t>niko94370-85357</t>
  </si>
  <si>
    <t>Aucun respect de ce qui avait été négocié avec la courtière concernant notre emprunt, aucune réponse à nos multiples relances concernant les erreurs dont nous sommes victimes de la part de la BNP et de Cardiff . Une banque qui ne tient pas ses engagements, à fuir . Nous allons nous empresser de changer d'assurance emprunteur dès que possible ,idem pour l'assurance habitation qu'ils vous obligent à prendre chez eux lors d'un emprunt et qui est 3 ou 4 fois plus chères que celles des comparateurs.</t>
  </si>
  <si>
    <t>Cardif</t>
  </si>
  <si>
    <t>libellule100--132627</t>
  </si>
  <si>
    <t>Je suis en arrêt de travail depuis plus de trois mois, j’ai déclaré ma situation auprès de Cardif le 1er septembre on me répond que ma mensualité de septembre ne sera pas prélevée ce que je trouve très étonnant, je demande les démarches à effectuer pour la suite de min dossier, on me répond que l’on ouvre un sinistre et que je vais recevoir un dossier sous 48 heures par voie postale. mais aujourd’hui en ne voyant toujours rien arriver au courrier je les appelle, nous n’avons pas de trace de votre demande, cela ne laisse rien présager de bon pour la suite.
Quelqu’un a t’il déjà été dans ce cas de figure ?</t>
  </si>
  <si>
    <t>deuss-122462</t>
  </si>
  <si>
    <t xml:space="preserve">Bonjour
Franchement vous m'avez bien fait peur, j'ai commencer à bien flipper avec vos périples, j'ai vraiment pas de chance dans ma vie je précise mais perso j'ai envoyer les documents directement sur leurs site et non par courrier j'ai reçut le montant correspondant à l assurance vie de ma maman en 10 jours en renvoyant bien les documents correctement à chaque fois, je ne vous juge pas car je ne suis pas dans vos cas, mais merci Cardif j'ai rien à gagner à mettre 5 etoiles mais je remercie fortement BNP cardif pour mon cas. Si ça peut éventuellement rassuré certain parce que les gars j'ai pas dormis quand j'ai lu les récits d ici... Et je sais que ya vraiment des cas, entre les haineux, la concurrence et les gens qui sèche les chats au micro-ondes ça fait beaucoup...
Peace </t>
  </si>
  <si>
    <t>alienb54-104052</t>
  </si>
  <si>
    <t>Ils jouent sur le temps en s'appuyant sur la lassitude des assurés. L'ignominie de ce groupe est à vomir. Et je ne cocherai pas le souhait que mes coordonnées leur soient transmises par peur de représailles et menaces. Car oui c'est leurs pratiques</t>
  </si>
  <si>
    <t>alain62300-98443</t>
  </si>
  <si>
    <t xml:space="preserve">suite à votre décision sur mon dossier je me suit pas en accord avec vous en effet vous me dites que je n'ai pas déclaré mon traitement pour ma tension quand j'ai constituais mon dossier de prêt avec le commerciale il na dit que pour sa se n'été pas nécessaire et que à la signiature personne de domifinance ou de de vous même CARDIF  ne nous ai envoyé de courrier dans ce sens Comment voulez vous que je saches? Mais ma demande ne concerne en aucun cas un problème avec ma tension mais un problème avec de douleur avec ma hanche gauche je suis maintement obligé de marcher avec des cannes donc je pense que sa ne serre a rien de payé une assurance si celle si ne prend pas en compte quand vous avais un problème de santé  et si je meurt ma femme devrais continué a payé le prêt parce que nous avons pas mi mon traitement pour ma tension ! et si suis a mon problème de hanche je deviens INVALIDE je devrais continué a payé ? avec cette petite rente d'invalidité. je pense que je vais aller voir la maison de la justice sur mon secteur Lens 62300 voir un juriste et un avocat car je payé tous les mois mes traites ainsi que celle de l’assurance qui ne me me serve a rien donc je vais demandais le remboursement de cette cotisation assurance je ne suis a votre dispersion même pour une expertise sur mon secteur si cela peut permettre une avancée dans mon dossier de pris en charge . Juste pour information pour le prêt de ma maison il n'y a pas u de problème par la société CNP mais par compte par votre société CARTIF vraiment la galère. Je vais aussi écrire partout pour expliqué mon problème et je vais aller voir aussi  60 million de consommateur  ASSOCIATION POUR L'INFORMATION ET LA DEFENSE DES CONSOMMATEURS
63, Rue René Lannoy
BP 176
62303  LENS Cedex
Je reste a votre disposition maintenant a vous de voir votre position sur mon dossier
                           cordialement   </t>
  </si>
  <si>
    <t>desabuse82-100619</t>
  </si>
  <si>
    <t>Triste de lire autant de commentaires négatifs, surtout lorsque l'on est concerné par un accident de la vie! En maladie depuis fin mai, à ce jour le délai de carence de 90 jours est très largement dépassé, voila plusieurs mois que rien ne se passe!. A chaque appel de ma part, de nouveaux papiers et justificatifs me sont demandés...pour rien. Rien ne se passe, aucune compassion, pas de conseillers attribué. Je ne peux que me reconnaître dans les commentaires concernant la Cardif, organisme à la limite de l’honnêteté. Votre note de 1.6 sur le Net est même bien large eu égard a vos prestations.</t>
  </si>
  <si>
    <t>bra-100401</t>
  </si>
  <si>
    <t>Assureur à fuir absolument.
Je suis en arrêt maladie depuis janvier 2020 j'ai envoyé tous les documents demandès mais bizarrement à chaque fois on vous demande un nouveau document afin de faire trainer les choses et nous faire abandonner mais je ne lacherais rienJ'ai fait plusieurs courriers en recommandé mais aucun remboursement depuis.
C'est une honte,on paye des assurances hors de prix mais lorsqu'il s'agit de nous rembourser alors que l'on est dans notre bon droit plus rien du tout.</t>
  </si>
  <si>
    <t>sobel-99956</t>
  </si>
  <si>
    <t>Bonjour, je ne recommanderai la CARDIF à personne.
Mon mari est décédé depuis plus de 4 mois, la CARDIF a indemnisé la banque environ 2 mois après, mais elle continue encore aujourd'hui à prélever la cotisation d'assurance de feu mon mari, alors qu'elle ne devrait prélever que la mienne.
Ma situation financière est très précaire et je suis prélevée tous les mois de 130 €, un montant indu. On ne peut les joindre par téléphone, car on attend 20 mn et ça raccroche.
Aucune réponse à mes mails de relance.
Je ne sais plus quoi faire.</t>
  </si>
  <si>
    <t>william-98643</t>
  </si>
  <si>
    <t>Une Catastrophe, a chaque appel vous avez un message différents.Le dossier d'expertise médicale mandaté est arrivé au service réclamation mais pas transmis au service indemnisation…… Plusieurs appels des informations différentes, des délais de réponses a rallonge. il ssont dans l'incapacité du fournir un double du contrat emmargé……. malgrés plusieurs demande… enfin j'en passe une catastrophe. J'invite d'ailleurs toutes personnes en litige avec cette assurance a me contacter. Juriste de formation je pense que nous arriverons plus a obtenir des réponses a nos questions en regroupement nos doléances et pourquoi pas envisagé un recours collectif…. au vue des lectures sur ce site</t>
  </si>
  <si>
    <t>sam-97403</t>
  </si>
  <si>
    <t>Ils te demandent des documents et des formulaires a remplir jusqu'a là tous va bien ils disent que le dossier va être traité et attendre 15 jours ensuite passé ce délai il te redemande un document que tu a deja par envoye exemple :attestations d'employeur ou questionnaires médical tu attend encore bien 1 semaine 10 jour ils te redemande un autres document ils font que sà faire traîner alors que tu a tous donner c fini je prendrais plus cette assurance ils ne sont pas sérieux j'attends toujours sa fait 1 mois.</t>
  </si>
  <si>
    <t>titi-94970</t>
  </si>
  <si>
    <t>en arrêt depuis janvier 2020  cette assurance nous dit que l'arrêt de travail ne correspond pas au contrat signer on peux  s'asseoir sur la prise en charge des échéances  de prêt  de toute façon quand on paye tout va bien quand on a quelque chose rien ne va cette assurance sont comme la plus part de celle ci elle profite du malheur des gens assurance a éviter</t>
  </si>
  <si>
    <t>mathw-91985</t>
  </si>
  <si>
    <t>La pire expérience de souscription de ma vie. Nous avions avec ma compagne le projet d'investir dans du locatif afin de construire un patrimoine et des revenus passifs en vue des études de nos enfants et de notre retraite future.
Nous avions donc entamé les démarches pour acheter un bien immobilier à très fort potentiel.
Pour des raisons de santé liées à la grossesse passée de ma compagne, il a été nécessaire de refaire + de 5 rdv médicaux successifs dont deux examens avec prélèvements, les informations fournies chaque fois n'étant jamais suffisantes pour le "médecin conseil" de cardif. Au final le projet de financement a mis 6 mois au total, car au bout de 5 mois ils se sont rendus compte que finalement il n'était pas indispensable que nous soyons assurés tous les deux à 100%. Je me suis donc retrouvé à payer des indemnités de retard aux vendeurs uniquement car Cardif &amp; BNP Paribas ont en premier lieu refusé d'envisager de revoir le plan de financement en n'assurant que moi, malgré mes appels répétés à accepter toute condition qu'ils voudraient nous imposer pour peu qu'ils nous permettent de concrétiser notre projet rapidement.
Au final, nous avons refait tout le dossier de financement en procédure d'urgence, ce qui m'a bien montré que s'ils avaient entendu mes appels à négocier les conditions, tout aurait pu être bouclé en 2 mois au lieu de 6.
En résumé, j'ai signé un compromis en novembre pour une signature définitive fin février ... qui a été repoussée fin mai, j'ai perdu des sommes considérables à l'échelle de mon investissement à cause de leur surdité et de l'absence totale de dialogue.</t>
  </si>
  <si>
    <t>02 juin 2020 suite à une expérience en juin 2020</t>
  </si>
  <si>
    <t>thierry-seven-90116</t>
  </si>
  <si>
    <t>Depuis le 15 mai 2020, il a été donné une mainlevée d'un nantissement. Depuis cette date je n'ai aucune possibilité de contacter CARDIF pour clôturer mon contrat. Le standard donne un numéro de téléphone, ou personne ne répond depuis deux mois. C'est inadmissible</t>
  </si>
  <si>
    <t>marie-89342</t>
  </si>
  <si>
    <t xml:space="preserve">J'ai fait une demande pour une ipp, déclaration du médecin, relevé d'indemnisation sécurité sociale, expert, réponse au bout de 6 mois, refus pour exclusion de garantie, heureusement que je sais lire, aucune exclusion, actuellement le dossier est retourné au service médical, tout est bon pour arriver au terme du prêt, mon avocat s'en charge surtout que j'ai pris l'option incapacité de travail ? En comparaison aux autres assurances il y a de la marge, l'assureur de un. Autre prêt avec les mêmes garanties a directement procédé à l'indemnisation, à quoi ça sert de mettre les gens dans l'embarras et en arrivé à des procédures ?
</t>
  </si>
  <si>
    <t>lorelei-89242</t>
  </si>
  <si>
    <t>LAMENTABLE A FUIR</t>
  </si>
  <si>
    <t>val59158-88929</t>
  </si>
  <si>
    <t>Un combat qui dure depuis 1an maintenant, à base de dossiers envoyés par recommandé pour que l'on m'ignore ou me fasse croire que ceux-ci n'ont pas vraiment été envoyés.
Appels téléphoniques, mails, courriers, rien n'y fait, il font tout pour éviter le contact et essayer de m'aider.
L'un met la faute sur un collègue, l'autre sur leur site internet, la seule solution qui me vienne en tête est l'appel à un avocat, je n'en peux plus et je pense que c'est le seul moyen de faire avancer les choses.</t>
  </si>
  <si>
    <t>swansea44-81749</t>
  </si>
  <si>
    <t>Depuis mars 2010 je dois etre pris en charge par une assurance emprunteur 4217 dans le cadre d'un pret habitat assuré pour le décès l'invalidité totale et partielle à 100 % .
je suis en arret maladie depuis cette date et meme en invalidité depuis juin 2012.
Cardif pour ce soustraire à ses obligations contractuelles me présente un avenant pour une assurance 4208 qui ne correspond pas a celle souscrite.
j'ai obtenu une décision de justice qui confirme que je suis bien couvert pour le décès invalidité totale et partielle.
je suis un ancien cadre de la BNP et je suis scandalisé devant le non respect de cardif du contrat signé
je me pose des question sur quelle doit etre le respect de cardif devant un assuré qui ne connait pas forcement l'ensemble de ses droits.
je peut donner un seul conseil a un éventuel futur assuré  faire très attention a sa santé et surtout ne jamais souscrire de contrat chez Cardif assurance emprunteur s' il veut pouvoir vivre dans la sérinité</t>
  </si>
  <si>
    <t>barake-80758</t>
  </si>
  <si>
    <t xml:space="preserve">Bonjour en arrêt pour un cancer j'ai déposé ma demande de prise en charge depuis j'assume mes crédits et je paie mes cotisations d assurance cardif groupe BNP Paribas ils ne répondent pas ils ne reçoivent pas les mails ni les courriers suivis lis n'ont pas d'ordinateur et le personnel qui vous répond au téléphone ne fait preuve d'aucune empathie et c'est des menteurs bien formés
je prépare un dossier j'ai un eudm au cerveau et beaucoup de mal à me concentrer
Mais déterminé à faire valoir mes droits je me bas
C'est scandaleux mon seul combat devrait être la maladie
je me réveil en pensant à toi Cardif groupe BNP Paribas </t>
  </si>
  <si>
    <t>florian65-80738</t>
  </si>
  <si>
    <t>Aucune réponse au téléphone.
J'essaye de les appeler suite à un sinistre pour savoir où ça en est. Le répondeur auto me raccroche systématiquement au nez. Je passe par un autre chemin, 1 minute d'attente annoncée ... au bout de 20 minutes d'attentes je décide de raccrocher.
L'assurance de la personne, à qui j'ai casser le smartphone, essaye de les joindre depuis environ 2 mois pour obtenir juste 1 document qui permettrait à mon amie d'être rembourser par son assurance mais, là aussi, pas de réponse ...</t>
  </si>
  <si>
    <t>karinette-80152</t>
  </si>
  <si>
    <t>Bonsoir
Quand je lis tous ces messages je m inquiete vraiment 
Je viens de faire ma declaration documents envoyés hier en rar mais avec beaucoup de retard puisque arretee depuis novembre 2017 avec arret temps plein mi temps et de nouveau temps plein 
Apres contact avec cardif ils m ont assure qu il fallait que je fasse la declaration car j avais des droits et qu il faisait la retroactivite j ai plusieurs pathologie mais dont une qui fait partie des exclusion mais au telephone le conseiller m a assure que si c etait pris en charge mes autres pathologies elles ne sont pas dans les exclusions 
J ai donc pris rdv avec mon medecin qui a rempli tous les documents et j ai tout renvoye hier Cependant quand je lis tous vos avis je m inquiete et me dis qu on va surement me demander d autres documents qui auraient pu l etre en meme temps que ceux que je viens de renvoyer et que au final au vue de tous vos commentaires on va trainer longuement a me demander d autres pieces que j aurais pu fournir de suite et donc faire trainer. Voir meme essuyer un refus malgre des pathologies multiples et donc perte de temps pour chacun J espere me tromper et ne pas avoir à rejoindre le groupe des mecontents car j ai appele a plusieurs reprises et etais bien reçu meme si quand je demande si je dois joindre d autres pieces on est incapable de me dire car dixit la conseillere elle n est pas medecin mais elle doit bien savoir si d autres pieces sont necessaires Cela dit j ai reçu le dossier à remplir plutot rapidement et etais bien accueillie telephoniquement meme si on m a dit que l une de mes pathologie etait prise en charge alors que sur le document recu indique le contraire mais mes autres pathologies elles ne sont pas dans les exclusions Donc affaire à suivre j espere avoir un retour rapidement même si je sais que j'ai beaucoup tarde a declarer pensant ne pas y avoir droit mais apres discussion avec plusieurs personnes et ma conseillere on m a dit qu il fallait que j avais droit</t>
  </si>
  <si>
    <t>marscog-80127</t>
  </si>
  <si>
    <t>Chaque mois j'envoie le doc demandé le 1er. Je dois appeler 2 fois chaque mois pour que mon dossier avance. Le mois dernier j'ai été indemnisé le 24 du mois, ils avaient perdu mon dossier. Si je n'avais pas appelé rien ne se serait passé. Chaque mois je suis à découvert à cause des ces retards, mes agios ils s'en foutent !! Les délais de payement s'allonge chaque mois, aujourd'hui le 16 rien..</t>
  </si>
  <si>
    <t>oncleblu-67784</t>
  </si>
  <si>
    <t xml:space="preserve">Bonjour Pour mémoire Mon épouse a eu un cancer du sein droit de type carcinome globulaire infiltrant avec le système lymphatique de son bras droit. Après 3 ans d indemnisation pour arret de travail mon épouse est reconnue par la cpam en invalidité cat2 et bien sur en perte de son emploi
Aujourd hui mon épouse a été convoquée par un médecin expert de Cardif pour évaluer après les 3 ans de sa prise en charge et le faire passer en IPT
Apres examen rapide des documents et sans l'ausculter le médecin juge qu elle peut reprendre un travail à mi temps
 Facile lorsque nous avons 54 ans Disons un travail adapté du style répondre au tel par un employeur gentil qui lui achete un casque et un micro car mon épouse a perdu 20 pourcents de la mobilité de son bras droit
 Comment peut on dire cela d une personne qui a toujours une épée Damoclès sur sa tête
 son oncologue refuse de lui enlever son cathéter il juge trop tot de le retirer qui est toujours en traitement de micro chimio et surtout qui est en suivi avec un chirurgien pour sa deuxième phase de reconstruction des seins 
Une personne surtout une femme qui pour travailler voudrait avoir un physique présentable Qui n'est pas bien dans sa peau depuis son cancer et son ablation qui ne dort plus beaucoup bouffée de chaleur mal dans les membres inferieurs etc
 J'espère que la cardif va rendre un avis favorable à ce dossier et que ce dossier passe comme ils n'ont expliqué au telephone en IPT
De plus je n'ai pas qu'une seule assurance chez eux et il serait dommage que je les fasse annuler pour éventuellement avoir des soucis de remboursement lorsque j en aurai besoin
A suivre
</t>
  </si>
  <si>
    <t>avopan-78305</t>
  </si>
  <si>
    <t>En février, mon épouse a été victime d'un avc avec hémorragie. Je contacte CARDIF pour des crédits qu'elle a à BNP et CETELEM et ils refusent la prise en charge prétextant qu'au moment de l'accident elle ne travaillait pas. Si une personne victime d'un avc ne peut pas être reconnue en incapacité Temporaire de travailler, qui peut l'être ?</t>
  </si>
  <si>
    <t>ccool-77305</t>
  </si>
  <si>
    <t>Je paye quasiment 200 euros mois d'assurance emprunteur avec des indemnités journalières dans ce contrat je me retrouve arrête 3 mois et demi et en plus de leur lenteur de service j'ai repris depuis 3 mois je viens de recevoir un refus de prise en charge je déconseille cette assurance et vais les attaquer en plus d'aller voir ufc que choisir</t>
  </si>
  <si>
    <t>sad-76845</t>
  </si>
  <si>
    <t xml:space="preserve">Incapable de donner des réponses claires et précises sur nos demandes, un malheureux pret relais de 3 semaines devient un enfer à vivre. Lorsqu'on est agé de 70 ans impossible d'être traité correctement à croire qu'on est des pestiferés qui allont claquer demain, c'est une honte de balader les gens comme ça !!! 
Site extrêmement mal fait, aucun contact possible autre que par courrier ou téléphone, et au téléphone on vous dit toujours qu'un document va bientôt arriver, 3 jours plus tard absolument rien. Vous donnez les documents demandés mais rien n'y fait, on vous demande toujours autre chose. Bref fuyez vous qui cherchez une assurance de crédit, FUYEZ !!! </t>
  </si>
  <si>
    <t>larenardiere-75589</t>
  </si>
  <si>
    <t xml:space="preserve">Depuis le 1ere octobre en arrêt pour un cancer j'ai fait les démarches immédiatement auprès de cardiff afin de ne pas avoir de problème financier car déjà assez de soucis avec la maladie.
Le 22 janvier j'ai renvoyé un document médical et depuis rien on me répond toujours que c'est en examen au service médical. 
Et en attendant je paie toujours mes échéances. 
Malgré des relances téléphoniques et des mails. 
En plus des problèmes de santé j'estime que l'on ne devrait pas avoir à gérer les problèmes administratifs... </t>
  </si>
  <si>
    <t>bichonroux78-75290</t>
  </si>
  <si>
    <t>MIEUX VAUT ETRE BIEN PORTANT. incapable d etudier un dossier et d apporter des solutions. ne font que faire perdre du temps en vous baladant de commission 1 en commission 2 et nouvelle commission pour arriver in fine a un refus. aucune creativité bien que client BNP depuis 1996/  assureur nul</t>
  </si>
  <si>
    <t>valou-75042</t>
  </si>
  <si>
    <t>Nul très déçue, j'ai perdu mon 
Emploi et je continue a payer les échéances malgré mon assurance perte emploi que je paie depuis 2015, les conseillers au téléphone me certifient que je vais être remboursé sur mon compte perso mais non ils envoient l'argent à Bnp donc pas la peine de prendre une assurance</t>
  </si>
  <si>
    <t>sarah-74857</t>
  </si>
  <si>
    <t>Cela fait près de 5 mois que j'ai effectué une demande de prise en charge de mon assurance  toujours aucune prise en charge ils me demandent à chaque fois un papier supplémentaire et une fois ledit papier envoyé toujours une nouvelle excuse</t>
  </si>
  <si>
    <t>alveyronnais-74589</t>
  </si>
  <si>
    <t>remboursent quand ils veulent,jamais à date fixe! il faut attendre un mois avant les premiers remboursements qui s'ajoutent aux 90jours de carence (vous avez intérêt a avoir les reins solides) les conseillères téléphoniques sont patientes par contre ils encaissent à dates fixes...</t>
  </si>
  <si>
    <t>baptiste-57068</t>
  </si>
  <si>
    <t>Je suis en invalidité 2. Le médecin "expert" de la Cardif a déterminé mon taux à moins de 66% alors qu'il ne m'a même pas examiné et que ce n'est pas un spécialiste de ma maladie. Du coup j'ai également reçu la fameuse lettre dont parlent des centaines d'assurés en invalidité. Je ne peux plus travailler, ma pension d'invalidité est inférieure à mon crédit logement. Je pense que c'est la fin. Et pourtant je croyais être assuré contre la maladie...merci CARDIF.</t>
  </si>
  <si>
    <t>15 février 2019 suite à une expérience en février 2019</t>
  </si>
  <si>
    <t>melaniie26-62633</t>
  </si>
  <si>
    <t>decue, cela fait pratiquement 1an que j'ai fais la demande pour un dossier perte d'emploi aupres de mon conseiller BNP. je l'ai recu il y a seulement 
5mois environ. depuis je paie mes mensualité de mon emprunt avec beaucoup de dificultées. pourquoi souscrire et payer une assurance si le jour J on vous laisse en galere !!?</t>
  </si>
  <si>
    <t>dlauyan-70235</t>
  </si>
  <si>
    <t>En arrêt de travail depuis 10 moi, j ai fait une demande de prise en charge de l'assurance....Pas de soucis, les prelevements sont suspendus le temps de renvoyer le dossier..
Dossier renvoyé rapidement, avec une confirmation de la reception des documents...depuis des demandes de documents complémentaires ne cessent d'arriver, mon medecin en a ras le bol de les remplir...toujours pas de nouvelles...jusquà une menace d'inscription banque de france de la part de cetelem .. j 'arrive a m arranger avec eux mais cardiff c'etait engagé a traiter rapidement mon dossier suite à ça....et toujours rien...j'ai fait ma demande debut aout 2018... j 'en arrive a desesperer !!! quel recours ? association consommateur ? tribunal ?</t>
  </si>
  <si>
    <t>jeanluc41-69471</t>
  </si>
  <si>
    <t>Depuis trois ans en arrêt à cause d'une opération du dos et différents soucis de santé,  seulement cette année est reçu la documentation pour une éventuelle prise en charge de mon prêt perso et la c'est grâce à mon conseiller bancaire , sauf qu'aujourd'hui je suis en invalidité et il paye une partie mais je doit continuer à payer mes mensualité je ne comprend pas trop et on me dit que c'est normal pour rembourser plus vite , j'ai payer cette assurance justement au cas où quelque chose arriverai et je vois que ça ne sert strictement à rien , a par couvrire la banque assurance nul nul nul</t>
  </si>
  <si>
    <t>cedric-nouvel-68965</t>
  </si>
  <si>
    <t>refus de prise en charge d'un contrat accident de la vie sans savoir les causes du décès. et concernant  un contrat d'assurance pour un prêt, voila 4 mois qu'ils me demandent les mêmes documents, deja envoyés plusieurs fois . ils retardent les démarches.</t>
  </si>
  <si>
    <t>18 novembre 2018 suite à une expérience en novembre 2018</t>
  </si>
  <si>
    <t>marsouin-222-68707</t>
  </si>
  <si>
    <t>arrêt subitement des indemnisations ITT au bout de 42 mois payé, toujours en arrêt de travail motif par téléphone d'un salarié de cardif erreur de leur part on devais vous payé que douze mois ,il ne respecte pas du tout les clauses du contrat je vais saisir la médiation et faire joué ma protection juridique. incompréhensible.</t>
  </si>
  <si>
    <t>villaume-68680</t>
  </si>
  <si>
    <t>bonjour, je me range tout à fait au côté des nombreux commentaires concernant le traitement des dossiers d indemnités de la part de cardif suite à incapacité de travail. Trois semaines après la déclaration de sinistre je reçois enfin le dossier à constituer afin d être pris en charge je leur joints toutes les pièces demandées (je précise que j ai deux contrats un couvrant 75% de mes traites et le second les 25% ) Je mets les pièces dans la même enveloppe avec les deux numéro de dossier. Trois semaines plus tard je reçois un courrier me réclamant le certificat médical soit disant manquant pour un des deux dossier et deux jours plus tard nouveau courrier me réclamant le tableau d amortissement du prêt qui lui est manquant pour le deuxième dossier BIZARRE QUE CE NE SOIT PAS LA MEME PIECE QUI MANQUE DANS LES DEUX DOSSIERS ??? (à signaler au passage que le deuxième courrier est daté du 9 alors que le cachet de la poste est lui au 13, la poste la plus proche doit être bien loin ! ) Je réuni mes force et j appelle (moyennant la ruine de mon forfait à écouter un concerto de musique classique pendant un quart d' heure ) quand on finit par me répondre j explique à la personne en ligne mon cas et lorsque que je lui fait la remarque que c est tout de même bizarre que ce ne soit pas la même pièce qui manque dans les deux dossiers et, que concernant le tableau d amortissement, mon prêt immobilier étant souscrit chez BNP Paribas dont Cardif est une filiale il aurait tout à fait la possibilité de se le procurer en interne je me suit fait tout simplement fait raccroché au nez ! Ceci par une personne qui à quand même un emploi grâce aux clients u il est sensé renseigner INTOLLERABLE ! A part gagner du temps et nous faire cumuler les frais et les tracas je ne vois pas d autre explications.</t>
  </si>
  <si>
    <t>daguet-68229</t>
  </si>
  <si>
    <t>Pret souscrit le 21/07/2017. J'ai été mis en invalidité catégorie 2 le 1/06/2018 après un arrêt de travail du 14/05/2018 (jamais arrêté avant) A ce jour on me demande toujours des documents ... et toujours pas de prise en charge. C'est pénible je me trouve en face d'un assureur qui met un maximun de mauvaise volonté pour effectuer une prise en charge</t>
  </si>
  <si>
    <t>25 octobre 2018 suite à une expérience en octobre 2018</t>
  </si>
  <si>
    <t>sandra-68051</t>
  </si>
  <si>
    <t>Bonjour,
En arret maladie pour depression depuis le 17 janvier 2018 je demande à cardif si cette pathologie est prise en charge on me dit oui on m’envoie le dossier à remplir ou je fournis toutes les pieces demandees pour au final un refus sans savoir pourquoi ni les conditions de leur contrat je suis degouter de cette assurance</t>
  </si>
  <si>
    <t>abbealaoui-67975</t>
  </si>
  <si>
    <t>.......</t>
  </si>
  <si>
    <t>sardine-67947</t>
  </si>
  <si>
    <t>Mécontentement de prise en charge du sinistre ITT par cardif via le courtier multi impact. Délais de traitement 4 mois pour au final envoyer un courrier type de refus de prise en charge invoquant les conditions générales :les affections psychiques et leurs conséquences sont prise en charge si celles ci ont nécessité une hospitalisation de plus de 15 jours consécutifs dans les six mois suivant le premier jour d arrêt de travail.j ai été hospitalisée 2,5 mois. Ma demande d hospitalisation a été faite au psychiatre quelques mois après mon arrêt mais mon hospitalisation effective a eu lieu 7 mois après mon arrêt de travail! Cardif a bien eu les bulletins d hospitalisation  . La dépression n est pas une maladie qui s apprécie en temps, elle évolue sournoisement. Le principe de fonctionnement de cardif est trés simple: refuser la prise en charge de principe . Je constate sur ce site que je ne suis pas la seule à rencontrer ce problème. Je ne vais pas hésiter à contester la décision de cardif en envoyant un courrier au service qualité réclamation puis si je n obtiens pas gain de cause, je saisirais le médiateur des assurances et d aller en justice .je n hésite pas à leur faire mauvaise presse.et même à résilier mon contrat si cardif ne fait rien.</t>
  </si>
  <si>
    <t>deixa-66654</t>
  </si>
  <si>
    <t>pas moyen d'obtenir une personne compétente du service indemnisation au tél, dossier qui traine depuis 4 mois...</t>
  </si>
  <si>
    <t>yoanneric06-66001</t>
  </si>
  <si>
    <t>Catastrophique !!
une véritable a**** ... 
Baladé entre Cardif , Cetelem et autres services, dossier pas enregistré, pas de déclaration de sinistre en ligne , seulement par courrier, sinistre toujours pas pris en charge 3 semaines après la sortir de l'hopital ..  et des heures perdues au téléphone ...
jamais la même explication, chaque intervenant vus raconte une histoire différente ...
refus de recherche de mon dossier par nom : prenom : adresse ... il faut le numéro de dossier !
pratique quand on est dans un hopital !
malgré des demandes par téléphone et courrier en plusieurs années je n'ai jamais reçu le duplicata des conditions générales du contrat !!</t>
  </si>
  <si>
    <t>bibi26-66114</t>
  </si>
  <si>
    <t>Arrêt maladie longue durée puis passage en invalidité 2 par CPAM en juin 2018 ...2 mois après le dépôt de dossier Cardif m'indemnisait ... difficile de faire plus rapidement .. merci Cardif</t>
  </si>
  <si>
    <t>koala-65759</t>
  </si>
  <si>
    <t>J'ai essayé de rejoindre Cardif dans le cadre d'un changement d'assurance emprunteur. 
Un premier devis a été fait par téléphone, il aurait dû m'être envoyé par mail. 10 jours après, pas de réponse, je les relance par téléphone. Le même conseiller que lors de mon 1er appel me soutient que je n'ai jamais fait de devis chez eux. Je dois tout recommencer. Encore une fois, je ne reçois pas de mail. Il faut que j'envoie moi-même un message pour avoir enfin un devis écrit.
Lorsque je me rapproche de mon assureur actuel, celui-ci me demande à ce que Cardif leur envoi le devis par RAR pour pouvoir se prononcer sur le niveau de garantie. Mon interlocuteur, toujours le même, refusera catégoriquement de faire cet effort, sous prétexte que "ce n'est pas comme ça que ça marche". Soit. Ils n'ont pas besoin de nouveaux clients apparemment. 
J'ajoute que ce conseiller maîtrisait très difficilement le français.</t>
  </si>
  <si>
    <t>fern-56917</t>
  </si>
  <si>
    <t xml:space="preserve">bonjour, 
je suis en arrêt maladie depuis le 18/11/16 suite à une uncho-discarthrose. 
Le 7/09/17 je me suis fais opérer des cervicales, à ce jour, les douleurs que j'avais avant l'opération au bras droit "type décharges électriques" sont tjrs là, de plus, depuis un peu plus d'un mois une même douleur au bras gauche certes moins forte est apparue ainsi que des vertiges lorsque je baisse ou lève la tête. 
L'assurance CARDIF avait bien pris en charge mes remboursements de crédits, jusqu'à il y a un mois où ils m'ont dit qu'ils ne les prenaient plus en charge car les 12 mois étaient arrivés à échéance. le problème, c'est qu'a ce jour je suis toujours en arrêt maladie et payé par la CPAM (pas le même salaire que quand je travaillais), donc depuis le 18/11/16 ma situation n'a pas changé et suite aux vertiges je ne pense pas reprendre mon travail tout de suite. Vu ma situation financière plus que délicate, je ne pourrais pas honorer mes crédits puisque je ne perçois un peu près de la moitié de mon salaire initial (entre 650e et 700e).
Je demande à une personne qui travaille à l'assurance CARDIF s'il y a une solution à mon problème?
Tout problème a sa solution, quel recours ais-je? puis je faire une autre demande de prise en charge puisque je suis tjrs en arrêt maladie et bien sur indépendamment de ma volonté, j'aurais préférer continuer à régler mes échéances et surtout être en bonne santé ce qui n'est pas du tout le cas.
Je vous remercie pour votre aide et vos solutions.
Fern </t>
  </si>
  <si>
    <t>27 mai 2018 suite à une expérience en mai 2018</t>
  </si>
  <si>
    <t>aaa-64228</t>
  </si>
  <si>
    <t>Les assureurs cadrent très bien leurs contrats. Le souci est que l'on ne les lit que très rarement avant signature, et quand bien même on aurait lu entre les lignes . . . c'est quand on en a besoin que l'on se penche sur le sujet. En tous cas, même si c'est après réalisation du risque, il faut le décortiquer. Par expérience, un refus, après argumentation de ma part et texte à l'appui, Cardif est revenu sur sa décision. Ca demande du temps mais il faut décortiquer tout en cas de refus notifié parfois de façon hâtive.</t>
  </si>
  <si>
    <t>beber-71570-63923</t>
  </si>
  <si>
    <t>lire entre les ligne</t>
  </si>
  <si>
    <t>dalia-63768</t>
  </si>
  <si>
    <t>alain-61840</t>
  </si>
  <si>
    <t>Catastrophe !!! 9 appels et 3 courriers. Impossible d'avoir la notice d'assurance. Refus de prise en charge du crédit suite à un arrêt maladie avec hospitalisation. Vers qui se tourner pour un recours??? Impossible d'obtenir un double de notre second contrat contracté depuis 10 ans. Impossible de faire acter les nouveaux bénéficiaires en cas de décès. Bref c'est vraiment à fuir. Je découvre le nombre de personnes qui utilisent le mot arnaque envers cette organisme. Comment peut-on profiter abuser des gens de cette manière là? C'est honteux de ne pas avoir une personne sérieuse qui fasse son travail correctement. Ils promettent de répondre mais en vain. Peut on faire intervenir un médiateur ou autres??</t>
  </si>
  <si>
    <t>decu-61143</t>
  </si>
  <si>
    <t>Inadmissible de devoir venir sur ce forum pour espérer régler sa situation</t>
  </si>
  <si>
    <t>bseb-60407</t>
  </si>
  <si>
    <t xml:space="preserve">père décédé le 12/12/2017;Emprunt datant de 2008 alors agé de 70 ans. En traitement médical de fond depuis 1992.Pas de demande de questionnaire médical lors de la souscription du contrat malgré son age . En revanche demande de ce questionnaire lors du décès. décès causes naturelles avérées , certifié par le médecin ayant constaté le décés. Refus de prise en charge sous le motif qu'il suivait un traitement depuis 1992.Ils trouvent tous les prétextes pour ne pas payer. Je vais employer tous les moyens légaux en ma possession pour faire reconnaitre mes droits. Avocat contacté n'est pas du tout étonné de ces agissements Client BNP depuis 1980 je vais changer de banque. A FUIR A TOUS PRIX !!!!!!!!! </t>
  </si>
  <si>
    <t>ma-do-60095</t>
  </si>
  <si>
    <t xml:space="preserve">Bonjour, 
notre assurance de prêt s'est terminé le 18/11/2017, le mois de novembre et  décembre nous ont été débités.le remboursement du prorata de novembre vient de nous être fait mais pas celui du mois de décembre, ca fait 3 fois que j'appelle que je fais des mails suite à leur demande et personne n'est capable de me dire quand le remboursement  va être fait!!! . Le service client Magnolia au téléphone ne sert a rien. </t>
  </si>
  <si>
    <t>momo-58315</t>
  </si>
  <si>
    <t xml:space="preserve">En invalidité 2 suite à une ALD avec compliquation, je suis arrêtée depuis octobre 2014. Cardif n'a pas perdu de temps pour m'envoyer chez un médecin expert. Enfin il me donne un Rdv, il a mon dossier depuis un mois et demi....sachant qu'il est censé savoir qu'une indemnisation est en jeu...c'est moi qui est appelé pour vérifier qu'il, elle avait bien reçu mon dossier. Elle m' a convoqué à midi !!! Elle ne prend pas la carte vitale.....ca existe encore??? Et elle est spécialisée en gérontologie, je n'ai que 48 ans...ah oui elle exerce dans son appartement!!!!! Comment recrute t il leur expert? En tout état de cause, je serais en chirurgie le 9 novembre et son Rdv et le 7 novembre, à suivre...
</t>
  </si>
  <si>
    <t>thierry89-57582</t>
  </si>
  <si>
    <t>pas mauvaise , très très mauvaise ,assurance emprinteur crédit plus une assurance Cetelem cardif garantie accident les 2 assurances doive se déclenché sur une maladie ou invalidité categorie 2 ,ce qui ma été reconfirmé chez Cetelem qui ne peuve rien faire, de la décition de refus de prise en charge de cardif , refus sans explication , seul chose a dire envoyer une lettre de contestation, pur et dur dans toute sa splendeure, 0 étoile, a fuir</t>
  </si>
  <si>
    <t>helpme-56994</t>
  </si>
  <si>
    <t>bonjour, j'ai un crédit immobilier chez cardif et j'ai était en maladie du 08/09/17 au 31/10/16 ensuite je suis passé en invalidité 2ème catégorie par la décision de mes médecins et de la sécu depuis le 01/11/16 cardif m'indique que mes droits se finissent le 08/09/17 et que je dois passer devant un expert. malgré les courriers de mon médecin d'un professeur  et de mon psychiatre indiquant que j'avait subit 3 opérations en un an dont une ablation d'une partie de l'intestin que je n'étais pas en état de reprendre un travail mon psy a précisé que j'avais une dépression sévère et que je devais rentrer en hôpital psychiatrique en septembre 2017 hôpital de jour pour une durée minimal de trois mois renouvelable cardif a décidé d'arrêter les indemnités car il ont décidé que mon taux d'incapacité était inferieur à 66°/° comment alors qu'à la sécu je suis à 66 pourcent et que la mdph me donne jusqu'à 75 pourcent c'est trop facile mon crédit immobilier va jusqu'en décembre 2022 il me reste 5 ans à payer comment vais-je faire je vais tout perdre à 5 ans de la fin je suis malade des spécialistes le précise tout cela se rajoute à mon état de santé je n'en peut plus comment peuvent-ils prendre une telle décision alors que les médecins leurs précisent par courrier.</t>
  </si>
  <si>
    <t>arno-56639</t>
  </si>
  <si>
    <t>Service client déplorable, d'une nullité totale. Des mois pour résilier son assurance après remboursement du prêt. Des prélèvements sans raison. Aucun suivi du dossier. De grandes difficultés à être rembourser. Je ne recommanderais pas à mon pire ennemi...</t>
  </si>
  <si>
    <t>ahlsweh-56460</t>
  </si>
  <si>
    <t>Bonjour mes parents ont souscrit la garantie emprunteur auprès de CARDIF en mars 2016 , à l'époque pas de maladie ni pour mon père ni pour ma mère  (pas de questionnaires de santé non plus ne  leur a été demandé) , malheureusement mon papa est décédé en mai dernier d'une vilaine bactérie .Nous avons envoyé les documents à CADIF dont l'attestation de l’hôpital  disant que mon papa a été hospitalisé pour cette maladie en avril 2017 .La réponse de l'expert a été catégorique , il ne prendrons pas en charge le prêt. a quoi sert cette assurance en cas de décès à rien du tout , autant de rien prendre du tout .lamentable et écœurant .</t>
  </si>
  <si>
    <t>najete-56331</t>
  </si>
  <si>
    <t>si j'avais pu ne mettre aucune étoile je l'aurais fait mais on nous impose minimum une étoile partout</t>
  </si>
  <si>
    <t>marie-55473</t>
  </si>
  <si>
    <t>En invalidité catégorie 2 et après six mois de démarches Cardif refuse de prendre en charge mon dossier car je ne suis pas en invalidité permanente et totale au sens du contrat.Mais pendant six mois il m'ont fait faire trois fois des certificats médicaux par mon docteur traitant puis mon envoyer voir un médecin payer par eux pour confirmer leur refus</t>
  </si>
  <si>
    <t>rah-55184</t>
  </si>
  <si>
    <t xml:space="preserve">En maladie professionnelle depuis 2008, plusieurs interventions chirurgicales prise en charge au titre de la garantie incapacité totale temporaire de travail de l'activité pratiqué au jour du sinistre  depuis février 2009, les paiements de mes échéances de prêt ont été suspendu depuis  le 01 février 2017 . J'alerte le service chargé de clientèle Cardif fin mars  il m'informe ,toujours  au téléphone, que je dois prendre un rdv auprès de leur médecin Conseil . RDV pris imposer  pour le 13 avril 2017, consultation chrono 15 min ...question de rentabilité sans doute ... vous pouvez travailler et conduire  avec un seule bras même si vous êtes sous morphine  ...encore ahurissant  Pompier, je fais comment sans mettre en danger la vie d'autrui .
Donc les questions que je me pose pourquoi la possibilité de me faire assister par un médecin conseil ne m'a pas été proposé ? pourquoi je n'ai pas reçus de courrier  à ce sujet? secundo pourquoi leur médecin expert s’immisce dans le traitement médical alors que sa déontologie le lui interdit , juridiquement cela me parait litigieux ?  Pourquoi à ce jour la Cardif n'a toujours pas pris sa décision formel par écrit qui l'engage juridiquement sur  les garanties contractuels ? A part gagné du temps et de ... l'argent sur la souffrance des malades et handicapé ,je ne vois pas autre choses . 
Le litige est transmis à mon avocat afin que l'assurance Cardif respecte ces  engagements contractuels  et les règles de procédures.  </t>
  </si>
  <si>
    <t>21 mai 2017 suite à une expérience en mai 2017</t>
  </si>
  <si>
    <t>josette-54830</t>
  </si>
  <si>
    <t>Au secours ! fuyez. Je paie une assurance crédit depuis 3 ans . Le 15 novembre 2016 j'ai perdu mon emploi et malgré mon contrat qui indique noir sur blanc que l'indemnisation débute 90 jours après LE PREMIER JOUR DE LA PERTE D'EMPLOI, ils ont décidés que c'était le 1er jour du paiement de mes indemnités pôle emploi soit : 180 jours. Le service clientèle est nul : 3 fois que j'envoie le dossier complet. A chaque fois c'est la réponse type : Après étude approfondie de votre dossier..... et à chaque courrier, la date de prise en compte est repoussée Cette histoire dure depuis novembre. Les remboursements auraient dû débutés en février et on me demande maintenant d'attendre le 25 mai pour..... faire ma demande de remboursement. Proprement scandaleux</t>
  </si>
  <si>
    <t>anna-54262</t>
  </si>
  <si>
    <t>Extrêmement déçue par cette assurance!! Actuellement en invalidité 2ème cathégorie suite à une longue maladie et toujours sous traitement extrèmement lourd et très invalidant, Cardif vient de me signifier (après que j'ai rencontré un médecin expert qui n'a même pas pris la peine de m'osculter) que mes échéances de prêt n'étaient plus prises en charge. Je suis outrée!! Aussi, je ne compte pas en rester là!!</t>
  </si>
  <si>
    <t>bergamote-54197</t>
  </si>
  <si>
    <t>Mon prêt est accordé depuis le 17/02/2017 
Aucune réponse de cardif pour l'assurance
Délai de rétractation pour refus de prêt dépassé
Aucune réponse du service client, quand on ne se fait pas pourrir au téléphone en essayant de savoir ce qui se passe.......
Catastrophe
Angoisse
CARDIF - COMMENT VOUS CONTACTER ??????
              - COMMENT DEBLOQUER LA SITUATION ???</t>
  </si>
  <si>
    <t>takinoux65-53642</t>
  </si>
  <si>
    <t xml:space="preserve">Bonjour ! Une véritable galère pour être indemnisée ; un service clientèle lamentable qui raconte n'importe quoi ; on m'assure qu'on à bien reçu mes documents que le dossier est complet qu'on envoie le paiement a cetelem  et peu de temps après ahhhhhh nonnnnnnn c'est refusé ; je passe mes journées à rappeler j'insiste car entre temps le service recouvrement vous harcele ; on me réponds madame c'est une erreur de notification de refus sous 10 jours on envoie le chèque ; à nouveau courrier il manque juste 1 document pour payer ; non mais c'est du grand n'importe quoi !; aucun sérieux ; aucuns conseillers n'ayant la même version ; chaque service se renvoie la balle ; personne ne peut joindre personne  ; c'est intolérable ;  pitoyable dans le sérieux de gérer des dossiers qui méritent pourtant une parfaite gestion rigoureuse ; quand on me dit madame rassurez vous le dossier est complet nous envoyons le paiement nous n'avons pas à rappeler pour repartir de zéro ; c'est scandaleux ; mais même si cela est épuisant et je vois que d'autres personnes en sont victimes de ce si mauvais service faut rien lâcher ; </t>
  </si>
  <si>
    <t>prunelle13-53544</t>
  </si>
  <si>
    <t>FUYEZ.... surtout ne perdez pas votre temps avec la CARDIF surtout si problèmes de santé. Impossibilité d'avoir une réponse après plus d un mois et demi de traitement de dossier.Réponse orale différente à chaque coup de fil. Compromis perdu prêt refusé car aucune réponse</t>
  </si>
  <si>
    <t>caro2545-53383</t>
  </si>
  <si>
    <t>Bonjour,mon epoux etant en arret maladie depuis aout,apres plusieurs interventions,nous envoyons ts les papiers demandes non stop en temps et en heure,de ce fait cetelem a arrete les prelevements des lors declaration de l'arret,a ce jour l'assurance na toujours pas pris en compte les prelevements,alors que ts nos autres creanciers,qui ont demande exactement les;memes papiers que cardif,pret maison a100%,prets travaux ect. Ce sont les seuls a ce jour a trainer encore et encore,nous demandant un papier,1mois,un autre papier l autre mois deja precedemment envoye,c est sans fin,cetelem nous harcelent,nous menacant de prendre nos voitures ect ,et sommes au recouvrement,nous ne comprenons pas.alors que les papiers demandes ils les ont!cela fait 7mois que cela traine!!!alors que le creancier de la maison aurait du etre le plus penible au niveau papiers et non!!!que doit on faire engager une procedure.on a l impression d etre de mauvaises personnes,quand vs travailler tte votre vie,a n en plus dormir de la nuit,a etre harceles par cetelem nous menacant,car ils nont pas repris les prelevements et maintenant nous somment de tt rembourser,pour nous n ayant pas de nouvelles du creancier nous pensions que c etait bon,comme nos autres creanciers qui ont tt pris en charge,cardif est le seul!! On a recu aucun papier prealable,rien de cetelem en 7mois,et la nous demandent de payer!on fait quoi on vend notre maison,car cardif traine encore et encore!</t>
  </si>
  <si>
    <t>philou27-52611</t>
  </si>
  <si>
    <t>J'ai rempli un dossier après avoir vérifié que je pouvais le faire car mon cas maladie fesait bien parti des garanties proposées.
À ma grande surprise,ils ont refusé le dossier invoquant une des clauses d'exclusion du contrat sans aller plus loin malgré mes reclamations.ils n'ont jamais daigné répondre.</t>
  </si>
  <si>
    <t>james-52217</t>
  </si>
  <si>
    <t>le traitement de mon dossier à était un peu long bon après je suis pas seul mais de très bon interlocuteur au service client surtout le service réclamation ou ils ont vraiment était à l'écoute mon rappelé comme je leur es demandé pour savoir l'avancement de mon dossier donc j'ai décider de mettre mon avis car il n'y as pas que du négatif chez cardif j'ai toujours était très bien reçu par téléphone</t>
  </si>
  <si>
    <t>catherine-50579</t>
  </si>
  <si>
    <t>Bonjour, suite à un cancer du sein j'ai été mise en invalidité catégorie  et inapte à la reprise du travail Après 3 années de prise en charge par cardif et consultation auprès d'un médecin expert ils ont décidé de ne plus me prendre en charge. J'ai donc contesté (lettre AR) et demandé le compte rendu médical. J'ai reçu hier une lettre de cardif ou ils me demandent de prendre un médecin expert à mes frais afin de remplir un questionnaire (un vrai torchon, photocopies avec erreur sur date d'arret de travail, ce n'est pas sérieux). Comment le médecin a t-il pu juger en  10mn mes 3 années de maladie et de plus sans avoir eu le compte rendu de mon oncologue ??? Quant à la BNP à quoi ça sert d'avoir une conseillère !!!! Je suis en colère, toujours se battre, se justifier, je ne sais pas quoi faire cordialement</t>
  </si>
  <si>
    <t>manou-50435</t>
  </si>
  <si>
    <t>Service client incompétent. 15 jours ouvrés pour traiter un document.
 quand ils ne l'ont pas perdu. J'en suis à 30 jours ouvrés et toujours pas remboursée en Décembre après 5 appels. seule réponse "on fait une relance auprès du service gestion. Aucune réponse par écrit. Lamentable!!!!!!</t>
  </si>
  <si>
    <t>nemo-37853</t>
  </si>
  <si>
    <t>J’ai remboursé par anticipation mon prêt en juillet 2021. À ce jour, l’assureur Caci continue les prélèvements sur mon compte LCL et ce malgré ma demande au crédit Lyonnais de stopper ces prélèvements.</t>
  </si>
  <si>
    <t>LCL</t>
  </si>
  <si>
    <t>ricks29-132550</t>
  </si>
  <si>
    <t>Après un accident du travail, aucun remboursement de mensualités avec CACI LCL prêt immobilier car comme par hasard mes blessures ne sont pas pris en compte !!!! Arrêt validé par la cpam et médecin du CHU !!! Quel honte!!</t>
  </si>
  <si>
    <t>celine-114537</t>
  </si>
  <si>
    <t>Bonjour en arrêt depuis décembre car problème de dos. Après des examens infiltration hospitalisation 5 jours. Il disent qui prennent pas en compte car j ai pas de tumeur ni de fracture niveau de la colonne. Après tout ça ça les examens o révéler 2 disque de complètement use et ki touche la moelle épinière. A savoir aussi que j ai arthrose rhumatisme aigu et j en passe. Déjà en 2018 suite à a cancer c été déjà compliker de valoir ses droits. Mon médecin m'a donnée à certificat pour leur dire u'e j été dans l incapicitee  de travailler. Je vois un neurochirurgien le mois prochain.un médecin conseil de la cpam me classe en invaliditée 2.dc la je pense qui aurons plus d excuses. C est fatiguant les papiers administratif surtout quand physiquement c est pas top. Toujours en train de cherché la petite bête pour que les assurées laisse tombé.</t>
  </si>
  <si>
    <t>peaquin-114268</t>
  </si>
  <si>
    <t>Ça fait 6 mois que j'ai demandé de changer d'assurance car je paie extrêmement cher et il manquait toujours un papier pour que la nouvelle assurance convienne. De plus je viens d'apprendre qu'il ne rembourse pas les 6 mois passé ou j'avais demandé mon changement d'assurance qui a été acceptée tardivement, spécialement pour prélever le maximum avant mon changement avec la nouvelle assurance. Une honte...a fuir</t>
  </si>
  <si>
    <t>kathy-110589</t>
  </si>
  <si>
    <t>Nous voici revenu au temps des pigeons voyageurs ! Envoi des documents uniquement par la poste. Donc naturellement les courriers se perdent (trop facile). Il demande des pièces supplémentaire tous les 15 jours. Pour une cheville cassée : début du dossier en janvier et il manque encore des pièces. Les téléconseillers ne sont pas tous sur la même longueur d'ondes : une fois ils me donnent les pièces manquantes (je suis l'épouse aussi assurée chez eux pour le même dossier) une autre fois non car je ne suis pas concernée. Bref à fuir</t>
  </si>
  <si>
    <t>christophe--102111</t>
  </si>
  <si>
    <t xml:space="preserve">A fuir sans aucune hésitation aucun respect des dossiers clients 
Refuse de prendre en charge notre dossier dû à un accident de travail de plus de 1 an </t>
  </si>
  <si>
    <t>mary-85779</t>
  </si>
  <si>
    <t xml:space="preserve">J ai été obligée de prendre l assurance caci  emprunteur au LCL
Nous essayons depuis 6 mois de changer cette assurance .le LCL à accepté la substitution et nous continuons à être prélevée caci imaginez 2 assurances chaque mois  c est tout simplement  honteux </t>
  </si>
  <si>
    <t>cidou73-77261</t>
  </si>
  <si>
    <t>Je n'ai heureusement pas souscrit à cette assurance mais j'ai remarqué qu'il était très agressif dans leur communication : 2 courriers par semaine envoyés dès les premiers contacts et dossier rempli avec le conseiller LCL. Pour un diabète de type 2 maitrisé, stabilisé, ils ont doublé la prime d'assurance comme si j'allais mourir dans moins d'une dizaine d'années. C'est nouveau pour moi alors que je suis cadre d'entreprise donc mon job n'est pas très pénible ce qui aurait pu être un facteur aggravant. A fuir.</t>
  </si>
  <si>
    <t>laure-70958</t>
  </si>
  <si>
    <t>Très mécontente car ne veut pas me prendre en charge alors que je suis en arrêt de travail suite à une intervention chirurgicale j ai fournis tt les documents demandés</t>
  </si>
  <si>
    <t>pia-86188</t>
  </si>
  <si>
    <t>Cet assureur refuse de continuer de m'indemniser malgré les garanties prises pour arrêt maladie; actuellement je suis en procédure judiciaire contre lui; non seulement vous êtes épuisé, en ALD, mais il faut encore lutter pour faire valoir ses droits, c'est inadmissible! cet assureur doit être interdit d'exeRcer!tOUTES LES PERSONNES QUE JE CONNAIS ONT CONNU LE MEME REFUS D'INDEMNISATION!</t>
  </si>
  <si>
    <t>blackjack68-53053</t>
  </si>
  <si>
    <t>Client depuis 40 ans au Crédit Mutuel j'ai fais tous mes crédits ( au mois une quinzaine) chez eux toujours en étant convaincu que je suis bien couvert en cas de pépin! ERREUR, mon épouse est en invalidité reconnu suite à une hémorragie cérébrale et ils refusent de payer!!!! Le faîte de ne plus pouvoir travailler et gagner de l'argent ne suffit pas, ils on un tableau croisé entre incapacité fonctionnelle et professionnel dans lequel il faut être quasi pour toucher des indemnités! 
RENSEIGNEZ VOUS BIEN A PROPOS DE CE TABLEAU SINON UN JOUR VOUS AUREZ UNE MAUVAISE SURPRISE EN CAS DE BESOIN!!!
Vous pensez être couvert en cas de perte de vos capacités, donc perte de vos revenus, BIN NON! Quand cela arrive, vous êtes seul au monde, aujourd'hui nous sommes quasi condamné à vendre notre logement parce que ces gens ne jouent pas leur rôle. 
Aujourd'hui, je suis prêt à monter un dossier et à le faire paraître sur tous les réseaux sociaux pour que les futurs clients se rendent bien compte qu'ils ne sont pas protegés avec les ACM!!</t>
  </si>
  <si>
    <t>guitchmada-81127</t>
  </si>
  <si>
    <t xml:space="preserve">Des conseillers qui ne répondent pas aux mails ou très lentement, et qui ne traitent pas les demandes rapidement
On leur demande un retrait partiel depuis plusieurs mois. On doit à chaque fois renvoyer des papiers car on était à l'étranger et sommes revenus en france, et il faut reprouver qui on est,  où on habite, etc
Quand ils ont tous les papiers, ils ne répondent plus. Aucun suivi
1ere demande faite pour rachat partiel il y a 5 mois et toujours aucun versement ce jour malgrè les relances
Bref, en cas de besoin d'argent, prévoir de faire la demande 1 an à l'avance avec Afer !
</t>
  </si>
  <si>
    <t>Afer</t>
  </si>
  <si>
    <t>vie</t>
  </si>
  <si>
    <t>05 novembre 2021 suite à une expérience en juillet 2021</t>
  </si>
  <si>
    <t>petithunier-105224</t>
  </si>
  <si>
    <t xml:space="preserve">Suite au décès de mon père début juillet 2021 , cette compagnie ne répond pas aux trois mails après 3 semaines d'attente , et 10 mn d'attente au téléphone ; aucune réponse par téléphone </t>
  </si>
  <si>
    <t>23 octobre 2021 suite à une expérience en février 2021</t>
  </si>
  <si>
    <t>gagl-138121</t>
  </si>
  <si>
    <t xml:space="preserve">après lecture des avis sur le site GIE AFER, je suis inquiet sur le sort d'un contrat souscrit en 1994 , contrat indemnités de fin de carrière article 39.
début février  de cette année, j'envoie un courrier demandant le rachat de ce contrat au correspondant  AFER d'AMIENS qui m'envoie les relevés annuels de l'adhésion au contrat collectif d'assurance vie monosupport AFER.Je précise que ce contrat a été souscrit à l'époque auprès d'un délégué régional AFER de la marne.
Mon courrier reste sans réponse, courant septembre ayant impérativement besoin de ces fonds pour régler des taxes foncières, je contacte par téléphone le bureau d'Amiens qui me répond ne pas avoir mon contrat en gestion, contrat très peu développé d'après mon correspondant,me demande des pièces justificatives que j'envoie par mails en promettant de me rappeler rapidement, sans réponse rapide je recontacte le bureau d'Amiens qui  me dit  avoir envoyé le dossier  avec les pièces réclamées et de m'adresser directement au GIE AFER rue de châteaudun à Paris.
Mon mail envoyé aussitôt à Paris , indiquant le caractère d'urgence de ma demande de rachat a bien été reçu mais à ce jour , je n'ai toujours pas de réponse.
Je précise que les délais d'attente au téléphone sont très longs, qu'en tapant le numéro du contrat demandé ,il n'est reconnu et que parfois l'attente se coupe inopportunément.
Enfin ,le correspondant local ,gérant nos contrats personnels ne peut pas intervenir sur ce contrat.
je trouve la gestion assez désastreuse pour ne plus avoir confiance dans l'épargne AFER.
</t>
  </si>
  <si>
    <t>chancaycaux-135107</t>
  </si>
  <si>
    <t>Bonjour, si vous avez un probleme n'hesitez pas a en faire part dans ce forum car les assureurs suivent le niveau de satisfaction de leur clients ou adherents, et ils n'aiment pas que l'on dise du mal de leur organisation ou carences, et comme par hasard on arrive  a regler ce qui était insurmontable, et ils trouvent en face d'un interlocuteur qui se défend, cela les oblige a avancer pour un résultat positif.
Merci a ceux qui ont créé ce forum c'est une excellente idée
Chancaycaux</t>
  </si>
  <si>
    <t>mathistrokes-131915</t>
  </si>
  <si>
    <t>Meilleure assurance VIE sur le marché.
Frais bas, rendements intéressants.
Mon conseiller, agent Aviva et correspondant Afer est très réactif et permis d'avoir les fonds dans des délais correct lors de rachats effectués.
Merci</t>
  </si>
  <si>
    <t>chrisfhp-116742</t>
  </si>
  <si>
    <t xml:space="preserve">Je souhaite vous faire part de mon entière satisfaction concernant la gestion du traitement d'une assurance vie chez AFER dans le cadre d'une succession.
Je ne peux que noter le très bon suivi du dossier (courriers réguliers et conseils utiles) ainsi que le délai rapide du versement des fonds.
J'ai toujours eu des interlocuteurs attentifs et fort aimables.
</t>
  </si>
  <si>
    <t>avis-113999</t>
  </si>
  <si>
    <t xml:space="preserve">MISE EN GARDE :
L'argent mis chez eux est perdu si on ne prend pas d'avocat. Ils demandent sans cesse des documents qui leur ont déjà été envoyés. Aux réclamations, s'ils y répondent, ils ne répondent que par la lettre modèle pour demander des documents qu'ils possèdent depuis des mois. </t>
  </si>
  <si>
    <t>cd-106038</t>
  </si>
  <si>
    <t>Pas d'avis pour le niveau des prix. Par contre très mécontent de leur attitude car ils ne respectent pas les délais légaux pour verser l'assurance vie aux bénéficiaires.
Ils font le maximum pour faire trainer le dossier (en demandant en plusieurs fois les pièces nécessaires) afin de reculer le plus possible le virement aux bénéficiaires. 
Si vous ne souhaitez pas que vos bénéficiaires "rament" pendant des mois pour toucher leur dû je vous invite à souscrire votre assurance vie ailleurs !!</t>
  </si>
  <si>
    <t>sand-105476</t>
  </si>
  <si>
    <t xml:space="preserve">J'ai fait un rachat total le 01 février 2021 et à ce jour je n'ai toujours pas mes fonds 
surtout que l'on me dit qu'il faut attendre 3 semaines alors qu'avec certains c'est beaucoup plus rapide
A l'accueil elle doit me rappeler j'attends toujours...
Je ne recommande surtout pas cette société </t>
  </si>
  <si>
    <t>michele-103167</t>
  </si>
  <si>
    <t>Bonjour, Nul de chez nul ! Une étoile car 0 impossible.
Primes versées et malgré des réclamations, plus d'un an après, toujours pas les primes créditées sur les contrats de mon époux et moi-même. Afer nous a donc spolié de 27400€ en tout, sans compter les intérêts 2019 et 2020.
Nous réitérons donc nos réclamations auprès du conseiller et en ligne.
J'ai besoin d'un rachat sur ces sommes inexistantes sur mon compte mais bien encaissées par afer. Clauses bénéficiaires corrigées en 2019 et pas de nouvelles de prise en compte.
Le plus incompétent de mes assureurs-vie ! Je vais devoir déposer un recours. Cdlt</t>
  </si>
  <si>
    <t>charles-pascal-102957</t>
  </si>
  <si>
    <t xml:space="preserve">Pot de terre contre pot de fer . Ha si on pouvait renoncer à un contrat 3 voir 4 jours avant de le signer . Voila pourquoi 
J'avais Un RDV à l'agence AFER de ma ville pour établir 2 contrat assurance vie  avec un bénéficiaire différent pour chaque contrat .
Par erreur involontairement j'ai signé ces 2 contrats . En effet par 2 fois j'ai reçu un SMS avec un code qui stipulés "votre code de confirmation d'identité DocuSign est ...." en réalité en donnant ces 2 codes au conseiller j'ai signé les 2 contrats .Quand j'ai compris mon erreur j'ai écris une lettre de renonciation sous la dictée du conseiller ,renonciation que je lui ai remis en main propre .
J'ai recherché sur le net si il y avait une autre agence AFER pas loin ,mais non . J'ai donc souscrit 2 contrats ailleurs ,et je m'en félicite.
En effet AFER a accusé réception de mes souscriptions , puis débité mon compte , et une fois mon compte débité on accusé réception de mes deux  renonciations  .Je suis donc resté adhérent MOINS DE DEUX HEURES et AFER a mis 56 jours pour me recrédité .
On ne peut pas mettre ZERO étoile dommage . Pour un coup d'essai c'est pas un coup de maitre , mais la prochaine fois je sais ou je ne dois pas aller    </t>
  </si>
  <si>
    <t>george33-55691</t>
  </si>
  <si>
    <t xml:space="preserve">Je suis adhérent AFER depuis plus de 20 ans
j'avais demandé une avance importante ( 69 000€) que j'ai remboursées en 2 fois
Lors du premier remboursement, comme il s'agissait d'un remboursement partiel, je n'ai pu effectuer ce remboursement que par chèque car c'était la seule possibilité imposée par AFER.
j'ai donc effectué un chèque de 54 000€ en prenant soin d'approvisionner cette somme sur mon compte courant- qui ne me rapporte rien bien sûr- afin de ne pas être mis à découvert. Afer a mis presque un mois avant d'encaisser le chèque et de le placer sur mon compte. J'ai donc perdu pendant un mois les intérêts sur cette somme.
Lorsque plusieurs semaines plus tard, j'ai pu rembourser le relicat de mon avance ( 24 500€) AFER m'a informé que je pouvais cette fois-ci effectuer le remboursement par prélèvement bancaire ( c'est AFER qui prélève la somme). Ils m'ont alors prélevé 500€ de trop. Lorsque je m'en suis aperçu, j'ai vu qu'ils avaient décidé de placer ces 500€ sur une unité de compte ( actions Amérique , je crois) sans rien me dire !!
j'ai exigé le remboursement ce cette somme ce qui a été fait. Aucune excuse ou regret exprimé par AFER
En fait toutes les transactions décrites ci-dessus ont été effectuées par l'agence de St Etienne, que je trouve particulièrement incompétente.
Si vous faites les opérations directement en ligne sur le site AFER ( en particulier des versements) sachez qu'Afer se débrouillera pour encaisser la somme versée, qui ne sera prise en compte sur votre compte que 10 jours plus tard ...les intérëts n'étant pas perdu pour tout le monde ...
</t>
  </si>
  <si>
    <t>bernard-101460</t>
  </si>
  <si>
    <t>C'est bien simple, tout ira bien tant que vous ne voudrez pas récupérer votre épargne. j'attends depuis bientôt 4 mois et rien, ni mon épargne, ni excuses, ni date de versement Rien. Même au "service satisfaction consommateur d'AFER" bien mal nommé au demeurant, silence total depuis 15 jours. Alors une étoile, c'est déjà trop</t>
  </si>
  <si>
    <t>25 octobre 2020 suite à une expérience en octobre 2020</t>
  </si>
  <si>
    <t>toto25-99194</t>
  </si>
  <si>
    <t>Les fonds Euro sont à la baisse depuis plusieurs années mais aucune pioche n'a été faîte dans la cagnotte de côté qui permettait à la base de compenser ces baisses.Qui va profiter de sommes monstrueuses qui auraient dues revenir aux épargnants.Aucune réponse du côté de l'Afer.</t>
  </si>
  <si>
    <t>tout est dit dans les autres commentaires a une étoile....ceux qui ont mis plus d'une étoile sont ceux qui n'ont pas demandé de rachat de leur épargne...il verront bien a ce moment là la galère que ça représente .</t>
  </si>
  <si>
    <t>y-97657</t>
  </si>
  <si>
    <t>Une honte , à titre personnel bénéficiaire d'une assurance vie ,dossier cloturé fin avril et à ce jour(21/09/2020) aucune nouvelle !!!!!!
Donc attention à tous évitez AFER ils ont du mal à remboursé...............</t>
  </si>
  <si>
    <t>bertrand--97397</t>
  </si>
  <si>
    <t xml:space="preserve">Je via à l’étranger et j’ai demandé un rachat de mon assurance vie et depuis bientôt 2 mois je suis dans le noir complet.  Mon conseiller “je m’enfoutiste” ne répond ni aux emails ni au téléphone.
Mon compte a été clôturé mi août mais je n’ai jamais reçu mes fonds. Après 17 relances je suis enfin informé d’un problème informatique mais après 1 semaine toujours aucun transfer effectué et aucune information ou réponse à mes e-mails. 
Rester loin de cette institution le niveau de stress est très élevé surtout si vous avez besoin de votre argent!
</t>
  </si>
  <si>
    <t>algow-97098</t>
  </si>
  <si>
    <t>Afer me communique un montant à verser complètement faux sur les assurances vie dont je suis bénéficiaire (suite au décès de mon père). Aucune suite donnée à mon recommandé. Aucune réponse par téléphone. Ne traite pas les réclamations. En dessous de tout. J'ai saisi la DGCCRF, et je vais prévenir l'AMF et l'ACPR avant de passer par un médiateur. J'invite tout le monde à faire de même (les commentaires lus sont éloquents !).</t>
  </si>
  <si>
    <t>1408-97064</t>
  </si>
  <si>
    <t>Afer mon cauchemar  depuis septembre 2019 ont commis une erreur comptable sur mon compte après moult relances (sans réponses) par email j'ai obtenu une confirmation en Août 20 que l'erreur allait être régularisé ,je sais pas quand toujours pas reçu le remboursement.... nuls de chez nuls et incorrects</t>
  </si>
  <si>
    <t>gs-97062</t>
  </si>
  <si>
    <t xml:space="preserve">Bonjour, 
Le 22 juillet 2020, j'ai adhéré à l'AFER, sur la base de sa réputation d'organisation sérieuse et de performance. Je constate des difficultés notoires avant même que le premier investissement soit réalisé. Le 5 Aout, j'interpelais mon conseiller parce que je n'avais aucune nouvelle de l'AFER. Il m'informe qu'une erreur d'orthographe sur mon nom a été faite sur mon nom. Le 6 Aout,  je constate que mon chèque est tiré sur mon compte bancaire ;  mais je n'ai toujours pas d'accès à mon compte sur AFER. Le 13 Août, grâce à un facteur peu regardant à l'orthographe des noms, je reçois enfin le mot de passe.Je prends connaissance de mon compte et je constate des erreurs déterminantes : sur l'identité du titulaire du compte et sur les bénéficiaires. Vu mon âge cette clause est importante, et une mauvaise traduction de l'identité est manifestement porteuse de difficultés. Le 14 août, je vois qu'un avis de modification des coordonnées a été émis. Très confiant, je vérifie les données : rien n'est changé sur les données essentielles du contrat (titulaire et bénéficiaire). J'appelle le numéro figurant sur le courrier. Je parviens après avoir longuement insisté à joindre une jeune femme. Elle procède au changement de nom, et m'indique qu'elle ne peut procéder au changement de bénéficiaires. Elle relaie ma demande de modification des bénéficiaires auprès du service. Le 15 aout,  je constate qu'effectivement la modification du nom du titulaire est opérationnelle.
J'ai enfin reçu le 3 septembre 2020 un nouveau certificat d'admission comportant les données effectives de mon contrat enfin modifiées.
Dans la situation antérieure : 
-	Le contrat ne m'appartenait pas : erreur de patronyme 
-	Les bénéficiaires n'auraient pu accéder à leurs droits (erreurs multiples).
Je regrette qu'il ait fallu attendre un mois pour obtenir ce résultat. Je suis vraiment déçu de cette entrée en contact avec l'AFER. Aucun courrier d'excuses de l'AFER, coté service client, on peut faire mieux. Pas nécessaire d'avoir une réponse confondante, il est indispensable de mettre en place un service gérant efficacement cette relation client.
Bien à vous.
</t>
  </si>
  <si>
    <t>hcof-95736</t>
  </si>
  <si>
    <t>j'ai cotisé 21 ans à l'Afer pour me constituer un capital pour en profiter à ma retraite. Depuis juin l'accès au site internet afer.fr est bloqué pour toutes les transactions habituelles : arbitrages, rachat partiel. Ne pouvant pas accéder à un rachat partiel le 2 juilet  j'envoie à l'Afer un exemplaire papier de rachat partiel. Aucune réponse après 15 jours d'attente. Je décide donc de contacter un conseiller à Caen qui entends mon appel, mais après encore une quinzaine de jours rien se se passe. J'ai rappelé quatre fois ce conseiller et à chaque fois la même réponse : votre demande est en cours, je téléphone aujourd'hui à Paris, votre rachat sera sur votre compte d'ici 72 heures. Nous arrivons au 30 du mois de juillet et maintenant mon compte en banque est à découvert, car je comptais sur ce rachat pour le couvrir. Je suis maintenant sans argent. Ma retraite de 1000 euros me sera versée que le 9 juillet. Il ne me reste que la rue et faire l'aumône. Merci L'Afer, association qui a régulièrement encaissé mes versement mais qui bloque tout rachat partiel. Je suis prisonnier de mon épargne, toutes les portes sont fermées à L'Afer. Pas d'interlocuteur à qui faire confiance et aucune possibilité d'accès à mes comptes en ligne ainsi que celui de mon épouse .Si vous avez encore le choix. Partez de ce guêpier au plus vite.</t>
  </si>
  <si>
    <t>sirius-93818</t>
  </si>
  <si>
    <t>Si l'on veut concrétiser un projet immobilier en payant l'achat au comptant,combien de temps faut il considérer pour espérer un virement suite à un rachat total ou partiel de son assurance vie, étant entendu qu'il existe des échéances incontournables lors du passage devant le notaire pour régler le montant de la transaction immobilière et finaliser l'acte d'achat qui ne saurait être différé en cas de retard du versement,ce qui entraînerait ainsi de facto une annulation possible de l'achat et des responsabilités de solvabilité avec pénalités ?</t>
  </si>
  <si>
    <t>isa-91274</t>
  </si>
  <si>
    <t xml:space="preserve">
AFER a une gestion client déplorable ! Mon père est décédé et nous avons transmis les documents demandés par AFER après bien des allers et retours mais depuis plus de nouvelles, déplorable ! J'ai adhéré récemment auprès d'AFER mais ils ont mal orthographié mon mail sur le bulletin d'adhésion, impossible d'en recevoir un avec correction alors qu'ils sont fautifs. Je suis sidéré par le manque de considération pour leurs clients !</t>
  </si>
  <si>
    <t>nanouck-90274</t>
  </si>
  <si>
    <t>Je rencontre le même problème que celui déjà décrit. J'attends en vain le règlement de l'assurance vie suite au décès de mon oncle en Janvier 2020. J'ai rempli le dossier avec le gestionnaire de l'agence début avril .Je n'ai toujours rien perçu alors que j'ai relancé le gestionnaire qui ne comprend pas non plus ce délai si long.J'ai fait un mail au service de satisfaction des adhérents afer qui reste sans réponse...
Je suis en colère et déçue par cette assurance que je pensais sérieuse.</t>
  </si>
  <si>
    <t>zorgue-89718</t>
  </si>
  <si>
    <t>Il semble qu il n y ai point de service client , 1 courrier , 14 appels et 2 mails aucune reponse pour recuperer des capitaux décés</t>
  </si>
  <si>
    <t>fabrice-89628</t>
  </si>
  <si>
    <t xml:space="preserve">Depuis plus d'une semaine, et une nouvelle fois, consultation en ligne de mon compte assurance-vie AFER  impossible :
« Nous sommes désolés, un problème technique est survenu dans notre plateforme, veuillez ré-essayer plus tard. »
</t>
  </si>
  <si>
    <t>jacno-89565</t>
  </si>
  <si>
    <t>Pas de problème particulier. J'ai fait une demande de rachat partiel (tél + confirmation par courriel) et elle a été traitée sous 10 jours. Et j'ai assisté à une rencontre Afer en décembre dernier, de bonne tenue et sans rapport avec l'hystérie à lire sur Internet, en dépit de quelques questions piquantes. J'espère ne pas me tromper et que l'Afer est toujours bien gérée. C'est plutôt l'époque (dont la fiscalité) qui est défavorable, à l'Afer, comme ailleurs.</t>
  </si>
  <si>
    <t>giraffe-88965</t>
  </si>
  <si>
    <t>J'ai peur qu'il y a l'anguille sous roche. Tout aller bien jusqu'au janvier 2020. 1) J'ai remboursé un emprunt avec deux montants, un de janvier, une autre en février. Je n'ai jamais reçu confirmation du premier versement, mais j'ai reçu confirmation du deuxième. 2) J'ai demandé un arrêt des versements par prélèvement en janvier. J'ai reçu confirmation aujourd'hui, le 07/04/2020. Chaque fois que je passe à l'agence, le conseiller est très embarrassé.</t>
  </si>
  <si>
    <t>jaja-88811</t>
  </si>
  <si>
    <t>J'ai souscris une assurance vie pour le capital de ma Mère. Au décès de celle-ci, pour récupérer le capital ce fut très difficile . Je vous passe les problèmes rencontrés. Nous avons pu, enfin, récupérer le capital augmenté, parait-il des intérêts de l'année 2019. Le capital a produit l'année entière et aurait du générer les intérêts annoncés soit 1,75 % . Le décompte envoyé à chacun des héritiers était loin d'appliquer ce % annoncé dans les médias. J'ai donc demandé le détail du calcul.... 3 fois, sans résultats. Je vous laisse juge !!!</t>
  </si>
  <si>
    <t>pepere-88691</t>
  </si>
  <si>
    <t>Mes grands-parents sont décédés il y a plus d'1 an déjà, et je n'ai à ce jour perçu qu'une partie des assurances-vie qu'ils avaient contractées. On me demande sans cesse les mêmes documents, que j'ai déjà envoyé en de nombreux exemplaires. J'en ai assez, la prochaine étape sera l'UFC.</t>
  </si>
  <si>
    <t>25 mars 2020 suite à une expérience en mars 2020</t>
  </si>
  <si>
    <t>dan0006-88530</t>
  </si>
  <si>
    <t>Commentaire diffusé sur Facebook ce jour 25 mars 2020
Depuis 45 jours AFER séquestre le capital de l'assurance vie de ma mère défunte
Le 20 janvier 2020, AFER et une banque Mutuelle au nom bien connu ont eu communication des pièces nécessaires au paiement des sommes dues au titre d'assurance vie.
La Banque Mutuelle à honoré son contrat par un paiement sous 2 semaines.
Par contre AFER dont le contrat prévoit que " le paiement intervient à réception des pièces le concernant " n'a non seulement pas viré les sommes correspondantes, mais ne donne aucun signe de vie.
AFER est hélas coutumier de cette pratique. Vous trouverez de nombreux témoignages d'héritiers spoliés par cette société sous le lien :
https://www.opinion-assurances.fr/assureur-afer-assurance-v…
Qui croirait que Mr Gerard BECKERMAN, directeur, qui vante sur diverses vidéos le sérieux d'AFER, soit l'instigateur de ces pratiques bien dommageables aux familles qui viennent de perdre un de leur proche.
Je vous laisse le soin de juger
A toutes fins utiles, je vous informerai au quotidien de l'avancement de ce dossier
Client depuis 20 ans. Impossible de joindre le siège ni mon courtier.En attente depuis plusieurs mois d'une prestation suite décès de mon papa. A se demander si la société ne cache pas une faillite. A fuir au plus vite.
opinion-assurances.fr
Afer - assurance-vie - Avis de Franck
Client depuis 20 ans. Impossible de joindre le siège ni mon courtier.En attente depuis plusieurs mois d'une prestation suite décès de mon papa. A se demander si la société ne cache pas une faillite. A fuir au plus vite.
Client depuis 20 ans. Impossible de joindre le siège ni mon courtier.En attente depuis plusieurs mois d'une prestation suite décès de mon papa. A se demander si la société ne cache pas une faillite. A fuir au plus vite.</t>
  </si>
  <si>
    <t>jackburk-88491</t>
  </si>
  <si>
    <t>Bonjour, après avoir lu les nombreuses mésaventures des autres personnes en attente de déblocage d'une assurance vie suite au décès d'un proche, j'aimerais augmenter les chances d'avoir un traitement rapide de mon dossier. 
Pourriez-vous me lister les pièces demandées par l'Afer en pareille situation pour me permettre d'être exhaustif dès ma première demande ?
Quelle adresse postale utiliser ?
Merci par avance</t>
  </si>
  <si>
    <t>22 mars 2020 suite à une expérience en mars 2020</t>
  </si>
  <si>
    <t>chris-88458</t>
  </si>
  <si>
    <t xml:space="preserve">Un commentaire de plus négatif sur AFER.
Un dossier d'assurance vie non payé et impossible de connaitre le délai de traitement.
Les bureaux succession de NICE ont reçu les papiers le 24 janvier, confirmé par la plateforme téléphonique, mais JAMAIS ils ne sont venus me demander des documents. Les 15 jours légaux sont bien passés et le mois de délai de paiement aussi.
NE restons pas seuls face à cette injustice. AFER a pris une action de groupe dans les dents, il est temps de se regrouper pour doubler le coup.
afer.abus@gmail.com
</t>
  </si>
  <si>
    <t>sylviane-88317</t>
  </si>
  <si>
    <t xml:space="preserve">Bonjour,
Depuis plusieurs mois mes trois enfants tentent d'obtenir les fonds détenus par AFER sur trois contrats 01135110, 01151745 et 01182773 que leur grand-mère décédée le 5 août 2019 leur a laissé en les désignant bénéficiaires de son ÉPARGNE.
Depuis mi-août 2019, le GIE AFER et ses correspondants les "baladent" de services en services, pour finalement toujours les renvoyer au contact physique AFER de leur grand-mère, l'agence LEDRU ROLLIN à Paris, qui lui se considère comme une boîte aux lettres et s'affirme bien incapable de gérer le sort de leurs trois dossiers.
Je note que ce conseiller était bien en place pour valider le changement de bénéficiaires que nous souhaitions au printemps 2019 en affirmant qu'une fois le dossier de succession complété, les fonds seraient "disponibles" sur leurs comptes bancaires respectifs au plus tard trente jours après.
Certes, les promesses n'engagent que ceux qui les reçoivent, mais les dossiers de mes enfants étant complets et finalisés depuis fin novembre 2019, les trente jours sont largement écoulés...
Une telle situation est inadmissible et incorrecte car dans un premier temps, elle bafoue le souhait et le plaisir d'une adhérente à laisser le fruit de son labeur à sa famille et dans un second temps, elle maltraite les bénéficiaires en retournant toujours dans la plaie le couteau du rappel de l'absence de leur grand-mère, comme si le GIE AFER les estimait indigne de ce legs.
A titre personnel, ayant pu apprécier que d'autres assureurs, comme AXA ou des Banques : LCL, Caisse d'Épargne etc, s'avéraient beaucoup plus réactifs que le GIE AFER, dans un délai bien inférieur aux trente jours légaux, pour la liquidation des contrats de succession qui leur avaient été confié, le cas de mes enfants ne semblant pas isolé, je crains que le défaut de disponibilités financières du GIE AFER soit à l'origine des déconvenues de nos enfants.
En effet, que penser d'un assureur qui pour retenir des fonds logiquement disponibles, fait état en décembre 2019, d'un souci de changement de logiciel, le 12 février 2020 précise qu'au plus tard le 8 mars 2020 les sommes seront versées sur les comptes bancaires des intéressés, et le 12 mars 2020 les bénéficiaires ne voyant toujours rien venir, les laisse dans leur désarroi, sans aucune information sur le suivi réel du devenir du cadeau de leur aïeule.
Et PIRE, se permet de financer des publicités extravagantes pour clamer une fiabilité de ses contrats d'assurance-vie bien invisible par les bénéficiaires.
Mon exaspération se décuple encore davantage à chaque tentative téléphonique au service dit "succession" à Nice au 04.92.14.42.00, car là aussi le défaut de suivi interne est extravagant.
Le même message, que sur les autres lignes : 01.40.82.24.24 ou 01.53.20.21.50 etc, est asséné, une voix nasillarde oriente les "bénéficiaires" vers le site AFER pour consulter le suivi de leurs dossiers, ce qui s'avère IMPOSSIBLE s'ils ont sollicité le paiement des sommes disponibles en leur faveur, puisqu'ils ne disposent pas d'un NUMÉRO D'ADHÉRENT et encore MOINS d'un relevé d'épargne à leur nom...
Découvrant ce genre de forum d'assurés, je demeure dubitative sur l'efficacité du retour qu'il est possible de générer en faveur de mes enfants, mais j'ose encore espérer une petite réaction favorable en faveur du souhait d'une défunte dont le seul tort fut d'accorder une telle confiance à de si grands fantaisistes de la finance car si elle avait placé ses économies dans son propre logement pendant plus de 40 ans, il y aurait déjà plusieurs mois que ses petits-enfants disposeraient de ses dernières volontés, que le Notaire aurait solder une succession beaucoup plus LUCRATIVE, même après versement des droits de succession...
Sur ce dernier point, je suis surprise que le GIE AFER n'en ait absolument pas conscience pour assurer sa SURVIE...
En espérant que le GIE AFER puisse me démontrer dans la semaine à venir que mon propos est dénué de bon sens...
Dans cette attente
Bon courage à tous les lecteurs qui subissent le même sort que mes trois enfants...
PS : J'ai volontairement signalé les numéros de contrats concernés pour faciliter la compréhension du condamné aux doléances des souscripteurs et bénéficiaires de contrats AFER 
</t>
  </si>
  <si>
    <t>bmoulira-88189</t>
  </si>
  <si>
    <t>Malheureusement, je suis dans la même situation que celle décrite dans de nombreux avis. J'ai avisé Afer du décès de ma mère le 3 janvier et malgré de nombreuses relances effectuées par notre correspondant ou directement par 3 lettres recommandées successives. A ce jour 10 mars nous n'avons pas reçu le moindre accusé de réception alors que la loi impose un délai maximum de 15 jours pour demander les pièces éventuellement nécessaires au traitement du dossier. Nous avons l'impression que la loi ne les concerne pas . Par ailleurs, leur désinvolture vis à vis des ayants droits est inadmissible.</t>
  </si>
  <si>
    <t>lepreu74-81320</t>
  </si>
  <si>
    <t xml:space="preserve">Dans le dossier de presse de l'AFER, le mardi 14 janvier 2020, dans la rubrique résultats 2019 à la page 82, Gérard Bekerman le Président, citait Montesquieu qui disait que : La pire injustice, c'est le délai. Il me semble que le Président ne comprend pas ce qu'il lit, ou alors qu'il se moque ouvertement des adhérents qui attendent des mois de voir leurs demandes traitées par des services devenus totalement incompétents. Que ce soit pour des rachats (total ou partiel) ou pour des versements de capitaux à la suite de décès, le crédo d'AFER c'est devenu : Notre mode de fonctionnement, c'est le délai.
Et AFER a le culot de nous demander de les conseiller à de nouveaux adhérents potentiels !
NON ! Toutes les autres, mais pas eux.
</t>
  </si>
  <si>
    <t>pph-88164</t>
  </si>
  <si>
    <t>Assureur à fuir, aucune communication ou réponse des service en charge des successions. Erreur d'adresse pour le courrier au bénéficiaire et impossibilité pour AFER de changer cela dans leur système informatique... d'ailleurs ce sytème informatique est la seule explication donnée par le Président pour expliquer qu'il faille pret de 5 mois pour régler la succession</t>
  </si>
  <si>
    <t>benedicte-87948</t>
  </si>
  <si>
    <t>J'attends le versement de l'assurance vie laissée par mon père. Depuis 4 MOIS !!! J'ai relancé un nombre incalculable de fois le service client. 
Ils ne versent juste pas l'argent... 
Hallucinant.</t>
  </si>
  <si>
    <t>franck-87568</t>
  </si>
  <si>
    <t>Client depuis 20 ans. Impossible de joindre le siège ni mon courtier.En attente depuis plusieurs mois d'une prestation suite  
 décès de mon papa. A  se demander si la société ne cache pas une faillite. A fuir au plus vite.</t>
  </si>
  <si>
    <t>lilou-87504</t>
  </si>
  <si>
    <t>Une catastrophe !!!! en 11 ans d'adhésion, je n'ai jamais vu une gestion aussi mauvaise. L'AFER se moque des adhérents qui la font vivre. Je me sens prise en Otage pas cette organisation.
je cherche activement à placer mes sous ailleurs.</t>
  </si>
  <si>
    <t>gra-87265</t>
  </si>
  <si>
    <t>Depuis la migration du site en octobre 2019 aucune amélioration alors que nous sommes en février 2020 ! Incroyable ! Impossible de demander une avance en ligne. Impossible de joindre le service client. Aucune information sur la page d'accueil du site, aucune réponse aux réclamations par mail. L'Afer se moque manifestement du monde. Mes données personnelles sont pleines d'erreur et il est impossible de les modifier. Lamentable. Ne mérite pas même une étoile.</t>
  </si>
  <si>
    <t>chc49-87229</t>
  </si>
  <si>
    <t>impossible a joindre le president totalement incompetent depuis 3 mois</t>
  </si>
  <si>
    <t>alexandreu-86751</t>
  </si>
  <si>
    <t>je ne suis pas du tout satisfait de l'entreprise afer. Malgré le fait que j'ai cotise régulièrement pendant 7 ans, lorsque je demande le rachat complet de mes parts en septembre et que le dossier est validé en octobre 2019 et en cours depuis, nous sommes en février et je n'ai toujours pas reçu les dites sommes demandées. Afer ne respecte pas ses engagement qu'elle même à intégré au contrat signé d'un commun accord entre les deux partis. De plus ils sont injoignables. Ce n'est pas très gentil ni très respectueux. Je suis extrêmement déçu et contrit.</t>
  </si>
  <si>
    <t>catmisc75-86527</t>
  </si>
  <si>
    <t>ne plus épargner chez AFER cette association méprise ses adhérents au plus haut point , en effet des que il faut payer il n y a plus personne. Demande de rachat partiel effectué le 18 décembre, malgré de nombreuses relances aucun délai de paiement. Impossibilité de joindre le siège, et d'accéder à mon espace personnel</t>
  </si>
  <si>
    <t>jpont-86282</t>
  </si>
  <si>
    <t>ne plus epargner chez AFER cette association meprise 
ses adherents au plus haut point , en effet des que il faut payer il n y a plus personne ,nous sommes avec deux autre membre de ma famille beneficiaires d un contrat d assurance vie AFER que notre tante avait souscris en 2002 cette personne est decedee le 19 novembre 2019 depuis cette date malgre une declaration par l AGIRA un depot de l acte de deces au correspondant local de AFER,un courrier recommande avec accuse de reception, une reclamation sur le site de AVIVA partenaire de AFER , nous n avons recu aucun document necessaire au debloquage des fond , le pire silence le plus complet de AFER et de AVIVA ? pas un mot d explication ou d excuse, nous en sommes a agir avec ACPR et bientot le mediateur de l assurance et s il le faut il y aura une action en justice 
ces gens la  ne resterons pas impunis ,et nous ferons savoir partout qui sont reellement   AFER et AVIVA</t>
  </si>
  <si>
    <t>08 janvier 2020 suite à une expérience en janvier 2020</t>
  </si>
  <si>
    <t>adherent-85624</t>
  </si>
  <si>
    <t>Somme non portée sur mon compte depuis début décembre 2019.
Injoignable au téléphone sauf une seule fois pour entendre le personnel parler entre eux, me sans répondre.
Il y aurait des problèmes informatiques qui durent depuis bien trop longtemps.
Cela n'empêche pas en tout cas de répondre au téléphone.
Dans ces conditions, il me paraît plus prudent de retirer mon argent pour le mettre ailleurs.</t>
  </si>
  <si>
    <t>nomade75004-85437</t>
  </si>
  <si>
    <t>Que se passe-t-il à l'AFER? Toutes les pièces nécessaires ont été communiquées le 20 Octobre 2019 pour obtenir le versement de l'assurance vie de ma défunte mère sur mon propre contrat. Nous sommes début Janvier, toujours rien. Et mon conseiller ne répond pas à mes mails, son téléphone est toujours occupé. Lorsque l'on appelle l'AFER, après une longue attente on tombe (au choix) sur une personne excédée ou bien sur quelqu'un d'aimable qui ne sait rien et ne peut rien. On vient de me donner un mail du service de succession, à moi de me débrouiller..
Cerise sur le gâteau, ils ne sont pas doués en informatique non plus..
Bref, dès mon retour à Paris je me précipite au bureau de mon soit disant conseiller pour récupérer tous mes avoir. 
Sans faire de publicité, j'ai récupéré les assurances vies de de ma mère à la Société Générale / SOGECAP en trois semaines avec des correspondants absolument aimables et compétents.</t>
  </si>
  <si>
    <t>totocdg-85404</t>
  </si>
  <si>
    <t>Mon père est décédé le 10 octobre 2019, le 20 octobre AFER avait tous les papiers nécessaires (certificat de décès, CI et RIB des bénéficiaires) pour procéder à l'envoi des documents adéquat en vu du versements des fonds. Depuis (nous sommes le 2 janvier 2020) et malgré de nombreux courriels et appels téléphoniques (sans réponse) et surtout deux lettres recommandées, AFER ne fait rien !</t>
  </si>
  <si>
    <t>jlh-82110</t>
  </si>
  <si>
    <t>Gare aux RV à Paris, 75009 : l'adresse disparaît, le standard du siège coupe et renvoie au site qui ne répond pas. De qui se moque-t-on ? D'adhérent(e)s inexpérimenté(e)s égaré(e) dans la rue Drouot. Ce n'est pas bien mature...</t>
  </si>
  <si>
    <t>14 décembre 2019 suite à une expérience en décembre 2019</t>
  </si>
  <si>
    <t>coincoin-81933</t>
  </si>
  <si>
    <t>Mon frère décédé en octobre 2019 avait une assurance vie au bénéfice de ses 2 jeunes enfants Le courtier qui pourtant sait vendre les contrats n'a pu nous préciser qui joindre et quels documents fournir ! Nous avons du trouver les informations seules Le dossier pour le versement de cette assurance a été transmis il y a plus d'un mois, aucun retour ! Personnel injoignable, c'est lamentable!   Mon frère en souscrivant ce contrat pensait protéger ses enfants avec un capital tout de suite disponible mais il parait bien difficile de récupérer l'argent. Incompétence, désinvolture, duperie ?</t>
  </si>
  <si>
    <t>jpcarp-81577</t>
  </si>
  <si>
    <t xml:space="preserve">Nous ne parvenons plus à nous connecter depuis plus d'un mois sur le nouveau site afer et moi.
Le service client ne cherche pas vraiment à comprendre notre problème, nous disent que notre compte est bloqué, et qu'il suffit d'attendre 48 heures, alors que le message d'anomalie est technique et précise que la page web est trop redirigée. nous réessayons après 48 heures, et cela ne change rien évidemment.
Que faire?
</t>
  </si>
  <si>
    <t>lebig-81074</t>
  </si>
  <si>
    <t>Le logiciel du nouveau site AFER lancé début octobre à ma totale surprise (aucune communication) semble avoir été écrit par des débutants : derriere une ergonomie qui laisse à désirer (exemple : nécessité d'appuyer sur 3 boutons retour pour abandonner une opération), des fonctionnalités qui ne "fonctionnent" pas. Depuis début octobre (soit 48 jours), je ne peux plus faire de versement, demander une avance ou faire un rachat. Adhérent de l'AFER depuis 1996 (et entièrement satisfait de l'ancien site), l'historique de mes versements a disparu de 1996 à 2006 et de 2013 à 2019. Il semble clair que ce site n'a pas réellement été testé avant sa mise sur internet. Ajoutons qu'aucune communication n'a été faite par l'AFER sur le problème pendant plus d'un mois. 
J'en suis donc réduit depuis plus d'un mois et demi, à revenir au courrier postal pour effectuer mes opérations (sont-ce là les nouvelles fonctionnalités promises?)
Espérons que la bonne décision soit prise : faire réécrire entièrement le logiciel et mettre l'actuel à la poubelle.</t>
  </si>
  <si>
    <t>leloup-71689</t>
  </si>
  <si>
    <t>adherent depuis de nombreuses anneesayant 2 contrats....comme d habitude fidel a sa reputation, AFER,t
TOUJOURS FRILEUX a retourne l epargne de ses adherents  / depus le 17 
0ctobre2019 j ai effectuer une demande de rachat partiel. a ce jour ,le 10.11.2019, je suis sans aucune reponse?</t>
  </si>
  <si>
    <t>philm59-80877</t>
  </si>
  <si>
    <t>Si vous comptez sur l'AFER pour faciliter la vie de vos descendants, allez vous ailleurs. Dossier succession d'un adhérent décédé complété début juillet 2019. Aucune réponse depuis (novembre), si ce n'est de jouer la montre en posant 2 mois plus tard des questions sans objet auxquelles il a été néanmoins répondu. Du coup, impossible de faire le dépôt de déclaration aux impôts dans les temps puisque ni le correspondant AFER local, ni le service succession de l'AFER ne daignent fournir les renseignements malgré les nombreuses demandes de transmission des informations nécessaires à la déclaration aux services fiscaux (les pénalités de retard dues par les héritiers comme prévu par la loi en pareil cas ne semblent absolument pas concerner l'AFER).</t>
  </si>
  <si>
    <t>axel-80667</t>
  </si>
  <si>
    <t>bonjour a tous,j'ai fait une demande de rachat partiel de 25000 euros 20/10/2019,la somme etait sur mon compte le 04/11/2019 en depit du vendredi 01/11 qui etait ferié.</t>
  </si>
  <si>
    <t>chamonix1a-80499</t>
  </si>
  <si>
    <t>En déclin, normal sur le fonds en Euros mais très moyen sur les fonds en UC spécialisé , par exemple Avenir senior qui ne décolle pas alors que le secteur est le plus prometteur de la cote 
Afer n'est plus le meilleur.</t>
  </si>
  <si>
    <t>cricri-80268</t>
  </si>
  <si>
    <t>La migration informatique était prévue depuis octobre 2017. L'impossibilité actuelle de contacter Afer et d'effectuer des opérations de retrait laisse craindre le pire quant à la situation actuelle de cet assureur. Je pense que notre épargne est en grand danger.</t>
  </si>
  <si>
    <t>gjn-80359</t>
  </si>
  <si>
    <t>plus moyen de faire de rachats partiel..;leur nouveau logiciel est planté depuis des jours...et des jours...
les conseillers n'ont plus la main sur les comptes!!
on est complètement planté.</t>
  </si>
  <si>
    <t>papyyyy-80335</t>
  </si>
  <si>
    <t>AFER rencontre de nombreux soucis depuis le déploiement du nouveau site internet début octobre. Pour autant, ces soucis ne sont que temporaires et leur contrat reste parmi les moins chers du marché et les plus simples. Je regrette seulement la faible digitalisation encore actuellement proposée sur leur contrat, l'impossibilité pour mon conseiller de voir ma clause bénéficiaire et la difficulté de contact avec leurs services clients.</t>
  </si>
  <si>
    <t>lulunsi-80304</t>
  </si>
  <si>
    <t>Ne rends pas l'argent dans les délais impartis par la loi. A ce jour nous n'avons toujours pas reçu le versement de l'assurance vie suite au décès de Mon Père. Malgré l'envoie de mails je n'ai toujours aucune réponse on ne peut contacter personne du service succession par téléphone aucun conseiller n'est capable de répondre à mes questions et les lignes sont saturées. Pourtant vous prétendez sur votre site Parce que la satisfaction de nos adhérents est ce qui compte le plus à nos yeux nous mettrons tout en œuvre pour traiter votre demande le plus rapidement possible. Sachant que les autres assurances vie détenues par mon père nous ont été versées il y a plus de deux mois je ne comprends pas pourquoi  vos services sont aussi longs. Nous sommes pris en otage, ne pouvant obtenir aucune information et pendant ce temps vous continuez à travailler avec notre argent. J'ai malheureusement été confronté à plusieurs décès familiaux et c'est la première fois que je me retrouve dans cette situation.</t>
  </si>
  <si>
    <t>bob2341-80298</t>
  </si>
  <si>
    <t xml:space="preserve">L'AFER ne répond plus !!!  Impossible de joindre l'AFER ce qui est quand même un comble quand on possède des biens chez eux depuis plus de 10 ans. 
Plate-forme téléphonique visiblement saturée
Email restant systématiquement sans réponse
Courriers restant visiblement lettre morte... 
En attente depuis deux mois d'un remboursement partiel et aucune information. 
A fuir absolument, on dirait une banque américaine en faillite !!! C'est honteux, je n'avais jamais vu cela de la part 'un établissement qui a pignon sur rue. 
 </t>
  </si>
  <si>
    <t>florian-77340</t>
  </si>
  <si>
    <t xml:space="preserve">Aberrant ! Demande de rachat partiel faite le 24/05 faite sur mon espace personnel du site (je précise pour certaines personnes) ! Le 18/06 ma demande n'existe plus .... obligé de refaire une demande écrite à renvoyer par mail ... qui sera prise en "urgence".
Le 04/07 toujours rien même après 25 appels et 10 mails avec des conseillers inutile !! Vive leurs urgences !
Je vous déconseille complètement afer, en plus d'un rendement de plus en plus nul, ils vous traitent comme des moins que rien !
A fuir </t>
  </si>
  <si>
    <t>jeans-77169</t>
  </si>
  <si>
    <t>2 mois que j'attends mon rachat partiel, dans un premier temps on me parle de delais normaux, puis de papiers perdus, dans tous les cas je n'ai à ce jour pas reçu mon épargne!
Le service client est lamentable, ils me mettent en attente des heures jusqu'à ce qyue je raccroche, 25 ans que j'étais client, plus JAMAIS!</t>
  </si>
  <si>
    <t>decourage-72472</t>
  </si>
  <si>
    <t>En cas de besoin de liquider une partie (rachat partiel) les délais sont incroyablement longs : 5 semaines et aucune explication. L'assureur intermédiaire (seul interlocuteur) n'obtient aucune information du GIE AFER;;;du coup, ayant été très mécontent de cette situation, j'ai décidé, à regret, de clore mon contrat AFER et ai donc demandé un rachat total...il y a 5 semaines et toujours rien ! entre temps j'ai envoyé une lettre de réclamation...il y a 3 semaines,et bien sur, rien ! je suis écoeuré et regrette vraiment d'avoir fait souscrire au moins 5 personnes sur des contrats AFER.</t>
  </si>
  <si>
    <t>damienparis14-71537</t>
  </si>
  <si>
    <t xml:space="preserve">Ayant adhéré à plusieurs contrats AFER avec ma femme et ma fille handicapée nous découvrons avec stupéfaction que nous demeurons attachés à jamais à notre courtière - une femme qui a pignon sur rue à Paris où nous résidons - qui ne veut pas nous laisser partir pour un autre courtier AU SEIN DE LA MÊME COMPAGNIE AFER. Nous étions venus à AFER par l’intermédiaire d’un conseiller en patrimoine rattaché à l’UNAPEI de Paris puisque nous avons une fille handicapée pour laquelle nous cherchions aussi des solutions financières satisfaisantes.
Lassés de l’impossibilité de la joindre sans avoir l’impression de la déranger et ne nous fournissant aucun renseignement sur les placements au bout de plus de 16 années celle-ci refuse énergiquement que nous passions chez un autre courtier toujours chez AFER prêt à nous recevoir.
Nous allons devoir retirer tout notre argent et perdre notre ancienneté et tous les avantages acquis depuis notre souscription il y 16 ans. Elle nous a d’ailleurs incité en son temps à faire des placements chez AXA n’ayant de cesse de fustiger le trop médiocre fonctionnement de AFER.
Nous avons tenté de joindre en vain la direction d’AFER qui botte en touche et nous dit qu’elle ne peut rien faire.
Alors un conseil fuyez AFER qui vous ment et ne vous dit pas que si vous souscrivez à un contrat vous ne pourrez jamais changer de courtier au sein de cette même compagnie d’assurance sauf à y perdre tous vos intérêts. Mauvaise AFFAIRE chez AFER le courtier c’est à vie.
</t>
  </si>
  <si>
    <t>passatisfaitafer-68870</t>
  </si>
  <si>
    <t xml:space="preserve">Lors du décès de mon père en 2003, ma mère a décidé de bénéficier de la totalité du patrimoine de mon père en usufruit.
Elle a notamment placé 75.000 Euro sur un contrat Multisupport, dont je restais le nue-propriétaire.
Ma mère est décédée le 25 Juin 2018 et depuis il m'est impossible de récupérer la totalité de ma propriété, nue-propriété et usufruit. Il manque toujours un papier. Le notaire s'en est préoccupé et a adressé des attestations au service succession. Malgré cela et de nombreuses relances et démarches je n'ai toujours pas mon argent.
Plus grave, au chômage depuis plusieurs mois, je souhaitais utiliser ces fonds pour me permettre d'investir dans une entreprise pour laquelle j'ai négocié pendant plus de 3 mois. Devant l'impossibilité de percevoir mon argent j'ai été contraint de renoncer à l'achat et j'ai perdu 3.500 Euro de dédits plus une opportunité de rebondir professionnellement.
Fuyez
</t>
  </si>
  <si>
    <t>jeanmi59-59611</t>
  </si>
  <si>
    <t xml:space="preserve">Bonjour 
Pour tout placement je ne conseille pas AFER 
J ai ouvert un compte en juin 2013 
Mon cumul de versement à ce jour est d'un montant de 54000e avec une plus value voisinant 1000e sur 5ans et demi réparti 60 pour cent en FG ET 40 pour cent en UC 
Je vous laisse réféchir 
Je suis en dessous des 1 pour cent concernant de rendement 
Je continue à effectuer des versements mensuels mais ca fond BLANC COMME NEIGE 
Aujourd hui je ne sais que faire 
Je termine par ce mot 
FELICITATIONS 
</t>
  </si>
  <si>
    <t>francoise-53325</t>
  </si>
  <si>
    <t>Bonjour,
 je souhaite résilier mon contrat
  Multisupport afer euro croissance 100% fonds de garanti en euros ( qui vraiment ne rapporte rien) en déduisant les frais d'entrée, et les frais sur chaque versement, ma question et le suivant à quel moment je dois fermer mon compte pour ne pas perdre le peut de bénéfice de cette année, afin de rentrée dans mon argent. Merci pour vos réponses</t>
  </si>
  <si>
    <t>didi-64300</t>
  </si>
  <si>
    <t>cet assureur est plus fort pour garder notre argent que pour nous le rendre. Tous les arguments sont bons pour vous empêcher de retirer de l'argent. Et quand vous réussissez enfin à "négocier" une sortie de fonds il faut un temps infini pour obtenir le versement. Je déconseille vivement cet assureur.</t>
  </si>
  <si>
    <t>21 avril 2018 suite à une expérience en avril 2018</t>
  </si>
  <si>
    <t>être adhérant est très simple,effectuer des versements aussi ,mais le jour ou vous voulez récupérer votre épargne,les problème commencent,et ce n'est que le début,il faut contacter le service clients qui vous renvoi a un autre service,qui lui ne s'occupe pas des rachats et finalement vous donne le n° de téléphone du siège qui lui ne répond pas.entre temps on fouille sur internet ,on trouve un questionnaire a renvoyer au siège du GIE AFER,un vrai questionnaire de police,comme si on ne vous connait pas au bout de 25 ans d'adhésion....
justificatif,d’identité,de domicile,d'imposition,photocopies de ceci de cela etc...qu'allez vous faire de cet argent?? et j'en oublie .
reste a envoyer un recommandé au président de l'affaire,j'en suis là ! je vous tiendrai au courant de la suite</t>
  </si>
  <si>
    <t>axelle-61627</t>
  </si>
  <si>
    <t>olivia3110-60611</t>
  </si>
  <si>
    <t>Demande d'avance effectué sans problème sur le site de l'afer, 1 semaine pour recevoir le virement sur son compte, merci.
A noté faire les demandes d'avance ou rachat partiel ou arbitrage le lundi avant minuit sinon retard d'une semaine pour le traitement.</t>
  </si>
  <si>
    <t>nougat-57245</t>
  </si>
  <si>
    <t>Concernant le traitement des successions c'est une Vraie catastrophe: pièces égarées,  non respect du contrat, correspondants fantômes ou incompétents, manque de considération des assurés.</t>
  </si>
  <si>
    <t>htc-54942</t>
  </si>
  <si>
    <t>Le siège d'AFER ou l'administratif borné au plus haut point. Ma mère a 98 ans et souhaite un rachat total de son contrat. AFER refuse le versement au motif que sa carte d'identité est périmée. Elle ne se déplace plus et lui est difficile d'aller faire des photos, 
Son besoin est urgent. Une question a été posée à AFER "service information adhérents" 3 mois auparavant demandant les documents à transmettre dans le cadre d'un rachat total. La réponse précisait seulement une demande sur papier libre. Cet organisme exige un document officiel avec photo. Rien des autres pièces officielles ne peut les satisfaire, que ce soit photocopie livret de famille, titre de pension, factures, document d'allocation. Difficile de trouver pire dans l'incompréhension. Par contre une très grande qualité de service du cabinet local AFER.</t>
  </si>
  <si>
    <t>agnes-54331</t>
  </si>
  <si>
    <t>J'ai les mêmes problèmes: mauvaise communication avec les adhérents dont on se fiche pas mal, demande de remboursement du 6 mars non satisfaite à ce jour sous de faux prétextes, pièces supplémentaires demandées en plusieurs fois alors qu'elles ont été envoyées, etc....</t>
  </si>
  <si>
    <t>mathieu13003-53387</t>
  </si>
  <si>
    <t>rapport moyen. 
mais ce qui me semble important, c'est qu'il est très difficile de récupérer son argent.
J'ai demandé un rachat d'une petite somme et on m'a annoncé un delai de 15 jours ouvrables. Cela fait presque un mois. C'est inquiétant.</t>
  </si>
  <si>
    <t>Contrat avec bon rendement et un choix simple et large de supports. Souple et possibilité de faire des arbitrages réguliers pour mon versement, c'est pratique pour éviter d'acheter au plus haut.</t>
  </si>
  <si>
    <t>arthur2225-51420</t>
  </si>
  <si>
    <t>Bonjour,
Moi j'ai ouvert un compte depuis un an, afer prend un pourcentage sur chaque versement, et bien au bout d'une année malgré les intérêts de cette année, je me retrouve avec moins argent que mon versement initial pouvez-vous me dire si c'est normal...</t>
  </si>
  <si>
    <t>albert-49604</t>
  </si>
  <si>
    <t>La façon dont le fond IMMO a été ouvert et fermé quelques heures après, est indigne d'une Association de Protection des Epargnants ! Donc je trouve mon investissement dans le fond Euro que je ne voulais pas. Seuls les "initiés" connaissaient la combine !</t>
  </si>
  <si>
    <t>ds-65711</t>
  </si>
  <si>
    <t>Il est vrai que la rémunération est bonne. Mais.. mais le rachat est quelque chose d'épouvantable. Le doosier a été traité avec plus d'un mois de retard avec perte de valeur sur les unités de compte. Il est très difficile d'avoir le décompte définitif qui m'a permis de m'apercevoir de cette situation. Après rejet de ma demande de compensation, celle-ci a été enfin acceptée. Toujours sans décompte récapitulatif.Cela montre et des problèmes administratifs et des problèmes de transparence.</t>
  </si>
  <si>
    <t>25 septembre 2021 suite à une expérience en février 2021</t>
  </si>
  <si>
    <t>ledictateur-40978</t>
  </si>
  <si>
    <t xml:space="preserve">Apres le décès en février 2021 de mon père l'assureur Sogecap a mis tout en œuvre pour ne pas nous permettre de constituer le dossier bénéficiaire. A ce jour, nous sommes toujours en attente. Évitant ainsi de verser les primes nous revenant. 
Ils nous répètent à chacun de nos appels que nous recevrons par courrier les codes d'ouverture de l'espace bénéficiaire. Que faire? Saisir le médiateur ?
En attendant, ayant moi-même souscrit un contrat, je vais de ce pas le résilier... puisque cet assureur n'est pas fiable, ni compétent. </t>
  </si>
  <si>
    <t>mano56-132631</t>
  </si>
  <si>
    <t>Je suis plus que mécontente...
ma mère est décédées en décembre 2020. Tout le dossier complet a été transmis à Sogecap dont le certificat de notoriéte... en juin n'ayant aucune nouvelle je les ai contactés il m'a été dit ne pas avoir reçu ce fameux certificat puis qq secondes plus tard s'excuser , l'avoir retrouvé et faire le nécessaire; le 18 août je les ai de nouveau contactés , toujours le même scénarrio , pas de certificat  puis retrouvé... et là on m'a assuré envoyer le dossier que je dois remplir fin août début septembre; mais ce 13 septembre le notaire a reçu de leur part un courrier réclamant une noivelle fois ce certificat qu'il leur avait déjà adressé 2 fois!!!
le jour où je verrai ce certificat je le ferai encadrer!! j'espère obtenir satisfaction un jour mais?</t>
  </si>
  <si>
    <t>ehk-115413</t>
  </si>
  <si>
    <t>J'ai d'une assurance-vie suite au decès de mon père fin dec 2020. Cela fait 5 mois. La SG ne m'a contacté que debut mai, alors que j'avais fait une demande par l'Agira en janvier (organisme completement inutile, rien n'a bougé avant 4 mois, et seulement parce que l'autre beneficiaire les a relancés plusieurs fois). Et maintenant ca traine, 2 semaines que les papiers ont ete fournis, la SG prend une semaine pour accuser reception, et puis plus de nouvelles, le dossier est "reglé" selon le site. J'ai essayé de joindre le conseiller qui nous est affecté, je lui ai laisse 5 messages, jamais eu de reponse. Service nul, et la SG garde l'argent pour le faire travailler, je ne vois pas d'autre raison à leur lenteur</t>
  </si>
  <si>
    <t>corinne64-114182</t>
  </si>
  <si>
    <t>Suite au deces de ma mere en juillet, je suis beneficiaire d'une assurance vie. Ca fait 3 fois qu'ils me demandent le meme document et 3 fois que je leur envoie. J'avais recu un courrier de leur part disant que c'etait complet. A croire qu'ils perdent les papiers.</t>
  </si>
  <si>
    <t>coco-110736</t>
  </si>
  <si>
    <t>Je suis très étonnée de voir le nombre d'avis négatifs sur le site concernant les paiements.
Bénéficiaire d'une assurance vie par une parente, j'ai envoyé l'ensemble des papiers via internet sur leur plate forme . J'ai eu une fois besoin de précisions sur un document , j'ai donc téléphoné au numero dédié , une  personne m'a repondu et bien expliqué.
Un mois apres , une fois l'ensemble des documents transmis , j'ai été reglée sur mon compte bancaire.
Rien à dire , service parfait</t>
  </si>
  <si>
    <t>kinette--110316</t>
  </si>
  <si>
    <t>Délai de traitement des dossiers succession très très long: 10 mois avec des relances fréquentes. Les pièces du dossier sont demandées au compte gouttes. Pas de supplément d’intérêts versés. La banque postale a traité un dossier identique en 15 jours dans les mêmes conditions de confinement et télétravail.</t>
  </si>
  <si>
    <t>david87-101703</t>
  </si>
  <si>
    <t>Bonjour
Combinés à Société générale et SEGECAP, ils forment une équipe inutile, insensible à mes demandes normales, retard après retard toujours en attente de la réponse requise pour annuler et rembourser mon argent, (raison sans emploi depuis plus de deux ans une raison inscrite dans le contrat)
David</t>
  </si>
  <si>
    <t>lounis-87207</t>
  </si>
  <si>
    <t>Bof</t>
  </si>
  <si>
    <t>sg-phobie-75281</t>
  </si>
  <si>
    <t>Frais sur versement et frais d'arbitrage élevés, rendement net annuel sur support EURO peu performant, peu de visibilité concernant l'avance (et surtout pas de réponse a ce sujet de la part de l'agence Société Générale qui gere le contrat) et au final un rachat préconisé sur 2 contrats matures fiscalement et bien fournis... pour servir de fonds propres dans le cadre d'un pret immobilier Société Générale qui a tardé a se profiler et au final a un taux moins interessant que celui initialement avancé (pour nous ferrer...). Double punition. Etablissement a fuir absolument et pourtant je suis client depuis plus de 20 ans...les choses ont bien changé malheureusement.</t>
  </si>
  <si>
    <t>annette-71435</t>
  </si>
  <si>
    <t>Gestion CATASTROPHIQUE des dossiers! 
Aucun interlocuteur compétent et pourtant sur la plateforme je n'ai pas moins de 5 personnes différentes à qui on doit tout réexpliquer à chaque fois.
Aucun respect de l'engagement à recontacter le client et en plus on nous raccroche au nez!
Une conseil: FUYEZ! Allez souscire ailleurs</t>
  </si>
  <si>
    <t>artamas-66817</t>
  </si>
  <si>
    <t>A eviter d'urgence, comme toutes les filiales de la societe generale.
5mois de retard sur les payement, je dois faire l'avance de 22.000 euro, ils ont mettent mon entreprise en péril
J'ai du renvoyer 8 fois le meme document avant qu'il daignent réagir et me donner un rendez vous au bout de 4 mois sans reponses de leur part , j'ai quand meme du faire crise au telephone</t>
  </si>
  <si>
    <t>Extrêmement mauvaise compagnie d' assurance</t>
  </si>
  <si>
    <t>marie-61609</t>
  </si>
  <si>
    <t>incompetence aucune communication possible suite aux décès de mes parents trop rapprochés...de nombreux appels téléphoniques sans résultats ils reconnaissent leurs erreurs mais aucune suite c'est juste inadmissible et bien sur impossible d'avoir un responsable</t>
  </si>
  <si>
    <t>09 décembre 2017 suite à une expérience en décembre 2017</t>
  </si>
  <si>
    <t>marki-59476</t>
  </si>
  <si>
    <t xml:space="preserve">bonjour 
ma mere decedee . les docs pour notaire etaient pret et envoyer a sogecap vers le 24 janvier 2017 
j ai ete paye debut mars..DES LE DEBUT J AI ECRIS EN RECOMMANDE . DECLARANT QUE TOUTE TENTATIVE DE RETARD JE LEUR COLLE LE FISC AU DOS ...ET JE L AURAI FAIS JE CONNAIS QUELQUES PERSONNES QUI SE SERAIENT FAIT UN PLAISR D ALLER LES VOIR SI ILS NE RESPECTAIENT PAS LA LOI </t>
  </si>
  <si>
    <t>stephanecouillaud11-57940</t>
  </si>
  <si>
    <t>Manque serieusement de professionalisme et de pro-activite.
Sogecap n´entreprend aucune action par eux-meme, ce sont les clients qui doivent les engager pour lancer un processus de succession, meme s´ils ont ete formelement informe du deces.
Par ailleurs, Sogecap necessite 10 jours ouvres pour repondre a un email, ce qui fait trainer en longeur les processus en cas de succession.
Etant en ce moment engage dans un processus de succession, j´ai ete en contact avec d´autres assurances vie, et Sogecap sort clairement negativement du lot.
Si cet avis peut servir a d´autres personne, je vous deconseille de travailler avec eux et s´il est deja trop tard, n´hesitez pas a engager les manoeuvres directement au telephone et tres rapidement puisqu´ils font volontairement trainer les echanges pour retarder les versements.</t>
  </si>
  <si>
    <t>cbecart-57406</t>
  </si>
  <si>
    <t>J'ai souscrit un contrat d'assurance-vie il y a 12 ans pour lequel je verse 60€ par mois.
Au bout de ces 12 ans j'ai perdu 300€, alors que les différents frais et prélèvements représentent 25% de mes versements mensuels.
Je n'ai à aucun moment été entendu, même le médiateur, contre toute déontologie a refusé par 2 fois de regarder mon dossier.
Je ne peux que recommander à tous ceux qui ne veulent pas être spoliés d'éviter cet assureur et la Société Générale qui en assure la promotion.</t>
  </si>
  <si>
    <t>belenus54-123952</t>
  </si>
  <si>
    <t>Des publicités non respectées :
-gratuité de tenue de compte promise puis facturée !
-promesse de ristourne de 3% sur les versements ; limitée par la suite aux unités de compte et enfin qui ne sont que 3% sur les frais de gestion des unités de compte !
Frais supérieurs à ceux annoncés !
Prélèvements indus à l'insu de l'épargnant !
Ces évènements ont provoqué le rachat total du contrat et le dépôt de plainte au pénal avec constitution de partie civile !
A noter l'opacité et le flou artistique des informations !
A éviter absolument !</t>
  </si>
  <si>
    <t>cnp-assurances-116020</t>
  </si>
  <si>
    <t>Bonjour
La CNP refusent de m'envoyer les contrats d'assurance-vie  ENTIERs  faît chez AXA et 1 autre à la Banque Postale dont j'étais une bénéficiaire ... les assurés avaient dit à mon frère et à moi que nous étions SEULS bénéficiaires ...SEULEMENT nos 2 soeurs aînées ont eu la même part que nous DONC sur les conseils de mon assureur j'ai réclamé les dîts contrats QUI M'ONT éTé REFUSés CAR nous n' étions que NEVEU et NIèCE : ils n'avaient pas d'enfants ...
Que dit la loi : est-ce que VRAIMENT nous n'avons pas le droit de voir si la CNP n'a pas fait d'erreur en distribuant ce pécule en 4 au lieu de 2 héritiers ??? Je ne veux plus dialoguer avec la CNP ... Mais avoir la preuve du nombre d'héritiers notés dans la contrat : donc ça ne peut être qu'en lisant TOUT LE contrat ...
En espérant VIVEMENT avoir ces contrats , je vous remercie ;  aussi vous me demandez mno no de tel SEULEMENT je ne réponds que le soir (tranquille chez moi ) sinon suite à votre réponse par mail éVENTUELLEMENT je vous fixerai 1 moment pour que vous me téléphoniez ... pat35132@live.fr</t>
  </si>
  <si>
    <t>laury31200-114325</t>
  </si>
  <si>
    <t>FRAIS ABUSIFS ET GESTION ABUSIVE
FRAIS CACHES
PERTE EN CAPITAL CAR FRAIS SUPERIEURS EN GAINS
AUCUN SUIVI 
CONTRAT PAS PERFORMANT MAL NOTE ET FONDS EURO A LA TRAINE</t>
  </si>
  <si>
    <t>pagrita-100916</t>
  </si>
  <si>
    <t>J’ai  souscris une assurance vie, malheureusement je me vois prélever du double de ma cotisation en plus de 15€ qui ne m’ont pas été indiqué pour l’ouverture de mon compte qui sont soit disant des frais. Je demande une mensualisation pour chaque 10 du mois et ils effectuent le prélèvement le 3 du mois. Maintenant je me bats pour résilier car j’ai même pas eu droit au délais de rétractation.</t>
  </si>
  <si>
    <t>fanny-85761</t>
  </si>
  <si>
    <t>Si je pouvais mettre 0 je le ferais sans hésiter .....depuis plus de 25 ans j'ai constitué une cagnotte pour ma retraite chez axa pensant que j'avais à la fois le sérieux et la qualité ....mal m'en a pris ....il m'a fallut tout ce temps pour comprendre pourquoi axa se fiche éperdument de ses clients ....c'est au travers d'une demande de transfert de mon compte chez un autre agent général ,pensant trouver un interlocuteur valable après un premier entretien avec une employée, que j'ai découvert le pot aux roses ....cette nouvelle agence m'a refusée prétextant l'éloignement, puis le rachat de mon portefeuille auprès de mon agent actuel pour finalement m'avouer que si je ne met pas d'argent nouveau sur mon compte... IL NE GAGNE RIEN ......qui aujourd'hui accepte de travailler pour rien ???? je suis coincée et axa le sait ils font donc ce qu'ils veulent de l'argent et je n'ai aucun moyen pour sortir de cette situation à part perdre sur tous les tableaux ....
J'ignore totalement la pratique chez les autres assurances mais PRENEZ GARDE ....</t>
  </si>
  <si>
    <t>missy81-89934</t>
  </si>
  <si>
    <t>Cliente depuis toujours chez AXA, j'en était relativement satisfaite .... jusqu'à cette année. Je suis extrêmement déçue par le traitement des rachats partiels sur un contrat Figures Libres. Ce que la conseillère à omis de nous dire, c'est la somme retenue pour chaque rachat (elle ne le savait visiblement même pas à ce qu'elle me dit). Autant dire que ce contrat va finalement nous couter plus d'argent que ce qu'il nous aura fait gagner. Du coup, on est bien décidé à tout résilier. Dommage .... pour AXA !</t>
  </si>
  <si>
    <t>suite au décès de mon père, j'ai fait les démarches auprès de l'agent pour changement de risque et pour le contrat assurance vie dont ma mère est bénéficiaire. L'agent n'a pas traité mon courrier et le pire troisième relance de chez agipi à l'agent: service au client rendu nul.</t>
  </si>
  <si>
    <t>blaisebankole-78922</t>
  </si>
  <si>
    <t xml:space="preserve">Titulaire d'un contrat d'assurance-vie, j'ai demande le rachat total de mon contrat depuis octobre 2016 et je n'ai jamais eu gain de cause.
Mon Contrat a été émis le 25 NOVEMBRE 1992 et terminé le 25 NOVEMBRE 2007. Je suis citoyen Béninois et je reside au Benin. 
</t>
  </si>
  <si>
    <t>ym63-70315</t>
  </si>
  <si>
    <t xml:space="preserve">PAS d'ASSURANCE QUALITE chez AXA:
le courtier: - Suite au décès de votre femme, vous allez recevoir un chèque soldant son assurance-vie..................
Moi :-A ma connaissance, ma femme  n'est pas morte.
le courtier: - ah c'est incroyable!
Je me connecte à son compte, compte fermé.
Je passe des heures à comprendre, à téléphoner au courtier, à écrire....
J'ai exigé des lettres indiquant que c'était une erreur, 
Ma femme a reçu en courrier simple d'AXA le 15 janvier 2019: "votre conseiller.....nous a alertés de la clôture de votre contrat suite à une erreur de notre part ..." et cerise sur la gâteau: "Nous vous présentons toutes nos excuses pour les désagréments que vous avez subis"...heureusement qu'elle n'avait pas une assurance-obsèques AXA!!!!!!!!!!
Ma femme aurait aimé, et l'a demandé, recevoir la position de son compte au 31/12/2018 comme pour mon Avie personnelle....cela fait 3 mois que nous attendons.  
Imaginez si j'avais été dans un Ephad avec des facultés mentales détériorées. 
Qui a fait l'erreur, le courtier, le notaire, les personnel d'Axa?????????????????
Circulez, y a rien à comprendre.
</t>
  </si>
  <si>
    <t>angie1003-70478</t>
  </si>
  <si>
    <t>J'ai été démarché sur mon lieu de travail par des agents AXA. Je venais de vendre un  appartement et  j'étais en recherche d'un autre logement à acheter, leur ai-je expliqué. Ils m 'ont conseillé une assurance vie  profil prudent . Dès le 1er mois j'ai vu mon épargne baissée et j'ai voulu récupérer mes fonds immédiatement. Après maints appels  ils m'ont dit qu'il fallait attendre quelques mois pour obtenir une petite plus value. FAUX C'est tous les mois des pertes énormes. Il ne faut pas faire confiance aux agents AXA qui racontent des mensonges pour avoir des fonds. Il en va de soi qu'il y a un défaut de conseil évident</t>
  </si>
  <si>
    <t>jerome68-69971</t>
  </si>
  <si>
    <t>Enormément déçu. J'ai souscrit un contrat en 2011.Suite a une séparation,je suis contraint de faire un rachat total.Et j'apprends que je suis même pas en mesure de récupérer mon capital total versé.Mais ou sont passés les intérêts durants toutes ces années?</t>
  </si>
  <si>
    <t>Assurance souscrite il y a plusieurs années déjà. Par contre, à part un document transmis par AXA une fois par an pour préciser où en est le compte, aucune autre explication régulière sur la tenue du compte et sa gestion.</t>
  </si>
  <si>
    <t>axavie64-68973</t>
  </si>
  <si>
    <t xml:space="preserve">Bonjour a vous tous .mon coup de chaud pour l.assurance vie  ODYSSIEL mon contrat est en plus en gestion pilotée. 
Depuis 3 ans a part des frais de 4% a chaque ajout le montant chute chute 
Pourquoi laissent t ils faire perdre des sommes aussi longtemps. </t>
  </si>
  <si>
    <t>21 octobre 2018 suite à une expérience en octobre 2018</t>
  </si>
  <si>
    <t>sergio37-67938</t>
  </si>
  <si>
    <t xml:space="preserve">bonjour,
suis client depuis presque 30 années !
mais suis de plus en plus déçu du site en ligne d'axa dédié aux particuliers détenant des assurances -vie .
par exemple : pour un contrat contenant des unités de comptes , dont des sicav de distribution, (dividende annuel) il est totalement impossible de comprendre d'où vient la somme versée et dite "traitée"
l'ancien site était plus explicite, quoique incomplet, on pourrait penser que l'assuré est incompétent pour comprendre : ce qu'est un dividende net, un dividende réinvesti en nouvelles parts (net de frais gestion) etc. etc . tout semble bien établi afin de masquer les dits "frais de gestion"
merci de me transmettre l'adresse d'un site efficace
qui me permettra de suivre la gestion de ces opérations financières, comme on peut le faire pour un compte titres bancaire . les sites en ligne actuels, sont capables de le faire . pourquoi axa ne les utilise pas?
si une amélioration n'est prochainement pas prévue, je ferai, comme l'année dernière, un retrait annuel d'un montant ne dépassant les 9200 e de plus-value, pour les réinvestir dans un autre contrat, ailleurs, dont la gestion du site en ligne, est bien adaptée , pour qui veut suivre, de près, les variations diverses, de son patrimoine . en quelques années, mon contrat sera épuisé .
notre famille possède quatre contrats axa et tous, nous suivrons la même méthode . alors,
 adieu axa .  .  .
</t>
  </si>
  <si>
    <t>paskal-64344</t>
  </si>
  <si>
    <t>Bonjour. J'ai des soucis avec un placement Euractiel souscris en 2013. J'aimerai avoir des infos sur le taux réel qui va étre pris en compte au terme des 8 ou 10 années, et sur le montant des prélèvements qui augmente régulièrement. Les closes 5.1.3 &amp; 5.1.4 sont floues. Merci de m'informer. Cordialement.</t>
  </si>
  <si>
    <t>yvonne-64176</t>
  </si>
  <si>
    <t>je ne recommande pas du tout de souscrire une assurance vie auprès AXA.</t>
  </si>
  <si>
    <t>21 janvier 2018 suite à une expérience en janvier 2018</t>
  </si>
  <si>
    <t>may83-60685</t>
  </si>
  <si>
    <t xml:space="preserve">Je possédais une assurance vie épargne océan depuis 2002 qui me satisfaisait totalement . Depuis 1 an le conseiller AXA me harcelait pour transformer ce contrat en multi support, j'ai fini par accepter un RDV. Je lui est répété que je ne voulais prendre aucun risque quitte à avoir un rendement faible. Ce conseiller m'avait déja fait contracté un PEA en 1999 , six mois après j'avais perdu 50 % du capital que j'ai mis 15 ans à récupérer. Il m'a convaincu en me disant que mon contrat actuel étant arrivé à échéance, AXA me rénumérerait désormais qu'avec le minimum garantit sans participation aux bénéfices et que le nouveau contrat avait une gestion pilotée, sans action, donc sans risque de perte de capital. De plus que je n'aurais aucun frais de transfert si je signais rapidement , une offre promotionnelle étant en cours et la date butée fixée bien sur au lendemain. Et cerise sur le cadeau une prime de 6% du capital versée au bout de 8 ans. Bien sur toutes les signatures ont été réalisées sur la tablette sans possibilité de voir les documents associés que j'ai découverts le lendemain sur le site web. Et la, à ma grande surprise: 4,85 % de frais de transfert, un support à haut risque de perte de capital (risque 5 sur 7) et pas de prime de 6% de mentionné. l
Je suis scandalisé par cette méthode et je m'en veux de mettre laisser berner à ce point.
La loi me permet de renoncer en partie au transfert et je vais devoir me battre maintenant pour prouver la tromperie du conseiller. 
je ne faisais déja plus beaucoups confiance à AXA, mais là c'est fini.
</t>
  </si>
  <si>
    <t>lolo-60239</t>
  </si>
  <si>
    <t>lorsque vous signez on vous promet que les frais de dossier seront récupérés ...la première année
De plus notre conseillère est introuvable (indisponible jusqu'en octobre...) même axa n'est pas au courant ..c'est le meilleur de l'année 2018.
nous attendons toujours l'appel d'un autre conseiller ...</t>
  </si>
  <si>
    <t>nike-55931</t>
  </si>
  <si>
    <t>J'ai lu avec attention les commentaires majoritairement très négatifs des différents intervenants concernant AXA.
Mais je pense que peux largement surenchérir ; en effet je me suis fait traiter de "Gros c.." par la direction des relations clients (preuve enregistrée à l'appui).
A vous de faire votre choix ...</t>
  </si>
  <si>
    <t>alain-54057</t>
  </si>
  <si>
    <t>AXA la pire des assurances vie fuyez cette enclume !!  ...J ai ete pris en otage suite au rachat de STATE STREET ....depuis je subis un  site AXA ridicule ne permetttant aucune gestion plus de conseiller plus d information financiere sur fonds etc.Action en cours Lettre AR et recours mediateur..... AXA a arbitre sans mon accord sans preavis ni information 8000 eur d une sicav performante vers une monetaire a interet negatif (!!)  ! AXA se refuse a me fournir conseils et parametres me permettant de cloturer leur piege a epargnant et de recuperer mes 45 000 euro !!Leur fond en euro rapporte 0,48% alors que la concurrence propose 2,5% en moyenne .....perte globale environ 4 000 euro</t>
  </si>
  <si>
    <t>max44-55320</t>
  </si>
  <si>
    <t>Une société d'assurance à fuir absolument. Des conseillers dont l'unique objectif est de vous faire signer des contrats, même si ceux-ci ne sont pas adaptés à vos besoins.</t>
  </si>
  <si>
    <t>didierp-53216</t>
  </si>
  <si>
    <t xml:space="preserve">Un parent souhaitait nous transmettre l'argent de son assurance vie arrivée à terme. 
Nous avons demandé au conseiller de venir régler l'affaire afin d'obtenir cette somme en liquide. Le conseillé nous assure que les documents ont été préparés dans ce sens.
Ce conseillé est venu chez nous, accompagné d'un autre conseiller mais au lieu de nous verser la somme prévue,  ils ont réussi à nous convaincre de placer à nouveau cette somme en assurance vie chez AXA (avec, au passage des frais d'entrée exorbitants. Uniquement des arguments oraux, plus ou moins vrais, peu vérifiables, aucun document écrit....Signature sur une tablette électronique d'un contrat de 5 pages, sans laisser un délai de réflexion. 
Nous avons demandé ces documents en version imprimée, refus du conseillé, il faut les demander à la compagnie.
Il y avait, entre autre, dans ces documents, une information sur notre droit de renonciation dans un délai de 30 jours mais nous ne le savions pas.
Nous avons donc exercé ce droit de renonciation mais au bout de 6 semaines, toujours pas de réponse. Pourtant la loi oblige la compagnie à restituer la somme versée dans un délai de 30 jours.
Nous avons donc saisi le médiateur des assurances.
Nous attendons la réponse.
</t>
  </si>
  <si>
    <t>emilie-53110</t>
  </si>
  <si>
    <t>Pas satisfaite du nouveau site internet d ' AXA. Il y a toujours une erreur technique lorsqu' on veut disposer de notre argent ..... Obliger de passer par son conseiller pour faire un retrait partiel pour une assurance vie , donc de se justifier pour disposer de son propre argent   !!!!!!</t>
  </si>
  <si>
    <t>yllens-52230</t>
  </si>
  <si>
    <t xml:space="preserve">AXA Fuyez  !!!!!! Bande de cols blancs qui ne répondent pas au demandes... Se fichent des clients !!!!
</t>
  </si>
  <si>
    <t>ppccr-50990</t>
  </si>
  <si>
    <t xml:space="preserve">Impossible de percevoir la performance de la gestion pilotée
En 18 mois, 2 de mes contrats n'ont pas décollés alors que presque tous les supports UC et € dégagent des gains en 2016.
Les gains ne sont pas pour moi et semblent resté chez Axa avec le prétexte trop facile que la conjoncture est difficile...
Que va mettre Axa en place pour un support actif à une possible gestion personnelle ? </t>
  </si>
  <si>
    <t>24 décembre 2016 suite à une expérience en décembre 2016</t>
  </si>
  <si>
    <t>samoreen-50632</t>
  </si>
  <si>
    <t>Placement réalisé sur un contrat Capital-Ressources. Rente versée comme prévu pendant les premières années. Quand j'ai cessé le rachat de la rente, je me suis aperçu qu'en fait le capital non racheté ne m'avait rapporté que 3,5% globalement sur 9 ans. Autant dire rien.</t>
  </si>
  <si>
    <t>jack-138678</t>
  </si>
  <si>
    <t>Je ne vois que de la baisse depuis avril 2021.
Vraiment déçu par Mutavie alors que je n.ai que des satisfactions pour la Macif. 
Évidemment sur le site de Mutavie je ne vois que des compliments.</t>
  </si>
  <si>
    <t>lili-107242</t>
  </si>
  <si>
    <t xml:space="preserve">Nous avons demander des devis pour des assurances décès. A la macif. Le conseiller dans la semaine qui suit à mis 2 asuurances décès sur nos 2 têtes sans signature.Moi J ai pu faire annulé immédiatement, mon mari c est fait preveler de suite. Il est aller à l agence et à pousser une gueulante, ils ont dit que c était un problème informatique, l assance à vite été annulé. 
Méfiez vous !!!!!!! 
FUYER !!!!!!!!!!!! </t>
  </si>
  <si>
    <t>monica-87792</t>
  </si>
  <si>
    <t>attention votre assurance accident de la vie je  vous informe que a partir de 65 ans vous payer toujours le même prix sauf que en cas  d accident vous indemnise 50% de moins MON ASSURANCE ma avertie par lettre recommandée la Macif rien donc je suis en étude pour enlever tous mes contrats trop déçu de l accueil hautin  du centre gestion indemnités  m bradesi ps client depuis 50ans</t>
  </si>
  <si>
    <t>romain95-103774</t>
  </si>
  <si>
    <t>Depuis fin décembre je ne reçois plus rien comme intérêts contact par mail inexistant (aucune réponse), le chemin de la résiliation est en route !!</t>
  </si>
  <si>
    <t>28 janvier 2020 suite à une expérience en janvier 2020</t>
  </si>
  <si>
    <t>mimilisa-86452</t>
  </si>
  <si>
    <t>rendez vous ce jour a la Macif de Lisieux !!monsieur Duval nous as fait un état de nos contrats !!on a vérifier amenangé pour notre assurance vie</t>
  </si>
  <si>
    <t>stef-79728</t>
  </si>
  <si>
    <t>il est vraie que le livret vie à perdu beaucoup de ses qualité mais c'est général pour tout plus aucuns supports n'est intéressant à ce jour en France l'épargne est en chute libre et c'est valable pour tout aussi bien pour le livret A qu'un LEP tout est impacté il faut se contenter de peu et c'est toujours ça et ne prendre aucuns risques car c'est la perte assuré sinon</t>
  </si>
  <si>
    <t>fontam-69802</t>
  </si>
  <si>
    <t>place en assurance vie depuis aout 2018 2550 euro  a ce jour je perd de l argent ce n est pas normal vous devriez vous cantonner à faire de l'assurance et pas de placement hasardeux pas sérieux du tout</t>
  </si>
  <si>
    <t>stephanbhz-75292</t>
  </si>
  <si>
    <t xml:space="preserve">Mon papa avait souscrit une assurance vie.
A son décès, l'assurance devait verser un capital sous 72H , après avoir envoyé les documents par mails, renvoyé, renvoyé et renvoyé renvoyé renvoyé et renvoyé, cela fait maintenant 312H que nous attendons ce premier versement, je suis très inquiet pour la suite.
</t>
  </si>
  <si>
    <t>renaud-71767</t>
  </si>
  <si>
    <t xml:space="preserve">Bonjour,
J ai ouvert un compte mutavie avec un dépôt mensuel. 
Je découvre par ma faute car je verifie pas mes papiers et aucun courrier arrive que celà n'a jamais été fait!
Sur mon compte mutavie, j avais demandé une répartition sur plusieurs supports et la je vois que les mensualisations passent bien mais que tout est sur le support euros!
A qui la faute, à la macif qui m a fait les contrat ou à mutavie qui suit pas les contrats?
Quelqu un connait le même problème???
Merci </t>
  </si>
  <si>
    <t>04 janvier 2019 suite à une expérience en janvier 2019</t>
  </si>
  <si>
    <t>desire-69903</t>
  </si>
  <si>
    <t>J'ai souscrit en 2004 un contrat d'assurance vie Actiplus J'ai alimenté ce contrat régulièrement en vue de me constituer une épargne retraite En 2016 la MACIF m'a proposé de transformer ce contrat en contrat multi vie appelé "transformation Fourgous avec  répartition du capital existant à 80 % en euros et le reste 20 % en actions OFI Le document de synthèse de mon épargne à l'époque me conseillait cette transformation. Client fidèle de la Macif j'ai fait confiance; aujourd’hui je constate qu'une partie de mon épargne c'est considérablement réduite.</t>
  </si>
  <si>
    <t>bijou2860-56209</t>
  </si>
  <si>
    <t>Bonjour, mon ex mari décédé en juillet 2016, avait contracté une assurance vie à la macif avec comme bénéficiaires nos 2 filles. A ce jour,  fin juillet 2017, rien n a été versé. Ils nous ont réclamé un tas de papiers, pour certains quasiment impossibles à avoir, pour d autres très importants et d un coup ne le sont plus et la macif nous en réclame d autres. Je pense qu ils font traîner l affaire car l assurance n a pas l intention de verser quoi que ce soit comme il S agit d une grosse somme. Pourtant j ai relu le contrat et le questionnaire de santé et rien n explique que les choses traînent mise à part une mauvaise foi de leur part. Surtout garder vos décomptes de CPAM car ils les réclament aux bénéficiaires bien que je pense que ce soit un leurre et qu ils ne versent jamais les indemnités à qui que ce soit, préférant S enrichir sur le malheur des gens.</t>
  </si>
  <si>
    <t>gino-127815</t>
  </si>
  <si>
    <t>N'ouvrez jamais un PER chez swisslife, compagnie injoignable par téléphone lorsque votre conseiller est en vacance ( Trés souvent!). A la retraite depuis avril dernier, jai demandé il y a 2 mois, un débloquage partiel de mon capital, a ce jour toujours rien!!!! Ma conseillere m'avait dit 3 semaines maxi. Je suis sur le point de prendre un avocat car j'ai un besoin urgent de cet argent.( j'ai 780 euros de retraite!). C'est une honte!!!! Donc, A FUIRE ABSOLUMENT!</t>
  </si>
  <si>
    <t>SwissLife</t>
  </si>
  <si>
    <t>co--124542</t>
  </si>
  <si>
    <t>Ça fait un mois que j ai remandé le rachat de mon assurance vie Après réception le jour même de ma demande,un sms vous affirme que dans les 20 j l argent est viré Ça fait un mois et rien J appelle pour demander des explications et l on explique que le rachat n a pas encore été fait faute bcp de dossiers à traiter À déconseiller fortement</t>
  </si>
  <si>
    <t>myriam--116803</t>
  </si>
  <si>
    <t>Bonjour j ai mon grand père qui es décédé il y a 3 mois on me dis je vais toucher que 280euros alors que il la depuis 25 ans je ne comprend plus rien dis moi si c est normal svp</t>
  </si>
  <si>
    <t>alex-109961</t>
  </si>
  <si>
    <t>Suite au décès de ma maman le 04/03 dernier, elle avait 2 contras d'assurance décès chez Swiss life, j'avoue qu'après avoir vu les avis sur Internet j'ai eu très peur, alors oui il demande beaucoup de document et certains que je ne comprend toujours pas, je suis la seule héritière ça ne devrait pas être si compliqué, bref ils ont fait le versement la semaine dernière soit 1 mois et quelques jours.</t>
  </si>
  <si>
    <t>pierre31-107962</t>
  </si>
  <si>
    <t>J'ai souscrit un contrat Titres@vie début janvier 2020 par l'intermédiaire du courtier Altaprofits. Au bout d'un an, mécontent de la gestion en ligne proposée ( bugs répétés, erreurs constatées, surtout très mauvais service client...) j'ai décidé d'effectuer le rachat total du contrat. J'en ai fait la demande écrite le 10/02/2021 en recommandé avec AR (sage précaution!) en joignant un RIB et une copie de pièce d'identité après m'être renseigné par téléphone sur la marche à suivre .N'ayant eu aucun retour au bout de trois semaines, j'ai téléphoné début mars pour m'informer: on m'a répondu que l'opération était en cours puis on m'a demandé de renvoyer une Fiche de Renseignements Complémentaires ( dont on ne m'avait pas signalé l'existence lorsque je me suis renseigné) .Je l'ai fait immédiatement et deux semaines plus tard j'ai reçu de la part d'un mystérieux service une nouvelle demande de renvoi de cette fiche : qu'était-il advenu de la précédente ? Non transmise, égarée ( volontairement ou non) ?... Impossible de savoir. Je me suis exécuté une nouvelle fois et à ce jour ( 1mois 1/2 plus tard !) toujours aucune nouvelle du remboursement de mes fonds et impossible d'avoir la moindre information 
A quel jeu jouent cet assureur et ses associés ? On a l'impression de se heurter à un mur infranchissable . Cela m'inquiète d'autant plus que je n'ai aucun problème avec les autres assureurs chez qui j'ai contracté une assurance-vie . Je rejoins donc les avis largement exprimés ici : EVITEZ SWISSLIFE ( et le courtier ALTAPROFITS) , c'est qui se fait de PIRE en matière d'assurance-vie</t>
  </si>
  <si>
    <t>nanou55-102915</t>
  </si>
  <si>
    <t>A fuir!! Ma mère est décédée depuis presque 1 an. Ils lui ont fait prendre 5 contrats en lui promettant que nous n'aurions à nous inquiéter de rien pour ses obsèques, puisque je suis bénéficiaire de 2 de ses contrats et au bout d'un 1 an, rien!!!
Aucune réponse. Impossible d'avoir quelqu'un au téléphone ou alors on ne veut pas vous répondre. Impossible d'avoir l'argent. Une honte pour une assurance!!
Passez votre chemin si vous voulez une assurance sérieuse et à votre écoute.</t>
  </si>
  <si>
    <t>lode78-96374</t>
  </si>
  <si>
    <t>A fuir !!! Enchainement de multiples erreurs en l'espace de deux mois. Somme affichée sur l'espace client différente du montant initial investi (moins 1000 euros qui se sont envolés). Demande de rachat complexe !!! (Première demande aux oubliettes, deuxième demande sans retour concret de la part du service client. SWISS LIFE, c'est SUPER (médiocre).</t>
  </si>
  <si>
    <t>tresencolere-95457</t>
  </si>
  <si>
    <t xml:space="preserve">Bonjour à fuir 3 mois que je bataille avec eux pour le rachat de mon assurance retraite !!!! Jeudi 23 juillet on me laisse un message vocal pour me dire que mon dossier est traité et que le virement est effectué. 
Aujourd'hui toujours rien concernant le virement... 5 différents conseillers sur 2 jours et 5 versions différentes avec des excuses insensées !!!! 
J'ai gardé les communications et je vais faire appel à un avocat car je pense que c'est la seule solution 
</t>
  </si>
  <si>
    <t>nani-91392</t>
  </si>
  <si>
    <t>Voilà ça fait 10 jours qu' on me balade mon père est decede le 24 mars 2020 pendant le confinement il avait une assurance vie j ai transmis tout les papiers qu' ils ont demandé le dossier est clos au mois de mai 2020 j appelle le 12 juin on me dis qu' il est parti en règlement a la comptabilité mais j ai vraiment du mal à les croient car avant il me demandait des papiers qu' il avait déjà mais je leur disait de vérifier et la oui on les a il faut attendre après on me redemande mon RIB je leur dit qu' il l ont encore il font tout pour pas régler j ai du payer l enterrement de mon père je suis à découvert de 4000 euro j ai beau leur dire toujours rien sur mon compte je vais m en rendre.malade qu' est qu' il vont me demander la prochaine fois aidez moi</t>
  </si>
  <si>
    <t>mm-86507</t>
  </si>
  <si>
    <t>A fuir. Mon épouse et moi avions un contrat d'assurance vie chacun. A force de mauvais conseils nous avons décider de mettre un terme. IL nous fallut 1,5 mois pour récupérer nos fonds, sans explications aucune malgré nos demandes. Et comble nous nous retrouvons avec des frais d'une mensualité de dépot sur chaque compte. sans que nous n'en soyons informés. Donc, fuyez car grands sourires pour déposer de l'argent mais que de l'inertie sans communication pour récupérer son argent</t>
  </si>
  <si>
    <t>feral-85806</t>
  </si>
  <si>
    <t>bonjour
dommage que l'on ne puisse pas mettre moins de une etoile
service client nul et ne réponds pas aux courriers
je 'ai bien reçu un mail m'indiquant que mon courrier obtiendrait une réponse sous 3 mois ça fait 5 mois!!
et quand vous obtenez une réponse c'est sans rapport avec la question posée
il ne me reste plus que le médiateur ou l'avocat pour obtenir des réponses concrètes
peut être qu'il y a une "élite" de conseillers réserve a répondre aux juristes</t>
  </si>
  <si>
    <t>jean25-85598</t>
  </si>
  <si>
    <t>Mon contrat est bien suivi jamais de problèmes depuis plus de 10 ans rien à dire de négatif pour ce contrat</t>
  </si>
  <si>
    <t>luca-80451</t>
  </si>
  <si>
    <t>Suite à une demande de rente à vie, impossible d'avoir des précisions sur les prélèvements qui devrait être réalisés. Des réponses stéréotypés.</t>
  </si>
  <si>
    <t>ahbonbougna123-79609</t>
  </si>
  <si>
    <t>assureur au fonctionnement curieux et irresponsable : quand vous désirez récupérer vos fonds, ils sont désagréables au téléphone, puis ensuite ne vous répondent plus du tout !</t>
  </si>
  <si>
    <t>katy-74605</t>
  </si>
  <si>
    <t xml:space="preserve">Lamentable ! A fuire !
Pendant plus de 10 ans nous avons cotisé chez Swisslife, dans le cadre d'une assurance vie, afin de prévoir la couverture des frais d'obsèques lorsque nous devrions faire face au décès de mon papa, titulaire de ce contrat. Décédé depuis le 24 janvier voila 2 mois que mon papa est enterré. Et malgré nos nombreuses relances, nous sommes toujours dans l'attente du virement du capital décès pour nous acquitter des pompes de funèbres. voila 8 semaines durant lesquelles chacun de nos interlocuteurs téphoniques  s'applique a nous répéter la même chanson : tout est en ordre et le virement devrait s'etablir sous 1 a 2 semaines. Mais d'une semaine sur l'autre on nous invite à patienter davantage sans réellement s'engager sur une date buttoir. Voyez chez SwissLife c'est normal. il leur faut plus de 8 semaines pour faire prévaloir les garanties de leur contrat, et vraisemblablement "tout est en ordre" ! Ma patience est mise a dure épreuve, et en résulte ce fâcheux sentiment de se sentir "baladée". Lorsque l'on souscrit a un tel contrat c'est bien justement pour obtenir la garantie d' une certaine tranquillité financière liée aux frais engendrés  lors de ce malheureux événement. A la douleur de la perte d'un être cher s'ajoute aujourd'hui une contrariété dont je me serais bien passée et une facture des pompes de funèbres non acquitée ! la gestion des dossiers est d'autant plus déplorable car au décès de mon papa, bien que nous ayons complété et retourné en bonne et due forme les documents demandés, le contrat, quant a lui n'a pas été clôturé et nous avons continué a être prélevé ! C'est vraiment pas sérieux. et assurément je ne vous recommande pas Swisslife.  
</t>
  </si>
  <si>
    <t>katy-74599</t>
  </si>
  <si>
    <t xml:space="preserve">Lamentable ! A fuire !
Pendant plus de 10 ans nous avons cotisé chez Swisslife, dans le cadre d'une assurance vie, afin de prévoir la couverture des frais d'obsèques lorsque nous devrions faire face au décès de mon papa, titulaire de ce contrat. Décédé depuis le 24 janvier voila 2 mois que mon papa est enterré. Et malgré nos nombreuses relances, nous sommes toujours dans l'attente du virement du capital décès pour nous acquitter des pompes de funèbres. voila 8 semaines durant lesquelles chacun de nos interlocuteurs téléphoniques  s'applique à nous répéter la même chanson : tout est en ordre et le virement devrait s'etablir sous 1 a 2 semaines. Mais d'une semaine sur l'autre on nous invite à patienter davantage sans réellement s'engager sur une date buttoir. Voyez chez SwissLife c'est normal. il leur faut plus de 8 semaines pour faire prévaloir les garanties de leur contrat, et vraisemblablement "tout est en ordre" ! Ma patience est mise a dure épreuve, et en résulte ce fâcheux sentiment de se sentir "baladée". Lorsque l'on souscrit a un tel contrat c'est bien justement pour obtenir la garantie d' une certaine tranquillité financière liée aux frais engendrés  lors de ce malheureux événement. A la douleur de la perte d'un être cher s'ajoute aujourd'hui une contrariété dont je me serais bien passée et une facture des pompes de funèbres non acquittée ! la gestion des dossiers est d'autant plus déplorable car au décès de mon papa, bien que nous ayons complété et retourné en bonne et due forme les documents demandés, le contrat, quant a lui n'a pas été clôturé et nous avons continué a être prélevé ! C'est vraiment pas sérieux. et assurément je ne vous recommande pas Swisslife. </t>
  </si>
  <si>
    <t>syma-70729</t>
  </si>
  <si>
    <t>En attente depuis plusieurs mois du versement de l'assurance vie de ma mère suite à son décès , comment puis-je obliger Swisslife à me verser ce qui m'est du ?</t>
  </si>
  <si>
    <t>ikya-69460</t>
  </si>
  <si>
    <t>Nous nous sentions en confiance, car Swisslife avait pignon sur rue. Le commercial nous a vendu l'excellence prétendue des services et des fonds. Au final, sur le long terme, nous perdons des centaines d'euros sur tous nos contrats. Les frais de gestion et les commissions sur versement annulent tout gain potentiel. Nous sommes déficitaires sur l'intégralité des fonds conseillés, que ce soit en unités de comptes ou en fond euros. Méfiez vous des rendements affichés en grand et faites le calcul en intégrant les frais de gestion et les commissions. Une fois cumulés, ils peuvent représenter 6%!!! Dit autrement, si votre fond est positif de 4% c'est qui est une belle perf, vous perdez en fait 2% par rapport à la somme que vous avez versée. Si vous êtes client chez Swisslife, faites le calcul le de toute urgence : vous cumulez les sommes brutes versées et vous mesurez l'écart de valorisation de votre comte sur la même période. Vous risquez de découvrir un gain proche de zéro, ou plus probablement un déficit. Vous devez payer pour leur donner votre argent.</t>
  </si>
  <si>
    <t>loane-65120</t>
  </si>
  <si>
    <t>Malgré une demande de rachat le 22 février d un plan Madelin,aujourd'hui 24 juillet... toujours rien. Après un énième courrier recommandé pour le rachat,ils me disent qu ils ont bien reçu ma demande de duplicata.ios répondent à côté comme ca à chaque fois ! Je ne parle pas du commercial secteur 33 qui a fait des faux en conservant les signatures électroniques. J ai porté plainte contre eux et je les assignes au tribunal pour récupérer mon pognon</t>
  </si>
  <si>
    <t>moumoune-64084</t>
  </si>
  <si>
    <t>les conditions générales contractuelles sur le versement du capital décès aux bénéficiaires ne sont pas respectées!!! depuis le mois de Mars j'attend le règlement du capital décès de mon père qui est décédé en Février!!! le dossier est complet j'ai envoyé toutes les pièces par mail ainsi que par courrier avec AR. Toujours pas de réponse à ce jour ni aucun versement!!! c'est une honte!!!</t>
  </si>
  <si>
    <t>orca30-62723</t>
  </si>
  <si>
    <t>Aujourd'hui, Swisslife a fini par payer une assurance vie après casi un an de persévérance. 
Nous avons été mis au courant en mai 2017 de cette assurance vie de notre grand mère décédée en 2002, donc quand même 15 ans après..notre mère, et de part son grand âge, ne souhaitant plus gérer d'argent, a décidé d'y renoncer. 
Là, Swisslife, sur 2 refus écris, nous a signifié que nous n'étions pas bénéficiaires (avec le côté pratique pour eux que la Loi leur permet de ne pas divulguer les clauses bénéficaires), et que notre grand mère, entre autre justification, était décédée avant telle Loi, etc... 
Nous avons donc commencé nos réclamations, médiateur d'assurance, courriels, recommandés à l'assureur, etc (au total 2 sur 4 mois alors qu'ils ont l'obligation de répondre dans les 2 mois...), avec au fil du temps en face des gens silencieux, une certaine ignorance, et avec cette même difficulté qu'ont tous les gens qui témoignent ici, de ne pas avoir d'interlocuteur, de se faire ballader pour enfin, dans notre cas, avoir au final, casi un an après de persévérance, une charmante et compétente interlocutrice avec son mail direct, son tel direct.
Bien qu'on nous ait dit que le dossier était complet, après un long et tortueux parcours téléphonique sur la dernière ligne droite et une vague reconnaissance de nos Droits, cette charmante dame nous rappel pour nous dire (ben que non) complet il ne l'est pas mais que, et bonne nouvelle, ils reconnaissent, nous reconfirme, par écrit, que nous sommes donc bien bénéficiaires.
Enfin tout ça pour dire qu'il faut vraiment être persévérant. Je pense que Swisslife joue beaucoup sur le temps, la patience et qu'à la fin l'abandon de démarche leur va très bien.(prendre l'accent Suisse Ovomaltine pour le lire)
Le fait de laisser un témoignage sur Opinion-assurance a aussi été déclencheur pour qu'ils se bougent un peu plus et je les remercie au passage de nous donner cette possibilité.
En règle générale, ne lachez jamais le morceau, soyez confiant, tout est fait en face pour que vous laissiez tomber, vous épuise d'impatience, d'un côté je remercie biensur Swisslife d'avoir enfin payé mais d'un autre côté, je ne les remecie pas pour toute cette énergie perdue, ces prises de têtes sur des chose qui sont de l'ordre de la transmission, de l'Héritage, avec l'éthique et responsabilité qui leur revient. 
Ayant lu aussi pas mal d'autres témoignages, et biensur de part mon expérience avec eux, il est à reconnaître que Swisslife est un peu léger sur certaine situations, parfois même plus problématiques, et on se demande un peu où on est quand on a affaire à eux. Sur quelle planète PRO vivent-t-ils ?</t>
  </si>
  <si>
    <t>aucun-62663</t>
  </si>
  <si>
    <t>j'ai une assurance vie et je n'arrive pas à récupérer mon argent. j'ai beau envoyé des mails, je n'ai aucune réponse. il n'y a pas de numéro de téléphone pour les joindre. je n'ai plus de contact avec un conseiller. c'est honteux pour prendre l'argent pas de soucis mais pour le rendre c'est la galère. je vais contacter mon assistance juridique si je n'ai rien sous 3 jours.j'habite en Guadeloupe -6 heure de décalage horaire.</t>
  </si>
  <si>
    <t>dj-61503</t>
  </si>
  <si>
    <t xml:space="preserve">SwissLife... tout un mystère !! 
Nous avons reçu début janvier 2018 un courrier qui nous demandais des renseignements suite au de mon père survenue il y à presque 7 ans. Nous avons fournis ces renseignements le jour même par mail depuis plus rien plus de nouvelle et impossible de les joindre ! Les deux numéros de téléphone inscrits sur le courrier son injoignable, nous avons renvoyer un mail et rien non plus ! C'est incompréhensible que ce genre d'organisme d'assurance soit injoignable surtout quant il s'agit du décé d'un proche ! </t>
  </si>
  <si>
    <t>assurop-60398</t>
  </si>
  <si>
    <t>Entreprise irrespectueuse envers ses clients  . Aucune réponse aux courriers recommandés suite à dysfonctionnements dans le prélèvements bancaires . Ne remplit pas son rôle d'assureur .A éviter</t>
  </si>
  <si>
    <t>tannie-56000</t>
  </si>
  <si>
    <t>Assureur à éviter absolument. Impossible d'avoir les garanties qui sont exactement couvertes. Refuse toutes communications avec ses clients. Surtout ne pas prendre les produits de cette société. A fuir...</t>
  </si>
  <si>
    <t>ajg13-74766</t>
  </si>
  <si>
    <t>archi mécontent, il se foute de nous,  incorrect, 2 lettres recommandée plusieurs mails, et appel téléphonique   aucune réponse, depuis le 30 décembre 2016 suite au décés de mon époux,  contrat souscrit en 1998 plan vie entière  CAPITAUX ASSURES a ce moment la  en francs  9 000 f  ,  aucun remboursement  j'ai payé pendant 18 ans , et eux ne rembourse pas, ne réponde pas,    c'est honteux   , j'avais 2 contrat pour moi et mon époux , je viens donc de résilier ,  j'attends une réponse  et surtout le capital me revenant et le remboursement du rachat pour le 2eme contrat résilier</t>
  </si>
  <si>
    <t>arpeges22580-51282</t>
  </si>
  <si>
    <t>il faut se battre pour recuperer son capitale en fin de contrat 2 letttres recommandés et toujours rien
contrar souscrit en 1998 a trme 2003 et en 2017 pas de remboursement en vue...impossible de joindre le service gestion
!</t>
  </si>
  <si>
    <t>estanelle-50759</t>
  </si>
  <si>
    <t>Papa nous a quitté le 02 décembre 2016. Nous avons contacté Swisslife le 05 décembre 2016. Suite à notre appel le conseiller m a par mail fait la demande de pièces justificatives . Fait aussitôt . On m annonce un délai de traitement a ce moment là de 3 semaines. Je n ai aucune nouvelles en date du 21 décembre 2016 je téléphone donc ...on m annonce que les documents envoyés par mail le 05 décembre viennent seulement d arriver dans le service gestion!!!!!????? soit plus de 2 semaines pour transiter d'un service à l'autre....on me raccroche au nez car je m'énerve mais n'insulte personne...mais bon....ma mère qui est la bénéficiaire du contrat (je l'aide dans ses démarches) téléphone mardi 27 décembre 2016 pour avoir des nouvelles là on lui annonce qu'il manque un document (document jamais demandé dans la demande du 05 décembre 2016 par mail) mais ça nous nous y attendions...trop facile....elle me téléphone paniquée en me disant il manque un papier swisslife m envoi la demande par courrier....je rappel en demandant a ce que cette demande de papier me soit adressée par mail..je reçoit le mail aussitôt...je regarde les pièces manquantes au dossier ...c est 5 nouveaux documents qu on nous demande...bref...dans cette demande de document on nous demande : Un certificat d'absence d'inscription de dispositions de dernières volontés....Je contact un notaire pour savoir un peu ce que cela veut dire...et là le notaire est très surpris de la demande de la part de swisslife il me dit que ce document n a rien a voir avec une demande de déblocage assurance vie ou obsèques que ce genre de document est demandé par un notaire et non pas par une assurance et que c'est quand il y a des succesions immobilières .....je rappel swisslife je tombe sur une personne qui se moque complétement de ma requête ...j explique quand même ce que le notaire m a répondu la personne de chez swisslife me dit que c est mon problème si je ne souhaite pas fournir cette pièce au dossier ...sachant que ce document qu'il demande coûte 18€ et que swisslife ne me remboursera pas ....bref la conversation tourne vite à bonne journée madame et on me raccroche au nez....avant de me préciser que le délai de traitement du dossier est de 30 jours à réception des dernières pièces...dans le contrat que papa avait signé article 8 on lit paiement sous 48h a réception des pièces...voilà j en arrive à prendre un avocat car je pense tombé sur des gens qui se moquent complétement de nous c'est pourtant une goutte d'eau le capital que nous attendons cela ne concerne pas des millions d'euros...mais comme je dis pour prélever sur le compte les mensualités y a du monde mais quand il faut donner dans l autre sens y a plus personne...de là où est papa aujourd hui il doit être très déçu de la tournure que cela prend!</t>
  </si>
  <si>
    <t>fred-132844</t>
  </si>
  <si>
    <t>Pas de problème quand on verse de l argent par contre quelle lenteur quand il s agit de verser une assurance vie aux héritiers, toutes les excuses sont bonnes (surtout quand ne souscrit pas à un autre contrat)</t>
  </si>
  <si>
    <t>olympe62-130446</t>
  </si>
  <si>
    <t>Bonjour,
je viens mettre en lumière la rapidité avec laquelle Allianz traitera votre demande de rachat partiel sur 1 contrat d'assurance vie sachant que le délai habituel est 10 jours. 
Le 12/07/21, j'adresse 1 courrier avec 1 demande de rachat partiel sur mon contrat d'assurance vie souscrit en 2004.
On me demande de renvoyer 1 lettre signée en raison d'1 différence entre la signature initiale...mesure de sécurité oblige, j'adresse donc à nouveau ma demande manuscrite avec signature, tout celà en RAR le 19/07/21 (avis de réception  reçus 3 jours plus tard).
Depuis le 20 juillet 2021, ma demande de rachat partiel afin de transmettre à mes enfants, dans le cadre la Loi Sarkosy le montant de 31865e n'est toujours pas réglée.
J'invite l'ensemble des lecteurs à prendre note de ces désagréments que je subis.
Je fais part de mon mécontentement via ce Forum et à titre d'information.... 33 jours que j'attends, on me répond quotidiennement traitement en cours.</t>
  </si>
  <si>
    <t>stephane-64100-103575</t>
  </si>
  <si>
    <t>Zero,zero,zero... Bénéficiaire nommé d'une assurance vie, suite au décès du titulaire, l'acte de décès est transmis le 20 décembre2020. le 2 février je réussi a avoir un interlocuteur qui me dit que je vais être rappelé d'ici 5 jours.( l'article L132-23-1 code des assurances stipule que l'assureur a 15 jours pour demander les pièces justificatives aux bénéficiaires lorsqu'il a connaissance de l'acte de décès!)
Surprise je reçois un mail quelques heures plus tard pour une demande de  pièces justificatives qui n'ont rien a voir avec le contrat Une demande de filiation... alors que je suis nommé dans les clauses du contrat. Par contre on ne me demande même pas a justifier de mon identité... bref Allianz veut faire trainer. Je n'ai pas envie de batailler. A fuir ! A fuir! A fuir !
Je vais activer ma protection juridique qui traitera le dossier avec des arguments plus convaincants.
je suis bénéficiaire sur plusieurs contrats, Crédit Agricole, Groupama vie, et Allianz et cet assureur est le seul à agir ainsi.</t>
  </si>
  <si>
    <t>daniel-97568</t>
  </si>
  <si>
    <t>lamentable
Depuis la mort de mon conjoint( 4/05/2020 ), le versement des sommes dues n'est toujours pas complet.
Il manque toujours une pièce même si elles ont été envoyées, ils ne connaissent pas les lois sur les contrats de mariage, ils ne répondent pas au téléphone etc...ra
LAMENTABLE et HONTEUX</t>
  </si>
  <si>
    <t>gerardcronen-40501</t>
  </si>
  <si>
    <t xml:space="preserve">Cette assurance, je confirme est fidèle à sa réputation, tromperie caractérisée. Le lobbying de cette assurance fait qu'elle est intouchable, se moque du code des assurances, de la justice, les expertises médicales sont fantaisistes souvent sur dossier. Il ne faut pas oublier la genèse de cette assurance Allemande. Aucune confiance en Allianz, il faut fuit cette Compagnie un petit tour par la Cour des Comptes devrait remettre les services d'Allianz dans le respect d'autrui ! Nous ne sommes pas tous des pigeons. après mon expérience malheureuse vécue là, il est clair que je ne conseillerai pas cet assureur dans mon entourage!! bien au contraire A FUIR si vous voulez dormir tranquille
</t>
  </si>
  <si>
    <t>genev-91763</t>
  </si>
  <si>
    <t>Bonjour, Je n'arrive pas à obtenir les conditions générales concernant l'assurance vie Idéavie souscrite en 1992. C'est pour savoir s'il y a une limite pour la durée d'engagement de l'assureur car jusqu'ici passée 8 ans elle a été renouvelée par tacite reconduction ce qui voudrait dire que celle-ci est en durée viagère et toujours valable même si on dépassé les 90 ans. Si les CG sont explicitent à ce propos je suis interessée pour en avoir connaissance.</t>
  </si>
  <si>
    <t>27 mars 2020 suite à une expérience en mars 2020</t>
  </si>
  <si>
    <t>zeg-88545</t>
  </si>
  <si>
    <t>aucune empathie aucune réactivité</t>
  </si>
  <si>
    <t>rabu86-61363</t>
  </si>
  <si>
    <t>aucun interet à souscrire ce contrat opaque.passez votre chemin.arbitrages payants, site internet nul,frais de gestion sur  UC élevés.vous n 'aurez aucune difficulté à trouver mieux...</t>
  </si>
  <si>
    <t>sarah07-80107</t>
  </si>
  <si>
    <t>Je n'aurai jamais pensé un jour pouvoir dire du mal d'allianz. Mais clairement j'hallucine de la façon dont ils traitent leurs clients. C'est incroyable comme d'un coups d'un seul ils décident de ne plus vous répondre. A croire que bientôt il va me falloir les mettre en demeure pour me répondre et/ou s'occuper de mon dossier correctement. Le pire c'est que vous ne pouvez jamais joindre par téléphone la personne supposée être en charge. Non, on préfère vous laisser appeler le standard pour que les conseillers puissent vous expliquer systématiquement qu'ils sont incompétent et qu'ils ne peuvent accéder au dossier. Mais dites moi, combien de temps pensez vous que je vais rester sage à attendre que vous puissiez faire votre job??? Il y a un moment je vais perdre mes formules de politesses et je vais décider de régler ça autrement que par mail.</t>
  </si>
  <si>
    <t>greco-77682</t>
  </si>
  <si>
    <t xml:space="preserve">Contrat Intinéraires épargne est un contrat à éviter. 
</t>
  </si>
  <si>
    <t>ste-76094</t>
  </si>
  <si>
    <t>Encore au top des contrats assurance vie en desherence... Cette assurance ne recherche pas les bénéficiaires des assurances vie, et quand on se signale à eux grâce à un proche du défunt qui a fait toutes les recherches pour nous retrouver et sans lequel on n'aurait jamais été informé d'être bénéficiaire, l'assurance ne fait pas le travail... Cela fait plus d'un mois que j'attends d'être contactée sur le dit contrat et la marche à suivre.... et toujours rien!  Accueil téléphonique très courtois mais rien ne suis derrière... Je me vois donc obligée d'écrire cet avis car très désappointée par ce comportement... La famille du défunt a réussi à me retrouver au bout de plus d'un an de recherches... et cela était pourtant simple pour l'assurance, c'est scandaleux car une loi existe, ils doivent chercher les benéficiaires.</t>
  </si>
  <si>
    <t>sylvie-75717</t>
  </si>
  <si>
    <t>contrat assurance AGF INDEPENDANCE pour ma mère il y a plus de 30 ans prélèvement mensuel de 55 euros environ et actuellement en EHPAD ALZEIMER ET 6 stents  depuis 8/2018 pas suffissant pour percevoir comme prévu la rente de dépendance et suppression de la cotisation comme prévu. Aberration et honteux .attendre  sa mort pour ne rien verser .</t>
  </si>
  <si>
    <t>01 janvier 2019 suite à une expérience en janvier 2019</t>
  </si>
  <si>
    <t>colerix-69804</t>
  </si>
  <si>
    <t>manque d'informations auprès des assurés. Les documents remis au client ne contiennent que les conditions favorables et n'y apparaissent pas les éléments très défavorables à l'assuré. On découvre le désastre financier quelque temps plus tard. Les conditions de rachat ne sont volontairement pas précisées et pour cause.</t>
  </si>
  <si>
    <t>domdom-28829</t>
  </si>
  <si>
    <t>Rendements annonces non respectes... Au bout de 3 ans, mon capital a fondu au lieu de progresser.. 
J ai donc decide de tout retirer.. leur site et leur service client annonce un paiement entre 5 et 10 jours.. Cela fait plus d un mois et toujours rien</t>
  </si>
  <si>
    <t>madile-65983</t>
  </si>
  <si>
    <t xml:space="preserve">j'attends depuis 4 mois une réponse concernant une reversion pour ma mère.j'ai envoyé 5 mails, 2 lettres recommandées, j'ai téléphoné, je n'ai aucune réponse et aucun versement n'a encore été effectué.
Je pense saisir un avocat, car je ne peux plus rien faire.
</t>
  </si>
  <si>
    <t>. Cette assurance, je confirme est fidèle à sa réputation, tromperie caractérisée. Le lobbying de cette assurance fait qu'elle est intouchable, se moque du code des assurances, de la justice, les expertises médicales sont fantaisistes souvent sur dossier. Il ne faut pas oublier la genèse de cette assurance Allemande. Aucune confiance en Allianz, il faut fuit cette Compagnie un petit tour par la Cour des Comptes devrait remettre les services d'Allianz dans le respect d'autrui ! Nous ne sommes pas tous des pigeons. après mon expérience malheureuse vécue là, il est clair que je ne conseillerai pas cet assureur dans mon entourage!! bien au contraire A FUIR si vous voulez dormir tranquille</t>
  </si>
  <si>
    <t>patchouly-63947</t>
  </si>
  <si>
    <t>Mon père avait une assurance vie chez Allianz à son décès survenu le 16fevrier 2018 un demarchage chez ma mère  agee de 83 ans par un assureur d Allianz  lui a fait signer une demande d'adhésion  sur un contrat yearling(. Unité de compte) le pire placement pour elle le bulletin d'adhésion n à jamais été envoyé nous avons envoyé une lettre de renonciation en argent pas de réponse  et aujourd'hui on reçoit un courrier nous annonçant le placement de l argent sur ce contrat .Nous allons porter plainte pour abus de faiblesse et ne lâcherons rien devant de telles pratiques</t>
  </si>
  <si>
    <t>boregard-63783</t>
  </si>
  <si>
    <t>Allianz est vraiment une société chez qui je ne souscrirais jamais. Déjà 2 ans pour récupérer une assurance vie, quand je téléphone ils me baladent de poste en poste et impossible d'avoir quelqu'un pour des explications. Allianz UNE HONTE</t>
  </si>
  <si>
    <t>lysie-60247</t>
  </si>
  <si>
    <t>que des problèmes avec Allianz de vrais boulets quand vous leur donnez un ordre il n'est jamais pris en compte... s'ensuit un dialogue de sourd !! on pourrait dire d'eux votre argent m'appartient et je fais ce que je veux !!!!</t>
  </si>
  <si>
    <t>pyrene-58689</t>
  </si>
  <si>
    <t>Allianz se comporte comme une machine: ne respecte pas la volonté de celle qui a souscrit des contrats 
Mauvaise conseillère 
7 mois pour effectuer un reglement 
Grâce à eux nous payons deux fois des impots 
À fuir absolument si on veut que son patrimoine soit transmis selon nos volontes</t>
  </si>
  <si>
    <t>david0017-57513</t>
  </si>
  <si>
    <t>Ayant souscrit une assurance pour indemnité journalière au prés d'Allianz en 2011, et n'ayant pas eu d'arrêt maladie longue durée jusqu'au mois d'avril de cette année, je pensais que c'était une assurance sérieuse mais non. Car à part prélever, en ce qui concerne de donner les indemnités j'attend encore ! Je suis très mécontent de cette compagnie d'assurance. Aujourd'hui je suis en difficulté financière car Allianz n'a pas tenue ses engagements et que j'avais souscrit cette assurance pour ne pas à avoir de problème de trésorerie en cas d'arrêt maladie longue durée, mais en faite je n'aurais pas cette assurance ça serait pareil!</t>
  </si>
  <si>
    <t>sylluze-57503</t>
  </si>
  <si>
    <t>Impossible de récupérer l'assurance-vie de notre mère décédée il y a plus d'un an. Pourtant mon frère et moi avons fourni tous les documents demandés en recommandé il y a presque deux mois. Depuis,  aucune réponse d'Allianz ! En plus nous n'avons que l'adresse courrier du contrat, pas de numéro de téléphone, ni de mail... Ce n'est ce que ma mère souhaitait pour ses enfants en souscrivant cette assurance-vie !</t>
  </si>
  <si>
    <t>allain-55449</t>
  </si>
  <si>
    <t>ayant dénoué un contrat d'assurance-vie au 1er avril et constaté que sa valeur était plus faible qu'au 1er janvier précédent (ce qui n'est pas possible compte tenu des caractéristiques du contrat modul'épargne), je me suis adressé par tph au service client qui incapable de me renseigner  m'a communiqué un numéro de portable d'un soit disant connaisseur du sujet; injoignable je lui ai laissé mes coordonnées et de surcroît j'ai écrit. A ce jour toujours pas le moindre signe de vie.
je dois ajouter que précédemment j'avais dû passer par le médiateur de l'assurance pour obtenir au bout de près d'un an d'autres éclaircissements.
vous l'avez donc bien  compris c'est un triple zero que je donne à allianz pour sa relation client et sa transparence</t>
  </si>
  <si>
    <t>claude-54690</t>
  </si>
  <si>
    <t>Impossible d'obtenir le versement de l'assurance vie de ma mère décédée il y a 2 mois. Dossier envoyé il y a 1 mois et demi. 3 coups de fil. On doit me rappeler. Mais jamais rien. A fuir.</t>
  </si>
  <si>
    <t>amelie-139203</t>
  </si>
  <si>
    <t>Je viens de téléphoner à BNP pour récupérer mon assurance vie cardif multiplacements 2, pour les démarches à suivre. Maintenant que je suis à la retraite. C'est ce qui était prévu, pour ma retraite, c'est écrit dans mon contrat.  La personne m'a indiqué que BNP allait me prélever 17,2 % sur mon assurance vie, et j'espère à une erreur. Mes  derniers conseillers BNP m'ont certifiée que je n'aurai aucun frais si je clôture mon assurance vie. Le contrat a été ouvert en 2010 et au bout de 8 ans j'ai fait cesser les prélèvements. Je suis extrêmement perdante car retirer 17,2 % de frais sur l'ensemble de mon argent, me parait exagérer tellement c'est énorme. Alors sur 19 382,96 € quand on retire 17,2 % je perds le quart, environ de mon argent. Je n'appelle pas cela des économies. J'ai l'intention de récupérer l'entièreté de mon argent ce qui m'avait été certifié, confirmé encore cette année  (AUCUN FRAIS) par les conseillers BNP. En espérant  que cela soit une erreur.
 La personne m'a indiqué que je perdrai 17,2 % de mon argent. Sincèrement j'espère à une erreur de mon interlocuteur que j'ai eu aujourd'hui le 08/11/2021.</t>
  </si>
  <si>
    <t>14 octobre 2021 suite à une expérience en septembre 2021</t>
  </si>
  <si>
    <t>gagman-137407</t>
  </si>
  <si>
    <t>Très grande difficulté à transmettre les documents sur le site sécurisé. Réponses très sèches et non suivies d'effet lors des contacts téléphoniques ( excepté ce jour, 14/10/21). Pas de rappel téléphonique malgré l'engagement pris de le faire sous 48H. La réponse aurait pu être donnée dès notre premier appel par simple vérification du dossier.</t>
  </si>
  <si>
    <t>joce-124918</t>
  </si>
  <si>
    <t>J ai demandé un rachat partiel bnp m avais dit 10 jours pour debloquer les fonds ça fait 1 mois et rien nul vraiment nul.devait être sur mon compte le 23 juillet et rien. Toujours en cours de traitement  inadmissible qu on puisse pas récupérer son propre argent .</t>
  </si>
  <si>
    <t>espritducap--110442</t>
  </si>
  <si>
    <t>Une véritable honte .
Nous voulons débloquer le compte épargne entreprise de mon mari et depuis 10 jours nous attendons le mail de la liquidation. 
On nous ment en nous disant qu’il est dans nos spams.
Dernier recours , lettre recommandée et poursuite devant les tribunaux s’il le faut et laminage sur LinkedIn pour faire connaître leurs pratiques scandaleuses .</t>
  </si>
  <si>
    <t>joshmabosh-103179</t>
  </si>
  <si>
    <t>Bonjour à tous les bénéficiaires,
Je confirme, CARDIF fait partie des pires. 
Si votre dossier est complet et que le délai légal n'est pas respecté, ne passer même pas par le médiateur. Transmettre vos justificatifs par lettre recommandé avec AR puis une dernière relance par lettre recommandé, menaçant de poursuite devant les tribunaux.
Vous êtes des votre droit, et ils seront condamnés avec article 700 et dommages en intérêts.
Cette procédure fera même que votre dossier sera débloqué avant l'heure.
Seule la contrainte fonctionne avec cet organisme de mauvaise foi, qui fait tout pour faire tourner votre argent. Un lobbying s'impose our faire inverser le rapport de force et astreindre ces sociétés financières à verser votre due sous peine de pénalité automatique.... ....  
La réponse laconique et insipide du robot de Cardif est attendue avec impatience. Que Cardif traite plutôt le dossier que sa @réputation qui semble déjà toute faite.</t>
  </si>
  <si>
    <t>moi-103002</t>
  </si>
  <si>
    <t xml:space="preserve">services calamiteux de cette entreprise bancaire !!!
ma demande de remboursement et de cloture de compte , en attente depuis le mois d'aout n'est toujours pas finalisee .
les premiers contacts telephoniques ont ete geres par un service visiblement limité et peu competant
les echanges par mails d'une lenteur desesperante m'ont conduit a demandé l'aide de mon avocat 
trois mois d'attente pour le calcul des prelevements liberatoires 
versement sans aucune information ni detail d'une somme approximative il y a un mois et toujours aucun detail ni information  </t>
  </si>
  <si>
    <t>melou-99275</t>
  </si>
  <si>
    <t xml:space="preserve">Voilà maintenant 3 mois que j attend un virment de chez cardif , faute de frappe de leur part depuis silence radio 3 mois quon me balade quil relance mon dossier , les conseillers cardif une vraix catastrophe aucune connaissance incapable de vous répondre concrètement. 
Je déconseille fortement cette assurance cardif assurance vie .
Je compte pas en resté là!!! </t>
  </si>
  <si>
    <t>faitdesbriques-99186</t>
  </si>
  <si>
    <t>Étonnant comme les commentaires rassemblés sur Cardif assurance vie peuvent correspondre à ma situation.
Je ne suis qu'au début de ce qui semble être un "parcours du combattant" pour récupérer un capital d'assurance vie et déjà,la même situation se profile. Bénéficiaire identifiée,je n'ai toujours pas reçu de courrier de la part de cet assureur. J'ai contacté l'Agira et je recommande à toutes les personnes mécontentes des services de Cardiff de signaler cet assureur: https://signal.conso.gouv.fr/
Je pense qu'il est important de faire force d'union par apport à ces situations décrites qui sont revoltantés. Nous n'attendons pas qu'un service communication nous apaise. Nous attendons que des engagements promis à nos familles soient tenus et que le professionalisme que nous sommes en droit d'exiger se révèle.</t>
  </si>
  <si>
    <t>jcf20-97202</t>
  </si>
  <si>
    <t xml:space="preserve">Une calamité. Incapables de gérer ou retrouver un dossier.Suite à un changement de banque, et envoi d'un nouveau  SEPA, pour lequel on n'avait inscrit le compte sans joindre un RIB, et après avoir envoyé un chèque accompagné du RIB, envoyé vers le 15 aout on me redemande un nouveau RIB et un nouveau chèque pour régler le 5 octobre
</t>
  </si>
  <si>
    <t>caroline-89195</t>
  </si>
  <si>
    <t xml:space="preserve">Notre père est décédé en mars 2019. Après moultes péripéties et un véritable parcours de combattant, nous sommes arrivés à avoir un interlocuteur qui nous informe le 11 février 2020 que le dossier était complet pour le déblocage de l'assurance vie de notre père et nous précise que le versement sera effectué la semaine suivante.
Sans aucune nouvelle nous adressons à un email le 5 mars 2020 et l'on nous répond que ce dernier est en congés jusqu'au 10 mars et qu'il nous recontactera à son retour.
A ce jour le 27 avril 2020 le dossier est toujours en stand-by et nous vous informons que nous avons décidé de nous rapprocher d'un avocat pour faire valoir nos droits et la mise en application de l'article L132-23-1 du code des assurances.
</t>
  </si>
  <si>
    <t>ronard-89213</t>
  </si>
  <si>
    <t>Le décès de mon beau-père a été déclaré le 27 février à l'agence BNP qui gérait ses comptes et l'assurance-vie, avec fourniture d'un acte de décès, comme préconisé sur le site de Cardif. Un délai indicatif de 3 semaines est donné pour le versement du capital par Cardif. Le 16 mars je relance Cardif par téléphone qui me dit ne rien savoir du dossier, mais va m'envoyer de suite un mail avec une adresse où envoyer des documents. Jamais rien reçu. A partir du début du confinement, plus aucune possibiblité de contact téléphonique. Le 16/04 relance par message sur leur site. Réponse: "envoyez un acte de décès à l'adresse mail suivante:", mais aucune adresse mentionnée. Tout est fait pour gagner du temps et retarder le plus possible le versement du capital ... Le confinement aura bon dos, comme si le télétravail n'existait pas dans les banques et les assurances. Ecoeurant!!</t>
  </si>
  <si>
    <t>fuyez BNP et BNP Cardif en cas de succession ils ont aucune communication entre service, car en effet alors que vous souscrivez pour notre cas un compte de capitalisation à la BNP c'est BNP CADIF qui le gère entre autre lors d'une succession sans aucune communication du service succession BNP... En clair si vous ne connaissez pas les placements du défunt vous n'aurez jamais l'argent!!! Petite précision ces comptes étaient gérés en banque privée BNP pour soit disant un suivi exemplaire... je n'ose imaginer en agence BNP "standard"</t>
  </si>
  <si>
    <t>maguie16-87645</t>
  </si>
  <si>
    <t>Bonjour Ma Mère est décédée le 13 octobre 2019 et j ai informé la BNP le 15 octobre 2019 du décès de celle-ci. J ai contacté Cardif succession assurances vie plusieurs fois et j ai toujours des versions différentes. Ils m ont confirmé avoir reçu tous les éléments le 7 février 2020. J aurais du recevoir le courrier au plus tard le 21 février 2020 pour constituer le dossier. J ai appelé le 25 février 2020 et on m a répondu que mon dossier était toujours en attente. Inadmissible mais nous sommes tributaires de ces gens là. Même pour verser chez le Notaire le compte courant de ma Mère, ils m ont dit qu il fallait 6 à 8 semaines de délai. Ils se foutent réellement de nous. Mon Notaire m a dit que c'était la BNP la plus longue pour verser l argent. Je recommande pas du tout cette banque.</t>
  </si>
  <si>
    <t>didier1961-87282</t>
  </si>
  <si>
    <t>Un vrai parcours du combattant 5 mois pour débloquer une assurance vie suite au décès de ma mère 
Traitement du dossier trop long 
Une vrai galère 
Seul satisfaction l accueil assez courtois au telephone
Incompétence rare .</t>
  </si>
  <si>
    <t>morgane12-80049</t>
  </si>
  <si>
    <t>Cela fait plus d'un mois que j'attends le versement du rachat partiel de mon assurance vie, Cardif ayant perdu les pièces jointes, que dis-je, AGRAFÉES à mon courrier de demande d'ordre ! Après des appels et un recommandé, j'en suis au même point : pas de versement et aucune idée de ce que sont devenues les pièces que j'ai transmises qui sont tout de même sensibles</t>
  </si>
  <si>
    <t>vivalavida91-79912</t>
  </si>
  <si>
    <t>Bonjour, mon père décédé le 27 juillet 2019, avait souscrit une assurance vie chez Cardif Bnp, toutes les pièces pour le règlement ont été transmises et retransmises....aucun règlement à ce jour.Quand on téléphone le service donné très peu de renseignements ou inexacts.Par mail, le service n'accuse pas réception même si c'est eux qui vous demande de leur transférer les documents pour accélérer le processus.Par coirrier avec AR, pas mieux</t>
  </si>
  <si>
    <t>valer78-78791</t>
  </si>
  <si>
    <t xml:space="preserve">Bonjour, je suis très mécontent du service. J'ai envoyé un recommandé demandant le rachat total de mon assurance vie reçu le 2 juillet. Depuis, quelques échanges avec ma banque, mais aucune procédure en cours.
Entre le recommandé perdu, la lenteur du dossier, je ne suis pas satisfait du service. </t>
  </si>
  <si>
    <t>aa-78281</t>
  </si>
  <si>
    <t>A FUIR ABSOLUMENT depuis le 29 juin 2019 j attends un rachat de contrat. Le dossier est complet mais apparemment pour virer les fonds ça  a l air très compliqué pour cette filiale bnpp</t>
  </si>
  <si>
    <t>marie9590-77619</t>
  </si>
  <si>
    <t>Bonjour, l'été dernier 2018 j'ai souscrit auprès de ma banque la BNP Paribas un contrat d'assurance vie auprès de la CARDIF. Le 6 juin dernier pour diverses raisons personnelles j'ai demandé auprès de ma conseillère BNP de faire un rachat total de mon assurance vie CARDIF (donc de suspendre définitivement les versements mensuels !!) , mais a lheure d'haujourd'hui J AI TOUJOURS RIEN DE CHEZ EUX !!!!! Ma conseillère les a apellé à maintes reprises (dont la dernière fois le 4 juillet dernier en ma présence !!) , envoyé des mails et moi aussi et j ai toujours rien !! Ils ont eu même le culot de m'adresser dernièrement (le 12 juilet 2019)une lettre recommandée AR me demandant de leur payer la dernière mensualité . Mais c'est quoi cette assurance vie minable qui ne fait jamais attention à ce que leur dit leur client ???  C'est une honte de faire trainer les gens ainsi, c'est une honte aussi qu'il faille attendre des semaines pour avoir des réponses de leur part !!!!! Sachez que j'ai besoin en URGENCE de l'argent que je vous ai déjà versé depuis L ANNEE DERNIERE ALORS ARRETER DE FAIRE TRAINER LES CHOSES COMME CA C EST MINABLE ET POUR UNE FOIS FAITES LES CHOSES CORRECTEMENT EN ME VERSANT RAPIDEMENT CE QUE VOUS ME DEVEZ  !!!! Je suis vraiment très mécontente de vos services et si j'avais su l 'année dernière j'aurais JAMAIS SOUSCRIT D ASSURANCE VIE CHEZ VOUS !!!!!! LA CARDIF EST A FUIR ABSOLUMENT , SERVICE CLIENT MINABLE , ASSURANCE MINABLE !!!!!!!</t>
  </si>
  <si>
    <t>fflnz-76000</t>
  </si>
  <si>
    <t>Demande de rachat total de mon contrat d'assurance vie envoyée le 18/04/2019, réceptionnée le 19/04/2019 par CARDIF. CARDIF a choisi comme date de valeur pour les unités de compte la date du 13/05/2019 ! (comme par hasard après une correction de 5% des marches) En plus CARDIF a continué à prélever les frais sur les unités de compte après la date de réception de la lettre de rachat ! J'ai fait une demande à leur service client pour obtenir une explication. J'attends la réponse avec impatience pour me positionner sur cette assureur.</t>
  </si>
  <si>
    <t>alexgto62-75494</t>
  </si>
  <si>
    <t>Demande de rachat envoyée le 16 avril, le 30 avril, le dossier n'est toujours pas en cours de traitement, à croire que la compagnie est restée au XIXeme siècle!</t>
  </si>
  <si>
    <t>adventice-75317</t>
  </si>
  <si>
    <t>Insupportable Compagnie d'assurance en lien avec mon ancienne banque BNPParibas</t>
  </si>
  <si>
    <t>gilbert-46114</t>
  </si>
  <si>
    <t>L'année dernière  j'avais pour avoir des informations sur mon contrat. Réponse évasive et on me raccroche au nez. Je renoiuvelle ma demande par courrier, pas de réponse. Nouveau courrier 3 mois plus, pas de réponse. J'envoie un mail au service réclamation qui m'a aimablement contacté mais ne retrouve pas trace de mes courriers.</t>
  </si>
  <si>
    <t>pons-68174</t>
  </si>
  <si>
    <t xml:space="preserve">Encore un avis très négatif sur Cardif. 
Ma grand mére a souscrit une assurance vie auprès d'eux. 
Elle est décédée le 30/05/2018 et depuis nous sommes dans l'impasse. Après un courrier recommandé, l'envoi en multiples exemplaires de l'acte de notoriété et même du testament olographe qu'ils ont tenu à avoir, c'est le néant.
Il semble que le problème soit sur le décès de ma mère. Ils font trainer pour çà. Ils refusent de communiquer les clauses bénéficiaires tant au notaire, qu'au héritier. 
J'ai saisi l'AGIRA et je leur ai demandé la saisine du médiateur des assurances, voir de la commission de contrôle de l'assurance. 
Rien ne les arrête pour conserver les fonds. 
A fuir. 
Dans la même succession, on a eu affaire à l'AFER et là des qu'ils ont eu l'acte de notoriété, les fonds ont été versés en 3 semaines. 
Cardif, je vais saisir la justice, je ne vois pas d'autres choix devant une telle négligence, voire incompétence. </t>
  </si>
  <si>
    <t>cedo-68111</t>
  </si>
  <si>
    <t>Impossibilité d'effectuer un rachat total de mon assurance cardif "BNP Paribas Plan Croissance Liberté".
Je téléphone au conseiller pour demander les modalités d'une demande de retrait total. 
et envoie un courrier en recommandé avec les justificatifs demandés le 30/7/2018.
Réponse par courrier 3 mois après (soit le 26/10/2018) : 
Dossier incomplet: "Signature sur la demande différente de la signature initiale du contrat". 
Nous vous retournons la totalité de votre dossier.
Scandaleux. 
Je vais contacter un service juridique pour savoir comment donner suite à une telle fumisterie.</t>
  </si>
  <si>
    <t>nicoco-66999</t>
  </si>
  <si>
    <t>Cardif à fuir absolument. J'ai perdu mon père qui avait une assurance depuis une dizaine d'année. C'est déjà une situation difficile mais en plus le service client est catastrophique et d'une lenteur inadmissible.</t>
  </si>
  <si>
    <t>wolfang-amadeus-65578</t>
  </si>
  <si>
    <t>Délai de traitement des demandes</t>
  </si>
  <si>
    <t>tom5025-31548</t>
  </si>
  <si>
    <t>J'avais souscrit une assurance prévoyance versant un capital en cas de décès.
J'envoie des courriers de changement de coordonnées bancaires, jamais d'action de leur part. 
Finalement, j'envoie un courrier de résiliation, et hop, prélèvement le mois suivant sur mon compte clos...
Ras le bol.</t>
  </si>
  <si>
    <t>brigittetoulon-38947</t>
  </si>
  <si>
    <t>Bonjour à tous et toutes un petit rappel assurance vie la BNP fuyez vite 7mois pour avoir le assurance vie de mon conjoint décédé aussi ils sont placés dans une autre banque de plus ci vous récupérer votre argent et que vous avez un conflit comme ils ont la banque ctlm vous êtes mort pour un crédit ce qui vient de m arriver heureusement j'ai pu avoir mon crédit par une autre banque mais vraiment ce sont de vrais chacal alors que j ai eu un crédit chez eux</t>
  </si>
  <si>
    <t>btylafee-64212</t>
  </si>
  <si>
    <t>service succession en dessous de tout. grosses difficultés pour récupérer le capital dû</t>
  </si>
  <si>
    <t>bahasca85-62543</t>
  </si>
  <si>
    <t>J'ai fait une demande auprès de Cardif le 27/12/2017 concernant une assurance vie contractée au nom de ma mère en date du 02/12/1995 afin de savoir si le montant de cette assurance avait été versé à mon père ( celui-ci étant le bénéficiaire) lors du décès de celle-ci le 25/02/2010.J'ai en main toutes les pièces justificatives et les ai transmises à Cardif. N'ayant pas reçu de réponse j'ai envoyé un courrier en recommandé le 03/02/2018.
A ce jour, aucune réponse.
J'ai déjà eu affaire à Cardif concernant une assurance habitation sur un immeuble appartenant à mes parents et il m'a fallut faire intervenir le médiateur pour avoir gain de cause. Je connais donc leur façon d'agir.
Je n'hésiterai pas , de nouveau, à faire appel à celui-ci si nécessaire.</t>
  </si>
  <si>
    <t>tom56-59784</t>
  </si>
  <si>
    <t>J'ai demandé la clôture de mon contrat d'assurance vie (Multiplus perspective), il y a 2 mois, en vue de faire un achat immobilier. A ce jour, après de multiples contacts téléphoniques et écrits, on me répond que je ne pourrai pas avoir le remboursement de MON argent avant mi janvier, car les remboursements de décembre sont clos..... vous n'avez qu'à mieux lire votre contrat....dixit la conseillère clientèle de Strasbourg qui est d'une amabilité à faire peur et d'un professionnalisme douteux.... peut être normal en cette fin  d'année et d'attribution des primes. 
Oui je suis en colère car je confie mon argent, à cette entreprise et en retour aucune considération si ce n'est qu'une forme de désinvolture inacceptable.
Toujours est t'il que Cardif a utilisé toutes formes d'artifices (document client soit disant mal rempli, non reçu...) afin de ne pas procéder à mon remboursement.
Au regard des autres avis que j'ai pu lire sur ce blog, j'ai une grosse crainte sur le remboursement dans les délais légaux (2 mois, et il reste 2 jours) de mon contrat.... cette façon de faire a un nom que je ne prononcerai pas aujourd'hui....  
Il y a un gros risque que mon achat immobilier ne se fasse pas à cause de BNP Cardif.....mais ils s'en foutent et aujourd'hui ils me mettent dans le pétrin....mais là aussi ce n'est pas leur problème et surtout pas celui de leur pseudo conseiller clientèle hyper zélée. 
 Un conseil, fuyez cette entreprise....</t>
  </si>
  <si>
    <t>mazarin64-59291</t>
  </si>
  <si>
    <t>Décès en juillet 2016. Acte de notoriété en décembre 2016. Toujours pas aujourd'hui de règlement de la succession pourtant très simple.
Nous sommes scandalisés par l'attitude de Cardif qui ne fournit aucune explication, aucun document comptable, aucun état des comptes et qui profite de l'argent des défunts illégalement. Et ne daigne pas répondre au lnotaire qui a établi la succession. Nous ne sommes pas prêts de faire de la pub pour la BNP. Leur mode de fonctionnement est honteux.</t>
  </si>
  <si>
    <t>cris-59026</t>
  </si>
  <si>
    <t>Ma maman est décédée le 1er janvier de cette année. Le contrat a été liquidée avec un capital brut inferieur de 1000 euros à celui indiqué sur la lettre d'information 2016. Malgré mes multiples courriers et appels téléphoniques, à ce jour, aucune réponse à cette question.</t>
  </si>
  <si>
    <t>15 août 2017 suite à une expérience en août 2017</t>
  </si>
  <si>
    <t>affligee-56671</t>
  </si>
  <si>
    <t>C est une honte pour le règlement des successions Attention aucune compétence.J'ai du attendre trois mois pour être réglée  Ils sont incapables d établir un virement SEPA sur l union européenne Ils mentent en affirmant que le règlement est effectué tout se passe avec le standard . Finalement après recommandés j ai reçu l'argent sur un compte français j ai effectué moi même le virement sur l Espagne  le samedi et le lundi j étais créditée.  Ils ont donc profité de 3 mois de plus de cet argent illégalement. Ne pas recommander CARDIF</t>
  </si>
  <si>
    <t>sl-56229</t>
  </si>
  <si>
    <t>Bonjour ma maman a souscrit une assurance-vie cardif par le biais d'un prêt en 2004 au nom de mon papa ma maman à ce jour étant décédé mon père souhaiterais résilier son contrat  ils ont répondu qu'il ne toucherait pas d'argent suite à la résiliation de contrat</t>
  </si>
  <si>
    <t>ninkasi69-55355</t>
  </si>
  <si>
    <t>Plus promptent à prendre votre argent qu'à vous le restituer et d'une incompétence notoire.
Passez votre chemin et choisissez des banques avec de vrais professionnels.</t>
  </si>
  <si>
    <t xml:space="preserve">Bonjour,  J'ai envoyé ma demande de clôture de mon  PERP Cardif en février car j'ai pris ma retraite le 1er Mars. A ce jour, le PERP a disparu de mes comptes BNP mais je n'ai reçu ni versement, ni calcul de versement, ni même accusé de reception. Le conseiller contacté au téléphone ce jour n'a su dire que "votre dossier est en cours de traitement sans aucune autre précision" .. Déjà que la performance du PERP est désastreuse, si en plus il faut se battre pour obtenir le versement de la rente ! </t>
  </si>
  <si>
    <t>isaisa17-54692</t>
  </si>
  <si>
    <t xml:space="preserve">Je suis maleheureusement beneficiare suite au deces de ma maman de deux assurances vies chez Cardif. J'ai lu des tas de mauvais commentaires sur le remboursement. A croire que les gens ne savent se plaindre que ca ne fonctionne pas et que personne ne sait dire quand ca fonctionne. 
Mon dossier a ete traité en moins d'un moi. Je n'ai juste eu à donner les pieces reclamées. On m'a conseillé et ecouté. Le service client est super pro et d'une rare amabilité. BRAVO      </t>
  </si>
  <si>
    <t>catherine-54400</t>
  </si>
  <si>
    <t xml:space="preserve">Ma mère étant décès depuis le 3 mars 2017 , CARDIF  traine des pieds pour le remboursement de cette assurance vie, de plus la BNP cautionne car celle-ci continue de vous faire signé des assurances vie et je ne comprends pas pourquoi cette banque ( qui ne sera jamais la mienne ceux-ci dit) ne fait rien.
J’ai reçu des documents avec des erreurs dans mon nom de famille et mon notaire me demande faire faire les rectifications qui s’imposent sur le  dossier que j’ai reçu. 
 Fuyez cette assurance vie et la BNP
</t>
  </si>
  <si>
    <t>saudar-53455</t>
  </si>
  <si>
    <t>A FUIR...
Je suis bénéficiaire d'une assurance vie pour laquelle j'ai accompagné ma mère lors de la souscription 17 ans auparavant. décédée depuis sep 2016 Cardif nous balade, le notaire comme nous (2 héritiers). Malgré la procuration donnée au notaire, Cardif ne lui répond pas et persiste à nous demander x fois les mêmes documents. Outre la performance déplorable du placement pendant 17 années et la lenteur exaspérante du traitement, cette "société" refuse la moindre réponse sur le dossier et fais très attention à ne rien nous communiquer sur ses délais de traitement à prévoir.</t>
  </si>
  <si>
    <t>bardis-53144</t>
  </si>
  <si>
    <t>A fuir ... le délai pour les rachats partiels des assurances-vie est complétement scandaleux, cela traine, aucune information, multiplication des courriers, aucun respect des clients ... pendant que les dettes des personnes s'accumulent car les rachats n'arrivent pas ...  un mépris total des assurés.</t>
  </si>
  <si>
    <t>charles-tenot-52036</t>
  </si>
  <si>
    <t>Scandale dans le traitement d'une liquidation de PERP
Ma mère est décédée depuis 1 an, et ça fait donc 1 an que je me bats pour récupérer les sommes dues. D'abord ils perdent les courriers et demandent de les renvoyer, ce que nous faisons avec mon frère. Cela fait maintenant 4/5 mois qu'on nous promets de bientot nous payer les sommes dues, qu'on me dit qu'on va me rappeler sans le faire. Bref un scandale, je n'ai jamais vu un tel manque de respect dans le traitement du client. Je suis a deux doigt de faire un recours juridique.</t>
  </si>
  <si>
    <t>bea-hello-49965</t>
  </si>
  <si>
    <t>CARDIFF ASSURANCE VIE DEMARCHE AU  TELEPHONE EN PRETEXTANT NE PAS ETRE CARDIFF PRELEVE SANS AUTORISATION SIGNEE</t>
  </si>
  <si>
    <t>alexvl-137394</t>
  </si>
  <si>
    <t>Pire groupe, 2 mois que je suis en procédure pour un rachat total et c'est toujours en cours! Aucune réactivité, impossible d'avoir des réponses rapides même avec l'aide d'un conseillé. J'ai eu affaire à plusieurs groupe et celui là est de loin le pire de tous.</t>
  </si>
  <si>
    <t>17 septembre 2021 suite à une expérience en août 2021</t>
  </si>
  <si>
    <t>stsaud-66039</t>
  </si>
  <si>
    <t>Ayant été possesseur de 3 contrats (77 ans ) à l'origine  Contrats LA FRANCE de près de 30ans rachat 1 puis 2eme partiel et mi aout rachat total Xaelidia euros ( changé en cours par ' forçing' commerciale  de limoges, jamais revue ni manifestée ) annoncé par Altaprofits 15j recommandé fait de suite, après de nombreux courriels appels au gestionnaire et Generali clients privé, vient seulement ce jour d'avoir courriel du montant , pas fonds sur mon compte annoncé aau mieux lundi soit 6 semaines après, frais de hausse avion agios à la banque je vous en passe et des meilleurs ( preuves courriels etc... gardé au chaud ) en attendant des réponses, car j'ai déjà demandé un geste commercial au vu des préjudices subis. D Renaudie</t>
  </si>
  <si>
    <t>prevenant--103693</t>
  </si>
  <si>
    <t>Sur 6 ans avec 6 contrats différents que des problèmes et dédain face à Leurs dissimulations en contrats mixtes à frais précomptés très opaques et défavorables pour clientèle^^</t>
  </si>
  <si>
    <t>gh59-103164</t>
  </si>
  <si>
    <t>Ils ont été formé à tricher sur les dates de contrats et effet de garantie pour empêcher la rétractation et aussi à faire signer les modifications contrats par une autre personne de la famille mari ou épouse avec compte commun le concubin concubine peut signer pour l’autre pas de compte commun c’est interdit que choisir m’a dit</t>
  </si>
  <si>
    <t>nini-102064</t>
  </si>
  <si>
    <t>Que dire de cette assurance, rien de bon ... Après avoir cotisé pendant 8 ans, le rachat de mon contrat est désastreux, avec une perte de 2000€. Je me suis fait avoir en beauté, je n'ai
rien vu venir... Je leurs ai envoyé une lettre de réclamation et bien sûr ils ont réponses à tout. Je m'en veux de mettre fait avoir ainsi. J'attendais avec impatience d'avoir mon capital, car ayant une petite retraite, je comptais beaucoup dessus, hélas très déçue lorsque j'ai reçu le courrier avec le montant...
Je ne peux que dire, fuyez Générali!!!</t>
  </si>
  <si>
    <t>gh59--91769</t>
  </si>
  <si>
    <t>Contactez le médiateur de l’assurance de paris en cas de conflits avec generali les coordonnées sont sur internet envoyez tout en recommandé avec le conflit concerné le contrat et toutes les traces écrites que vous avez envoyé avec generali et leurs réponses(les photocopies)au médiateur pour éviter la perte de tps et qui est bénéfique pour cette compagnie d’assurance</t>
  </si>
  <si>
    <t>nicolas5010-98360</t>
  </si>
  <si>
    <t>Ma mère malade et handicapée au décès de mon père a eu la visite d'un agent Générali, elle a signé 6 contrats, habitation, vie, retraite, prévoyance, décès... au décès de notre mère au début mars l'agent et repassé pour faire signer des documents pour récupérer l'argent placé, 8 mois après toujours rien si ce n'est des lettres de relance de sociétés de recouvrement avec menace de saisie sur salaire si on ne paye pas!  
 Déjà l'assurance décès était liée à un prestataire funéraire ignoble qui a tenté de prélever auprès de la banque la totalité des obsèques alors que 90% été pris en charge!
 Maintenant nous n'avons aucune information sur les sommes versées par ma mère, aucune connaissance des pertes ni une date pour clore cette sombre histoire alors que ma mère pensait faire au mieux!
La maison ayant été vendu toujours pas de remboursement du trop perçu!
Vraiment à fuir!!</t>
  </si>
  <si>
    <t>perber45-89293</t>
  </si>
  <si>
    <t xml:space="preserve">Dire certaine vérité dérange, 
Dire aujourd'hui que l'assurance vie ne rapporte plus rien c'est rendre service aux consommateurs, c'est aussi dangereux que de jouer en bourse. Dire qu'il faudra au minimum 5 ans pour récupérer la perte du capital. c'est dire la vérité </t>
  </si>
  <si>
    <t>05 avril 2020 suite à une expérience en avril 2020</t>
  </si>
  <si>
    <t>ranediop-88702</t>
  </si>
  <si>
    <t xml:space="preserve">Une étoile a  l'absence de 0 étoile 
A fuir
Pour vendre le conseiller peut être bavard et très gentil mais une fois le contrat signé il disparaît dans la nature   .
</t>
  </si>
  <si>
    <t>gu948-51104</t>
  </si>
  <si>
    <t>ils ne répondent à rien.</t>
  </si>
  <si>
    <t>jice-82206</t>
  </si>
  <si>
    <t>Le service client ne vous rappel pas malgré plusieurs demandes en ligne, prise en otage de somme d'argent importante, informations service client eronnées,                                ....</t>
  </si>
  <si>
    <t>nvatel-80772</t>
  </si>
  <si>
    <t>-Plus de 2 mois après l'envoi d'un dossier complet, le règlement d'une assurance vie n'est toujours pas fait (alors qu'avec maaf tout a été fait en 2 semaines pour le même décès) !
-Leur numéro de tél n'est pas marqué sur les papiers !
-On a réussi à trouver leur numéro mais à chaque appel on reçoit une réponse vague.
En tant que professionnel dans l'organisation de grandes entreprises, je perçois très nettement que Generali est très mal organisée et ne sait pas se servir de son système d'information. L'accueil des clients est assez médiocre, de surcroît.</t>
  </si>
  <si>
    <t>marine-77193</t>
  </si>
  <si>
    <t>Tout comme mon habitation ça fait plus de 8ans que j'ai une épargne assurance vie chez Generali.
Quand j'ai vue mon conseiller hier à 18h30, il m'a montré que mon épargne atteinte était bien supérieure à celle investi. Merci et comme promis, je vous met de bons avis !!</t>
  </si>
  <si>
    <t>annisette-76687</t>
  </si>
  <si>
    <t>Je ne suis pas contente car mon papa avait une assurance vie chez generali et lors de son décès impossible de récupérer celle ci meme en fournissant tous les papiers. Et je ne peux avoir personne de chez vous. Je pense que vous faites ça pour récupérer les assurances pour ne pas à avoir à les rembourser.</t>
  </si>
  <si>
    <t>johan-74999</t>
  </si>
  <si>
    <t>Incompétent, ne surtout pas confier votre portefeuille d'assurance vie en gestion piloté à GENERALI et cela quelle que soit l'option choisie. Ayant pris "prudent" 70 % en unités de compte, lorsque la bourse (CAC 40) perd 17 % vous perdez 19 %, lorsque le CAC 40 reprend 16 % vous gagniez même pas 7 %, donc quoi qu'il arrive vous êtes toujours perdant sauf GENERALI et votre banque. Des nuls incapables de se prémunir contre une baisse, et charger pour une hausse. Une ligne tracker sur indice CAC 40 (une seule ligne) aurait fait mieux. Ne confiez pas vos économies à cet organisme.</t>
  </si>
  <si>
    <t>piboul-69532</t>
  </si>
  <si>
    <t>Mon espace client a été piraté, Générali se dédouane totalement en disant que c'est ma boîte mail qui a été piratée ! Une faille dans leur système. L'argent n'est pas en sécurité.
Quelqu'un a -t-il eu ce genre de problème ?</t>
  </si>
  <si>
    <t>jh-66014</t>
  </si>
  <si>
    <t>Dommage qu'il n'y ait pas zéro étoile.....bref assurance vie vendue comme donnant droit à des réductions d'impôts au Luxembourg, avec beaucoup d'intérêts bla bla bla, au final produit boursier. Non seulement c'est de la mauvaise foi mais on peut carrèment dire c'est des marchands de tapis
Je déconseille, vivement cette fichue date anniversaire que je quitte cette entreprise</t>
  </si>
  <si>
    <t>jojotiti-63618</t>
  </si>
  <si>
    <t>Mauvais à la mise en place du contrat qui avait trainée plusieurs semaines, cette société confirme son niveau en pratiquant des frais de gestion exorbitants et un service à la clientèle déplorable tant ils ne répondent pas aux questions posées par mail mais pas plus oralement, au téléphone. Le conseiller fait soit disant suivre à sa hiérarchie les questions auxquelles il ne sait pas répondre, mais elle n'apporte jamais la réponse. Ça fait 3 mois que je voudrais des renseignements sur l'augmentation inimaginable des frais de gestion (+ 80% de 2016 à 2017). Fuyez cette compagnie!</t>
  </si>
  <si>
    <t>sylvie720-62117</t>
  </si>
  <si>
    <t>services client catastrophique plus de 10 minutes d'attente à chaque fois .un représentant est passé pour clôturer mon dossier afin de récupérer l'argent.
documents non transmis au siège .plusieurs contacts avec le services client , il leur manque toujours un document(jamais reçu).... pour démarcher ils sont très forts pour payer beaucoup moins. conseil  ne mettez jamais les pied chez eux</t>
  </si>
  <si>
    <t>dan1961-61729</t>
  </si>
  <si>
    <t>Assurance décès a fond perdu souscrite en 2005,capital:200000€,périmés:57€ mensuel,aujourd'hui,13 ans plus tard:capital:240000€,primes:200€mensuel,je me suis empressé de résilier ce contrat conseille par mon agent,certainement plus intéressé par les commissions que par ses clients et en ai pris un autre identique a la gmf:garantie:250000€,primes:70€ mensuel,cherchez l'erreur!</t>
  </si>
  <si>
    <t>kiki-59932</t>
  </si>
  <si>
    <t>assurance vie en déshérence pas de recherche</t>
  </si>
  <si>
    <t>christelle95-59534</t>
  </si>
  <si>
    <t>J'ai souscrit une assurance épargne chez Generali, impossible de récupérer mon argent. Après 22 ans de cotisation, surtout ne prenez pas cette assurance!!!!!!!!!!!!!!!!!
J'ai souscrit une assurance épargne chez Generali, impossible de récupérer mon argent. Après 22 ans de cotisation, surtout ne prenez pas cette assurance!!!!!!!</t>
  </si>
  <si>
    <t>js13-58780</t>
  </si>
  <si>
    <t>assurance vie "La Capitalisation Libre" souscrite en 1999.
demande de liquidation pour financer un achat le 19 Sept 2017.
LRAR le 26 Octobre accuse de réception le 31 Octobre.
courriels avec réponses par robot URN 0240 0100 5100 0014 6640 le 01/11/17.
lundi 13 Novembre toujours aucune nouvelles: ni courrier, ni tel., ni message.
Jacques Sempé
ref client 11.703</t>
  </si>
  <si>
    <t>covadis-55759</t>
  </si>
  <si>
    <t xml:space="preserve">GENERALI: l'étude notariale qui gère cette assurance vie souscrite par ma mère décédée depuis neuf mois est confrontée à une lenteur systématique: trois mois pour obtenir les informations sur les dates de versements et autres nécessaires au traitement du dossier et à l'obtention d'un quitus des impôts...puis silence total, pas d'avancement du dossier, les lettres recommandées envoyées par l'étude se succèdent, puis intervention d'un huissier pour sommation etc. Pas de coopération du chargé de clientèle. 
Manque total de compétences ou mauvaise volonté...? 
N'invite pas à recommander, plutôt à contacter les associations de consommateurs et à faire paraitre des articles dans les journaux. Très mauvaise impression. Nous attendons encore le versement des sommes dues, auxquelles devront s'ajouter des pénalités de retard. 
</t>
  </si>
  <si>
    <t>pilet-55036</t>
  </si>
  <si>
    <t>une galére pour faire un retrait partiel sur un contrat on téléphone on nous dit cest virer le vendredi on regarde sur le compte pas de virement on retéléphone on dit le virement est partit le lundi pour etre plus confirmer je retélephone le jour méme on me dit votre virement part le mercredi et en plus mon assureur me disias il faut compter entre 8 a 10 jou on en est loing sa comence a m'enerver</t>
  </si>
  <si>
    <t>yohann29-53138</t>
  </si>
  <si>
    <t>Frais exorbitants, j'ai donc racheter mon contrat avant les 8 ans et j'ai perdu beaucoup d'argent. J'avais beaucoup de contrats chez eux. Je vais tout retirer</t>
  </si>
  <si>
    <t>11 janvier 2017 suite à une expérience en janvier 2017</t>
  </si>
  <si>
    <t>thierryl-51176</t>
  </si>
  <si>
    <t>Suite au décès de ma grand mère, j'ai l'impression que Generali trouve tous les prétextes afin de ne pas débloquer les fonds alors que le dossier est complet depuis plus d'un mois.</t>
  </si>
  <si>
    <t>fmartel-49769</t>
  </si>
  <si>
    <t xml:space="preserve">Bonjour, j'ai souscrits en 2012 au contrat LA RETRAITE de chez Generali . En Octobre 2016 Generali a envoyé une lettre de modification de contrat impossible à comprendre.
Ils ont décidé unilatéralement de modifier le barème du taux de conversion et bien sur à leur avantage !
J'ai demandé par ecrit , par téléphone des explications concrètes , après 40 jours d'attente sans aucune réponse... j'ai décidé de transférer mon contrat.
C 'est juste inadmissible de n'avoir aucun service client pour répondre à nos attentes.
</t>
  </si>
  <si>
    <t>07 octobre 2021 suite à une expérience en juillet 2021</t>
  </si>
  <si>
    <t>seb01-136373</t>
  </si>
  <si>
    <t>La durée du virement de complément de salaire devrait être plus courte 10 /12 jours ouvrés c est très long surtout quand on a des échéances bancaires cordialement</t>
  </si>
  <si>
    <t>prevoyance</t>
  </si>
  <si>
    <t>04 octobre 2021 suite à une expérience en septembre 2021</t>
  </si>
  <si>
    <t>helene-104618</t>
  </si>
  <si>
    <t xml:space="preserve">Le service client est facilement joignable. Il est réactif et à l'écoute. Les démarches en ligne sont rapides et simples.
Je recommande cette assurance.
</t>
  </si>
  <si>
    <t>anne-135792</t>
  </si>
  <si>
    <t>je suis très satisfaite de mes contrats avec la mgp. Très satisfaite également avec mon assurance perte de salaire. L'inscription et la gestion sur le site mgp est rapide, le traitement des demandes se fait également rapidement. Lorsque je dois contacter un conseiller l'attente n'est vraiment pas longue et j'obtiens immédiatement une réponse.</t>
  </si>
  <si>
    <t>xwendekar-133889</t>
  </si>
  <si>
    <t>Bonjour. Merci à toute l’équipe de la MGP, pour leur réactivité, leur amabilité et leur professionnalisme. Je suis actuellement en Congé de Longue Maladie avec 3 enfants, et la MGP m’a toujours assisté et à été très réactive quant au versement du complément de perte de salaire. Un vif merci à vous tous, heureusement que vous êtes là, POUR NOUS dans les moments de coups durs. Merci infiniment !</t>
  </si>
  <si>
    <t>teddy-133103</t>
  </si>
  <si>
    <t>Très bonne conseillère pour mon entretien téléphonique à la date d'aujourd'hui vers 15h00.
vous pouvez lui offrir une augmentation car cette dame est très pro! 
Teddy PABION.</t>
  </si>
  <si>
    <t>alycia--132913</t>
  </si>
  <si>
    <t>Dossier traité dans le délais des 15 jours, ce qui est plutôt rapide. Chaque appel téléphonique pour renseignement ou pour suivre l'avancement du dossier sest bien passé. Personnel a l'écoute et désirant de renseigner au mieux.</t>
  </si>
  <si>
    <t>jeremy220177-132212</t>
  </si>
  <si>
    <t xml:space="preserve">Dommage que le montant des cotisations à doubler en 2-3 ans ce qui est un peu incompréhensible. Surtout que nous savons pas pourquoi aucune explication rien. 
Il y a eu un bug durant tout l’été ce qui fait que nous étions payer 3 semaines après, pas facile à gérer quand on a une famille nombreuse. 
Sinon dans l’ensemble la MGP fait son boulot j’ai toujours reçu mes remboursements.
Cordialement </t>
  </si>
  <si>
    <t>cedric-76-131034</t>
  </si>
  <si>
    <t>Mutuelle d'assurance très professionnelle avec des conseillers toujours à l'écoute ?? je recommande très vivement à tous mes collègues du ministère de l'intérieur et des forces de l'ordre en général, la MGP</t>
  </si>
  <si>
    <t>celiam-130222</t>
  </si>
  <si>
    <t>Je suis très satisfaite de la gestion de mon dossier de prévoyance. La proposition a été conforme à mes besoins, et la gestion du "sinistre" efficace et rapide.</t>
  </si>
  <si>
    <t>stef452510-129057</t>
  </si>
  <si>
    <t>Je suis en congé de longue durée. J’envoie tous les mois mon bulletin de paie dans le cadre de ma garantie complément de traitement. Une conseillère m’a appelé ce mois de juillet pour me dire que mon bulletin de salaire n’apparaissait pas en pièce jointe. En effet j’utilisais le site internet de la MGP. Cette dernière m’a conseillé d’effectuer mes démarches via l’application mobile, ce que je ne savais pas. Depuis je n’utilise que l’application, et en plus il est très simple de suivre ses remboursements cgss et mutuelle entre autre. Merci d’avoir faciliter les diverses démarches avec l’application mobile.</t>
  </si>
  <si>
    <t>fct0169-125201</t>
  </si>
  <si>
    <t>Dans l'ensemble ravis de cette prévoyance, le rapport qualité/prix est tout à fait convenable.
Les bémols sont le temps d'attente lors d'appel téléphonique, et un suivi des demandes sur le site pas assez précis à mon gout. Sinon toujours satisfait et toujours agréablement accueilli et écouté par tous les collaborateur de la MGP.Ma satisfaction générale fait que je recommande régulièrement la MGP.</t>
  </si>
  <si>
    <t>mimi-124257</t>
  </si>
  <si>
    <t>L’Interlocutrice était très réactive et compétente.
J’ai eu les renseignements demandés rapidement.
Je n’ai actuellement pas eu à bénéficié des services de mon assurance prévoyance.</t>
  </si>
  <si>
    <t>sindh-108987</t>
  </si>
  <si>
    <t>j ai toujours été satisfait de la MGP? Je la conseille à tous.
Adhérent à la Mutuelle de la police Nationale depuis plus de 50 ans (février 1971) je n ai jamais regretté mon chois.</t>
  </si>
  <si>
    <t>navis31-108974</t>
  </si>
  <si>
    <t>J'ai une garantie de base donc je ne paye pas cher, en plus je n'ai pas d'enfants, mais ça suffit amplement lorsqu'on n'a aucune pathologie ni problème de santé particulier. Assurée à hauteur de ce que je vais pour pas cher</t>
  </si>
  <si>
    <t>vincent-108643</t>
  </si>
  <si>
    <t>Forcément nous aimerions toujours payer moins, mais je suis entièrement satisfait de vos prestations et surtout de votre service client réactif et vraiment très agréable à chaque contact</t>
  </si>
  <si>
    <t>olivianoel-108628</t>
  </si>
  <si>
    <t xml:space="preserve">Je suis entièrement satisfaite, rapide et efficace ! Les conseillers sont à l'écoute et répondent rapidement à nos besoins ! Le prix de la cotisation est correcte pour les multitudes de services proposés. 
</t>
  </si>
  <si>
    <t>sabamani10-108176</t>
  </si>
  <si>
    <t>Très bien accueilli MGP super merci a tous besoin MGP
 J'accuse réception de votre attestation de sécurité sociale ainsi que celle de votre conjointe. . 
Bien cordialement</t>
  </si>
  <si>
    <t>klaq-108099</t>
  </si>
  <si>
    <t xml:space="preserve">Conseillère au téléphone  rapide 
Aimable et réactive 
Paiement des frais médicaux  rapide 
Simplicité de contact et de traitements 
Je recommande la MGP </t>
  </si>
  <si>
    <t>bibimars-108008</t>
  </si>
  <si>
    <t>Personnels disponibles et compétents, temps d attente au téléphone très correct.
Le site internet de la MGP est bien conçu et assez simple d emploi.
Concernant les devis, parfois SANTE CLAIR est un peu long.</t>
  </si>
  <si>
    <t>baba--107939</t>
  </si>
  <si>
    <t xml:space="preserve">Très bonne inter action 
 À pue me conseille comme je le désirais 
Répond dans les plus bref délais 
Satisfaction total de l échange téléphonique     </t>
  </si>
  <si>
    <t>mecit-107661</t>
  </si>
  <si>
    <t>Très professionnel et sérieux depuis presque 10 ans que je suis merci MGP je le recommande vivement à tout le monde. Dès remboursement fait à temps et en heure</t>
  </si>
  <si>
    <t>mike-107642</t>
  </si>
  <si>
    <t>Bonjour 
Concernant la mutuelle les prix semblent raisonnable mais certains remboursements sont encore peu important tel que l orthodonties 
Les lunettes ou encore les semelles orthopédiques.</t>
  </si>
  <si>
    <t>mathieu-106064</t>
  </si>
  <si>
    <t xml:space="preserve">Pas assez bien remboursé, trop chère et délai de remboursement trop long.
De plus en 2021 la plupart des mutuelles remboursent le jour de carence la mutuelle interiale police le rembourse également et beaucoup d'Agents sont attentifs à cette demande quand la MGP va elle se moderniser? 
Bonne journée </t>
  </si>
  <si>
    <t>lou-105994</t>
  </si>
  <si>
    <t>Une bonne assurance je suis satisfaite des services proposés les conseillers(ères) sont agréable au téléphone et répondent activement au demandes ????</t>
  </si>
  <si>
    <t>436937-104603</t>
  </si>
  <si>
    <t>Bonjour à toutes et à tous.
adhérent MGp depuis de très nombreuses année, j'ai opté pour une couverture perte de salaire en 2014. Je suis employée de la fonction publique territoriale (police municipale) à cette époque j'ai cotisé 32 euros par mois jusqu'en 2019 où la cotisation était de 36 euros (augmentation encore assez raisonnable)
Or en 2020, la cotisation est passée à 45 euros, soit 9 euros de plus pour les mêmes garanties. Et là en 2021 la cotisation est tout simplement passée à 57 euros !!!!!!!!!
La cotisation à augmentée de près de 25% en 1 an !!
Après avoir essayé d'avoir des explications sur le site de la MGP sans avoir eu de réponse à mes questions sur cette augmentation, j'ai fini par les avoir par fil. Et là quelle n'a pas été ma stupeur lorsque mon interlocuteur m'a dit tout simplement que c'était normal, et que cette augmentation a été mise en avant sur le magazine de la mutuelle, j'aurais du le lire !!!!!! . Il me semblait que ce type d'augmentation devait être notifié au souscripteur, puis si cela ne lui convient pas il peux résilier.
Je trouve un peu limite cette façon de faire, surtout que la résiliation ne peut intervenir qu'en octobre !!!!!! 
Je suis déçu;</t>
  </si>
  <si>
    <t>mcc-104193</t>
  </si>
  <si>
    <t>j'ai apprécié les échanges téléphoniques avec le conseiller pour faire le point sur mes besoins. Les tarifs sont compétitifs et le délai de carence est moindre par rapport aux concurrents contactés. Pas de questionnaire médical pour la prise en charge. Je suis très satisfaite de mon choix.</t>
  </si>
  <si>
    <t>paulo825-94158</t>
  </si>
  <si>
    <t>Depuis que je suis à la mgp je suis bien remboursé pour la plupart de mes frais en comparaison d'une autre mutuelle chez qui j'avais pourtant le même niveau de prestation. Le service client est joignable facilement et toujours à l'écoute. Je ne regrette pas d'avoir changé. Il est vrai que j'y perds un peu sur certains postes mais des garanties complémentaires existent</t>
  </si>
  <si>
    <t>nadya73230-91213</t>
  </si>
  <si>
    <t>J'ai été très bien conseillée, concernant ma demande. Il y a eu également une vérification des documents qui ont été transmis via l'application La Mgp</t>
  </si>
  <si>
    <t>flore-89939</t>
  </si>
  <si>
    <t>J'apprécie la réactivité de cette mutuelle et sa compréhension dans les moments difficiles.Ce serait peut être intérréssant d'augmenter les forfaits " médecines alternatives"</t>
  </si>
  <si>
    <t>stef74-66272</t>
  </si>
  <si>
    <t xml:space="preserve">Depuis janvier 2018 j'attends mon indemnisation de complément demi traitement. 
Je reçois des courriers contradictoires de la part du service prévoyance. Et me demande des documents qui n'existe pas. Depuis 2014 la MGP n'est plus la mutuelle qu'elle était. Après 44 ans de cotisation voila ou j'en suis. Je vais être dans l'obligation de faire appel à mon avocat pour régler ce problème. C'est abusé !!! 8 mois que j'attends !!! </t>
  </si>
  <si>
    <t>brassart-d-129379</t>
  </si>
  <si>
    <t>RAS. Jai connu la CARAC car mon mari était un ancien combattant. Le placement que nous avions alors fait a été très satisfaisant et nous a bien aidés dans la gestion de notre patrimoine. Aujourd'hui, après le décès de mon mari, je fais confiance en la CARAC et j' ai fait un nouveau placement</t>
  </si>
  <si>
    <t>Carac</t>
  </si>
  <si>
    <t>buchet-m-126144</t>
  </si>
  <si>
    <t>La Carac est une institution à but non lucratif qui place vraiment ses membres au cœur des décisions. Les placements sont réfléchis et avec un bon rendement. L’espace numérique permet de faire beaucoup de choses en ligne mais les conseillers sont également très disponibles et à l’écoute.</t>
  </si>
  <si>
    <t>fossard-g-125577</t>
  </si>
  <si>
    <t>Souscription des nouveau produits Patrimoine et Generation tres penible. Pas de formulaire disponible pour le transfert d'un compte epargne EUROS vers ces nouveaux comptes, obligeant a faire des versements d'ouverture de 200 euros ou 1000 euros. Les comptes Generation devrait authoriser un gestion Libre et non etre limite a 3 options de gestion.</t>
  </si>
  <si>
    <t>louisa75-88963</t>
  </si>
  <si>
    <t>Très bien accueilli et renseigné personnel souriant et à l'écoute</t>
  </si>
  <si>
    <t>chloe-86256</t>
  </si>
  <si>
    <t>Quand je vois les commentaires!je me demande quand nous allons avoir la succession de ma grand mère!(papier renvoyé il y a plus 1mois et demi!)
Que faut-il faire exactement?car jai déjà appelé et je suis déjà déplacée a l'agence qui est a une heure de route de chez moi!</t>
  </si>
  <si>
    <t>phil-79493</t>
  </si>
  <si>
    <t xml:space="preserve">Adhérent de la CARAC depuis 1987 sous le numéro 378922, notre père avait constitué auprès de la CARAC un capital réservé qui devait revenir à ses deux enfants à son décès. Décédé le 9 juin dans sa 92ème année, nous avons adressé à la CARAC le certificat de décès quelques jours après. Au 26 septembre, malgré de multiples appels téléphoniques, l'envoi de lettres simples et recommandées avec les documents usuels, la CARAC, contrairement à d'autres compagnies où le sujet a été traité rapidement, n'a pas daigné respecter ses engagements sans jamais nous avoir adressé leurs condoléances. Ainsi, en plus de la souffrance de perdre notre père, nous devons supporter de la CARAC un comportement indigne, en violation des engagements pris au titre de leur Retraite Mutualiste du Combattant. Notre père a versé son sang pour notre pays, a pensé que la CARAC protégerait ses enfants au moment où il partirait, et il a été trompé par cette compagnie qui déshonore le mutualisme. En 4 mois, un seul appel: pour savoir si nous voulions leur laisser en gestion le capital nous revenant. Depuis: silence radio. Une caricature.
Depuis le 26 septembre pas de son ni d'image.
Aucun courrier 
La CARAC joue l'épuisement Sans condoléances </t>
  </si>
  <si>
    <t>claudine-79587</t>
  </si>
  <si>
    <t>Encore une société qui gère les assurances vie au détriment des ayants droits. Ma mère étant décédée le 24/04/2019, j 'ai demandé à la CARAC dans le cadre de la succession le versement de 10 223€ de l'assurance vie. Depuis je suis baladé au téléphone et par courrier, entre commerciaux et hôtesses d'accueil qui n'ont pas le pouvoir d'agir. Au 30/09/2019, après mon dernier appel toujours pas de virement. Je suis extrêmement contrariée par ces méthodes qui semblent voulues et orchestrées sachant que cette petite somme ne va pas mettre en péril les finances de la CARAC. Je vais mettre tout en oeuvre afin de mettre en garde les candidats épargnants.Je suis très en colère.</t>
  </si>
  <si>
    <t>mary78-78290</t>
  </si>
  <si>
    <t>Une CATASTROPHE</t>
  </si>
  <si>
    <t>vero-74509</t>
  </si>
  <si>
    <t xml:space="preserve">Bonjour, 
mon père étant décédé le 22.12.2018 j a' été dans l'obligation d'attendre deux mois pour que le dossier soit instruit par vos services: Et encore...L'agence de Mulhouse n'a cessé de faire des relances!!Fin de matinée je viens d'avoir une personne de la Carac qui me dit que certes le  dossier est complet depuis le 25.03 mais il mettra à nouveau 40 jours minimum pour être instruit.
Je pense que cela reste une blague!!En effet comme le prévoit le code des Assurances le versement du capital vie doit être effectué sous un délai d'un mois sous peine de devoir verser des intérêts:
Je pense que je suis durablement convaincue de ne rien  placer chez vous et vais certainement informer les consommateurs de vos méthodes par le biais de divers magazines et canaux de communication à notre disposition.
</t>
  </si>
  <si>
    <t>stef-69878</t>
  </si>
  <si>
    <t>Nul.dossier assurance vie toujours pas traite un an après  un deces.pas de courrier ni de rappel malgré mes sollicitations.</t>
  </si>
  <si>
    <t>verocaro-58642</t>
  </si>
  <si>
    <t xml:space="preserve">Bonjour ,
Très mécontente de la Carac au niveau du versement du capital sur un contrat d’assuranie vie .
La Carac est injoignable elle nous a d’ailleurs jamais contacté suite au décès de leur assuré.
Aujourd’hui c’est toujours silence radio malgré 2 LRAR .
Je ne recommande certainement pas pour l’assurance vie </t>
  </si>
  <si>
    <t>katy49-138801</t>
  </si>
  <si>
    <t>A fuir, très grand manque de professionnalisme. Les garanties prévoyances ne sont jamais versées a temps (hors délai 12 jours). Il faut téléphoner tous les mois pour avoir un versement.Souvent injoignable et quand c'est possible, le conseiller ne peut pas vous renseigner. Les réclamations par mail ne sont pas traitées.Prix très élevés pour le service rendu. Dès que possible, je change.</t>
  </si>
  <si>
    <t>Intériale</t>
  </si>
  <si>
    <t>sylvie-59494</t>
  </si>
  <si>
    <t>Souci avec cette prévoyance INTERIALE. Tous les virements ont bien été fait jusqu'ici mais ce mois ci, on me demande de fournir un arrêté de mi-temps thérapeutique établi par le comité médical, mais celui, avec le Covid, ne fonctionne pas. Tout est mis en stand Bye. 
Si je ne fourni pas cet arrêté, les virements ne seront plus effectués. Je trouve cela inadmissible, chaque mois, je leur adresse une attestation de la mairie prouvant que je suis à mi-temps thérapeutique et les fiches de paie le prouve également. 
Ils exagèrent, ils me demande un document que je ne peux pas fournir et cela est vraiment indépendant de ma volonté, vu la situation exceptionnelle que nous vivons tous en ce moment. De plus les cotisations ont augmenté de 7€, ce qui fait un total de 84€ pour l'année 2021 !</t>
  </si>
  <si>
    <t>tt-99188</t>
  </si>
  <si>
    <t>Bonjour, Depuis 23 ans chez Intériale avec cotisations élevées (maintien de salaire). J'ai été 5 ans en CLD (3ans PT payé par ma commune 2ans DT payé à 50% commune et Intériale) Dans 6 mois à la retraite. Au 01/10 je passe en disponibilité d'office pour raisons de santé dans l'attente d'une décision pour retraite. Ma commune me verse un DT. Intériale par 2 fois au téléphone me dit qu'ils me verseront le DT. Ce jour je reçois un courrier me disant le contraire. J'ai dépassé les 1080 jours qui tiennent compte des jours payés également à PT par ma commune (texte à l'appui). Si je comprend bien Intériale ne verse jamais au delà des 730 jours.En effet Intériale parle de 1080 jours payés mais ne verse le DT que sur 730 jours (2ans). Je cottise pour que ce soit ma commune qui me prenne en charge. Où est l'erreur? 23 ans de cotisations pour en arriver là à 6 mois de ma retraite. Je continue à payer (maintien de salaire)!!!! J'attend un retour d'Intériale. Merci</t>
  </si>
  <si>
    <t>zouhair2019-88893</t>
  </si>
  <si>
    <t>Bonjour,
En attente d'indemnisation du maintien de salaire pour la période de Août 2019 à Décembre 2019 envoie de tout les documents via l'application mais apparemment jamais reçu 
Interiale m'envoie un questionnaire santé en courrier simple que je renvoie en recommandé Ar réceptionné le 24/03/2020 interiale m'indique qu'il n'ont pas de trace de mon questionnaire il disent d'attendre on va me recontacté scandaleux dès mois d'attente vraiment à bout</t>
  </si>
  <si>
    <t>suktanka-86499</t>
  </si>
  <si>
    <t xml:space="preserve">J'ai contacté INTERIALE un mois avant de choisir une reprise d'activité en mi-temps thérapeutique. J'ai exposé avec précision ma situation pour savoir si je pouvais bénéficier de la garantie "perte de primes". A deux reprises les "conseillers" m'ont confirmé que j'étais couvert.
A l'issue du mi-temps (3 mois) j'ai monté un dossier puis aucune réponse pendant des mois. A chaque appel une réponse différente. Puis, à force de courriers le président de la Mutuelle a refusé la prestation (900 euros quand même), tout en reconnaissant un "défaut d'information". Généreusement il m'a offert un mois de cotisation, mais le compte n'y est pas.
Une fausse information n'est pas "un défaut d'information". J'ai été trompé, je me suis engagé dans un mi-temps avec de fausses informations : le devoir de conseil n'a pas été respecté.
Le médiateur des mutuelles a été saisi, la justice le sera le cas échéant. Je serai curieux de lire l'analyse de la Mutuelle INTERIALE, je l'invite a venir éclairer les adhérents et ceux qui pourraient être tentés par la présentation flatteuse que cette mutuelle fait de ses services ...
Cordialement
Suktanka
suktanka
Message(s) : 19
Inscription : 03 Février 2018, 18:34
</t>
  </si>
  <si>
    <t>foulke-86126</t>
  </si>
  <si>
    <t xml:space="preserve">mon CLD est renouvelé pour la 4e année depuis fin novembre avec un arrêté qui est chez eux leurs mains depuis fin novembre. 
J'ai du les rappeler mi-décembre pour avoir mon complément salaire reçu début janvier. </t>
  </si>
  <si>
    <t>funktionr-85722</t>
  </si>
  <si>
    <t xml:space="preserve">Si vous souhaitez prendre Interiale dans le cadre de votre maintien de salaire (fonction publique territoriale pour moi) , fuyez les comme la peste.
En arrêt maladie pour la 1ère fois depuis 20 ans, j'ai pu tester la prévoyance selon intériale 
Après 3 mois de versements, Interiale vous envoie par courrier simple un dossier médical à faire remplir par votre medecin. 
Dès l'envoi de ce dossier par Interiale (croisez les doigts que la poste ne dysfonctionne pas) tous vos versements sont stoppés et quand vous les appelez ils vous répondent que votre dossier est entre les mains du médecin conseil, qu'ils sont incapables de vous dire quel est le délai de traitement (quand vous demandez une réponse sur le délai, l'agent d'accueil vous déclare que "je n'en sais rien est une réponse". En ce qui me concerne j'en serai bientôt à 3 mois de compléments de salaire non payés. 
</t>
  </si>
  <si>
    <t>danieleblack-85619</t>
  </si>
  <si>
    <t>je n'ai jamais eu de problème depuis plus de 20 ans mais depuis 3 mois, je cumule incompétence sur incompétence et un refus obstiné d'avoir en ligne un responsable ou un conseiller. J'ai demandé la radiation de la prévoyance on me radie de la santé ! je refais la lettre sous la dictée d'un agent d'accueil de plateforme, on me radie et de la prévoyance et de la santé. J'appelle en décembre on me me réponds dans un 1er temps panne informatique. J'appelle de nouveau aujourd'hui 8 janvier, de nouveau panne informatique!</t>
  </si>
  <si>
    <t>nini-81671</t>
  </si>
  <si>
    <t xml:space="preserve">Inadmissible! j'attends toujours le remboursement de ma journée de carence depuis le mois de juillet!!! A chaque fois, que j'ai un interlocuteur on me dit qu'ils font remonter ma demande en urgence mais je n'ai aucune réponse jusqu'à maintenant. Je pense sérieusement à changer de mutuelle.
</t>
  </si>
  <si>
    <t>13 juillet 2019 suite à une expérience en juillet 2019</t>
  </si>
  <si>
    <t>carine-77590</t>
  </si>
  <si>
    <t xml:space="preserve">Remboursement maintien de salaire qui se fait avec des semaines de retard mettant les usagers dans la précarité financière 
Demande de documents pour retarder les paiements alors que les cotisations sont encaissées sans délai
Service téléphonique pas toujours joignable
J envisage de quitter cette mutuelle une fois retablie et a l issue de mon contrat </t>
  </si>
  <si>
    <t>catalane66-77373</t>
  </si>
  <si>
    <t>Assurance qui met les clients en difficultés. Plusieurs semaines d'attente pour pour le paiement lié à mon contrat maintien de salaire et toujours rien. Des accusés réception à chaque réclamation et toujours aucun paiements. Ils sont juste bon à mettre les gens en difficultés financières... Leur seule réponse : il faut patienter... A part que ma banque elle elle patiente pas...</t>
  </si>
  <si>
    <t>egletons19-49616</t>
  </si>
  <si>
    <t xml:space="preserve">Bonjour
Adhérent 3001628. Vous m'avez adressé un formulaire de contrôle médicale. Que j'ai retourné début mars au médecin conseil d'Interiale. A ce jour n'ayant toujours pas reçu mon indemnisation de salaire de février j'ai téléphoné est l'agent en ligne me dit que le contrôle médical a traité mon dossier le 22 mars. Quand est ce que je vais pouvoir percevoir mon indemnisation de maintien de salaire. 
Mais je suis étonné d'avoir a faire un contrôle médical sachant que quand on est en arrêt de maladie on voit un  spécialiste pour la ou les pathologies à expertiser puis on passe en comité médical. Et après si on est en disponibilité d office pour raison de santé on passe encore par le comité médical et par le médecin conseil de la CPAM et me concernant je suis toujours en disponibilité d office pour raison de santé, je suis passé en commission de réforme et maintenant je suis dans l'attente de la decision et la CNRACL pour ma retraite pour invalidité.
Bref des médecins et des spécialistes j'en ai vus un paquet  entre mon début d'arrêt de travail jusqu'au ma disponibilité d office pour raison de santé dans l attente de ma retraite pour invalidité.
dans l attente de vous lire
Merci
Cordialement
</t>
  </si>
  <si>
    <t>luc-71731</t>
  </si>
  <si>
    <t>Je suis toujours en attente de mon complément de salaire du mois de janvier. Nous sommes le 28 février et mon dossier n'avance toujours pas. Je viens d'être payé à demi traitement en février et ma situation financière se complique. Malgré mes appels téléphoniques répétés, malgré mes mails répétés, malgré l'assurance que mon cas est traité en urgence, je ne suis toujours indemnisé et je désespère de l'être. On me dit que les délais de traitement sont sont de 14 jours ouvrés, ils sont largement dépassés et toujours pas de remboursement. Je déplore le manque d'information, le manque de communication, on vous laisse dans le doute, personne pour vous donner une réponse claire et précise.</t>
  </si>
  <si>
    <t>franck-71720</t>
  </si>
  <si>
    <t>En demi traitement  la mutuelle au bout de quatre remboursements ma couper les vivres en attendant que mon medecin remplisse un formulaire et leur renvoyer. J'ai une ostheonecrose du genou (infarctus du genou)et ai été opéré du ménisque.je suis passé en commission médicale au bout de six mois et la réponse donnée à mon employeur à été arrêt de travail tout à fait justifié. Je suis dans une galère pas possible financièrement vu que la mutuelle ne me rembourse plus mes demi traitements. Je peux pas reprendre mon travail par rapport à ma profession. Je suis à cette mutuelle depuis 30 ans j'ai toujours payé mes cotisations (220euros).Je suis très déçu et envisagé de résilier quand j'aurais repris mon travail</t>
  </si>
  <si>
    <t>ratbag78-69424</t>
  </si>
  <si>
    <t xml:space="preserve">Avis aux collègues de la fonction publique territoriale. j'ai adhéré au contrat collectif  de prévoyance INTERIALE et "Maintien de Salaire" (Version 2013) pensant être protégée en cas d'accident de parcours... J'ai pris l'option "primes" pour plus de sécurité. Depuis l'origine de mon arrêt en Mars 2014, je n'ai été indemnisée d'aucune prime : le régime indemnitaire ne peut être indemnisé que s'il apparaît sur le bulletin de salaire à demi-traitement (Cette info n'est pas ou pas clairement indiquée dans le contrat) hors pour la Fonction Publique Territoriale, le régime indemnitaire (les primes) ne sont pas versées lors d'un congé maladie si rien ne les prévoit sur la délibération qui les instaure (autant dire dans 99 % des cas, les élus profitent de cette injustice pour sanctionner la maladie). Donc les agents de la FPT se trouvent dans la majorité des cas exclus de la prise en charge des primes même s'il prennent l'option. Pour les autres fonctionnaires, les règles sont différentes. Les cas où INTERIALE indemnise sont très limités. Il faut également une sérieuse invalidité ou un décès pour que les indemnités soit versées. Faites attention à la clause qui plafonne à 50 % la prise en charge. Il faut être juriste et lire entre les lignes pour comprendre les limites de garantie, elles sont nombreuses et imbriquées. Depuis mars 2014, mon droit à indemnisation est réduit à 0 malgré une maladie déclarée imputable au service, une mise en retraite anticipée pour invalidité et une inaptitude absolue et définitive. </t>
  </si>
  <si>
    <t>nisa-68289</t>
  </si>
  <si>
    <t>Très insatisfaite des garanties prévoyance. Malgré un taux de garanties maximum souscrit, en situation d ald et de passage à demi traitement, je perds 1000 euros par mois car peu indemnisée au prétexte que c est une rechute médicale de 2008! Intervention de mon service juridique mais les deux courriers sont restés sans réponse. Saisine du médiateur des assurance et au besoin saisine judiciaire. Ecoeurée</t>
  </si>
  <si>
    <t>pierrot-62530</t>
  </si>
  <si>
    <t xml:space="preserve">Bonjour,
le 21/03/2018 j'ai contacté interial pour mon complément de salaire du mois de février
réponse les dossier son en cours, les paiements du mois de février au plus tard le 11 avril
comment payer les factures du mois de mars avec 620 euro?
Nous sommes désolées qu'ils me répondes
avant c'était la MPCL les paiements était au plus tard le 15 du mois précédent </t>
  </si>
  <si>
    <t>egletons19-53921</t>
  </si>
  <si>
    <t xml:space="preserve">En arrêt maladie ordinaire payait à demi traitement, j'ai fais appel à Interiale prévoyance pour la garantie maintien de salaire et des primes et indemnités. Je suis satisfait du traitement de mon dossier, de la courtoisie des conseillers que j'ai pu avoir au téléphone.
 </t>
  </si>
  <si>
    <t>kiki-139250</t>
  </si>
  <si>
    <t xml:space="preserve">Ma femme est décès depuis le 05 octobre 2021, j'ai fais la déclaration et envoyé tout les pièces que l'on m'a demandé le 07 novembre 2021, mais aujourd'hui 9 novembre 2021, j'attend toujours mon virement que l'on me promet de puis 3 semaines.
Merci SwissLife
</t>
  </si>
  <si>
    <t>mont75-134277</t>
  </si>
  <si>
    <t xml:space="preserve">Depuis 2015 prévoyance prise chez un assureur indépendant, pour la swisslife après de long mois d’attente pour recevoir mon contrat ou il avait changé plusieurs montant de cotisations. J’ai enfin reçu le dossier. De la tout va bien sauf que malheureusement j’ai été en arrêt de travail pour la raison que j’ai pris cette prévoyance une maladie handicapante. Au début contrat honoré, mais d’un seul
Coup passage chez un médecin pour une expertise, début novembre 2020. Plus de nouvelles, de personnes, pas de
Courrier ni de mails, plus de prise en charge. Tout s’arrête sans explications j’ai reçu un courrier début janvier pour m’expliquer que je ne pouvais percevoir une invalidité car le croisement des chiffres donné par l’expert de l’assurance ne rentrait pas dans leur tableau. Pourquoi une invalidité je n’ai jamais demandé cela. Je suis toujours en
Arrêt toujours suivi par des spécialistes avec un traitement lourd et très invalidant et certainement pas consolidé, comme affirmé dans leur compte rendu. 
De la après des courriers  et des mails je dois passer une autre expertise et là le
Médecin que j’ai choisi sur
Un liste donnée par la Prevoyance
Pas de son ni d’image depuis juin.
Pendant ce
Temps la la prévoyance encaisse les cotisations et nous laisse dans l’errance la plus
Complète.
Merci
</t>
  </si>
  <si>
    <t>l-132202</t>
  </si>
  <si>
    <t>Exerçant en libéral, j'ai donc souscrit une assurance prévoyance.
Suite au décès de mon fils, j'ai été mise en arrêt maladie pour quelques mois, à partir de mars 2021, date à laquelle nous vivions un nouveau confinement, les centres pour dépression ont tous été fermés et rouverts le 31 Mai, avec interdiction de se déplacer à plus de 10 km de chez soi.
Swiss Life a estimé que ce motif n'était valable.
Puis, par un second courrier (à savoir ils mettent des semaines, voir des mois à répondre),
ils m'apprennent qu'attendu que je n'ai pas été hospitalisée au moins 1 nuitée, alors ils ne peuvent vraiment pas m'indemniser. 
Mon médecin leur adresse un courrier leurs rappelant les conditions sanitaires, en vain.
Le 1er Juin, je suis donc hospitalisée à Saujon, centre spécialisé pour les dépressions, avec 11 psychiatres exerçant sur le site.
Là encore, ils estiment qu'attendu que ce centre utilise des soins thermaux, uniquement à visée psychiatrique, alors cela ne rentre pas dans leur nomenclature.
Ensuite, sur leurs conditions est stipulé qu'au 91ème jour d'arrêt maladie, se met en place une exonération des cotisations, là encore, je ne rentre pas dans les cases.
Ensuite, j'ai saisi le médiateur, auquel ils ont répondu ne pas avoir reçu de réclamation de ma part, ce qui est faux, attendu que j'ai leur courrier avec entête précisant : "refus de votre réclamation". 
Evidemment, je constitue un dossier qui commence à peser, mais j'aimerais connaître les personnes ici qui ont intenté une action en justice contre eux, que l'on puisse se regrouper.
En plus du fait de la maltraitance administrative qu'ils nous infligent (délais de réponse et sécheresse des propos), Swiss Life a tout de même une progression de 37% sur son chiffre d'affaires sur ces 2 dernières années, qui se chiffre en milliards, évidemment on comprend pourquoi. 
Merci de me contacter.</t>
  </si>
  <si>
    <t>a-bas-swisslife--98239</t>
  </si>
  <si>
    <t>Assurance Prevoyance à fuir.  Je pense qu'il s agit d' un système visant à degouter ses adhérents à être indemnisés. SWISSLIFE m a prélevé pendant 10 ans quand j étais en bonne santé chaque mois un montant censé compenser une perte de salaire. A présent j ai une sclérose en plaques. Je suis arrêtée depuis le mois de novembre 2019 et toujours pas indemnisée. Après avoir eu droit au bug informatique avec écran noir, au dossier disparu puis réapparu,  au courrier soit disant envoyé et jamais reçu, à mes courriels sans réponse, aux mauvais documents tranmis, aux multiples interlocuteurs jamais les mêmes auxquels il faut inlassablement répéter la même histoire, aux discours contradictoires de tous les interlocuteurs, aux heures passées sur un numéro téléphonique payant, à mon contrat disparu puis réapparu lui aussi,  me voilà toujours pas indemnisée.... et avec en plus 9 mois d'arrêt de travail qui ne seront jamais pris en compte pour cause d'envoi tardif de dossier. En effet, ma sclérose en plaques ne me permettant pas de gérer mes papiers à cause de troubles physiques, cognitifs et psychologiques. Mais l'humain n a pas lieu d'être chez SWISSLIFE. ASSUREUR A FUIR : PARTAGER MON POST ET FAITES TOURNER AU MAXIMUM POUR DENONCER LEURS PRATIQUES.</t>
  </si>
  <si>
    <t>27 septembre 2020 suite à une expérience en septembre 2020</t>
  </si>
  <si>
    <t>benjiyan-97901</t>
  </si>
  <si>
    <t xml:space="preserve">A BANNIR !  Incompétence, défaillance, négligence, informations contradictoires selon les conseillers contactés, non respect des engagements, mensonges répétés , manager injoignable, irresponsabilité et  mépris du client. Difficile de faire pire! ;mon  dossier de rachat partiel n'a pas  été traité dans les délais, alors que le service client avait affirmé à mon conseiller que le règlement avait été effectué, je me suis retrouvée dans une situation trés difficile, il a fallu attendre 2 mois pour obtenir le rachat partiel de mon assurance vie, et ce malgré les demandes répétées du conseiller local !  Cette société ne respecte ni son travail ni ses clients !  A FUIR  ABSOLUMENT ! </t>
  </si>
  <si>
    <t>guedom-88231</t>
  </si>
  <si>
    <t xml:space="preserve">Paiement des cotisations demandés en temps et en heure mais quand un problème de santé grave survient, il n'y a pus personne !! L'ignorance est un art chez Swiss Life et ce malgré de multiples relances, un dossier complet envoyé par courrier recommandé et reçu... sans compter l'absence manifeste de compassion face aux difficultés médicalement prouvées. Bref assureur à fuir absolument ! 
</t>
  </si>
  <si>
    <t>nathalie2013-88203</t>
  </si>
  <si>
    <t>Des cotisations toujours réglées. Une invalidité reconnue par leur médecin expert après de multiples expertises. Assurance faisant tout depuis pour ne pas régler. Aucune discussion possible avec eux malgré un dossier vérifié par médiateur.</t>
  </si>
  <si>
    <t>isa-80181</t>
  </si>
  <si>
    <t>Cela fait un an que je suis en invalidité cat 2 cpam et depuis je dois batailler pour que me soit versé les indemnités complémentaires pour lesquelles j'ai cotisé. J'ai perdu mon emploi, suis licenciée depuis oct 2018, je n'ai au total reçu que 3 versements, je ne reçois plus rien depuis avril, je suis convoqué par médecin mais rien, on ne me dit rien, on ne me verse rien, juste au tel qu'il faut du temps, en moyenne 2 mois à leurs dire pour répondre, mais là on est bien au delà. Je trouve inadmissible qu'une assurance qui nous fait signer des contrats qui stipulent que tel versement sera effectué en cas de et qu'au moment où cela arrive, il mettent tous les freins pour ne rien verser. Je suis seule avec 2 enfants et ne perçois que 880 euros . je ressens qu'ils profitent que ma pathologie soit psychiatrique pour faire que je laisse tomber et qu'ainsi ils ne versent rien. Mais j'ai mes enfants, et pour eux et grâce à eux ils m'aident !!</t>
  </si>
  <si>
    <t>cloh-79632</t>
  </si>
  <si>
    <t xml:space="preserve">Je suis indépendante et j'ai souscris une prévoyance auprès de SwissLife par l'intermédiaire d'un courtier. Suite à une opération j'ai été arrêtée 2 mois et alors qu'on m'avait assurée de la validité de mon arrêt, le médecin-conseil refuse la prise en charge sans que je sache pourquoi.
 Le service client est difficilement joignable, payant et les conseillers peu informés. </t>
  </si>
  <si>
    <t>capmedical17-65625</t>
  </si>
  <si>
    <t>Bonjour, impossible de répondre à "Nash" message du  mardi 04 septembre 2018 à 21:24. pouvez vous lui transmettre ? : Le contrat s'appelle Maintien de revenus, Excel ou Swiss Life Protection indépendant + année de souscription ? Merci</t>
  </si>
  <si>
    <t>tchounette-65774</t>
  </si>
  <si>
    <t xml:space="preserve">Bonjour  
Contrat protection essentielle
Cela fait 2 x que j'envoie des demande d'indemnités journalières. 1 réponse hors délais après 3 mois d'attente 
2 réponse, toujours rien reçu après 1 mois et demi de demande .dossier en attente..,inscris depuis avril 2010.jamais malade.
Fin d'année je résilié.suivez mon conseil prenez une autre assurance.
</t>
  </si>
  <si>
    <t>christine-60123</t>
  </si>
  <si>
    <t>Je constate en lisant ce site que Swisslife n'est pas réactif pour les indemnisations. Par contre, pour les augmentations des cotisations, Swisslife est extrèmement efficace: 60% en 4 ans avec ZERO sinistre!!!! Malgré plusieurs négociations avec leur intermédiaire, rien n'y fait. Swisslife aurait soi-disant trop de sinistres à rembourser!! Je me prépare donc à saisir le médiateur car trop, c'est trop!!!</t>
  </si>
  <si>
    <t>boizar-58448</t>
  </si>
  <si>
    <t xml:space="preserve">bonjour ce  le pere qui vous écrit  mon fils a était pèrcuté par une voiture sur ca moto faute evidente de l'automobiliste , swisslif ne veux pas paye alors que mon fils payé 354 € de prime par mois comme artisan  indépendant , assureur  a déconseillé , mon fils actuèlement ne peux plus travaillé est n'a aucune rémunération .
Je suis obligé de prendre un avocat pour faire valoir mes droit swisslif est une assurance malhonéte je la déconseille a 100 % , mon fils a passé  eu plusieur hémathome ainsie qu'un traumatisme craniens trés important il a pasé  1 mois a l'hopital est 2 mois en maison psykhiatrique  mes salutation distingué .  </t>
  </si>
  <si>
    <t>30 avril 2017 suite à une expérience en avril 2017</t>
  </si>
  <si>
    <t>fred-54395</t>
  </si>
  <si>
    <t>Actuellement en arret de travail, j'ai un contrat prévoyance chez SwissLife souscrit par mon employeur.
Impossible d'obtenir mon complément de salaire. J'ai essayé de contacter SwissLife mais n'ayant pas de numero adhérent perso, ils ne peuvent pas me répondre. Mon employeur lui dit avoir fait le necessaire!
Ne sachant plus comment faire, Je pense que je vais faire appel à ma protection juridique.</t>
  </si>
  <si>
    <t>ckck-53983</t>
  </si>
  <si>
    <t>Des incompétents! Pour encaisser les cotisations ils ne sont jamais en retard par contre pour payer les indemnités journalières il n'y a plus personne! Ils ont fait trainer le dossier pendant plus de 2 mois et demi en demandant des tas de pièces complémentaires (deux visites médicales merci pour la sécu + du temps) pour au final dire que le motif de mon arrêt n'est pas pris en charge alors qu'il n'est pas indiqué sur le contrat comme non acceptable! Je ne parle même pas du nombre d'appels surtaxés! A fuir absolument!!!!!</t>
  </si>
  <si>
    <t>coka-53241</t>
  </si>
  <si>
    <t>Pour info , j'ai déposé 2 avis catastrophique sur ce que me fait cette assurance , qui peut ( et je peux le prouver ) mettre ma vie en danger , après ont vous dit que l'ont va vous contacter afin de résoudre le problème , j'ai remplis le formulaire et j'attends encore , quelle honte</t>
  </si>
  <si>
    <t>dimaria33-52209</t>
  </si>
  <si>
    <t xml:space="preserve">Bonsoir 
J'ai souscrit une prévoyance ij
y a plus d'un an .
Jai déjà était en arrêt maladie et ils ont pas validé mon dossier car mes radios
Avais dépasse la date limite pour la validation. 
J'ai était dégoûté. 
</t>
  </si>
  <si>
    <t>lolo-50592</t>
  </si>
  <si>
    <t xml:space="preserve">Je suis plus que déçu . Je n'ai jamais eu d'arrêt de travail pendNt 20 ans ! En février 2016 , suite à une chirurgie stomato , j'étais contraint à un arrêt d'une semaine ! Je paye 500 euros de cotisations mensuelle ! La swisselife a mis  mois pour me payer ! Le pseudo professeur (docteur des documents) n'a pas trouver mieux que de me réclamer le décompte sécu de 2 ans  : histoire de me décourager  ! Je suis médecin et je déconseille à tout le monde cette compagnie d'assurance !  
leurs tarifs sont excessifs et leur  couverture laisse à désirer et leur procédés pour vous décourager sont extraordinaires ! Ils ne sont pas compétitifs pour le reste mutuelle ... A déconseiller vivement. Je fais les démarches nécessaires pour résilier mes contrats de prévoyance et mutuelle à l'échéance et je ne laisserai mon assurance vie ni Perp . J'ai plus que de la haine en vers la Swisslife
Ka </t>
  </si>
  <si>
    <t>dede60-115455</t>
  </si>
  <si>
    <t xml:space="preserve">Mon père est décédé voila 4 semaines (05/05/2021), nous avons immédiatement prévenu l'assureur pour régler les obsèques et avoir les fond disponibles.
Après plusieurs téléphoniques dont certains ont duré plus de dix minutes nous n'avons reçu le dossier à remplir que le 20/05/2021 alors que l'on avait certifier au conseiller funéraire chargé des obsèques le mardi 11/05/2021 que le dossier était envoyé depuis le vendredi 7/05/2021.
Le lundi 17/05 en l'absence de toute correspondance, nous avons émis énième appel , une conseillère  nous indique  que le dossier est parti le vendredi précédent.
Nous avons reçu le dossier le 20/05/2021 et sur l'enveloppe nous avons constaté que le dossier n'a été envoyé que le lendemain de notre appel (cachet de la poste en date du 18/05).    
Nous sommes le 31/05/2021 et après un autre appel téléphonique émis le 26/05 , auquel un conseiller nous indique que le dossier n'est pas complet (manque l'inscription auprès des services des finances publique), nous sommes toujours en attente du document pour effectué les démarches auprès des services concernés.  
Va t'il falloir que je me déplace et faire une esclandre afin de pouvoir avoir les fonds que mon père à mis temps d'années à placer afin que nous n'ayons pas de problèmes lors de ses obsèques alors que cette assurance qui a pignon sur rue va trouver toutes les excuses pour ne pas effectuer le déblocage des fonds et qui se cachera derrière le fameux code des assurance.
Il est bien plus facile de prendre de l'argent pendant des années que de le rendre justement aux personnes qui ont observées scrupuleusement les dernières volontés de leurs pères  
A bon entendeur !!!! 
</t>
  </si>
  <si>
    <t>marc-114207</t>
  </si>
  <si>
    <t>J'ai ouvert un contrat Generali protection de la vie. Au vu des frais importants prélevés, j'ai décidé au bout de peu de temps de l'arrêter. Au lieu de me rembourser les sommes dues, ils ont continué les prélèvements, n'ont remboursé qu'une infime partie et il m'était impossible de les joindre soit par internet (espace client fermé) ou par téléphone. J'attends toujours un moyen de me faire rembourser. Une compagnie à fuir !!!</t>
  </si>
  <si>
    <t>En cas de conflits ça fonctionne service de la mediation de l’assurance TSA 50110 75441 paris cedex 09 aucune perte de tps c’est le but mettez tous les documents du contrat concerné le contrat lui même les copies des lettres envoyait à la compagnie biensur le meilleur mettait le numéro de recommandé dans la lettre qui a été envoyé ou que vous envoyez en AR à la compagnie et une lettre au médiateur de votre pb c’est la dernière étape avant de saisir le juge comme ça vous savez direct contrat obseque basait au capital et non au million que vous versez dessus retenez bien ça je reste disponible pour toute aide</t>
  </si>
  <si>
    <t>coco-101309</t>
  </si>
  <si>
    <t xml:space="preserve">A fuire j'ai été en arrêt cas contact  covid 2 semaines plus une semaine de prolongations par mon médecin traitant pour covid en octobre 2020
Generalie prévoyance ont pert déjà 15 jours reste 6 jours a me payer aller120e à  peux  prêt j ai 2 contact chez eux 160 e par mois a ce jour11 décembre 2020 tjrs rien et il me demande tjrs mon arret initial 3 ème fois j envoie l arret de la secu et en plus a faire remplir par le médecin traitant l attestation pour voir si mon arret covid serait dans les motif de non assurance la blague pourquoi ça a déjà exister ????
Ensuite il n ont évidemment jamais ouvert mon dossier car il me demande une attestation sur l honneur que je ne pouvais pas faire du teletravail  s il avait eu l obligeance d ouvrir mon dossier je suis assistante maternelle alors oui j atteste sur l honneur que je ne peux pas changer le cucu des enfants leurs donner a mangé leurs faire faire des activités par internet 
Ils sont écœurant et tout sa pour 120 balles 
Honte à eux
Corinne </t>
  </si>
  <si>
    <t>hulk-99522</t>
  </si>
  <si>
    <t>Bonjour
J ai un contrat collectif souscrit par mon entreprise et me trouvant en invalidité j appelle l assurance qui ne donne pas de délai pas de courrier ni de montant de mon indemnisation .Incroyable ils prennent chaque mois votre cotisation et ensuite vous n exister plus passer votre chemin service client nul et méprisant
Pourquoi traiter les clients comme cela???
Ne soyez pas malade vous aurez les pires difficultés a avoir vos indemnités et pendant ce temps il faut manger payer ses factures etc. un scandale</t>
  </si>
  <si>
    <t>yann-99421</t>
  </si>
  <si>
    <t>Ne réagit qu'aux courriers recommandés avec accusé de réception, c'est le seul moyen de contact avec cet assureur lorsque vous demandez de respecter les clauses d'un contrat.
Un service administratif qui ne prend pas note de la demande, un site internet idem, encore une fois pour les faire bouger le recommandé avec AR seul moyen de contact avec cette compagnie.
Ce ne sont pas les champions de la relation client.</t>
  </si>
  <si>
    <t>eric-97762</t>
  </si>
  <si>
    <t xml:space="preserve">bonsoir
même avis que tout le monde.... j'ai un contrat atoll...établi avec un échéancier, il y a huit ans... or je viens de m’apercevoir en regardant de plus prêt que normalement les cotisations mensuelles auraient du prendre une dizaine d'euros d'augmentation chaque année...
la réalité est tout autre, j'ai eu des +30, +20, voir même +85 euros..........!!!!!!!!!
ce qui fait qu’après huit ans, ma cotisation mensuelle est quasi le double de ce qui est prevu sur l'echeancier...
si je fais le calcul cela représente un surcoût de 5500 euros sur cette periode...
et en aparté, j'ai eu recours a cette assurance lors d'un accident qui m'a occasionné une fracture du ménisque avec hospitalisation et opération....  la compagnie n'a jamais reconnu l'accident, leur pseudo médecin conseil argumentant que la fracture du ménisque était due a l'usure... ce qui a donné lieu a une indemnisation journalière avec carence de 15j pour maladie, au lieu de 0 jours pour accident.. et l'année de cette indemnisation correspond curieusement a l'année où ma cotisation a pris 85€ d'augmentation...
autrement dit, quand ils indemnisent, ils se remboursent direct... principe de malus bonus en gros... sauf que rien n'est stipulé sur le contrat
sauf erreur de ma part ce n'est pas un contrat auto...mais bien une prevoyance
</t>
  </si>
  <si>
    <t>lio-91080</t>
  </si>
  <si>
    <t xml:space="preserve">CATASTROPHIQUE !!!
SERVICE CLIENT INEXISTANT
JUSTE BON A RECOLTER NOTRE ARGENT ET AUCUN SERVICE EN RETOUR. JE VIENS DE PASSER 28 D ATTENTE AU TEL ET LORSQUE QUE VOUS AVEZ UN CONSEILLER IL N EST PAS DU TOUT AGREABLE
FUYEZ VITE </t>
  </si>
  <si>
    <t>bromazade-80379</t>
  </si>
  <si>
    <t>NUL...N'allez jamais cher eux !!!!Personnel méprisant,incompétant,responsables injoignables,fonctionnement opaque,nécessité d'un courtier,très mauvais rappor qualité/prix...A FUIR............................................................................................................................................</t>
  </si>
  <si>
    <t>jbel-70725</t>
  </si>
  <si>
    <t>Un service déplorable, des personnes très loin de l'amabilité au téléphone, je regrette fortement mon initiative auprès d'eux. un conseil passez votre chemin en allant chez la concurrence.</t>
  </si>
  <si>
    <t>p-mathy05-56722</t>
  </si>
  <si>
    <t>très mécontent de GENERALI, aucune réactivité, mauvaise foi de rigueur, à éviter, renvoi de balle entre GENERALI, son inspecteur et leur prestataire LES MUTUELLES DU SOLEIL non prise en compte des modifications de contrat, non réponses aux courriers recommandés . NUL</t>
  </si>
  <si>
    <t>Bonjour je suis déçu car suite au deces de ma mère le conseiller n'as rien fait pour le rachat de l'assurance vie et le remboursement des cotisations de l'assurance dépendance il est venu deux fois pour rien alors nous sommes passées directement par Paris et le centre de gestion de plus ma mère étant décédé depuis 3 mois il continuait à prélever sur son compte ..la conseillère de PAris  à dit qu'elle avait reçu les documents complet du deces mais elle a validé que lorsque que nous avons téléphoner ..alors assurer une morte pour la dépendance sacahnat qu'une demande de prestation dépendance avait été faite deux mois avant son deces je vois que quelqu'un n'as pas fait son boulot du coup nous mettrons tout ailleurs</t>
  </si>
  <si>
    <t>05 novembre 2021 suite à une expérience en mars 2021</t>
  </si>
  <si>
    <t>marila-138998</t>
  </si>
  <si>
    <t>Mon époux est décédé en décembre dernier, salarié d'une entreprise et adhérent , j'ai droit au capital décès depuis le mois de mars ils ont eu tous les documents mais toujours un autre qu'il leur manque et lors de mes appels téléphoniques le dossier est toujours en cours de traitement, n°18158610</t>
  </si>
  <si>
    <t>Malakoff Humanis</t>
  </si>
  <si>
    <t>aurelia-138586</t>
  </si>
  <si>
    <t>Service de traitement de pension de réversion incompétent. 18 mois que ma mère est decedee, mon père se fait balader au téléphone. Il manque toujours des pièces au dossier. Font ils une collection ? J’ai repris le dossier en mains en appelant tous les mois après leur soit disant recours interne. Août 2021 dossier complet et octobre 2021 il manque des pieces envoyées déjà plusieurs fois. Sûrement pas cher pour que les employeurs les choisissent mais service rendu à ceux qui cotisent : zéro. Une honte.</t>
  </si>
  <si>
    <t>bloumette-131781</t>
  </si>
  <si>
    <t>Bonjour,
Ma mère a souscrit en 1998 un contrat de prévoyance-dépendance. Suite à de nombreuses chutes, elle ne peut plus vivre seule et est aujourd'hui en EHPAD. En février 2021, j'ai fait une demande afin de bénéficier de cette prestation. A ce jour, après 11 appels téléphoniques et un recommande accusé réception resté d'ailleurs sans réponse, RIEN. Les personnes répondant aux appels sont charmantes et font remonter à leur assurance la CNP mes appels. Les réponses sont toujours les mêmes.
RIEN, aucune information concernant l'avancement du dossier. Impossible de les contacter par téléphone car les réclamations sont adressées par HUMANIS au service de gestion par mail. Ils n'ont pas les coordonnées téléphoniques.
Inutile de préciser que l'échéancier des prélèvements est lui bien respecté.
Que faut-il faire ? Attendre que l'assuré soit décédé ?  INADMISSIBLE
Bloumette</t>
  </si>
  <si>
    <t>patoux-125585</t>
  </si>
  <si>
    <t xml:space="preserve">Bonjour,
Scandaleux...3 mois après le décès de mon papa, la somme qui était sur le contrat n'est toujours pas débloquée. Les pièces justificatives sont été envoyées en temps et en heure, il manque toujours un papier, le lieu d'envoi n'est pas le bon...On nous balade de service en service. Pendant ce temps, il a fallu faire l'avance pour les obsèques. "Anticiper pour préserver ceux que vous aimez". Beau slogan qui ne tient pas ses promesses
A quoi cela sert-il?
Je ne vous recommande pas ce genre de produit chez Malakoff
J'ai mis une étoile pour la satisfaction car je ne peux pas faire autrement!
</t>
  </si>
  <si>
    <t>sylviesissi-115974</t>
  </si>
  <si>
    <t>Prévoyance nulle de chez nulle. 9 mois d'attente pour avoir mon 1er versement, ce qui m'a mis dans une situation financière catastrophique. Pas de portabilité. J'ai travaillé un peu et on me retire plus que ce que j'ai gagné. Une honte ! ??</t>
  </si>
  <si>
    <t>antoine-113307</t>
  </si>
  <si>
    <t>Depuis quelques mois, cette assurance n'est plus fiable. Retard des paiements et service clients indigne. La seule façon de gérer est de la mener devant la justice, car à attendre, peut-être qu'elle souhaite nous accompagner jusqu'au cimetière.</t>
  </si>
  <si>
    <t>coco7113-110099</t>
  </si>
  <si>
    <t>Bonjour, je suis en invalidité 2 categorie, je vais être licencié et je n'ai toujours pas de nouvelles de mon dossier depuis un mois. A la demande du service client malakoff humanis, j'ai fait parvenir tous les documents demandés par mail pour la rente invalidité. Au téléphone, on me répond simplement de patienter. Ma situation financière devient précaire. Sans argent, je ne peux payer mon loyer, et mes factures, et mon mari se retrouve au chômage suite au covid. Comment faire pour que mon dossier soit traité et être informé rapidement. Nous ne pouvons même plus payer les frais scolaire de notre fille.</t>
  </si>
  <si>
    <t>ela300-107432</t>
  </si>
  <si>
    <t xml:space="preserve">Bonjour , insupportable et manquent de respect envers leurs clients  ! Mon mari avait souscrit une assurance prévoyance, contrat dont je suis bénéficiaire. Cela fait presque 4ans qu’il est décédé et je n’ai toujours pas touché le capital. 
Quand j’appelle on me balade de service en service et à la fin la communication est coupée. 
J’ai décidé d’envoyer un courrier recommandé au directeur général pour l’informer de ce qui se passe dans son entreprise. Je viens d’avoir une réponse par courrier disant qu’il a bien reçu mon courrier et revient vers moi.  A suivre mais je perds patience ! Je n’hésiterai pas à prendre un avocat ! </t>
  </si>
  <si>
    <t>free-106609</t>
  </si>
  <si>
    <t xml:space="preserve">Service au téléphone 01 56 03 34 56 archi nul, bande sonore agressive, plus de 20mn d'attente sans interlocuteur.
Je ne peux pas accéder à mon espace client depuis une semaine. J'ai besoin en urgence du relevé des montants AGIRC/ARRCO versés et déclarés sur l'exercie fiscal 2020 pour un prêt immobilier. Sur saisie du N°SS :"Votre Espace est momentanément indisponible.
Merci de renouveler votre demande de connexion ultérieurement.
Veuillez nous excuser pour la gêne occassionnée."
J'ai appellé le 3983, suis tombé sur un robot à qui j'ai effectué cette demande qui ne m'est jamais parvenue. Ensuite j'ai recommencé, là je suis tombé sur une personne qui m'a dit faire le nécessaire d'urgence et je n'ai toujours rien reçu. Ce niveau de service est inacceptable. 
</t>
  </si>
  <si>
    <t>macou-100823</t>
  </si>
  <si>
    <t>Bonjour,
J'ai écrit et telephoné à vos services à maintes reprises depuis le 28 octobre pour le paiement de mes indemnités journalières complémentaires suite à une portabilité et je n'ai reçu aucun règlement de votre part.
À quelle date la régularisation sera faite?
Vos services m'avaient d'abord donné un délai de 2 semaines ensuite de 3 semaines pour cause de confinement, aujourd'hui les 4 semaines sont dépassées et aucun règlement n'a été effectué de votre part.
J’ai toujours les mêmes réponses de vos services depuis plus d’un mois  « votre demande sera traitée dans les meilleurs délais » et rien n’est fait.
Bien cordialement.</t>
  </si>
  <si>
    <t>nicolas-d--100482</t>
  </si>
  <si>
    <t>Grâce au sérieux de Malakoff Humanis, je ne suis même pas en capacité d'évaluer leur service. Je ne peux pas évaluer leur service car mon dossier n'a jamais été finalisé. Je suis adhérent depuis 4 mois et n'ai toujours pas ma carte.
Lorsque j'ai appelé la hotline (Plutôt froide d'ailleurs), on m'a indiqué une période de carence pour l'optique alors que ce n'est pas dans le contrat... Impossible d'avoir une réponse concrète sur mon dossier sans forcer par mail. Pour qu'on me réponde que c'est une anomalie informatique de leur côté...
Manque de sérieux et de professionnalisme. Si vous le pouvez, évitez...</t>
  </si>
  <si>
    <t>magali-133016</t>
  </si>
  <si>
    <t xml:space="preserve">Actuellement enceinte et en arrêt de travail, arrêt établi par l’hôpital, j’apprends que je dois fournir un dossier énorme dont un formulaire à faire remplir par mon médecin. Je n’ai pas le droit de me déplacer donc pas en mesure de fournir les documents demandés. De plus mon conseiller m’avait garanti que mes charges (je suis libérale) pendant mon congés maternité seront justement pris en charge par l’assureur et une fois le contrat signé m’a informé que c’était uniquement en cas de congés pathologiques. 
Axa est ce que vous vous rendez compte des documents que vous demandez pour un arrêt ? Que faire quand nous ne pouvons pas nous déplacer ?
</t>
  </si>
  <si>
    <t>herve-116025</t>
  </si>
  <si>
    <t>Changement  d adresse impossible  à réaliser chez eux.
Depuis le 23 avril ,jour ou ma demande a été  faite par mail et ensuite par tel
A ce jour je reçois encore du courrier axa à mon ancienne adresse. 
Déplorable pour un changement d adresse...</t>
  </si>
  <si>
    <t>sandrine29410-106762</t>
  </si>
  <si>
    <t>Bonjour
mon conjoint a eu un accident de la vie le 23 Août 2020 (il s'est coupé 3 doigts avec une scie circulaire).
depuis cette date il a eu 2 opérations et est toujours en arrêt mais par contre aucune indemnisation ni convocation à ce jour et nous en sommes à 7 mois....</t>
  </si>
  <si>
    <t>laurie-105537</t>
  </si>
  <si>
    <t xml:space="preserve">Bonjour
Étant en arrêt maladie suite à une hospitalisation j’ai effectué toutes les démarches concernant mon maintien de salaire auprès du courtier SPVIE chez lequel j’ai un dossier AXA TNS. A ce jour je n’ai toujours aucunes indemnisations de la part de AXA malgré mes relance auprès du courtier et ne sais pas comment faire pour joindre directement l’assureur, le courtier fait barrière et ne veut pas me communiquer le numéro de téléphone de l’assureur afin de savoir si il y a un problème  sur mon dossier. Je suis un peu désemparée niveau financier cela commence à être catastrophique et mon arrêt est prolongé. Est ce que quelqu’un est dans ce cas, est ce que quelqu’un a un contact ? Merci d’avance 
Cordialement 
Laurie </t>
  </si>
  <si>
    <t>martine-101736</t>
  </si>
  <si>
    <t>Bonjour, je suis en arrêt maladie depuis le 9/7/20. J’ai souscrit depuis plus d’un an un contrat prévoyance TNS AXA (via SPVIE). Depuis le 24/11/20 l’expertise médicale AXA a déjà eu lieu. Au 22/12/20 je n’ai reçu aucune indemnisation d’AXA. 6 mois de retard ?Que faire ? HELP...??</t>
  </si>
  <si>
    <t>cassi789-98529</t>
  </si>
  <si>
    <t xml:space="preserve">Bonjour,
Un proche est décédé depuis février 2020 et était adhérent d'un contrat de prévoyance par le biais de son entreprise. Nous avons décidé d'utiliser le capital décès pour monter un projet qui lui tenait à cœur depuis quelques années. C'était sans compter sur l'extrême lenteur d'Axa. C'est une situation douloureuse, inattendue que de gérer un deuil subit à 30ans mais je n'envisageait pas possible qu'un assureur aussi connu que Axa nous achèverait en tuant notre projet à petit feu. C'est décevant et blessant... Bref on verra si nous sommes indemnisés un jour. 
</t>
  </si>
  <si>
    <t>fanfan77-88953</t>
  </si>
  <si>
    <t>Je déconseille AXA. En invalidité depuis Mai 2019, cela va faire un an et toujours pas de nouvelle pour le règlement de mon complément de pension d'invalidité. J'ai décidé de faire appel à la justice pour régler ce problème.</t>
  </si>
  <si>
    <t>fran64-88710</t>
  </si>
  <si>
    <t>Si le dossier est complet il n y a aucun problème. Le dossier est transmis à un médecin conseil qui prendra la décision.Je conseillé ce contrat pour tout les gens qui travaille car dans la vie il y a toujours des imprévus.</t>
  </si>
  <si>
    <t>patlou-87539</t>
  </si>
  <si>
    <t xml:space="preserve">Mon dossier n 'est toujours pas traité car mon employeur a perçu des IJ alors que j'ai été licencié
axa n'a pas tenu compte de mon licenciement
et mon employeur aurai renvoyé le chèque
</t>
  </si>
  <si>
    <t>pilou-85658</t>
  </si>
  <si>
    <t>Décès d'un assuré en mai2019. Transmission immédiate à axa pour paiement du capital décès du contrat masterlife. JAMAIS de réponse. POurtant il sont bien recu. Janvier 2020 toujours aucun paiement !!! nombreuses relances sans succès. Ils sont méprisant !!! Meme le courtier ne comprend pas. Il les appelle tous les jours mais rien. J'essaie de les appeler mais rien. Même aux mails ils ne répondent pas. c'est navrant.  Pourtant pour encaisser les cotisatiosn ils etaient présents.</t>
  </si>
  <si>
    <t>lea75-81199</t>
  </si>
  <si>
    <t>A fuir !!!! Très grosse boîte mais pas gage de sérieux ! Pas de respect de l'assuré! 
Les agents d'Fuient leur responsabilité même lorsqu'ils ont 3 ans de retard de paiement. acceuil Téléphonique à chaque fois donnent des réponses contradictoires aux assurés!!!</t>
  </si>
  <si>
    <t xml:space="preserve">En invalidité depuis avril 2018 mon dossier n'a été traité qu'en septembre 2019 (16 mois plus tard). D'autre part j'ai envoyé des documents par LRAR et ils disent ne pas les avoir reçu alors que j'ai l'accusé de réception avec le tampon axa. Ensuite après 16 mois d'attente je reçois une notification indiquant le montant réglé et je ne reçois pas du tout ce montant mais beaucoup moins. Et pour finir lorsqu'on téléphone pour demander ce qu'il se passe ils disent qu'ils ne comprennent pas ce qu'il s'est passé mais qu'on nous rappellera  (j'aurai pu attendre longtemps ils ne m'ont jamais rappelé) Heureusement que j'ai insisté pour enfin tomber sur un Monsieur compétent qui a réglé le problème dans la journée) Cependant mon dossier semble à nouveau "bloqué" car je ne reçois plus rien à nouveau alors que je devrais recevoir une rente tous les trimestres. </t>
  </si>
  <si>
    <t>pushenow-79154</t>
  </si>
  <si>
    <t>Nul nul nul, j'ai pris une assurance tout risque on me fait tourner en rond pour me rembourser</t>
  </si>
  <si>
    <t>nat-72192</t>
  </si>
  <si>
    <t>je suis très mécontente de ce service, impossible d obtenir le paiement de mon 4 ème trimestre de ma complémentaire, impossible d avoir un (une) interlocuteur compétent, on me ballade depuis 3 mois, je suis exaspéré de cette mauvaise gestion. je déconseille vivement</t>
  </si>
  <si>
    <t>v7yher88-67757</t>
  </si>
  <si>
    <t>ne prenne pas en compte changement d'adresse depuis 2ans malgrès recommandé , mail, téléphone !</t>
  </si>
  <si>
    <t>vtrotta64-48860</t>
  </si>
  <si>
    <t>Tombé malade et en itt en janvier 2013 et en invalidité permanente et définitive depuis janvier 2016 mon contrat axa prévoyance non obligatoire et signé suite démarchage, a non sans mail pris en charge le début de mon itt mais suite à une rapide expertise de leur médecin expert patatras,plus rien et là le début de sacré galères malgré la maladie prouvée. Tout a été mis en oeuvre par axa pour faire de la résistance abusive et j'en suis à 4 actions en référé devant tant de résistance et non respect du contrat. C'est un monde cruel et impitoyable malgré la maladie mais soyez combatif et ne lâchez pas ils cherchent à vous décourager. Heureusement que je suis aidé par la famille et des connaissances car c'est à se suicider devant tant d'injustice... Soyez combatif et je pense monter une association de défense des assurés, si d'autres veulent me rejoindre...</t>
  </si>
  <si>
    <t>jean-phi-50200</t>
  </si>
  <si>
    <t>Les assurances AXA sont les pires en tout regarder les différents commentaires sur tous les blogs</t>
  </si>
  <si>
    <t>30 septembre 2021 suite à une expérience en avril 2021</t>
  </si>
  <si>
    <t>fa24-135211</t>
  </si>
  <si>
    <t xml:space="preserve">Licenciée en octobre 2020(invalidité2), dossier ouvert en avril et toujours rien à ce jour , il manque toujours qqes choses même si on me dit que mon dossier est complet...plus les jours passent et plus on m'en demande, je ne sais plus quoi faire et vers qui me tourner !
Une vraie catastrophe, ils me rendent malade 
</t>
  </si>
  <si>
    <t>Gan</t>
  </si>
  <si>
    <t>orchydee62-122101</t>
  </si>
  <si>
    <t>Bonjour, il est dans mon devoir de donner mon point de vue concernant l'assurance collectives. J'y suis depuis un moment actuellement en invalidité et pris charge par la prévoyance, je dois dire toute ma compassion et toute ma gratitude pour l'écoute, la gentillesse et de la rapidité de traitement concernant mes différentes demandes.. Certes parfois cela peut être plus long que prévu selon les demandes qui prennent du temps mais je suis très satisfaite de ma prise en charge, des explications et la gentillesse. Jamais je n'ai connu ça ailleurs. Je les remercie du fond du cœur. Merci</t>
  </si>
  <si>
    <t>davduf22-121925</t>
  </si>
  <si>
    <t>Une étoile c'est trop! en arrêt suite à un accident je devais percevoir des IJ, aucun versement depuis le 07/03/2021! impossible de les joindre, un médecin expert plus que moyen un conseiller sympathique mais n'ayant aucun pouvoir de décision donc inutile...incompétence à tous les niveaux, à fuir absolument.</t>
  </si>
  <si>
    <t>carolineemaa--121589</t>
  </si>
  <si>
    <t>Tout d’abord lors de mon arrêt, j’ai perçu mes indemnités 4 mois après la date à laquelle la prévoyance aurait dû prendre le relai.
Un an plus tard la prévoyance me suspend mes indemnités car je n’ai sois-disant pas renvoyer un courrier qui m’avait été adressée (chose que j’ai faite). J’ai essayé de joindre le gan à plusieurs reprises, en vain. J’ai envoyés des mails sans réponses ni du courtier ni du gan. J’ai été convoquée et ai vu le médecin conseil pendant ma période de suspension d’indemnité. Cela est totalement inacceptable et a un impact extrêmement difficile d’un point de vue financier, me forçant à stopper mes soins médicaux.
Si vous êtes employeurs ayez un peu de condescendance pour vos salariés et fuyez cet organisme catastrophique !</t>
  </si>
  <si>
    <t>pat407-108917</t>
  </si>
  <si>
    <t xml:space="preserve">Une HONTE !!!!! Je suis assuré au GAN PRÉVOYANCE !
Je suis en arrêt de travail depuis le 1 février suite à une opération du dos. 
J'ai ouvert mon dossier immédiatement. On m'a demandé un nombre incalculable de papiers et documents. Nous sommes le 2 Avril et je n'ai AUCUNE RÉPONSE !!!!!!!
Le service clientèle est incapable de me donner le moindre renseignement sur l'avancé de mon dossier. Je suis artisan et ça fait 2 mois que je suis sans salaire !!! C'est proprement scandaleux !!! Je suis pris en otage et ne peut rien faire mis à part ATTENDRE ENCORE ET ENCORE !!!
</t>
  </si>
  <si>
    <t>jean-peul-104989</t>
  </si>
  <si>
    <t>Bonjour,
Personnellement j'ai une bonne impression de Gan Prévoyance. J'ai régulièrement mon Conseiller, maintenant en visio conférence. Quand c'est pas moi qui l'appelle, c'est lui qui prends ls devants. Mon contrat de prévoyance est efficace. Rien à redire.
Cordialement,
Jean</t>
  </si>
  <si>
    <t>luce-103302</t>
  </si>
  <si>
    <t>Plusieurs dossiers en cours et suivi déplorable sans compter les temps d’attente au téléphone qui ont bien sûr empiré ! Elle a bon dos la covi19. Impossible de joindre un gestionnaire</t>
  </si>
  <si>
    <t>marc95-101895</t>
  </si>
  <si>
    <t>Tout est bon pour jouer la montre.
J'ai fait ma demande de rente depuis 6 mois, mon dossier est complet depuis 3 mois, mais toujours pas de paiement.
Pas de réponse aux email de relance.
Quand vous appelez, la réponse est toujours la même "dossier en cours".</t>
  </si>
  <si>
    <t>c---97171</t>
  </si>
  <si>
    <t>Pas contente, service déplorable, jamais la même version quand on appel, j ai fait un rachat total, on me dit que la somme versée sera celle  à la date de réception soit le 3 septembre, un coup de fil p'us et après validé ma vente c est une toute autre version, résultat depuis ma demande, mon capital baisse, que des regrets avec eux, mon argent s envole, ils s en mettent plein les poches</t>
  </si>
  <si>
    <t>halte-97136</t>
  </si>
  <si>
    <t>Entreprise pas sérieuse. 
Les conseillers:
Les conseillers sont sous payés pour récupérer une dette colossale due à un train de vie effarant lors des années 2000.
Les produits financiers:
Au delà de produits classiques dont ils n’ont pas la maîtrise (fonds groupama) ils ne distribuent quasiment que des produits avec de la prévoyance. Demandez quels sont les frais annuels, vous aurez une surprise aux alentours des 15%!
Immobilier:
A fuir absolument, ils vous vendent un bien à l’autre bout de la France en vous certifiant que tout est garantie. Ces garanties sont limitées (quand vous êtes éligible à ces garanties) un conseil: Passez votre chemin.</t>
  </si>
  <si>
    <t>titi-96248</t>
  </si>
  <si>
    <t>J'ai connu cet assureur en aout 2019. Très mauvais conseiller non formé. Erreur sur mon contrat mais pas de possibilité de rachat total. Demande le 3 mars 2020 le rachat total vu l'erreur commise. Ensuite impossible de récupérer mes 22000 euros tout de suite. Tel de la hiérarchie d'une incompétence totale. Avec beaucoup de patience je rachète en début de juillet 2020 mon contrat. Depuis on me fait poireauter pour toucher mon argent en me disant qu'il faut deux mois pour me verser mon argent. A celui qui lit ces lignes il faut bien réfléchir avec cette société qui est à proscrire voire à fuir. La hiérarchie m'a écrit ce jour que d'ici 4 à 5 jours je recevrais mes sous. On m'avais dit cela le 27 juillet 2020</t>
  </si>
  <si>
    <t>24 mai 2020 suite à une expérience en mai 2020</t>
  </si>
  <si>
    <t>A EVITER ABSOLUMENT
service client inexistant
délais très longs
appel SC au 09... -&gt; donne un email qui est invalide !!!</t>
  </si>
  <si>
    <t>pounepoune-89239</t>
  </si>
  <si>
    <t>En invalidité depuis 2002 ça ne cesse de se dégrader. Et maintenant, le confinement sert de prétexte pour ne pas payer la pension. Résultat, pas de paiement pour le 1er trimestre. Pas d'infos pour la suite. Le grand mystère.</t>
  </si>
  <si>
    <t>15 mars 2020 suite à une expérience en mars 2020</t>
  </si>
  <si>
    <t>zaza76-88243</t>
  </si>
  <si>
    <t>Je ne recommande pas Vanea Pronnier</t>
  </si>
  <si>
    <t>pb08-72120</t>
  </si>
  <si>
    <t>J'ai un contrat assurance vie qui arrive à expiration et je devrais être contacté pour récupérer le capital. Pas de nouvelle et les conseillers ne rappellent pas.</t>
  </si>
  <si>
    <t>06 avril 2018 suite à une expérience en avril 2018</t>
  </si>
  <si>
    <t>boules-63003</t>
  </si>
  <si>
    <t>Bonjour En arrêt maladie depuis plus de 90 jours, le GAN Prévoyance ne m a pas versé les indemnités journalières auxquelles j ai droit. Après avoir leur support qui répond ils me disent qu ils attendent l avis du médecin . Or ils ont eu plus d un mois pour réagir et mnt je ne suis pas indemnisé et je dois les rappeler dans une semaine. C est honteux. Je vous tiens informé de leur réactivité. En attendant j informe les actionnaires du GAN GROUPAMA de leur problème sans doute de trésorerie</t>
  </si>
  <si>
    <t>alaincorinne22-60618</t>
  </si>
  <si>
    <t>Après plusieurs appels et 22 minutes d'attente j'ai enfin eu une interlocutrice cependant très aimable.</t>
  </si>
  <si>
    <t>sandro22-57507</t>
  </si>
  <si>
    <t>Catastrophique... le service de Bordeaux est injoignable, ils ne répondent pas aux mails...très compliqué, je déconseille très fortement...</t>
  </si>
  <si>
    <t>stefablina-56777</t>
  </si>
  <si>
    <t>Je suis cliente depuis près de 18 ans chez eux, avec un contact toujours très rapide et efficace avec un conseiller qui se déplace personnellement. Dernièrement, suite à une erreur d'un de leurs conseillers, j'ai fait une réclamation auprès du service client, par internet. J'ai été rappelée presque immédiatement et ai pu discuter du problème. Les sommes m'ont été remboursées en intégralité, sans avoir eu besoin de relancer.</t>
  </si>
  <si>
    <t>02 juin 2017 suite à une expérience en juin 2017</t>
  </si>
  <si>
    <t>liobon-55083</t>
  </si>
  <si>
    <t xml:space="preserve">bonjour,
pour toucher la pension d'invalidité on doit téléphoner tous les trimestres 3 ou 4 fois avant d'être réglé mais à chaque fois on me dit que c'est bon, décalage du paiement depuis le début il gagne 1 mois, je viens de les appeler pour un paiement que j'aurais dû avoir le 20 Avril et on me dit que si je n'avais pas appeler je n'aurais rien eu!!!!!
donc assurance à éviter  </t>
  </si>
  <si>
    <t>28 septembre 2021 suite à une expérience en mars 2021</t>
  </si>
  <si>
    <t>alp-134877</t>
  </si>
  <si>
    <t>On cotise, on se fait relancer dès le 2eme jour de retard mais quand c'est à eux de verser des indemnités, il n'y a plus personne...
Personne ne répond aux questions, personne ne rappelle. 
une prévoyance que je déconseille vivement.</t>
  </si>
  <si>
    <t>dk95-114666</t>
  </si>
  <si>
    <t>Encaissé c'est bien mais indemnisé c'est mieux.
Sur le contrat indemnités versés sous 7 jours la réalité est tout autre.
Réclamation de papier incessant et souvent identiques à la précédente demande et demande même des informations qui n'ont rien à voir avec la pathologie actuelle et à une date ultérieure incompréhensible.Jattend toujours le courrier du médecin conseil d'allianz et je doute fort de ne jamais le recevoir ils ont tout eu c'est tout simplement pour ne pas payer mais j'ai plusieurs contrats chez eux (habitation,voiture...) je vais procéder à leur résiliation prochainement je ne suis pas une vache à lait!</t>
  </si>
  <si>
    <t>noel-derolez-113649</t>
  </si>
  <si>
    <t>Voici plus de 2 mois et demi que j'ai résilié mon contrat obsèques dès la réception de ce courrier SMS suivi d'un courrier pour indiquer règlement sera effectué sur mon compte dans quelques jours au bout de 2 mois je n'ai toujours rien reçu je l'ai fait part à mon agent un mois et demi toujours rien c'est du foutage de  du monde j'ai eu le même problème de remboursement avec un un sinristre demande véhicule une valeur de 750 € qui m'ont été versé que 4 mois après l'incident conclusion alliance n'est pas la meilleure assurance pour nous faire les règlements mais surtout une assurance pour vous débuter dès la souscription effectuée j'ai encore trois contrat chez eux qui seront résilier car je n'imagine même pas en cas d'accident maladie où est incendie ou de véhicule le temps qu'ils vont devoir prendrel a faire le  règlement</t>
  </si>
  <si>
    <t>isabelle--104060</t>
  </si>
  <si>
    <t>L'adhésion de mon contrat en agence rapide mais le reste suis pas. Remboursement mutuel beaucoup trop long, je ne recommande pas cette mutuel j'aurais dû regarder les commentaires avant.</t>
  </si>
  <si>
    <t>lili-100235</t>
  </si>
  <si>
    <t>Aucun professionnalisme rdv avec médecin conseil a 250 kilomètre de chez moi 3 semaine sans réponse pour au finale me dire c’est le médecin mandaté par allianz qui décide de me transmettre à un collègue à côté de chez moi ou pas !!!!! Responsable jamais sur site en revanche c’est les petits mains qui transmettent !?pas 1 e pour faire ces 250 kilo pas de moyen de transport !!!!!!!! Allianz existe à 20 km en cette période compliqué pourquoi faire simple Vraiment je déconseille cette assurance prévoyance et je ferai le nécessaire pour soulevé ce problème</t>
  </si>
  <si>
    <t>kenny-59385</t>
  </si>
  <si>
    <t>Pour qui nous prends t'on ? Après un grand arrêt de travail plusieurs fois les paiements de prévoyance en retard de plusieurs mois , du coup rejet de chèques et une banque qui se gave ! Obligé de pleurer ici et la pour peut-être avoir ce que l'on vous dois . Faire la charité chez soi , c'est pathétique ! Je vais être en incapacité totale et cela me fais peur car c'est allianz qui devrais me régler la " rente d'invalidité "  ... Fuyez , ici rien n'est pris au sérieux !!!</t>
  </si>
  <si>
    <t>la-fille--96232</t>
  </si>
  <si>
    <t xml:space="preserve">Une très bonne assurance  .... je suis très satisfaite  .. depuis plusieurs années pour ma maman qui était chez vous depuis plus de 40 ans bravo 
</t>
  </si>
  <si>
    <t>leguite-93577</t>
  </si>
  <si>
    <t>Travailleur non salarié indépendant , j'ai souscrit leur contrat , j'ai eu un accident ,je ne peu plus travailler , mon entreprise sort aucun CA , allianz a mon accident de travail depuis 3 semaines et me fait galérer , Nous sommes désolé mais nous mettons 40 jours pour étudier les dossiers ... comment je rempli mon frigo ? A pour Cécile d'Allianz , évitez de faire du copié collé ça commence à ce voir</t>
  </si>
  <si>
    <t>jm-91796</t>
  </si>
  <si>
    <t>Le paiement des indemnités journalières par le service Indemnisation Prévoyance est déplorable: 3 mois d'attente pour demander le paiement, 5 mails de rappels, 32 appels téléphoniques, 1 mise en demeure en recommandé + AR: le service reste sourd à mes demandes depuis 3 mois alors qu'il me doit 91 jours d'indemnités. Pire encore : les mails ne sont même pas ouverts par le destinataire qui ne lit les pas !</t>
  </si>
  <si>
    <t>il13600-89714</t>
  </si>
  <si>
    <t>Je souhaite témoigner de ce qui est arrivé à mon époux, artisan électricien atteint de la maladie de Parkinson : depuis janvier 2020, il n'est plus en capacité d'exercer sa profession et il est en arrêt de travail. Lorsqu'il a installé sa société, il y a 13 ans, il avait contracté une assurance prévoyance maladie et a donc naturellement adressé une demande d'indemnités journalières pour compenser sa perte de salaire. A notre stupéfaction Allianz refuse toute indemnisation en prétextant que les maladies neuro-dégénératives faisaient l'objet d'exclusion de notre contrat de prévoyance. Il semble que désormais ce type d'exclusion n'apparaisse pas dans les nouveaux contrats mais en 13 ans on ne nous a jamais alerté sur ce type d'exclusion et notre agent Allianz en était lui-même surpris. Cela démontre qu'il a difficilement pu nous conseiller correctement...Comment une maladie qui affecte 200000 personnes en France peut être exclue d'un contrat de prévoyance sans que l'assureur lui-même ne le sache? La maladie de Parkinson est traitée de la même façon qu'un accident dû à la pratique d'un sport à risque!!! Une telle discrimination est scandaleuse (cela s'apparente même à de la dissimulation d'information).</t>
  </si>
  <si>
    <t>steph83-89695</t>
  </si>
  <si>
    <t>Tns j'ai un contrat prévoyance depuis plus de 13 ans maintenant que je paie 300euros par mois avec une franchise de 30 jours en cas de maladie...considéré personne à risques accrus de développer une forme sévère du covid19  mon médecin m'a mis en arrêt maladie, indemnisé par la sécu j'étais persuadé avoir droit à des indemnités journalières de la part d'Allianz  mais au bout de 2mois le verdict tombe...je ne toucherai rien. Incroyable !!! Je n'en reviens toujours pas.  Aucune solidarité ils ne sont bons que pour encaisser les cotisations.  Je vais être contraint de reprendre le travail puisque je n'ai pas le choix sauf à manger des cailloux.  Je suis plus qu'anéanti, c'est selon mois de la non non-assistance à personne en danger.</t>
  </si>
  <si>
    <t>thierry-89087</t>
  </si>
  <si>
    <t xml:space="preserve">Très insatisfaisant pour un contrat "prévoyance" qui ne "prévoit" rien en cas de confinement malgré un arrêt de travail pour garde d'enfant indemnisé par la sécu .... contrairement à d'autres compagnies qui font marcher les indemnités journalières. Je suis indépendant et je paye pourtant depuis des années. Baladé pendant 1 mois avec des réponses différentes en fonctions des interlocuteurs, pour finalement..... ne rien faire. Pas de mesures de réductions des cotisations pour les véhicules restés parqués pendant la pandémie.... C'est dans les moments difficiles que nous mesurons la fiabilité de nos partenaires..... </t>
  </si>
  <si>
    <t>fabienne-88928</t>
  </si>
  <si>
    <t>Je suis tombé malade j'ai  été hospitalisé et subit intervention chirurgicale.  L'employeur ne transmet pas la déclaration de sinistre . Au lieu de trouver une solution comme d'autres prévoyances le font allianz ne fait rien comme s'ils essayaient de ne rien avoir à verser. En plein confinement je n'ai meme pas de quoi me nourrir.  15 ans chez allianz et ils ne sont pas à vos cotés quand vous en avez besoin. Psychologiquement je n'arrive pas à remonter la pente et cela j'estime que c'est grandement à cause de leur inertie.  Au lieu d'avoir les moyens de se reconstruire et d'aller mieux leur absence de prise en charge vous enfonce un peu plus. Et je ne parle même pas du fait qu'ils ont mis 6 mois pour me rembourser mes frais mutuelle et que je me suis retrouver avec une mise en demeure d'un huissier pour mes deux hospitalisations alors que j'ai une mutuelle allianz prestige !!! Je suis à bout de nerf. je viens de payer un avocat pour faire un référé contre mon employeur qui me coute 2000 € pour obtenir la déclaration de sinistre et si ça se trouve ensuite allianz me dira que pour telle ou telle raison la prévoyance ne fonctionne pas alors qu'au téléphone tout le monde me confirme que j'ai des droits et qu'on me fera la rétroactivité. J'ai plus confiance maintenant</t>
  </si>
  <si>
    <t>laurence-88887</t>
  </si>
  <si>
    <t>en attente de règlement d'un arrêt de travail pour indépendant depuis le 17 mars 2020, rien reçu ce jour, je crains le pire c'est à dire ne jamais recevoir mes indemnités pourtant eux continuent de prélever mes 420 € par mois sans problème !! voici ce qui est écrit lorsque je me connecte sur mon compte :  
Déclaration effectuée
Documents transmis
Dossier en cours de traitement
Votre dossier est en cours de traitement suite à la réception de vos justificatifs. Dès validation et acceptation de votre dossier, vous recevrez vos indemnités journalières sous 10 jours.
Paiement des indemnités.
nous sommes le 15 avril 2020 et toujours rien !!!</t>
  </si>
  <si>
    <t>rodgers-78163</t>
  </si>
  <si>
    <t>je suis en retraite depuis le 1 janvier , toujours rien recu , assurance retraite a fuire , personnel sans aucun pouvoir , a chaque appel ,la réponse ! je vais remonter l information au siége , et toujours pas de réponse apres une dizaine d appels</t>
  </si>
  <si>
    <t>18 mai 2019 suite à une expérience en mai 2019</t>
  </si>
  <si>
    <t>ploufi-76048</t>
  </si>
  <si>
    <t>Dommage qu'on ne puisse pas mettre zéro étoile! J'ai eu récemment un problème de santé et il a fallu que je relance pendant 5 mois et demi pour finalement être exclu des garanties. Quand on lit les petites lignes des contrats effectivement il y a de quoi exclure car tout est à risque...Franchement aucun intérêt</t>
  </si>
  <si>
    <t>esteph-75856</t>
  </si>
  <si>
    <t>Impossible de retrouver des informations sur un ancien contrat de 2003 Allianz CONTINU6, appel aux conseillers sans réponses précise, rubrique contact inutilisable sur le site</t>
  </si>
  <si>
    <t>philou58-75537</t>
  </si>
  <si>
    <t>Artisan depuis 28 ans et client chez allianz pour prévoyance indemnités journalières et autres assurances, en maladie depuis juin 2018 , la prévoyance ne suit pas du tout la sécurité sociale des indépendants car , allianz m'envoie chez un médecin expert et conclue que je peux reprendre à mi-temps alors que au même moment je vois un médecin conseil de la sécurité sociale qui me mets en soins longue durée et je suis en arrêt depuis 11 mois .Les indemnités journalières n'ont jamais été payées mois par mois il à fallut à chaque fois réclamer et depuis le 15 février nous n'avons rien reçu aucune indemnités puisque ALLIANZ à décider de me payer pendant 3 mois donc jusqu'à fin avril la moitié de mes indemnités journalières , je trouve cela scandaleux dans leurs tours d'ivoire , il décide de tout sur le malheur des petits artisans , nous avons versé mon associé et moi des milliers d'euros pendant 28 ans mais quant nous avons des soucis de santé , allianz est absent leur but c'est de ne pas payer comme le médecin expert qu'il mont envoyé voir un rigolo qui connait pas son boulot , obligé de lui dire d'arrêter l'auscultation , il se faisait  u n plaisir de me faire mal .Surtout ne prenez aucune prévoyance IJ chez ALLIANZ IL VOUS LAISSE DANS LA mouise , du point vue physique  nous sommes déjà affaiblit avec toutes les démarches et le traitement et suivit au centre anti douleurs et du point de vue psychologique  ALLIANZ merci vous en remettez une couche .</t>
  </si>
  <si>
    <t>ronan-74537</t>
  </si>
  <si>
    <t>EN LITIGES AVEC EUX POUR UNE PREVOYANCE DES MOIS SANS REPONSES ET A LA NOM INDEMNISABLE CLIENT DEPUIS 2016  JE FAIS FASSE UN MUR TRES MAUVAISE ASSURANCE JE DEMANDE LA RESILIATION DE SUITE ET NOM PAS A L ECHEANCE</t>
  </si>
  <si>
    <t>aurel75019-69379</t>
  </si>
  <si>
    <t>Je suis en arrêt depuis le 6 septembre aucun paiement de leur part a fuir j appelle tout les jours et aucune conseillere na le même discours la prevoyance est faite pour eviter au salarie detre dans une situation inconfortable mais cela ne fait pas parti de leurs priorites</t>
  </si>
  <si>
    <t>neige-54394</t>
  </si>
  <si>
    <t xml:space="preserve">bonjour
j ai souscrit une prévoyance a la police /alliancedepuis 25 ans j ai étais expertise par l expert de l assurance il m as humilier il m as fait mettre a genoux je vous laisse seul juge </t>
  </si>
  <si>
    <t>val-66104</t>
  </si>
  <si>
    <t>Fuyez!!!!!  Aucune assistance. Refus de protection juridique. Méconnaissance du dossier mais rejet avec de fau prétextes et de la mauvaise foi.</t>
  </si>
  <si>
    <t>moidu64-62600</t>
  </si>
  <si>
    <t>Suite à une prolongation fin octobre de deux mois j'étais convoqué en expertise. Suite à ca jai reçu une l'mettre le 19 décembre que mon arrêt n'est plus en charge à compter du 4 décembre. On me note sur la lettre que mon état de santé ne relève pas de l'incapacité temporaire total du travail. J'ai envoyé une lettre recommandé contestant cet décision et j'ai demandé le rapport d'expertise. Suite à plusieurs lettre et menace de portée l'affaire en justice j'ai reçu le rapport médical d'expertise à ma surprise il est noté que mon arrêt et justifié et que mon cas relève de l'incapacité temporaire total du travail. Comme par hasard le lendemain je reçois une lettre de la gestionnaire ou elle me dit que mon arrêt n'est plus en charge car mon restaurant est ouvert. Suite à ca jai lui écris que jai un salarié et si mon snack est ouvert c'est grâce à lui et que ce n'est pas logique qu'il ferme car je suis malade. Et que le contrat est une prevoyance individuelle souscris à la personne comme indiqué dans les conditions général et jai allé jusqu'à lui fournir deux bulletins de salaire de mon salarié pour lui prouver ca. Je viens de recevoir il y'a deux jours un courrier qui montre une fois de plus à quel point cet personne manque de professionnalisme, elle me marque qu'il y'a une dissemblance troublante entre le bulletin de salaire de janvier et février mais madame oublie que cet "dissemblance" est dû au format simplifié qui est devenu obligatoire de coup il y'a un petit changement. Et elle me demande de lui fournir des preuves prouvent que je n'exerce plus aucune activité professionnel comme si mon arrêt er le rapport de l'expert payer par allianz ne lui suffit pas. 
Bref après avoir consulter ma protection juridique j'ai décidé de porter l'affaire en justice en demandant des dommages financiaires et moral. Le chef d'agence que je dépends me dit qu'il est dépassé par la manière avec la quel elle gère mon dossier.</t>
  </si>
  <si>
    <t>cristal-62265</t>
  </si>
  <si>
    <t>Bonjour, je lis ici l’insatisfaction des clients et viens y rajouter la mienne en effet depuis ma déclaration d'invalidité silence radio malgré mes multiples appels et justificatifs délivrer en tant et en heure c'est inadmissible ils sont d'une ingratitude qui bats tout les records.Donc action justice engager. Si quelqu'un ici veut me contacter pas de soucis .Assurance à fuir!!</t>
  </si>
  <si>
    <t>yann-60470</t>
  </si>
  <si>
    <t>Je suis toujours en attente de ma rente invalidité du 4eme trimestre 2017 malgré un courrier recommandé 
sans aucune réponse de cet assureur.Je précise que les documents demandés ont été envoyés dans les délais et que ma situation n'a pas du tout changée.</t>
  </si>
  <si>
    <t>je suis vraiment furieuse DE GMPA QUI est en fait ALLIANZ actuellement en IAD je suis adhérente de plus de 20 ans suite a la déclaration pour une IAD il me demande des papiers même mon relevé des impôts pour avoir mon capital de prévoyance ensuite sans expertise d un médecin expert, le médecin conseil de GMPA, leur réponse je vous prend pas en charge en IAD. j ai téléphoné au conseille pour avoir des informations sur leur comportement il m as indique qu' il avait un monsieur client qui avait déclare la maladie de parkinson et le médecin conseil lui a répondu nous vous prenons pas en charge pour IAD suite a une expertise se pauvre bonhomme a eu son capital suite a c est fait j ai regarde les avis cela me fait peur des mécontents de l assurance. moi je viens d écrire a Allianz que je n étais pas d accord sur leur façon de faire sans expert un simple dossier détermines que je suis pas malade et que si toutefois je suis plus malade nous informer c est abusif leur decision je ne plus exerce aucune profession j ai été mise en IAD par un chirurgien et un neurologue je suis malade je ne peux plus travaille . j ai pas encore de réponse a mon courrier du désaccord pourquoi je suis malade je suis obligée de me battre j espère avoir gain de cause autrement même malade , le peux de vigueur qui me reste je mettrais sur une chaise devant tout les portes des DDSP, ECOLES DE POLICE et des armées pour les informer . a l aide aux secours</t>
  </si>
  <si>
    <t>chbob-58435</t>
  </si>
  <si>
    <t>rente trimestrielle versée normalement le 3 ou 4 début du mois nous sommes le 28 toujours rien!!!  je suis dans la m...e ..compte bancaire bloqué...et mes  prélèvements rejetés. frais bancaires obligatoires. personnel incompétent. ils savent simplement dire nous comprenons , je laisse passer le week-end et j appèle les radios début de semaine.</t>
  </si>
  <si>
    <t>helene1956-57802</t>
  </si>
  <si>
    <t>j'ai soucris une assurance accident du travail pour ma fille . suite à un premier accident indemnisé elle se  re-blesse quelques mois plus tard . nouvel accident du travail mais le médecin conseil qui ne la jamais rencontrée ni même fait expertisé par un médecin de l'assurance qui n'à même pas en entre les mains les divers examens radio scanner   décide que l'arrêt ne peut pas être pris en charge  au titre des accidents du travail car le premier accident du travail à fragilisé l'articulation, et que l'arrêt est pris en charge au titre de la maladie  que  je n'ai pas souscrit évidemment</t>
  </si>
  <si>
    <t>maryg-50265</t>
  </si>
  <si>
    <t>Mon mari est en arrêt maladie depuis le 15 juin 2016.A ce jour et malgré un dossier complet qui a été fait en août 2016 nous attendons toujours le règlement du complément des indemnités journalières.Nous devons vivre avec seulement les IG sécurité sociale et n'arrivons plus à payer nos factures.Mon époux est très malade et malgré nos relances téléphoniques nous attendons toujours l'argent.</t>
  </si>
  <si>
    <t>21 octobre 2021 suite à une expérience en août 2021</t>
  </si>
  <si>
    <t>cooky-137926</t>
  </si>
  <si>
    <t>UNE HONTE !!!! En arrêt maladie depuis le 2 Août 2021 et intérimaire j’ai donc fait le dossier «  déclarer un arrêt hors mission «  car éligible. A ce jour ? Je réclame TOUS LES JOURS mes droits ! Le service d’intérimaire prévoyance me balade royalement au téléphone et par mail ! On me dit de patienter !!! INADMISSIBLE ! Jamais vu ça ! Une catastrophe ! J’ai saisi le médiateur de la prévoyance CTIP à ce jour ???? Je ne suis toujours pas indemnisée ! Je suis dépitée !</t>
  </si>
  <si>
    <t>tazoo-136238</t>
  </si>
  <si>
    <t xml:space="preserve">Aujourd'hui en arrêt depuis le 31 mai, mon dossier est réputé complet, et malgré mes nombreux appels aucune indemnisation. Lorsque je les contacte, ils me répondent toujours qu'ils sont dans les délais. A ma demande par mail de quels sont ces délais, je n'ai aucune réponse. Pendant 3 mois ils m'ont répondu qu'ils étaient à traiter le mois de mars 2021. Au bout d'un moment je leurs fait remarquer qu'au bout de trois mois ils étaient toujours au traitement du mois de mars. Depuis ils sont au traitement du mois de mai "étonnant non ?". Aucune mise à jour sur mon compte via internet, aucun courrier sauf 1mail pour me dire qu'ils sont dans les délais. Je suis obligée en tant qu'intérimaire d’être assurée chez eux, mais si vous avez le choix, n'optez surtout pas pour eux. Merci Ag2R La Mondiale </t>
  </si>
  <si>
    <t>01 octobre 2021 suite à une expérience en novembre 2020</t>
  </si>
  <si>
    <t>julien26110-135515</t>
  </si>
  <si>
    <t>Accident du travail intérimaire de novembre 2020 toujours pas indemnisé au 1/10/2021.
Tous les justificatifs ont été transmis, mais ils les réclament régulièrement.
Pas de réponses aux messages transmis sur leur site et pas de preuve qu'ils ont reçu les messages.
C'est inadmissible !!!</t>
  </si>
  <si>
    <t>16 septembre 2021 suite à une expérience en mai 2021</t>
  </si>
  <si>
    <t>scal--133037</t>
  </si>
  <si>
    <t>Ag2r, que vous dire, une assurance qui préfère payer des cycliste pro que de vous régler ce qu'il vous doivent, en longue maladie depuis mars 2021 aujourd'hui 15 août 2021 toujours aucun paiement de complément de salaire, ces personnes nous prennent pour des idiots, dossier toujours en traitement ou alors sa va arriver incessamment sous peu ha ha ha jamais les mêmes réponses, bon dossier à suivre.</t>
  </si>
  <si>
    <t>emilie-132921</t>
  </si>
  <si>
    <t xml:space="preserve">Scandaleux. Courrier envoyé par LR+AR pour prévenir du décès de mon grand père en mai  2021 sur lequel j'ai également demandé un dossier de pension de réversion. Aucune nouvelle au 15 juillet. Je réitère ma demande par téléphone au 15 juillet 2021. Le courrier n'a pas été traité. Ils m'adressent donc le dossier un mois plus tard par mail (15 août). Le 25 aout j'adresse le dossier complet. Au 15 septembre on m'annonce un délai de 6 à 8 semaines. C'est un vrai scandale. Aucun traitement de dossier. On laisse les bénéficiaires sans nouvelles et sans les ressources dues.
</t>
  </si>
  <si>
    <t>mb08-127799</t>
  </si>
  <si>
    <t>En arrêt depuis fin avril et aucun versement. Malgres mes appels aucunes réponses concrètes, une honte même la sécurité sociale est plus rapide.Vive le progrès.</t>
  </si>
  <si>
    <t>lilou8516-121311</t>
  </si>
  <si>
    <t>4 mois pour changer de RIB. le jour où j'ai demandé le rachat de mon contrat prévoyance obsèques mon RIB a été pris en compte. j'ai quand même résilié.</t>
  </si>
  <si>
    <t>smt75-64040</t>
  </si>
  <si>
    <t>Des méthodes franchement discutables
Je bénéficie depuis quelques années d'une pension d'invalidité de la part d'AG2R. Le montant de cette pension a soudainement baissé, sans aucun préavis, ni aucune explication.  
J'ai adressé plusieurs mails pour obtenir des explications, mais AG2R n'a répondu à aucun d'eux. Inadmissible !!</t>
  </si>
  <si>
    <t>sden02-112708</t>
  </si>
  <si>
    <t>mes parents âgés de 84 et 79 ans ont souscrit une assurance dépendance en 2003.cela leur coûte plus de 70€ par mois.mon père est suivi par un cancérologue,un néphrologue,un cardiologue,un hématologue et il est interdit de conduite.ma mère suite à un irm déclare un début d Alzheimer.
18 ans à régler sa cotisation pour s entendre dire que votre dépendance n a pas encore atteint le stade ou on pourrait vous verser qqchose.
pour ag2r, on attend sagement le cimetière et comme ces versements sont à fond perdu!!!</t>
  </si>
  <si>
    <t>clairette33-67869</t>
  </si>
  <si>
    <t xml:space="preserve">Bonjour
En arrêt de travail j attends toujours l indemnisation de mon arrêt de travail. 
L ensemble des documents à été envoyé début février !!!
C est lamentable ! Assurance à fuir ! </t>
  </si>
  <si>
    <t>ysa78-108239</t>
  </si>
  <si>
    <t>Un simple conseil ne pas la prendre. j'ai eu un arrêt en Mars 2020 un paiement par lettre chèque établi  le 6 juin 2020 tous va bien jusque là mais juillet lettre chèque jamais reçu donc je préviens le service qui vous dis qu il faux attendre en août pour faire une demande de décidement . Ce que je fais je rappelle en août car chèque toujours pas reçu donc il le signal là il faut attendre que votre dossier soit traiter et recevoir cette fameuse lettre de décidement pour la signer et renvoyer . Début Octobre 2020 chouette lettre reçu par mail aussitôt rempli signe et renvoyé par le biais de la espace personnel pour aller plus vite  j appel derrière pour prévenir que c est fais et me renseigner sur délai de traitement qu elle surprise un délais de 10 semaine pour traiter enfin bref on attent. Les dix semaine sont passer on arrive mi décembre est la commence le combat, appel toute les semaines pour savoir si mon dossier est traiter mi janvier on me dit votre dossier est traiter il faut encore attendre une fois de plus une quinzaine de jour pour paiement alors on attent encore et on rappel et la toujours la même réponse je vais appeler les services gestion mais qui est à chaque fois injoignable a ce demander si il essaye vraiment de joindre une personne . Et la arrive toute l excuses le service gestion est en réunion de 9h a 11h rappeller a 11h en début de après midi dont vous rappeler mais personne arrive à les joindre. J' ai appris au fils de mes appel que le service qu on appel se trouve à Marseille et le service gestion a Paris ???? et le ponpon certain n n hessiste pas à vous mentir vous faire croire que enfin ils ont réussi à avoir le service gestion que votre dossier est pris en charge et transmis au service compétent et vous certifie un paiement pour le vendredi pour la semaine prochaine mais bien sûr rien. Et là ce que je viens d apprendre c est qu ils ont adresser un mail et qui faut attendre 5 semaine pour traiter juste le mail bien sûr par se fameux service gestion fantôme. Ha oui par contre malgré mais nombreux appel et letrres décidément mon indemnité de mon arrêt travail a étais déclarer pour les impôts. Alors que je n' ai même pas perçu cette somme et je sais même pas si je vais la recevoir un jour ou même en quel année. Donc un conseil mutuelle à fuir a tout pris</t>
  </si>
  <si>
    <t>furious21-107407</t>
  </si>
  <si>
    <t>Bonjour,
J'ai été affilié, par mon employeur, à INTERIMAIRE PREVOYANCE via Ag2r LA MONDIALE et c'est sans aucun doute une des pires mutuelles prévoyance qui existe.
J'ai été victime d'un accident du travail le 07 octobre 2020 ; A ce jour toujours aucune indemnisation de la part de ce soi-disant assureur. 
Paiements : aucun. A part une "avance" de 300 € faite en novembre 2020 sous la pression du Service Social d'Interminaires. Somme qu'Ag2r LA MONDIALE s'est dépêché de récupérer en janvier 2021 sur un paiement d'un montant de 347 € pour Octobre 2020. 
Prétextes pour ne pas payer : une multitude. Le plus usité : "on attend les justificatifs de la CPAM" alors qu'ils les ont en main depuis plusieurs semaines.
Dernier argument en date depuis fin janvier 2021 : nous avons environ 5 semaines de retard dans le traitement de nos mails par rapport à leur date de réception.
De semaine en semaine : toujours 5 semaines d'attente.
Cet organisme NE VAUT RIEN. 
Il n'est pas là pour dédommager des salariés, il est là pour encaisser et pour ne pas faire face aux obligations qui lui incombent.
ET TOUS LES PRETEXTES POUR NE PAS PAYER SONT BONS.
Je résume :
disponibilité des conseillers de clientèle : ZERO (quand encore on a la chance qu'ils ne soient pas verbalement agressifs)
qualité de l'intervention en cas de sinistre : ZERO
montant des remboursements en cas de sinistre : jusqu'à preuve du contraire ZERO
Et tout ça payant et même grassement payé vu le résultat.</t>
  </si>
  <si>
    <t>dimdu17-106559</t>
  </si>
  <si>
    <t>La prévoyance et le service laissent à désirer, je l'ai souscrite par mon employeur et délais de traitements d'environ 3 mois ce qui est inadmissible alors que je vivais avec la moitié de mon salaire je ne recommande pas du tout !!</t>
  </si>
  <si>
    <t>kelly5964-106525</t>
  </si>
  <si>
    <t xml:space="preserve">Vraiment déçu de cette prévoyance !!! En arrêt depuis le 14/11/2020 pour accident de travail, je n’ai toujours pas reçu mon complément de salaire+mes CP et IFM car je suis en fin de mission !!! 
Car soit disant on a oublié de traiter mon dossier ?? et maintenant on doit attendre 4/5 semaines car le traitement des réclamations est seulement au 18 Janvier mais cela fait 2 semaines qu’ils s’occupent du 18 Janvier à ce stade mes indemnités arriverons l’année prochaine ??? 
Les conseillers qui vous demande de patienter mais ça fait 4 mois que j’attend faut pas abuser non plus !!! J’ai une famille à nourrir !!! 
Donc je vais lancer une procédure judiciaire 
Dommage d’en arriver là !!! </t>
  </si>
  <si>
    <t>laleda-106093</t>
  </si>
  <si>
    <t xml:space="preserve">Mes parents on souscrit un contrat safir. Maman est devenue dépendante, j'essaye donc de constituer le dossier : 2h30 d'attente au téléphone renvoyée de numéro en numéro. Lors d'un appel on m'a même demandé si j'étais intérimaire sans me laisser le temps d'expliquer le pourquoi de mon appel, j'ai répondu non et je me suis retrouvée dans un autre labyrinthe de serveur vocal dont aucun choix ne correspondait.
Quand j'ai enfin eu le bon service on m'a dit que le dossier me serait envoyé par courrier sous 10 jours (comprendre dans 10 jours)! pas d'envoi par mail ! Et qu'une fois le dossier constitué il serait examiné et le délai pour la réponse ...! On attend le décès pour éviter de payer ? Je pense que si j'avais demandé à souscrire un contrat l'envoi par mail aurait tout à fait été possible ! </t>
  </si>
  <si>
    <t>albert-104389</t>
  </si>
  <si>
    <t>A fuir 
En invalidité cat 2 depuis le 24/02/2020 aucun versement  
Malgré les relances de mon employeur et les mails LAR etc.. toujours rien. Ils ont le don d'encaisser mais de pas payer 
Bref je vais entamer une procédure judiciaire</t>
  </si>
  <si>
    <t>absalon-104100</t>
  </si>
  <si>
    <t xml:space="preserve">Si vous avez besoin de rien, c'est chez eux qu'il faut aller !!! Intérimaire dans le paramédical et donc affilié à Intérimaire prévoyance (par obligation), j'attends une réponse à ma demande de fonds de solidarité professionnelle due à une maladie (envoyée mi-décembre au médecin conseil). Les conseillers d'intérimaire prévoyance vous disent qu'ils sont entrain d'étudier les dossiers d'octobre.... Bref, c'est lamentable!!! Un autre bémol, ils ne répondent jamais aux mails. J'ai donc laissé un message sur le site d'AG2R en espérant avoir une VRAIE réponse car en ce moment je compte mes sous... 
</t>
  </si>
  <si>
    <t>anais-104072</t>
  </si>
  <si>
    <t>Si vous avez besoin de rien vous pouvez comptez sur eux !! ils sont incompétents un dossier complet pour arrêt Hors mission envoyé le 4 novembre 2020 perdu ou jamais traité!!! Il me demande donc 4 mois après d'envoyer mon dossier sur leur site et qu'il y a un délais de 5 semaines avant qu'il soit traitée un vrai scandale même la sécurité sociale est plus efficace !! Surtout à éviter absolument</t>
  </si>
  <si>
    <t>giu-103882</t>
  </si>
  <si>
    <t>Médecin libéral, assuré à La Mondiale depuis 30 ans, j'ai hélas contracté un Covid 19  sévère avec hospitalisation et arrêt de travail de plusieurs semaines. Gros client avec de nombreux contrat j'ai gouté aux multiples dysfonctionnement de cette compagnie et à ce jour je n'ai pas réussi à toucher mes indemnités journalières. Sans économies je serais à la rue. Bravo!
je vous propose un slogan si vous devez prendre une assurance prévoyance ou autre:  LA MONDIALE AG2R :   vite!  Fuyez le plus loin possible...</t>
  </si>
  <si>
    <t xml:space="preserve">
          Bonjour,
   Il y a un plusieurs semaines, on m'informait.que mon dossier venait juste d'être traité,
   j'attends toujours la paiement du premier arrêt;
  Pour le second arrêt, la sécurité sociale doit statuer sur le fait que cela soit un accident  de
 travail ou pas, je ne sais pas quelle sont les démarches à accomplir sachant que j'ai été
 hospitalisé
Enfin mes médecin parlent  d'invalidité et je suis très inquiet par ce que je lis sur ce forum;
quant au traitement par AG2R de l'invalidité pouvez-vous m'éclairer ?
Globalement cette prévoyance a des délais de traitements extrêmement longs et ne communiquer absolument pas avec ses assurés elle semble pas comprendre que 
étant des complément de salaires, on s'attend à un paiement dans des délais raisonnables;
En résumé, ce message constitue un bouteille à la mer afin que je sois accompagné dans. cette période difficile.
</t>
  </si>
  <si>
    <t>paqueux--101632</t>
  </si>
  <si>
    <t xml:space="preserve">Cette assurance que mon mari a via son employeur en tant qu interimaire est totalement incompétente 
Ca fait 3 mois qu'ils nous baladent d'excuses en raisons plus incompatibles les unes des autres 
Le 30 septembre nous avons tout fait via l'espace perso
Un coups cest les délais un coup cest le covid après cest la gestion du dossier puis la télétransmission pas faite pour finir par sorte que son dossier est passé à travers 
On marche sur la tête
A 6 jours de noel et un compte dans le rouge cest honteux de voir ça alors que nous avions pris contact avec eux pour être sur de ces droits  bien avant la date de son opération 
Ils mériteraient un procès au tribunal 
Comme si la situation sanitaire ne nous avait pas assez fragilisés
On est écoeurés </t>
  </si>
  <si>
    <t>sly13-100681</t>
  </si>
  <si>
    <t>Bonjour ..
Suite a mon message de la semaine dernière ou la prévoyance ag2r ne fait plus le complément de salaire suite a un bugg de teletransmission de  la sécu (de leur dire depuis le 2 11 ..alors que depuis 1 semaine C est au final de leur ressort ).
Le pb c est que le 27 /11 l ordi m a débloque un versement automatique du retard car il arrive à la date limite du paiement mais ensuite le service compta a bloqué le versement pour non preuve de la sécurité sociale .
Le pb c est qu il y a 10 jours on m'a dit envoyer le décompte sécurité sociale (fait)mais la.compta ag2r ne traite que les courriers ou mail du 1 septembre a peine. 
Donc ils bloquent les versements des sociétaires d un pb qui les concerne après mensonges et en plus préfèrent bloquer les versements que d ensuite régulariser si trop perçu.
Mais une personne en maladie longue durée depuis 2 ans et jusqu'en 2021 touche toujours les même sommes tout les 14 jours .
DONC AG2R SE FAIT DE LA LA TRESORIE SUR.NOTRE COMPTE ET PREFERE NOUS METTRE NOUS DANS LA MERDE  !!!!</t>
  </si>
  <si>
    <t>chris45-98669</t>
  </si>
  <si>
    <t xml:space="preserve">30 jours pour traiter une demande et ont vous demande de nouveaux documents une honte je pense que je vais bloquer les prélèvements en passant par le tribunal
Nous signons bien un document avec des prélèvements que nous devons respecter ce qui est tout à fait normal mais aussi en contrepartie un service non ???
Et ne me parlez pas de Covid 19 s’il vous plaît 
</t>
  </si>
  <si>
    <t>lolo-69491</t>
  </si>
  <si>
    <t>J ai déposé mon dossier congé maternité le 3 juin 2020 en ligne. J ai appel la semaine dernière savoir où en est mon dossier on me dit qu il a était oublié d être traité. Et que je doit ré attendre les délai traitement de la remonte donc 3 mois. C est abuse. Ça j attend mon complément depuis avril je suis en congé maternité on devrait passé en priorité ç est un ou lié de traitement de votre par merci</t>
  </si>
  <si>
    <t>jlm-96544</t>
  </si>
  <si>
    <t>J'ai noté 1 parce que le 0 n'est pas possible.
Je suis Directeur d'une structure d'aide à domicile et, de ce fait, nous cotisons pour la prévoyance et la mutuelle d'entreprise à Ag2r La Mondiale (désignés par la convention collective comme unique organisme collecteur).
Nous sommes au quotidien à déplorer les manquements, les retards, et la mauvaise foi de cet organisme bien meilleur pour obtenir les marchés que pour les honorer. La conjoncture actuelle leur offre simplement une justification à leurs dysfonctionnements qui existaient bien avant la crise, et persisteront bien après !
J'envisage une action en recours collectif contre eux!</t>
  </si>
  <si>
    <t>pourvotrebienevitezag2r-96138</t>
  </si>
  <si>
    <t xml:space="preserve">Mutuelle NULLE délais de traitement pour complément de salaire très long (plus de 3 mois) et toujours rien. 
j'appelle plusieurs fois par semaine et a chaque appel une explication différente. 
si j'avais une télécommande magique pour faire disparaître ag2r j'appuierai dessus sans hésiter une seconde </t>
  </si>
  <si>
    <t>malassure-92766</t>
  </si>
  <si>
    <t>AG2R REFUSE DE VERSER LES INDEMNITES COMPLEMENTAIRES POUR MISE EN QUARANTAINE OU GARDE D'ENFANT PENDANT LE CONFINEMENT. PIRE, ELLE ESSAIE DE TRANSFORMER LES ARRETS MALADIE  EN MISE EN QUARANTAINE POUR NE PAS PAYER.
Artisan, j'ai souscrit un contrat prévoyance avec AGR pour les salariés.
Au début du confinement, un salarié a été en arrêt maladie pendant 15 jours, son médecin a indiqué sur l'arrêt initial "COVID 19". Mi avril, les documents étaient envoyés à AG2R pour le paiement des indemnités complémentaires. Plus de 2 mois après, aucune nouvelle : ni remboursement, ni courrier explicatif.
Fin juin, AG2R m'envoie une "attestation sur l'honneur" à remplir par l'employeur pour préciser la nature de l'arrêt maladie. Le secret médical selon AG2R...J'ai coché sans faire attention une des 4 cases qui disait "placé en isolement en lien avec l'épidémie". La réponse est venue cette fois-ci sans tarder : "Votre salarié est ou a été, en arrêt de travail pour garde d'enfant de moins de 16 ans, ou placé en confinement pour proche malade ou proche vulnérable. Ces arrêts ne peuvent être assimilés à un arrêt de travail pour maladie ou accident, et donc ne font pas intervenir les garanties de votre contrat prévoyance".?
Autrement dit, alors que la secu rembourse, et sans délai de carence, les arrêts de travail pour mise en quarantaine ou garde d'enfants, AG2R a décidé de botter en touche et de se défiler.
Dans le cas présent, il s'agit d'un simple arrêt de travail pour suspicion COVID19, mais AG2R a trouvé le moyen d'en faire une mise en quarantaine.
Sur la forme : faire poireauter ses assurés plusieurs mois sans donner de nouvelles puis envoyer un nouveau document inédit à remplir sans autre forme d'explication, c'est détestable!
Sur le fond : essayer de contourner les indications du médecin sur l'arrêt maladie en demandant à l'employeur des explications sur la nature de l'arrêt, c'est méprisable!
Si certains sont intéressés par les suites de cette affaire, je vous en tiendrai informé.
Bien cordialement,</t>
  </si>
  <si>
    <t>elisabeth-92394</t>
  </si>
  <si>
    <t>Je suis tres bonne cliente à l'ag2r. Avec une cotisation à la prevoyance assez importante. J'ai toujours payé les cotisations. Mon histoire en bref: mis en arret maladie par mon medecin pour" personne à risque " le 26mars, on me telephone le 7 mai pour me dire que je n'aurai droit à rien! . Entre temps, aucune nouvelle de mon assureur, et des demandes d'envoi par mail de papier en double ou en triple exemplaire, pour faire durer le plaisir. Je les ai appelé cette semaine pour demander une aide exceptionnelle dans le cadre du covid, l'intelocutrice me repond que le responsable regional doit me rappeler, car cela se fait sur demande. ( j'ai refusé d'avoir l'appel  de  ma pseudo-conseillère  qui s'est moquée de moi depuis des semaines). Depuis, j'attends toujours..... Ils n'ont même pas la correction de tenir leur paroles, aucune décence au regard des cotisations que je leur donne tous les mois. Le probleme n'est pas de ne pas être  indemniser; le probleme, c'est leur comportement plus que dédaigneux. Je suis donc en colère contre cette assurance, qui en fait n'a d'assurance que le nom. FUYEZ!!!!  Ils n'assurent que leur porte-monnaie, pas le vôtre, et en supplément, ils se moquent de vous!!!</t>
  </si>
  <si>
    <t>edrnza-92026</t>
  </si>
  <si>
    <t>Mon conjoint a fait parvenir les documents demandés suite à la disparition de son papa afin de pouvoir percevoir le versement du capital mis en place. Cela va faire un an et Ag2r la mondiale essaye par tous les moyens de retarder le paiement. Nous avons fait des relances par mail, par téléphone. Tantôt le dossier est en cours de traitement, tantôt il leur manque des documents, tantôt ils n'ont pas reçu nos demandes. Ce procédé est honteux. Comme si la souffrance ressentie par mon compagnon ne suffisait pas, il doit également gérer le manque d'intégrité professionnelle de cette assureur et son peu de compétences!</t>
  </si>
  <si>
    <t>med6-89321</t>
  </si>
  <si>
    <t>Je suis en arrêt de travail hors mission (intérimaire- portabilité conventionnelle) depuis le 15/03/2020, et je n'ai toujours pas eu mes indemnités complémentaires. J'ai envoyé mon dossier avec tous les pièces justificatives (rib, dernier contrat de mission,…) via votre site web et le mail disponible sur Intérimaires Prévoyance ; je vous ai appelé plusieurs fois et toujours des délais d'attentes qui ne sont jamais les mêmes, et lorsque je demande des information soit on ne sait pas et on me dit « c'est le service gestion » ou alors les personnes au téléphone sont arrogantes ou encore on me raccroche au nez en me disant que mon dossier n'est pas urgent. Je ne sais plus quoi faire, je suis à la limite de craquer, j'ai bcp de problèmes financier, en plus d'être malade !  Cdt,</t>
  </si>
  <si>
    <t>lekerss-89357</t>
  </si>
  <si>
    <t>Bonjour à tous. Je suis d'accord avec vous sur la mauvaise qualité des services de cet assureur. Je n'ai toujours pas de rente alors que je suis en invalidité cat 2 depuis novembre 2019. Suite aux conseils d'un juriste, je lance une mise en demeure demain. Pour ma part, j'espère que cela suffira et que je n'aurai pas à engager des procédures plus lourdes. Je vous ferai part de la suite des événements. Si j’avais pus, j'aurai mis zéro étoile au niveau de mon avis.</t>
  </si>
  <si>
    <t>kriss-89212</t>
  </si>
  <si>
    <t>À éviter à tout prix délais de gestion de 4 mois minimum</t>
  </si>
  <si>
    <t>mame-88913</t>
  </si>
  <si>
    <t>J'ai demandé le rachat total de mon épargne vie depuis mars et malgré mes relances je n'ai toujours rien reçu. Dans le même temps j'ai fait la même demande auprès de Generali. En 5 jours l'argent était sur mon compte. Generali était pourtant dans les mêmes conditions de travail qu' AG 2R à savoir le télétravail. Ces derniers ont même eu l'outrecuidance de me demander si je ne pouvais pas faire autrement (voir demande de crédit ?) plutôt que de déplacer MON argent</t>
  </si>
  <si>
    <t>valerie-87309</t>
  </si>
  <si>
    <t>Depuis que mon employeur a souscrit la prévoyance chez agr2 c est une catastrophe pour recevoir ses indemnités de prévoyance. Cela fait depuis le 20/11/2019 que je n ai pas été réglée malgré les nombreuses relances de la société qui m emploie. cela depuis avril 2019 ou il faut sans arrêt réclamer. De plus pour vous joindre il faut être patient. J ai raccroché au bout de 16 min</t>
  </si>
  <si>
    <t>Nous sommes le 4 février et la pension d'invalidité de janvier n'a toujours pas été versée !! Plusieurs fois par an, AG2R verse les pensions avec retard sans s'excuser ni se soucier du fait que les assurés ont des échéances qui tombent à dates fixes.  Ca traduit un total manque de respect vis-à-vis de ces assurés qui pourtant les font vivre.</t>
  </si>
  <si>
    <t>nad-85959</t>
  </si>
  <si>
    <t>Aucun problème pour vendre des contrats mais aucun suivi lors des appels téléphoniques ils répondent ce que on veut entendre mais aucune action derrière impossible d svoir des codes valables pour créer son espace et pouvoir se débrouiller seul puisque le service client est incompétent</t>
  </si>
  <si>
    <t>didier-81660</t>
  </si>
  <si>
    <t xml:space="preserve">comportement de la mondiale inadmissible !
blocages des indemnités injustifiés, mauvaise foi des interlocuteurs, propos contradictoires à répétition, choix d'expert médical inacceptable...
je pensais être accompagné dans un moment difficile de ma vie (c'est d'ailleurs ce qu'ils m'ont vendu au départ) et c'est l'inverse !!!!! c'est le parcours du combattant. il m'impose de me mettre en mode de combat avec eux... </t>
  </si>
  <si>
    <t>animals-81595</t>
  </si>
  <si>
    <t>On ne peut pas trouver pire sur ag2r. j'apprends ce matin au phone que ma rente invalidité ne me sera plus versée en raison de mes 65 ans hors j'y ai droite jusqu'en 2021 du fait de mon activité jusqu'à cette date qui sera la retraite. D'ailleurs la sécu m'a bien adressé encore ce mois ci une attestation de paiement de ma rente sécu. Donc ag2 r devrait de toute façon procéder au paiement tout pendant que je reçois la rente sécurité sociale. Un bras de fer s'engage aujourd'hui contre eux. Déjà au remboursement de la csg perçue injustement il a fallu que je fasse intervenir une aide extérieurs. Je vais donc procéder encore comme ça.Quelle drôle d'organisme rempli de personnes qui ne mettent pas en application les lois.</t>
  </si>
  <si>
    <t>melie-75139</t>
  </si>
  <si>
    <t>je touche une rente invalidité  en invalidité 2eme catégorie de 496 euros  j attend le payement de ma rente  avec impatience malheureusement toujours en fin de mois la j ai regarder le calendrier sa va être viré  le 23 décembre mais comment dab sur le compte le 28 décembre sa veux dire pas de noël  en famille pour  moi ses super vous auriez pour faire un effort pour les personne qui sont comme moi pour nous payer avant                  cordialement MELIE</t>
  </si>
  <si>
    <t>opinion71-80371</t>
  </si>
  <si>
    <t>Si vous êtes intérimaire et vous cherchez quelque chose de sérieux? je vous conseil d'éviter les agences travaillant avec ag2r la mondial...il ne vous prendrons JAMAIS en charge...mais, évidement , vous cotisez</t>
  </si>
  <si>
    <t>dovi75-80308</t>
  </si>
  <si>
    <t>Ma mère est décédée le 26 aout Malgré l'envoi du dossier concernant les garanties obsèques  AG2R fait la  sourde oreille</t>
  </si>
  <si>
    <t>12 octobre 2019 suite à une expérience en octobre 2019</t>
  </si>
  <si>
    <t>runter-79969</t>
  </si>
  <si>
    <t xml:space="preserve">Très déçu.
En arrêt de travail hors mission et en portabilité légale; le traitement de mon dossier est une véritable catastrophe.
En effet lors de sa constitution on me dit qu'il manque un document ;puis que mon dossier est bien complet; puis de nouveau qu'il manque un document et ainsi de suite ...
Bref je constate que je ne suis pas le seul à subir ce genre de désagréments.
Mais ce qui me mets en colère c'est que mon dossier a été rejeté pour "ancienneté insuffisante"  et je lis qu'un seul jour a été pris en compte.  TIENS DONC!!!
C'est une grosse erreur de leur part car j'ai 18 mois de mission chez mon dernier employeur et qu'ils ont toutes les informations dans les documents envoyés notamment l'attestation pole emploi de mon dernier employeur qui détaille entre autre tout mes contrats journaliers et le nombre d'heures effectuées durant les 12 derniers mois.
Donc l'erreur de prendre en compte uniquement la date du  dernier jour de travail et non les 12 mois a fait rejeter mon dossier.
J'ai demander par tél des explications et là de nouveau il manque un document.
Alors stop car là on frôle l'incompétence dans toute sa splendeur.  Mais comment ont-il pu traiter mon dossier alors ???
Devant de tels comportements; je me vois dans l'obligation de saisir l'ACPR et plus par la suite.
A bon entendeurs.
</t>
  </si>
  <si>
    <t>chdr-79853</t>
  </si>
  <si>
    <t xml:space="preserve">Indemnités journalières d'arrêt de  travail en 2018 versées en 2019 avec 1 mois de retard  donc retenue à la source des impôts , calculés sur une base forfaitaire tiré d'un chapeau(?).
Prix exorbitants .
Conseil proche du zéro absolu.
( J'envisage d'ailleurs éventuellement d'attaquer pour défaut de conseil)
J'ai mon complément retraite chez eux et je commence à flipper sérieusement.... </t>
  </si>
  <si>
    <t>07 septembre 2019 suite à une expérience en septembre 2019</t>
  </si>
  <si>
    <t>estelle-79025</t>
  </si>
  <si>
    <t>Service client très mauvais cela fait 6 mois que l' de prestations on me demande de remplir des formulaires de demandes de prestations le dossier est ok d'après La gestionnaire mais toujours aucun paiement... à fuir !!</t>
  </si>
  <si>
    <t>nestine-78474</t>
  </si>
  <si>
    <t>Bonjour cela fait 4 mois que mon mari attends de savoir combien vas t il avoir de rente avec son invalidité gros problème d argent on s en sort plut</t>
  </si>
  <si>
    <t>goulven22-77886</t>
  </si>
  <si>
    <t>Une horreur  Une honte  Tout est fait pour ne pas vous donner ce qu il vous est du Plus de 2 mois que j attends des remboursements et on me dit a chaque fois que ce sont les delais Et pire apres tout ce temps on me dit de me faire expertiser par un medecin a 6o Km de chez moi  Alors que je ne peux pas conduire car je me suis fait operer de l epaule il y a 2 semaines Ras le bol                 
 A eviter absolument
Meme mettre un commentaire est une galere car il faut au uns caracteres speciaux minable</t>
  </si>
  <si>
    <t>yas92-76428</t>
  </si>
  <si>
    <t>Délai de paiement inadmissible. Je suis en arrêt longue maladie, j'attends le paiement de l'AG2R depuis 5 mois maintenant. C'est honteux de profiter de la faiblesse de personne malade, et du coup les mettre en situation de précarité en ne réglant pas les sommes dues. Je paye une cotisation pour une assurance prévoyance et je n'en vois pas la couleur maintenant que j'en ai besoin...</t>
  </si>
  <si>
    <t>saboy-76395</t>
  </si>
  <si>
    <t>Prevoyance  inutile, qui se permet de contester le diagnostique du médecin conseil de la sécurité sociale afin de vous déclasser de catégorie invalidité.</t>
  </si>
  <si>
    <t>melvin400-75739</t>
  </si>
  <si>
    <t>4 mois d'attente pour un arrêt hors mission 3 réclamation toujours rien. Juste des dates de délais qui ne sont jamais respecté attente trop longue incompréhensible</t>
  </si>
  <si>
    <t>odeline-75362</t>
  </si>
  <si>
    <t>Beaucoup de problème avec la prévoyance. Je ne perçois pas mon complément de salaire malgré les courriers recommandés de mon employeur. Je suis en arrêt maladie et en plus je dois gérer les problèmes financiers car AG2R ne respecte pas ses engagements ! C'est honteux</t>
  </si>
  <si>
    <t>dada59-75060</t>
  </si>
  <si>
    <t>Bonjour. Voila je suis déclarée en maladie professionnel depuis le 3 juillet 18 . Depuis cette date je n'ai reçu aucune indemnités. 9 mois sans indemnités je trouve ça inadmissible. Malgré plusieurs appels, mails , courriers, toujours en attente de mes indemnités.</t>
  </si>
  <si>
    <t>titia032-74680</t>
  </si>
  <si>
    <t>je viens, comme bon nombre d assurés apporter mon témoignage.
Je fais parti de ces gens qui se font  prélever en temps et en heure la cotisation prevoyance d Ag2r.
Et comme beaucoup nous ne souhaitons jamais tomber en maladie ou autre car là commence l aventure!!!!
Après mettre battu plus d un mois pour que mes premières indemnités me soient versées  (voui pas de bol y avais un bug informatique.  Ça arrive 2 fois dans l année m a t on dit. Il était pour moi!) Bref tout se deroule parfaitement.  
Et là rebelote.  Je ne recois plus rien de leur part depuis un mois. Ils accusent la Cpam. Ce qui a bien fait rire ces derniers! Donc je rappelle Ag2r et les précise que celà vient bien de chez eux. Et bien on me dit autre chose comme quoi "ils ne savent pas d où vient le problème et qu ils font remonter la réclamation! Une fois de plus!!! Soit 2 réclamations en 1 semaine
Ils ont bien reçu mes mails qui seront traité entre 4 et 6 semaines! ( ça aussi la Cpam a bien été surprise !)
Alors on appelle un centre d appel qui s en fou royalement car la fille ne fait juste que transmettre la recclamation à un autre service.
Bref ... j attends la suite car la semaine prochaine je les rappelle !</t>
  </si>
  <si>
    <t>kiki69-574</t>
  </si>
  <si>
    <t>Bonjour en invalidité catégorie 1 depuis des années je recevais une rente mensuelle, et depuis le 01/10/2018 je suis passé en catégorie 2 et je ne touche plus rien, j'ai téléphoné et me disent votre dossier est en traitement aujourd'hui nous traitons les dossier du 7/02 , j,attend deux semaines je rappelle et ont me dis aujourd'hui nous traitons les dossier du 07/02. Si je fait un calcul mon dossier sera traiter dans 9 mois. Il s'agit d'une prévoyance entreprise et mon DRH les appelé aussi et pour le moment ils pourraient me payer ma première invalidité . Trop trop long</t>
  </si>
  <si>
    <t>mibrile-71090</t>
  </si>
  <si>
    <t>Je suis en arrêt maladie depuis le 8 octobre 2018. A ce jour, Ag2r ne m'a versé aucune indemnité complémentaire de salaire auxquelles je peux prétendre dans le cadre de la portabilité ( je suis inscrite à Pôle Emploi depuis le 1er septembre 2018).Mon employeur a envoyé le dossier pour la portabilité début novembre. Malgré de nombreuses relances téléphoniques, on me répond inlassablement que mon dossier est en cours d'instruction. J'ai renvoyé début janvier un dossier qui m'a été demandé en complément d'information et je les ai appelé 2 fois depuis en n'obtenant aucun délai de versement des indemnités.J'ai cotisé pendant 40 ans pour la prévoyance et mon employeur a toujours été à jour des paiements, donc je trouve inadmissible le délai de traitement de mon dossier et l'absence d'information........</t>
  </si>
  <si>
    <t>27 janvier 2019 suite à une expérience en janvier 2019</t>
  </si>
  <si>
    <t>florian92-70644</t>
  </si>
  <si>
    <t xml:space="preserve">Salarié AG2R je n ai jamais connu une mutuelle aussi peu réactive et qui ne répond pas aux email lorsque que j envois un remboursement hospitalier avec des sommes importantes, ce fenomene est apparu après la fusion Étant ancien salarié Reunica clés gestionnaire était très compétent toujours remboursé dans les jours qui suivent...
Ag2r passe par Viasanté qui est une plateforme externe qui est gérée par des prestataires payées au lance pierre. Et il n y a pas que la mutuelle qui s est dégradée c est un ensemble qualité de travail hiérarchie etc... il faut s auto former </t>
  </si>
  <si>
    <t>cathycat1978-69337</t>
  </si>
  <si>
    <t>Il n'est pas bon de tomber malade avec AG2R La Mondiale. Je suis an attente de mes indemnités journalières pour un arrêt maladie du 6/9/18 au 4/10/18.Soit disant un règlement effectué le 3/12 à mon employeur ( qui n a pas reçu de notification de paiement ), on me dit au téléphone qu'il faut attendre 15 jours a cause des délais bancaires. Personnellement c est la première fois que j entends une réponse aussi aberrante...Aucune ampathie,  a fuir si vous le pouvez</t>
  </si>
  <si>
    <t>09 décembre 2018 suite à une expérience en décembre 2018</t>
  </si>
  <si>
    <t>lilou-69256</t>
  </si>
  <si>
    <t>Bonjour je suis toujours en attente d une réponse et d une indemnisation de votre part mais toujours rien je suis an congé maternité depuis le 24 juillet j ai envoyé tous les documents mais toujours rien pourquoi un délais aussi long de votre part</t>
  </si>
  <si>
    <t>marilyne-68757</t>
  </si>
  <si>
    <t>Bonjour moi je passe en invalidité et de mes indemnités journalières à la pension d invalidité le montant est diviser pas 2. J essaye d avoir une estimation de la complémentaire ayant 3 enfants à faire vivre et en procédure de divorce on me demande d attendre d avoir reçu mon premier paiement de pension pour savoir le montant de la complémentaire... Je demande juste une estimation histoire de voir ou je vais niveau budget mais pas moyen. Je suis désemparée.</t>
  </si>
  <si>
    <t>domi-67483</t>
  </si>
  <si>
    <t>Intérimaire et victime d'une rupture d'anévrisme, d'un AVC, je suis en invalidité depuis le 1er avril, Ag2r me réclame sans cesse des pièces déjà fournis, au téléphone on me dis que toutes les pièces sont fournis et je reçois de mails me les réclamant et cela depuis 7 mois. Jamais vu cela, c'est la 5 ème personne différente qui me réclame les pièces.</t>
  </si>
  <si>
    <t>gc-66447</t>
  </si>
  <si>
    <t>Retard de 4 mois dans les versements des IJ en complement à la sécu c'est insupportable et me met en grande difficulte financiére.
Télephone courier auprés des services rien ne change.
AG2R ferait mieux d'indemniser ses assurés que de financer une équipe de cyclistes</t>
  </si>
  <si>
    <t>loicia-66006</t>
  </si>
  <si>
    <t xml:space="preserve">En invalidité 2 cat depuis le 1 janvier 2018, plus de nouvelle de mon dossier depuis 2 mois.
J'ai donc décidé de prendre un avocat et de déposé un recours devant le tribunal. </t>
  </si>
  <si>
    <t>Pas professionnel. Aujourd'hui 17 Mai, ma pension d'invalidité d'avril n'a toujours pas été payée, alors que j'ai envoyé un mail le 7 mai auquel ils n'ont pas répondu et que je les appelle tous les jours ! Ils ont soi-disant un problème de informatique. Ce n'est pas la première fois qu'il y a un retard de paiement aussi important.</t>
  </si>
  <si>
    <t>alain44-64014</t>
  </si>
  <si>
    <t>mon assurance orphelin est suspendue sans que j'en connaisse la raison. Aucune réponse à mes courriers!!! J'ai appelé depuis début avril à 5 reprises. A chaque fois on me répond que le dossier est complet!!!! et que je vais être payé sous 8 jours Aujourd'hui 15 mai toujours rien C'est la pire des assurances que je connaisse</t>
  </si>
  <si>
    <t>elo-62939</t>
  </si>
  <si>
    <t xml:space="preserve">Étant en maladie de puis le 22 mars 2016 et une mise en invalidite categorie 2 au 1er janvier 2018 ma rente invalidite m es refusé par ag2r car avant cette maladie j etais en conge parental a taux plein et donc mon contrat suspendu.est ce normal.sachant que j avais un complément de salaire par ag2r en maladie?
</t>
  </si>
  <si>
    <t>dufolimag-61593</t>
  </si>
  <si>
    <t xml:space="preserve">Depuis novembre, personne n'est capable de me renseigner sur les taux de complément de salaire que doit percevoir mon mari. On ne veut me communiquer aucun montant car versé à l'employeur.... Alors je vérifie comment si il a été remboursé correctement ???
La situation financière etant devenue critique, je demande les coordonnées de l'assistante sociale Ag2r, on me répond : il n'y a pas d'assistante sociale..... Donc je contacte Ass. Soc. Du FAST, qui me dit de contacter celle de L'AG2R !!!!! Ah bon ??? Il y en a quand même une ???? </t>
  </si>
  <si>
    <t>ludivine1982-61430</t>
  </si>
  <si>
    <t xml:space="preserve">En arrêt depuis 3mois,pour une grossesse difficile , étant chef d'entreprise...on prévoit... il prétexte des dossiers non reçu, des volets n3 non reçu alors que je lai deposer directement a l accueil 
etc etc 
3mois que ça dure !J'ai eu de nombreuses secrétaires au telephone jamais le meme discourt. 
J'attend ma reprise est j'annule tout mes dossiers chez la mondiale </t>
  </si>
  <si>
    <t>goux-61155</t>
  </si>
  <si>
    <t>Après 30 ans de cotisation pour une assurance dépendance, mes deux parents 89 ans et 86 ans, étant hospitalisés, j'essaie d'obtenir un intyerlocuteur et on me balade de répondeur en répondeur, A fuir absolument. Dites le autour de vous ...</t>
  </si>
  <si>
    <t>atlantiane-60833</t>
  </si>
  <si>
    <t>presque deux ans que je réclame mes ij qui n arrivent meme pas dans mon entreprise!!! ca fait long et m oblige a avoir la pression financière non voulue sur mon infarctus de descenbre 2015 !!!!</t>
  </si>
  <si>
    <t>joker07150-60654</t>
  </si>
  <si>
    <t>En arret maladie depuis le 23 fevrier 2017, l'ag2r me complètent mes salaires jusqu'au mois d'aout puis cessent ce complément alors que mon employeur cotise pour cela.Après plusieurs coup de téléphone et être très mal accueilli, on ne peux pas me répondre car c'est un contrat employeur. C'est une honte pour l'ag2r de mener ses clients en bateau comme ceci. Je ne recommanderai a personne cette mutuelle.</t>
  </si>
  <si>
    <t>tatoum-60158</t>
  </si>
  <si>
    <t>Depuis septembre 2017  j ai fait une demande de mande d'invalidité après plusieurs envoie suite à des pièces manquantes à mon dossier que biensur je renvoie très rapidement pour que mon dossier ne tarde pas à la fin personne ne traite mon dossier qui est complet et ki est mis en attente. Il a été relancé 2 fois mais personne ne sait rien personne ne me dit rien. Et chez est bloqué pourkoi je sais pas. Alors svp pouvez vous faire un effort et ke l'on en finise.</t>
  </si>
  <si>
    <t>kessm-59218</t>
  </si>
  <si>
    <t>Je suis très patient mais il y a des limites. Mon père décédé fin 2007, nous faisons le nécessaire. Envoie de recommandés, on me dit qu'il manque des documents. Le temps de retrouver ces documents et de les renvoyer, on me dit qu'il n'y a aucun dossier d'ouvert.
Je renvoie le dossier avec TOUS les documents que l'on m'a demandé. J'attends quelques petites semaines avant de les recontacter, dossier introuvable. On me redonne la liste des documents à fournir.
L'employeur de notre père qui envoie lui aussi le dossier, pas de réponse RIEN.
J'appelle et on me répond texto "il faut attendre, vous ne croyez tout de même pas qu'on va envoyer un courrier à tout le monde pour informer qu'on a bien reçu les documents et qu'on traite les dossiers et c'est à L'employeur d'instruire le dossier alors posez-lui les questions. Bonne journée, au revoir".
Je rappelle 1 semaine plus tard (L'employeur ne comprenant pas car il n'a ni les réponses à nos questions, ni de retour de AG2R et personne ne répond au téléphone), là on me répond qu'il y a un délai de 15 jours pour la numérisation des documents (documents envoyés par mail en pièces jointes donc questions numérisation on peut pas dire que ça va prendre du temps).
Vous parlez de versement sous 48H après réception des documents ??? Ne vous seriez-vous pas trompé d'unité ? C'est pas plutôt 48 ANS ? ...
Si je devais vous demander de me rembourser les factures de recommandés avec A.R. et que l'on estimait que le mail était au prix du timbre, je fais couler la société AG2R à moi tout seul.
Pour résumer :
- des documents qui se perdent même lorsqu'ils sont envoyés par mail.
- amabilité ZÉRO, au point où on en est, ne répondez pas "monsieur" au téléphone mais dites tout de suite "connard tu me fais chier" au moins on perd moins de temps.
- délais incroyablement longs pour RIEN
- "publicité" mensongère. Dans le contrat il faudra préciser. Versement 48h après un délai de 15 jours puis un délai de 2 mois puis en espérant pour vous connard de client que nous ne perdions pas vos documents. Là là là ça collerait bien plus à la réalité.
Je dois souscrire un contrat via mon employeur. J'ai le tout joli dossier AG2R chez moi, je sais pas mais Je n'arrive même pas à l'ouvrir, je fais un blocage rien qu'en le voyant...</t>
  </si>
  <si>
    <t>invalide59-58303</t>
  </si>
  <si>
    <t>Une lenteur incroyable pour les documents d'invalidité,entre 4 et 6 semaines de traitement et rebelote à chaque demande de rectification du dossier..
Comment une société d'un tel renom puisse encore laisser ses client dans le vide?</t>
  </si>
  <si>
    <t>floper-33363</t>
  </si>
  <si>
    <t>Étant à mon compte je cotise à une prévoyance depuis plusieurs années au cas où je devrais provisoirement cesser mon activité pour raison médicale. Hors depuis le 17 août suite à un accident j essaie désespérément de toucher le capital pour lequel je cotise mais clairement  on me mène en bateau.  Malgré les multiples mails ou appels téléphoniques il y a tjrs une nouvelle excuse ( dossier n a pas été enregistré par le bon service, c est parce qu il manque des documents ... ) enfin bref n importe quoi histoire de balader l adhérant. Et hier je reçois un mail disant que je fais être réglée avec les 30 j de carences de maladie!!! C est vraiment à de demander comment sont gérer les dossiers car il ne s agit pas de maladie mais d accident à 0 jours de carence . Je les informe donc que je conteste cette mauvaise classification et donc nouveau mail pour me demander d adresser tous les documents en lien avec mon accident   Documents qui sont en leur possession depuis le début .... le service client est en dessous  de tout, c est vraiment lamentable . Quand on est à son compte on attend d une prévoyance qu elle couvre financièrement l absence de revenus durant l arrêt de travail et non 6 mois après .</t>
  </si>
  <si>
    <t>fermoir-57277</t>
  </si>
  <si>
    <t>Mon père décédé en 2002 avait souscris une assurance dépendance. Placé dans une maison médicalisée car devenu dépendant j'ai contacté AG2R, Dans son contrat il était stipulé que si il partait en maison de retraite, celle-ci devait obligatoirement être agréée sécurité sociale, or les maisons médicalisées sont privées. AG2R m'a donc expliqué gentiment que mon père avait cotisé 30 ans dans le vide.Etant dans mon bon droit (celui de mon père) j'ai réclamé son dû.Et j'ai tout simplement été menacée par téléphone.Je n'en suis pas restée là en contactant la sécurité sociale, qui a été outrée d'être citée dans un contrat alors que c'est strictement interdit par la loi.Et miraculeusement AG2R m'a versé l'indemnité qui revenait à mon père décédé dans l'intervalle, alors inutile de vous dire qu'en aucun cas, je ne deviendrais cliente d'AG2R et de ses méthodes dignes de la mafia.</t>
  </si>
  <si>
    <t>19 août 2017 suite à une expérience en août 2017</t>
  </si>
  <si>
    <t>optimisme-56753</t>
  </si>
  <si>
    <t>bonjour,
j'ai été en arrêt maladie pendant 3 ans pour une pathologie en ald.
le 01/05/2017 la cpam me passe en invalidité de niveau 1.
j'ai été licenciée le 12/06/2017 pour inaptitude à mon poste.
j'ai fait une demande rente prévoyance a ag2r puisque mon contrat en pâtisserie le garantit, d'ailleurs cela m'a été confirmer par un conseiller ag2r.
et surprise, après 6 semaines d'attente pour le traitement du dossier ,je reçois un refus incompréhensible.
je touches actuellement 416 euros de pension d'invalidité 1(calculée sur mes 10 meilleures années)+575 euros d'allocations chômages.
vivant seule avec un enfant à charge ,je comptais sur ce petit complément pour vivre.je souhaites vivement que mon dossier soit à nouveau étudié puisque je le répètes le conseiller ag2r me l'a confirmé mais que le montant serait étudié en commission.je suis catastrophé par ce refus mais garde espoir que ce ne soit qu'une erreur de leur part qui sera vite résolu.</t>
  </si>
  <si>
    <t>16 juillet 2017 suite à une expérience en juillet 2017</t>
  </si>
  <si>
    <t>aziv06-55957</t>
  </si>
  <si>
    <t>une grande déception 
Un sentiment amer d 'être tombé dans un piège.
Expertise erronée et exprès
Tentatives d'intimidation
Survol d'un dossier concis et argumenté
Des conclusions de confrères niées et balayées.
Une simple tentative de ma part de m'exprimer ,balayé d'un revers de main.
Reconnu par la CPAM en 2ème catégorie après de longues années de souffrances,l'expert a décidé que je n'avais droit à aucune invalidité.
Il devait statuer sur une 2ème catégorie et s"est trompé.
Toute l'expertise est donc invalidée.
Je vais prendre un avocat et surtout me battre
Y a t-il des personnes dans mon cas?</t>
  </si>
  <si>
    <t>zazou01-56002</t>
  </si>
  <si>
    <t>Bonjour, après de nombreux mails et appels téléphoniques,  toujours aucune réponse concernant ma rente d'invalidité. Après la perte d'un courrier contenant les documents pour la mise à jour, je l'ai ais envoyé par email via le site ag2r. Toujours aucune réponse! Je me trouve dans l'embarras financièrement à cause de cela... a chaque fois que j'appel le service client il ne peuvent rien me dirent. A quand une réponse...
Pour information j'ai déjà envoyée un mail a service.client@ag2rlamondiale.fr
Cordialement.</t>
  </si>
  <si>
    <t>natha65-55828</t>
  </si>
  <si>
    <t>Incroyable cette mutuelle me demande de rembourser ma rente invalidité car mes salaires sont trop élevés certains mois.Ils intègrent des revenus fictifs dans leurs calculs.Impossible d'obtenir la moindre explication.</t>
  </si>
  <si>
    <t>alexandre-55326</t>
  </si>
  <si>
    <t>Ayant subi une opération en ambulatoire avec 1 mois d'arrêt de travail, j'ai contacté l'assistance afin de voir quelles aides pouvaient m'être apportées. RIEN -_x009b_ si j'avais passé une nuit à 'hôpital, j'aurais eu le droit à une assistance ménagère hebdomadaire. Avec 3 enfants, cela nous aurait bien aidé (et surtout ma femme) pour palier à cette période compliquée ou je ne peux pas faire grand chose...
J'aurais du demander à arriver la veille au soir, mais cela aurait coûté plus cher à tout le monde...</t>
  </si>
  <si>
    <t>luc-55079</t>
  </si>
  <si>
    <t>je suis en invalidité 2cat depuis 01.11.16 tous les documents ont été transmis et à ce jour je n'ai recu aucune prestation huit mois que j'attends vous me mettez dans une mauvaise situation. Merci de conclure rapidement. bonne journée</t>
  </si>
  <si>
    <t>jujuka-54762</t>
  </si>
  <si>
    <t>insatisfaction totale au niveau prévoyance. En attente depuis 5 semaines du versement de l'indemnisation. 6 mails et 9 appels téléphoniques en 1 mois sans retour et sans traitement du dossier</t>
  </si>
  <si>
    <t>dan-54000</t>
  </si>
  <si>
    <t xml:space="preserve">Suite à mon arrêt de travail, je n'ai rien eu à dire sur la compagnie durant 8 mois. Malheureusement celàn'a pas perduré... j'ai rencontré des problèmes qui n'avaient pas lieu d'être. Les remboursements se sont stoppés. À chaque appel, je demandais le référent indiqué sur mes papiers. Je n'ai jamais pu échanger avec lui. En fait, les interlocuteurs différaient au même titre que leur argument. a en devenir fou. Tout était entre leur mains... J'ai enregistré trois mois sans versements d'indemnités en fin d'année 2016. J'ai passé des fêtes de fins d'années terrible, sans pouvoir faire plaisir à mon enfant. En guise de cadeau d'Ag2r, la banque m'a menacé la mise en interdiction bancaire, moi qui n'avait jamais connu cette situation.
Après 3 mois d'attente, d'enervements et autres, on m'a versé mon du, sans aucune excuses pour les désagréments et aucune raison sur le bien fondé de leur retard.
Aujourd'hui, après trois mois face à cet incident, je me retrouve à nouveau en attente (un mois et demi en ce jour) de mes indemnités journalières. J'ai appelé, envoyé un mail d'urgence il y a 15 jours, et je suis toujours sans réponse. Pas un mail. Pas un appel pour me confirmer la prise en considération de ma demande...Honteux!!!
En plus de mon retard de paiement, j'attends une régularisation de l'ensemble de mes IJ car on me plafonne sur ces dernières. Mon statut n'a pas changé, ni même envers la CPAM et à aucun moment je dépasse le montant du salaire que je percevais en activité. Bref... sachez également, que la CPAM n'y est en rien à tout cela car elle a toujours respecté son timing. 
Tout ça pour dire que cette compagnie est loin d'être la meilleure notamment au niveau de son service clients. Il est déplorable!
Ils doivent ignorer'nos situations pour ne l'avoir peut-être jamais vécu. Même si je ne leur souhaite pas, il faut qu'ils comprennent que nous n'avons pas besoin de soucis financiers ou autres. Notre quotidien est assez dur comme cela.
La moindre des corrections est de rappeler l'adhérent quand il laisse des messages (téléphoniques/mails).
</t>
  </si>
  <si>
    <t>patrick-53963</t>
  </si>
  <si>
    <t xml:space="preserve">En invalidité 2eme categorie depuis le 1er janvier 2017 je n' ai à ce jour rien reçu comme pension malgré l envoi du dossier complet? par mon employeur .Il manque toujours un papier contact téléphonique nul toujours la même réponse dossier en cours de traitement 
Une honte pour un tel organisme de laisser des gens en souffrance physique déjà difficile à vivre sans ressources alors que l'on y a le droit un avocat me conseille de les assigner en justice ça va être fait </t>
  </si>
  <si>
    <t>ryck29140-51022</t>
  </si>
  <si>
    <t>Prevoyance lamentable , 6 mois de retard dans les complement de salaire  , personnel in joignable  et incompétent , suivi de dossier nul , je vous souhaite pour 2017 d être en ald  comme mon epouse .</t>
  </si>
  <si>
    <t>lyly0509-50051</t>
  </si>
  <si>
    <t>contrat de prévoyance avec mon employeur j'ai soumis un dossier étant invalide depuis le 1 juin toujours pas indemniser car on me demande toujours des documents manquant qui au final mette 3 semaine a être traiter en sachant que lors de notre dernier entretien téléphonique on m'avait certifier que c'étais les derniers document manquant mais bien sur on ma fais parvenir un autre courrier pour d'autre document j'ai toujours été ponctuel sur les document a fournir donc j'ai du en renvoyé et la au téléphone ce matin on me dit qu'on traite les document du 15 novembre qu'il peu y'avoir 3 semaine de délais pour traiter mes documents et donc recevoir mon 1er versement je suis outrée mais pas étonné vu tout les commentaire négatif que je lis</t>
  </si>
  <si>
    <t>laopi-132657</t>
  </si>
  <si>
    <t xml:space="preserve">Avec 97.7% d'avis défavorable je crois que la messe est dite en ce qui concerne cet "organisme".
J'y ajoute mon commentaire défavorable. Plus de 3 mois de retard dans le traitement de mon dossier qui n'a toujours pas avancé malgré de nombreuses relances.
Je doute fortement des 2.3% d'avis "favorables" qui je pense ont été écrit par des employés.
</t>
  </si>
  <si>
    <t>CNP Assurances</t>
  </si>
  <si>
    <t>chris-129698</t>
  </si>
  <si>
    <t xml:space="preserve">je suis très déçue par la CNP, ils mettent un temps fou à répondre à votre demande d'assurance de prêt immobilier, dossier ouvert le 13 juillet, nous somme le 28 Août et je n'ai toujours pas de réponse malgré 4 mails et 6 appels.
 </t>
  </si>
  <si>
    <t>grisou4fm-115001</t>
  </si>
  <si>
    <t>Surtout ne pensez pas que la CNP c'est la poste !!
ils répondent à vos courriers mais ... à votre ancienne adresse d'il y a 2 ans alors que votre CCP est bien domicilié à la bonne adresse. 
Après 2 mois d'attente pour un rachat d'assurance vie seule une relance par mail m'a fait découvrir qu'il y avait eu 2 lettres envoyées à mon ancien domicile.
Pour toucher votre argent il faut tout leur dire dans la fiche de renseignement. Votre salaire, votre patrimoine avec sa répartition et immobilier, épargne,... Et ce que vous comptez faire de la somme à percevoir. 
Je ne parle même pas des échanges avec le service client. Si vous transmettez une réclamation vous recevez une réponse mais si vous avez une question à poser il faut de nouveau tout expliquer !!!
C'est usant la CNP c'est une verrue qui dégrade l'image de la Banque Postale. Même les conseillers financiers s'y cassent les dents.
Conclusion plus jamais de CNP pour moi et je souhaite beaucoup de courage et de patience à ceux qui y reste.</t>
  </si>
  <si>
    <t>peace-113207</t>
  </si>
  <si>
    <t>Bonjour, mon père essaie tout simplement de clôturer son assurance vie, les papiers ont été signé le 31 mars avec son conseiller qui lui a annoncé un délai de 15 jours de traitement. Mais voilà, maintenant ce conseiller lui dit après plusieurs relances que cet assureur vient tout juste de recevoir le courrier... Et que s'il ne reçoit pas le virement d'ici 2 semaines et bien qu'il ne sait plus quoi faire! Non mais là ça devient un gag! Ça sert à quoi d'avoir un conseiller et une assurance vie si c'est pour se retrouver dans la merde comme ça !</t>
  </si>
  <si>
    <t>katellb-109037</t>
  </si>
  <si>
    <t xml:space="preserve">Bonjour, mon mari est en affection longue durée depuis août 2020. Le dossier transmis via le crédit agricole Atlantique Vendée début décembre n'est toujours pas traité malgré un nombre incalculable de relances de la banque et de la nôtre. Soi disant que le médecin a fait une demande de desarchivage en décembre et depuis rien de rien, aucune nouvelle. Nous avons rv avec un avocat le 8 avril. Ne surtout pas souscrire cette assurance.
</t>
  </si>
  <si>
    <t>zouzou07-108554</t>
  </si>
  <si>
    <t>Un étoile c’est trop!
Attention à cette assurance qui prélève plusieurs fois chaque mois pour la même assurance. Prélèvement sans échéancier annuel pour dissimuler les prélèvements. Un seuil échéancier pour deux assurances identiques. Au passage, la seconde est plus chère bien sûr.
Difficile de se faire rembourser l’indu malgré plusieurs courriers en recommandé. 
Je ne pense pas être le seul dans ce cas. Ils sont de mèche avec la banque postale pour leurs petites magouilles!
La banque postale qui prélève pour eux fait la sourde oreille.
Prenez garde  !!!</t>
  </si>
  <si>
    <t>caty-104469</t>
  </si>
  <si>
    <t xml:space="preserve">Bonjour,
J'appelle toutes les personnes étant dans mon cas face à la CNP ASSURANCE PREVOYANCE SANTE etc....à venir vers moi.
Si j'ai 1 étoile c'est que je ne pouvais pas faire autrement, je ne voulais pas en mettre le système bloque l'annonce, un minimum est requis....mais c'est vraiment à contre coeur
En effet depuis Août 2020 j'essaie d'obtenir pour ma mère âgées de 86 ans une rente suite à une souscription il y a 20 ans à PROTECTYS AUTONOMIE. A ce jour, reconnue en GIR3 pour le moment et son état de santé pouvant être d'ici quelques temps mis en GIR 2, nous avons fait la demande d'une rente à laquelle elle peut prétendre. Un médecin conseil de CNP est venu pendant 2 h lui poser des questions  le 5 janvier 2021 et à renvoyer le dossier à la CNP. Depuis, j'ai téléphoné le 03/02/21 puis ce jour pour savoir ou en était  le dossier. RIEN, le mr ne savait pas " je suis à l'accueil moi" un interlocuteur m'a même insulté !! et la rebelote 31 mn d'attente et là une autre personne à l'accueil téléphonique du nom de Sonia qui me dit qu'il n'y a pas de dossier et quand je mise à hurler (oui j'avoue j'ai craqué ...) elle a retrouvé trace du dossier et m'a répondu qu'il était au service gestion et qu'il fallait attendre encore PLUSIEURS MOIS. 
STOP à cette inquisition de notre argent durement gagnés.
Il faut que l'on se regroupe que l'on échange, ne pas rester seul chacun dans nos coins. Il faut contacter les médias.
Merci pour vos réponses et excuser ma colère car chaque jours que ma mère passe est une victoire.
Cathy  </t>
  </si>
  <si>
    <t>mimiyan-103670</t>
  </si>
  <si>
    <t>A fuir!!! Délais de traitement des dossiers très longs, indemnisations difficiles à régulariser et s'armer d'une grande patience pour les joindre quand il vous arrive déjà ce pour quoi vous êtes sensé être assuré.....</t>
  </si>
  <si>
    <t>farigoulette-102349</t>
  </si>
  <si>
    <t>Injoignable par téléphone. Je souhaite effectuer un rachat total de mon assurance vie. Il est impossible de contacter CNP assurances par téléphone : après plus de 5 minutes d'attente, on vous raccroche au nez !
C'est pourquoi, je constate que l'on prend votre argent en moins de 2 minutes, mais il faut alors plusieurs semaines pour vous le restituer !
Pas cool !!!</t>
  </si>
  <si>
    <t>chris-100097</t>
  </si>
  <si>
    <t xml:space="preserve">CNP = à éviter ! mon père récemment décédé avait une grosse assurance vie chez CNP. Au moment du dénouement, la CNP a encore pris des frais de 2,5% sur le versement et ne nous a fourni aucun détail des sommes. Quand on appelle le conseiller, il est aux abonnés absents.
Nous avons même adressé un courrier recommandé au directeur de la relation clients qui est resté sans réponse. Scandaleux !
</t>
  </si>
  <si>
    <t>mas-100035</t>
  </si>
  <si>
    <t>Minable à tous niveaux nous attendons un versement assurance vie depuis 8 mois nous avons envoyé les documents 8fois!!!! Nous ne reccomandons surtout pas cet assureur</t>
  </si>
  <si>
    <t>akzk-98813</t>
  </si>
  <si>
    <t>Bonsoir,
mon oncle est décédé le 30 décembre 2018: il avait souscrit un contrat pour ses funérailles via La Poste, donc la CNP, et l'entreprise de prestation de prévoyance "Le Choix Funéraires S.A. UDIFE".
Ses dernières volontés ont été communiqué trop tardivement pour pouvoir les respecter, car ils n'ont pas su demander un contact à prévenir de l'assurance en cas de décès. Il a fallu fouiller dans les piles de papier du défunt pour recouvrir son existence.
Du moment que les cotisations tombaient, tout est réglé !
Il a fallu attendre avril 2019 pour que la CNP daigne payer "Le Choix Funéraires S.A. UDIFE" et donc la société de pompes funèbres pour les obsèques:
Pas moyen de communiquer et relancer le "bunker" CNP d'Orléans La Source sans avoir soit mème un compte à La Poste.
C'est tout simplement scandaleux d'avoir affaire à des entreprises et individus ne remplissant pas leur obligations professionnelles dans ce type de marché financier particulier dans le domaine sacré du décès, où nous devons nous battre pour faire avancer les dossiers, en plus de la peine et autres difficultés administratives de ces instants.
JE NE RECOMMANDE PAS CES ORGANISMES POUR PRENDRE UNE PRÉVOYANCE DÉCÈS: PAS DE SOUTIEN DES FAMILLES DES DÉCÉDÉS: QUE DES COMPLICATIONS.</t>
  </si>
  <si>
    <t>den--98699</t>
  </si>
  <si>
    <t>Incompétence manifeste ! Le capital décès de notre mère a été viré sur un mauvais compte malgré l'envoi des justificatifs RIB, CI etc. 
CNP reconnaît son erreur, mais sans lave les mains " c'est à vous de vous débrouiller pour récupérer le capital ". Aucun étonnement de la part des conseillers et aucune excuse ... certainement coutumier du fait !</t>
  </si>
  <si>
    <t>plq-98375</t>
  </si>
  <si>
    <t>En un mot: NULS.
Communication: zéro.
Suivi: zéro
Vitesse: zéro.
Efficacité: zéro.
Temps de traitement: scandaleux.
Il est incroyable qu'il soit impossible d'avoir un contact HUMAIN. Tout est froid, automatisé.</t>
  </si>
  <si>
    <t>leasarah-96946</t>
  </si>
  <si>
    <t>Je n'ai jamais eu affaire à un service client aussi incompétent. Comme beaucoup de personnes l'ont mentionné: un interlocuteur = une version différente. Il manque soit disant à chaque fois, un document qui a déjà été envoyé. Mon dernier échange a été pour le dire très cocasse. Le chargé de clientèle m'informe qu'un courrier part ce jour, à une adresse où je n'habite plus depuis 6 ans ! Alors que sur mes recommandés, mon adresse actuelle est mentionnée, et que je n'ai jamais donné une autre adresse que celle-ci. Ils ont juste eu la bonne idée, de prendre celle inscrite sur mon passeport.  Quel inventivité ! Cela force l'admiration.</t>
  </si>
  <si>
    <t>26 avril 2020 suite à une expérience en avril 2020</t>
  </si>
  <si>
    <t>baudoin-89157</t>
  </si>
  <si>
    <t>Que dire de cette assurance? J'ai un dossier en cours depuis 2016, il manque en permanence des papiers que j'envoie en recommandé  depuis des mois et des mois . Quand je téléphone à la CNP, vous tombez sur des interlocuteurs qui vous répondent oui oui..... Je demande qu'on puisse me rappeler mais sans aucun appels téléphonique.Donc, je demande de l'aide à mon conseiller bancaire. C'est un combat de tous les jours, vers qui se retourner? Je trouve cela totalement déplacé leur façon de faire. De toute façon, la CNP ne veut pas payer. Si une personne à une solution contactez moi.</t>
  </si>
  <si>
    <t>magrok-87322</t>
  </si>
  <si>
    <t>Des guignols, vous êtes bénéficiaires chez eux, vous pouvez crevez pour récupérer votre assurance vie. Ils clôturent votre dossier sans vous expliquer quoi que se soit. Des charognards qui se font de l'argent sur le dos des morts. Ils ont aucuns scrupules. J'espère juste qu'ils feront faillites.</t>
  </si>
  <si>
    <t>lydie18-86473</t>
  </si>
  <si>
    <t>très déçu, il faut des semaines voir 2 mois pour récupérer des fonds placé, on vous ballade ou on vous renvoie ballader par contre quand il s'agit de placer on hésite pas a vous garder 1h au téléphone en 10 ans j'ai été reçu qu'une fois avec bienveillance.</t>
  </si>
  <si>
    <t>dudulolo-85626</t>
  </si>
  <si>
    <t xml:space="preserve">en arrêt maladie depuis 18 mois ,toujours pas de traitement du dossier,aucune réponse de leur part. Fuyez !!!!et en plus appels surtaxés sans pour autant 
 nous donner de réponses satisfaisantes en nous demandant de patienter. Il est fort probable qu'à la fin ,nous ne serons pas indemnisés pour des raisons qu'ils leurs appartiendrons. </t>
  </si>
  <si>
    <t>tara-80352</t>
  </si>
  <si>
    <t>aucun interlocuteur en cas de soucis 
en arret et signalé avec dossier depuis plus d'1 an aucune indemnisation a ce jour par contre on continue les prelevements et surtout aucune explications ni echanges</t>
  </si>
  <si>
    <t>f5ugx-79535</t>
  </si>
  <si>
    <t>Me doivent des reglements depuis mai pour incapacite de travail reconnue avec courrier d'acceptation bien reçu  mais depuis plus de nouvelles avec réponses évasives des copies collés ni plus ni moins ....</t>
  </si>
  <si>
    <t>nick-79262</t>
  </si>
  <si>
    <t>Accueuil, traitement du dossier, efficacité TOUT EST NUL ET FRANCHEMENT AHURISSANT. Pas de suivi et mes interlocuteurs n'en ont rien à faire de l'impact que leur je-m'en-foutisme sur mon quotidien</t>
  </si>
  <si>
    <t>binouz-77774</t>
  </si>
  <si>
    <t>Dossier très long à traiter pour décourager les gens,les règlements se font du coup après, il ne faut pas être dans le besoin ! l'assurance Demande des papiers qui ne correspond pas du tout à la demande.</t>
  </si>
  <si>
    <t>peperehautsdefrance-76304</t>
  </si>
  <si>
    <t>Très difficile à joindre, demande par internet ne fonctionne pas, conseillers ne peuvent rien faire, mais rien de rien, bref, je ne sais plus comment faire pour seulement commencer les démarches. C'est totalement NUL.</t>
  </si>
  <si>
    <t>CNP  CAISSE D EPARGNE detient illegalement 78 000 euros heritage de notre pere depuis 1 an qu elle refuse en depit de dizaines de CT et courriers recommandes de rembourser sous des pretextes dilatoires incoherents et recurrents</t>
  </si>
  <si>
    <t>didier56-72435</t>
  </si>
  <si>
    <t>A fuir , impérativement , aucunes garanties , se contente de prélever leur cotisation , si vous avez une quelconque réclamation a effectuer vous vous heurter au mur du silence ,a bon entendeur!!!!!!!</t>
  </si>
  <si>
    <t>laurent-72037</t>
  </si>
  <si>
    <t>Le sommet de l'incompétence allié avec un sens absolu du j'en ai rien à foutre. Magnifique. Que tous les déçus me contacte pour ester en justice. Les motifs de pousuite ne manquent pas. Marre,marre de laisser de l'energie pour obtenir mes droits,énergie nécessaire pour résoudre mes problèmes financiers et physique.</t>
  </si>
  <si>
    <t>maig-48074</t>
  </si>
  <si>
    <t>assurance de pret immobilier imposé par le CIF , accident du travail avec incapacité de travailler, ils n'ont jamais voulu prendre le relais des echeances du pret, comme l'indiqué le contrat, renvoi de documents sans fin, " non pas reçu ceci " non pas reçu cela" , ils ont trouvés toutes les excuses pour ne pas payer. etc...ensuite licenciement pour non reclassement, reconnu travailleur handicapé.. idem non pas pris les mensualités...à ce jour, l'enchainement obligation de vente forcé de notre domicile et dans l'impossibilité de se reloger, car la vente ne recouvre pas le pret. Merci CNP</t>
  </si>
  <si>
    <t>jeronimot-71364</t>
  </si>
  <si>
    <t>Un assureur qui n'assure vraiment pas. On paye pour une garantie ? Non on paie pour rien.</t>
  </si>
  <si>
    <t>soso-71335</t>
  </si>
  <si>
    <t>la HONTE de l'assurance, un délai énorme d'attente tout est fait pour retarder le traitement de notre dossier, demande de papier qui n'a rien a voir avec notre situation d'aujourd'hui? obligé de rendre des compte sur des arrêts de maladie Datent de 2013 alors que a cette époque la nous étions pas assurés chez eux.Nous vivons a crédit et nous sommes obligés de rendre des comptes a notre banque tout les mois car nous sommes pas indemnisés</t>
  </si>
  <si>
    <t>angelmes-69189</t>
  </si>
  <si>
    <t>Nul nul nul</t>
  </si>
  <si>
    <t>raslebol-69042</t>
  </si>
  <si>
    <t>Assurance prêt immo:
Pitoyable, aucun professionnalisme, totalement incompétent et aucune communication vers ses clients.
N'hésite pas a laisser ses clients 5 mois sans les indemniser (à raison de 850.00/mois) pour des raisons d'incompétence et d'une gestion défaillante du suivi de leurs dossiers.</t>
  </si>
  <si>
    <t>jerem-68783</t>
  </si>
  <si>
    <t>Pour un rachat total d'assurance : délais annoncés par téléphone non respectés. Aucun service en ligne... dommage à l'heure du tout numérique... et aucun moyen de leur transmettre des infos par mail... Pas facile de les joindre par téléphone mais les interlocuteurs sont cordiaux malgré qu'ils soient incompétents car ne pouvant pas intervenir.</t>
  </si>
  <si>
    <t>julius-48429</t>
  </si>
  <si>
    <t>Je suis en invalidité 2 et CNP assurance me répond. "Après un nouvel examen CNP a maintenu sa décision de refus pour "origine de la maladie"suite à une plainte et en instruction au pénal pour harcèlement sexuel. L'origine de la maladie "la Dépression" fait partie des EXCLUSIONS. Je suis scandalisée de leur réaction.</t>
  </si>
  <si>
    <t>alain09190-67878</t>
  </si>
  <si>
    <t xml:space="preserve">catastrophique. demande remboursement après décès contrat Poste Avenir faite le 17 mai 2018.
Réponse CNP en date du 10 juillet 2018 avec liste de pièces complémentaires à fournir avec déclaration partielle de succession retournées le 4 septembre 2018. Ce jour, ne voyant rien venir je les contacte. Ils n'auraient pas la déclaration partielle de succession . Un comble!!!!
Le </t>
  </si>
  <si>
    <t>bob34-66719</t>
  </si>
  <si>
    <t>Je confirme tous les avis négatif des internautes .Il nous est arrivé les mêmes problèmes concernant les envois de documents .Après renseignement il manquait toujours un document qui avait pourtant été envoyé à trois reprises avec AR .En faite la plaisanterie a duré 10 mois .Je n'ais eu satisfaction qu'après avoir fait intervenir un notaire .Il est vrai que que la somme qui est placée chez eux leur rapporte plus qu'a nous et plus le versement est retardé plus l'argent rentre dans leur caisse.Donc si je peux me permettre évité de placer vos économie  chez eux .</t>
  </si>
  <si>
    <t>patou-66224</t>
  </si>
  <si>
    <t>Service client plus que désagréable surtout lorsqu'il s'agit de remboursement ou de demande complémentaire dont ils n'ont pas l'habitude. Ils donnent des délais de réponses complètement démesurés 50 à 60 jours...A fuir...</t>
  </si>
  <si>
    <t>cnportekoi1-66004</t>
  </si>
  <si>
    <t xml:space="preserve">Monsieur Le Directeur CNP Assurances
Je vous renvoie les documents que j'avais déjà envoie en Juin avec accusé de réception et que votre fonctionnaire avait confirmé avoir reçu.
Après on a demandé une attestions sur l'honneur déclarant que je n'ai pas enfants, parce que " c'est le seul document qui manque".
Maintenant " c'est le seul document que on a reçu". C'est Kafkaisque et c'est du grand n'importe quoi.
 Je suis assez déçu de vous services et j'espère ne pas avoir à envoyer les documents une troisième fois. J'habite en Belgique et j'espère ne pas avoir à porter plainte contre vous dans le cadre des services transfrontaliers et protection des consommateurs européens.
</t>
  </si>
  <si>
    <t>vero-65960</t>
  </si>
  <si>
    <t>Mon père avait un contrat décès CNP. Aucune information n'est donnée lors du décès, ni même au notaire. Ils ne donnent aucune nouvelle et trainent un maximum pour verser le capital. Aucun détail sur les frais et qui ne correspondent pas du tout au capital</t>
  </si>
  <si>
    <t>raslebol-63862</t>
  </si>
  <si>
    <t>continue de prélever les primes d'assurance 2 mois après le décès de l'assuré pour un prêt immobilier et aucune prise de contact avec l'organisme prêteur pour régler la quotité et permettre d'établir un nouveau tableau d'amortissement</t>
  </si>
  <si>
    <t>mouana-58715</t>
  </si>
  <si>
    <t>CNP assurances sont les rois de la mauvaise foi et de la retenue de capitaux. Leur service client est déplorable, non profesionnel, à la limite de l'impolitesse. Ils semblent oublier qu'il s'agit de NOTRE argent (assurance vie dans mon cas).</t>
  </si>
  <si>
    <t>lapjar-57533</t>
  </si>
  <si>
    <t>Nous sommes le 22/09: ils risquent de retarder mon achat prévu le 27/09 alors que tout est OK pour la banque parce qu'ils n'ont pas traité un dossier médical reçu par les créneaux sécurisés habituels le 25/08. Une première interlocutrice très désagréable (rien à faire ce n'était pas son problème, c'est à nous de nous débrouiller) puis une seconde qui elle a retrouvé le dossier "en dossier orphelin". Nous avions reçu un courrier de relance il y a quelques jours que nous avions consciencieusement renseigné et renvoyé pour indiquer ou et quand mon épouse avait fait ses analyses et visite médicale...mais ce courrier est inutile car ils ne peuvent rien en faire ensuite...kafkaien</t>
  </si>
  <si>
    <t>15 juillet 2017 suite à une expérience en juillet 2017</t>
  </si>
  <si>
    <t>annie-56034</t>
  </si>
  <si>
    <t>Un conseil, fuyez cette assurance!!!!
la Cnp retient ABUSIVEMENT LE CAPITAL au décès de son client                                                                       A fuir!!!!</t>
  </si>
  <si>
    <t>fran21-55280</t>
  </si>
  <si>
    <t xml:space="preserve">Très mécontente !!!!
j'avais ouvert un contrat CNP TRESOR PROJETS l'an passé. Ayant besoin très rapidement de mon argent, il a fallu attendre presque deux mois pour récupérer mon bien malgré 2 recommandés et divers appels téléphoniques !!! résultat des courses j'ai enfin récupéré mon du qui en plus ne m'a rien rapporté sinon un très grand stress !!! un conseil : ne leur faites pas confiance ! la CNP profite de votre argent !!!
</t>
  </si>
  <si>
    <t>tina-53483</t>
  </si>
  <si>
    <t>Fuyez cette assurance. Imposée par la caisse d'épargne nous y sommes depuis 20 ans.  Nous rencontrons un problème et pour pouvoir faire valoir une maladie ils vous demandent des papiers qui datent de 20 ans. Style le bulletin d'adhésion ...
Que notre banque n'a plus non plus bien sûr .</t>
  </si>
  <si>
    <t>passage-51199</t>
  </si>
  <si>
    <t>Très très difficile le remboursement d'une assurance vie avant son terme ! même en respectant les termes du contrat !! des banquiers quoi ... rapide a vous prendre votre argent !! je ne conseil absolument pas de leur faire confiance !!</t>
  </si>
  <si>
    <t>momo-124123</t>
  </si>
  <si>
    <t>Nul, fuyez, ne passez même pas la porte.
Contrat prévoyance arrêt maladie, dossier complet, aucune indemnisation. On vous prend pour des pigeons au tel. 
On vous appelle pour vous demander un rib pour vous payer et puis rien. Vous appelez, on s'en occupe et rien. Juste bon à prélever.  J'ai pris rdv pour résilier  mon contrat et fait des devis ailleurs pour le reste. Il vaut mieux payer plus cher et avoir une indemnisation en cas de besoin.</t>
  </si>
  <si>
    <t>guypat68-115257</t>
  </si>
  <si>
    <t>Étant invalide et indemnisé au maximum par la sécurité sociale pour une insuffisance cardiaque ( je devais mourir en 2019 si je ne m'étais pas rendu aux urgences, sauvé de justesse  avec un traitement lourd), je ne suis en aucun cas pris en charge par mon contrat Prévoyance Maladie étendue de la Macif ?</t>
  </si>
  <si>
    <t>romeo00-64444</t>
  </si>
  <si>
    <t>Bonjour, Je tiens à remercier la Prévoyance Macif pour la prise en charge de mes indemnités dans le cadre de mon contrat de prévoyance des indépendants en cette période difficile. Bravo bon courage et merci encore.</t>
  </si>
  <si>
    <t>geant69-88741</t>
  </si>
  <si>
    <t>très nul cela fait 2 semaines que les personnes que j'appelles pour un contrat et il me tourne en bourrique  j'ai réglé mon échéance mais le contrat sur la vie est introuvable sur le site ils disent qu'ils me l'envoi par mail aucun mail je pensent que je vais résilier tous mes contrats</t>
  </si>
  <si>
    <t>gego-88293</t>
  </si>
  <si>
    <t>Mars 2019, j'ai eu un sinistre corporel assuré à la macif au travers d'un contrat Garantie des accidents. Mars 2020, aucune nouvelle malgré mes relances hormis des réponses "bateau". Incompétence incroyablement assumée de la macif, irrespect total de ses sociétaires et vraisemblablement volonté accrue de ne rien vouloir payer malgré l'existance de contrats spécifiques.
Lassée, j'ai saisi le concours d'un avocat qui assigne la macif en justice pour exécution déloyale d'un contrat d'assurance.
pour le reste, j'ai résilié tous mes contrats chez eux (6 au total).
A mon sens, pour avoir pratiqué de nombreuses compagnies d'assurance, la macif est la pire des pires!</t>
  </si>
  <si>
    <t>gigi33-87698</t>
  </si>
  <si>
    <t>Je résilie tous mes contrats dès la semaine prochaine! j'en ai plus qu'assez de devoir supporter l'incompétence des conseillers malpolis et grossiers. Plusieurs mois que j'attends le dénouement d'un dossier de sinistre sans que rien n'avance et personne ne me tient au courant de quoi que ce soit!!!
Fuyez la macif qui ne vaut pas un clou et je pèse mes mots!!!!</t>
  </si>
  <si>
    <t>julie62-87395</t>
  </si>
  <si>
    <t>9 mois que j'attends l'hypothétique fin d'un dossier de sinistre corporel dont toutes les pièces ont été réunies depuis belle lurette.
Lorsque j'en voie un courriel pour demander des informations, je n'ai aucun retour????... . J'ai récemment eu la chance d'avoir un conseiller (c'est très rare à la macif) qui s'est révélé être d'une rare incompétence ou du moins qui se distingué si tant est que je n'avais besoin de rien.
Je suis lassé par cette assurance et surtout lorsque je lis tous ces commentaires qui ressemblent au mien. J'ai demandé des devis par internet et je vais résilier tous mes contrats. C'est insupportable!!
Par anticipation, pour le service qualité et ses messages hypocrites, LAISSEZ-MOI TRANQUILLE!!!</t>
  </si>
  <si>
    <t>jessy-87081</t>
  </si>
  <si>
    <t>Bonjour,
A la suite d'un sinistre, j'essaie désespérément depuis plusieurs semaines de joindre la macif qui ne me répond jamais hormis des courriels automatiques qui affirment que ma demande est prise en compte. Le sinistre date de plus de 16 mois et je n'ai aucune nouvelle??!!!... . j'ai même envoyé un courrier en AR au service qualité qui ne m'a jamais répondu??? incroyable!!!.. .
Pourtant je règle depuis plus de 40 ans mes cotisations et je n'ai jamais vu une telle médiocrité de services à la macif. Ironie du sort, mon fils qui lui aussi subit un sinistre auto est dans la même situation, personne ne gère son dossier et aucun retour!!! C'est alarmant en plus d'être affligeant!
Je vais faire comme mon fils qui a tout résilié ses contrats car payer pour rien, non merci.
Je ne recommande absolument pas la macif qui est une assurance fantôme sauf pour les encaissements de cotisations.
Cordialement.</t>
  </si>
  <si>
    <t>parti-71329</t>
  </si>
  <si>
    <t>Bonjour,
Je ne comprends plus ce qui se passe à la macif. En effet, mon fils a chuté de vélo il y a déjà plusieurs mois et il a été vu par un médecin expert pour énumérer les postes de dédommagement. Le compte-rendu a été communiqué à la macif depuis mars 2019 et depuis......plus rien!!! Personne ne répond à vos doléances et du moins tout le monde et n'importe qui. Ces derniers vous racontent n'importe quoi et j'ai la certitude qu'ils cherchent à ne pas payer ce qu'ils nous doivent. Mon mari qui avait laissé un commentaire très négatif sur ce site et qui a pourtant laissé le numéro de sinistre pour être rappelé n'a jamais été contacté par la macif. par contre, l'une de leur "responsable" vraisemblablement très incompétente a osé nous envoyer un courrier par lequel elle nous enjoint à demi mots d'aller nous faire voir??!!.. . Furieux, mon mari a décidé de résilier tous nos contrats chez eux ce qui vraisemblablement les arrange car ils n'auront plus rien à régler. Nous envisageons de saisir un avocat. Surtout ne vous laissez pas abuser par leur tarifs alléchants et leur faux concept mutualiste qui n'existe pas. Les prix sont relativement bas car il n'y a aucun service derrière.
Je ne recommande pas la macif bien au contraire.</t>
  </si>
  <si>
    <t>jessica-74941</t>
  </si>
  <si>
    <t>Bonjour
Je dispose d'un contrat décès accident à la Macif
J'ai perdu mon époux le 30 juin 2019 suite à un accident
A ce jour mon dossier n'est toujours pas traité malgré mes nombreuses relances
Je me retrouve avec mes deux filles dans une situation financière très compliqué mais cela ne semble pas important à vos yeux
Presque 9 mois et demi et toujours rien
Chaque semaine on me promet que le dossier va être traité
Pour ce qui est de prélever les cotisations vous êtes toujours à l'heure par contre lorsquil s'agit de régler les prestations il n'y a plus personne
Ce n'est pas chose anodine de perdre son conjoint mais laisser une famille dans le désarroi ne semble pas vous poser de soucis
Jessica</t>
  </si>
  <si>
    <t>ronburgundy-74799</t>
  </si>
  <si>
    <t>J'ai le même problème que d'autres membres ici.
Après avoir résilié mon contrat Auto par recommandé, on m'annonce que ma Garantie Accident de la Vie n'est pas résilié et que je me suis engagé pour une année de plus...
Super... Sachant que j'ai globalement le même contrat avec mon assurance habitation et ma carte de crédit.
C'est la première fois qu'un assureur auto me fait ce coup là.</t>
  </si>
  <si>
    <t>sandra-72267</t>
  </si>
  <si>
    <t>Je suis assuré depuis 15 ans, pour 2 voitures, 2 motos et habitation,aucun sinistre.. j'ai eu un accident de moto et je pensais bénéficier d'une indemnisation a la hauteur de mon préjudice  sachant que je ne peux plus exercer mon métier, je ne peux plus rien faire avec ma famille, depuis bientôt 3 ans ma famille et moi on galère  . La macif m'a vendu cette assurance garantie vie comme une super assurance... Après la décision du medecin expert concernant mon handicap je reçois un courrier de la macif qui me propose une indemnisation très faible. Je me renseigne donc à un cabinet spécialisé qui me précise que normalement avec un contrat garantie vie je pouvais toucher 7 à 10 fois la somme proposée si javais signé dans une autre assurance que la Macif au même tarif ... Ils sont les seuls qu'il faut fuire...</t>
  </si>
  <si>
    <t>Assurance accident de la vie privée depuis des années qui n'a servie à rien puisque la Macif a tout mis en oeuvre pour ne pas intervenir dans mon dossier de dommage corporel couvert pourtant par mon assurance. Le dossier est aujourd'hui entre les mains du médiateur des assurances avant de saisir le TGI le cas échéant.
C'est une assurance à fuir!!! Ils ne sont pas sérieux du tout!</t>
  </si>
  <si>
    <t>mimi-68721</t>
  </si>
  <si>
    <t>Je suis très insatifait du régime prévoyance de la Macif.En arret maladie depuis 2 ans je n"ai été indemnisé que pendant un an.puis plus rien!!</t>
  </si>
  <si>
    <t>nb69100-67199</t>
  </si>
  <si>
    <t>Le 20/09/18 je contacte la macif pour modifié mon contrat auto je passe du tous risque au tiers payant. La aucun soucis par contre une semaine après quand je reçois les nouvelles échéance grand surprise le conseillé a modifié sans même m'en parler mon contrat de prévoyance en me passant d'une formule essentiel à une formule étendue. Suite a cela je passe un coup de téléphone la seul réponse qu'on m'apporte je vous rebascule à votre ancienne formule le conseiller à commis une erreur. Erreur ou démarche commerciale forcé. J'aurais pas fait attention mon contrat prévoyance était modifié a l'insu de mon plein gré. Et pourtant j'ai plus de 15 ans d'ancienneté chez eux et j'ai ma prévoyance + contrat auto + habitation + compte bancaire drôle de respect pour les anciens fidèles clients.
Pour l'instant je l'ai contacté depuis l'espace client en demandant la résiliation de la prévoyance.</t>
  </si>
  <si>
    <t>drek-64859</t>
  </si>
  <si>
    <t>Assuré depuis 1 nombre incalculable d'année (fidélité à  cette assurance)je viens d'avoir 1 accident de la vie .Nous avons maison,voitures,protection juridique,circulation accident,etc on me répond que j'ai quelques heures de ménage (aide à domicile) et c'est bien pauvre en regard de 45j d immobilisation totale voir plus .il faut souscrire une prévoyance supplémentaire pour la toilette à domicile! Un grand délai de carence va s'appliquer d'un an. On se déplace à leur bureau pour établir cette prévoyance supplementaire, et on apprend que la Macif ne dépêche jamais d auxiliaire de vie,que des femmes de ménage ,et le nombre d heures est toujours le même, toujours très succinct, immobilité partielle momentanée ou définitive. Le contrat dépendance n'est pas 1 vrai contrat dépendance. Quelle lourde déception. Assuré avec ou sans ce contrat dépendance,aucune solution!</t>
  </si>
  <si>
    <t>pa-64323</t>
  </si>
  <si>
    <t>2 mois sans réponse pour mes 3 messages envoyé sur le site à propos d'une assurance qui aurait du être arrêté depuis plusieurs mois maintenant et pour laquelle je suis toujours prélevé tous les mois.</t>
  </si>
  <si>
    <t>jakline56-60159</t>
  </si>
  <si>
    <t>Je quitte la Macif, mais j'ai un courrier de décembre 2015 stipulant que  mon contrat prévoyance individuel Z001 m'est acquis, qu'en conséquence les frais relatifs a mes obsèques seront remboursés dans la limite de 10% du dernier capital forfaitaire garanti soit 1880 € ceci sur justificatifs, cette allocation n'est pas revalorisée.
J'apprend ce jour par téléphone  que du fait que je quitte la Macif , mon contrat est perdu ????? Merci de me dire si c'est état de fait est légal</t>
  </si>
  <si>
    <t>tdingo-59568</t>
  </si>
  <si>
    <t>Comme beaucoup d'assureurs, la Macif garantie très bien ce qui ne vous arrive pas !
Néanmoins, je salue le professionnalisme de l'assistance qui a parfaitement joué son rôle lors d'un grave accident survenu aux antipodes : envoi d'un équipe médicale et rapatriement tous frais payés. Même les frais d'hôtel de l'accompagnant ont été partiellement remboursés.</t>
  </si>
  <si>
    <t>marikablak-55573</t>
  </si>
  <si>
    <t>assurances prevoyance deces prit par mon frere defunt a hauteur de 100000 impossible d avoir le reversement du capital au benificiaire les enfants demande des documents inpossible a avoir</t>
  </si>
  <si>
    <t>07 mai 2017 suite à une expérience en mai 2017</t>
  </si>
  <si>
    <t>jo-54527</t>
  </si>
  <si>
    <t>mon mari âgé de   68 ans est décédé suite à une chute ( hématome sous durale ) et moins de 3 mois après son décédé  j ai  été indemnisé</t>
  </si>
  <si>
    <t>evel56-50169</t>
  </si>
  <si>
    <t>sociétaire depuis 1965, ma mère a souscris une assurance accident de la vie.J'apprends que dès 75 ans, alors quelle en a bientôt 83 ans, elle n'est plus indemnisée suite à une chute qu'elle a fait chez elle sinon en tant que conductrice. Or, elle n'a jamais eu son permis de conduire. Je leur ai demandé de rembourser les sommes indument perçues, à ce jour je n'ai eu aucune réponse de leur part ni aucun geste favorable.</t>
  </si>
  <si>
    <t>juju44300-102980</t>
  </si>
  <si>
    <t>J’ai demandé En janvier 2020 à changer de formule d’assurance pour ma chienne. Je souhaitais passer de la formule essentielle à la formule privilège comme c’était prévu dans mon contrat. La modification de la formule peut se faire après une année de souscription à tout moment selon les conditions générales ! Aucune réponse de leur part obligée de les relancer en avril 2020 la ils me répondent en me disant que ce n’est pas possible car mon chien à plus de 7 ans!!! La blague ce n’est pas mis dans le contrat ! Et ça fait plus de 7 ans que j’ai l’assurance tout est fait pour ne pas payer alors que je l’ai  utilisée une fois  .du coup je les ai relancé 3 fois fin d’année 2020 et j’attend leur retour. Je suis en train de voir avec ma protection juridique. Leur service client est incompétent tout est fait pour ne rien rembourser...j’attend donc un retour positif de leur part . Quand je vous le temps que j’ai mis pour me faire rembourser d’une intervention avec un courrier de mon veterinaire parce qu’il m’avait fait un refus.... je suis déçue</t>
  </si>
  <si>
    <t>animaux</t>
  </si>
  <si>
    <t>gannja68--97522</t>
  </si>
  <si>
    <t>Jamais plus mon chien est pardon il faut marquer décédé  2 k 5 donc le droit de l enterré dans mon jardin sous un arbre qu il aime bien et là on me demande un certificat du vétérinaire donc il va falloir que je le déterre ça doit être une mauvaise blague et en plus il faut noter je rêve</t>
  </si>
  <si>
    <t>justine-steve21-81360</t>
  </si>
  <si>
    <t>Ils vendent l'avance d'argent grâce à la carte mais ont tellement de retard que le remboursement arrive plus de deux mois après les soins alors que le débit se fait automatiquement au bout d'un mois.. à fuir si vous ne voulez pas passer votre temps à justifier l'historique médical de votre animal et à attendre qu'on daigne faire ce pourquoi vous payez tous les mois.. être remboursé !</t>
  </si>
  <si>
    <t>steph-40848</t>
  </si>
  <si>
    <t>je suis assuré depuis 3 ans pour un terre neuve de 7 ans, 
aucun problème de remboursement. il y a 6 mois nous avons eu prise de sang-radio- échographie et médicaments.la cotisation a été largement amorti</t>
  </si>
  <si>
    <t>carmen--135274</t>
  </si>
  <si>
    <t>J'ai deux jeunes carlins et j'ai failli m'inscrire chez santé vet. Au téléphone, on me garantissait le remboursement des antiparasitaires et vermifuges et je vois dans le devis que c'est à hauteur de maximum 100 € par an, en fonction du niveau d'assurance. Donc 100 € de remboursement maximum pour la plus chère qui coûte 67,93 € par mois et par chien. Je vais donc de ce pas aller voir ailleurs car on m'a menti !</t>
  </si>
  <si>
    <t>SantéVet</t>
  </si>
  <si>
    <t>elco-131919</t>
  </si>
  <si>
    <t xml:space="preserve">Au départ tout va bien 20 € de cotisation mensuelle et dès que le chien est malade ils augmentent sur la base de la moyenne des remboursement de l'année précédente donc on arrive à 74 € de cotisation mensuelle pour les mêmes couvertures de remboursement 
A FUIR ABSOLUMENT </t>
  </si>
  <si>
    <t>caro-130138</t>
  </si>
  <si>
    <t>Assurance formidable quand il s'agit de souscrire !
Quand au remboursement c'est une autre histoire ! Il y a toujours une bonne raison pour ne pas rembourser !enfin c'est une assurance ! Pas sérieuse.</t>
  </si>
  <si>
    <t>marie-jose--125037</t>
  </si>
  <si>
    <t>Bonjour  ,
J'ai pris une assurance chez  Vida assurance  , 75 000 Paris .
Inutile de vous dire que je ne suis pas du tout satisfaite !
Ça fait plusieurs mois que j essaie de me faire rembourser  , En VAIN ...
ILS NE SONT MÊME PAS CAPABLES DE RÉPONDRE AU TÉLÉPHONE  ...
J essaie depuis le mois de février  .
VRAIMENT  A DECONSEILLER !!!!</t>
  </si>
  <si>
    <t>odin--124149</t>
  </si>
  <si>
    <t xml:space="preserve">J'ai donné plus de 1400 euros en trois ans et demi pour me faire rembourser 10 euros sur les 50 de la facture vétérinaire. C'était la première fois que mon chien était malade.... Santevet m'a retenu une franchise !!!!
C'est pas sympa, on m'a dit de mieux lire mon contrat..... Je précise que je suis en contrat confort plus soit 80% de couverture.... Soit disant !!!! 
Cerise sur le gâteau : je suis obligé d'attendre 9 mois pour résilier soit 360 euros à leur donner encore....... Évitez cette assurance,. </t>
  </si>
  <si>
    <t>axmanea-122018</t>
  </si>
  <si>
    <t>Les cotisations augmentent chaque année et les services diminuent chaque année, et migrent sur des formules plus chères. Aucune fidélisation des clients, aucune préoccupation concernant les assurés - on dirait seulement des caisses enregistreuses des cotisations.
(Presque) pas d'accompagnement en cas de problème (pas de réponses aux mails) , mais si vous demandez des infos commerciale, vous êtes inondés de messages et courriers.</t>
  </si>
  <si>
    <t>eric-116352</t>
  </si>
  <si>
    <t>Bonjour à la communauté. Un simple avis pour informer les détenteurs de Molosses sur les assurances santé. Seul santé vet (à priori la rolls des assureurs) prend en charge les interventions futures liées aux dysplasies. Vous trouverez leur publicité dans toutes les cliniques vétérinaires. La mise en place est plus que fastidieuse (pour ne pas dire impossible) car pour obtenir la couverture, il vous faudra effectuer des radios très prématurées (avant les 3 mois du chiot). Santé vet informe que votre vétérinaire devra leur faire passer les éléments et qu'ils refuseront tout envoi de votre part. C'est bien là que tout se complique car les praticiens ne feront pas suivre les éléments à l'assureur. Voilà une semaine que nous sommes confrontés à ce problème sans solution. Résultat des courses, nous ne pourrons assurer notre compagnon sur ces pathologies futures très coûteuses. Nous attaquons maintenant la deuxième partie de galère, résilier le contrat  d'assurance.... OBILGE DE SAISIR LA COMMISSION DE CONTROLE DES ASSURANCES...Donc, renseignez vous bien avant de souscrire et d'engager des dépenses (140€ d'examens notamment non remboursés) qui ne vous permettront pas de vous mettre à l'abri sur ces pathologies. A bons entendeurs !</t>
  </si>
  <si>
    <t>ninie21-113208</t>
  </si>
  <si>
    <t>Bonjour sa fait plus 15 ans que je dois être chez eux environ , ma chienne a 15an et demie , niveau remboursement sa va , mais quand je vois que sa fait des années que je suis chez eux aucune remise la je vois que l augmentation est de 12€ , au début j ai pris la plus grande option il y a 2 ans j ai pris la 1er . Vu que j ai changer de contrat retour à zéro . Aucun rabais après des années chez eux , je paie plus chère de mutuelle pour ma chienne que pour moi . Je pourrais changer je le ferais éviter .</t>
  </si>
  <si>
    <t>chris38-112427</t>
  </si>
  <si>
    <t xml:space="preserve">A FUIR !!!!
Très chère pour le résultat 
Assurer pour mon perroquet 
Consultation vétérinaire 75€ remboursé 0,74€
Soit disant au téléphone franchise de 50€ mais pour moi le calcul et erroné donc à fuir
</t>
  </si>
  <si>
    <t>ad-110294</t>
  </si>
  <si>
    <t xml:space="preserve">A éviter absolument si vous voulez une bonne mutuelle pour votre compagnon.
Le discours charmeur a l adhésion ne correspond absolument pas à la réalité. Ils m ont confirmé à trois reprises prendre en charges des soins par téléphone pour au final dire que le conseiller s est trompé,  aucun geste ni compation envers le petit malade.Et surtout   des mensonges par téléphone.  Nous allons devoir adhérer à une deuxième mutuelle  pour soigner notre petit chien correctement </t>
  </si>
  <si>
    <t>simba-103312</t>
  </si>
  <si>
    <t>Je suis extrêmement déçue par cet assureur. Il utilise tous les prétextes pour limiter les frais de remboursement. Les montants annoncés avant la signature du contrat ne sont pas les mêmes que les remboursements pratiqués. On vous annonce un montant de 100 euros qui sera remboursé pour une castration puis l’on ne vous rembourse que 42 euros sous prétexte que cette opération entre dans le cas de la prévention. 
J’assimile ces méthodes à un dole car je n’aurais jamais signé ce contrat chez SantéVet. A fuir donc !!!!!</t>
  </si>
  <si>
    <t>marie-100358</t>
  </si>
  <si>
    <t xml:space="preserve">Bonjour, je suis très déçu de santé vet.
L'accueil est bien mais ils ne prennent pas en compte les courriers et mails.
Mon chat a fugué et malgré mes requêtes voilà quelques mois que santé vet continue à me prélevez des sous.
J'ai du bloqué le mandat car ils me disent ne pas recevoir mes documents et ne cherche pas de solution pour moi malgré mes courrier et mail..je paie encore et encore et ils rajoute même des frais.
Ils on relancer un mandat sur mon compte sans mon autorisation. </t>
  </si>
  <si>
    <t>nafnalleloup-90392</t>
  </si>
  <si>
    <t>très content des services de santévet et de tous  les acceuils téléphoniques que j'ai pu avoir</t>
  </si>
  <si>
    <t>archie12-89737</t>
  </si>
  <si>
    <t xml:space="preserve">Assurance souscrit fin novembre 
Avec des belles promesses de tout rembourser ! (Enfin presque) 
Mon animal décembre montre des signes de faiblesse au niveau des hanches 
Après 45 jours de carence 
Scanner 490€
Diagnostics : têtes fémorales nécrosees 
RésultatPhysiothérapie 500€
Et move pour muscler 200€ 
Après .. 5 mails de Réclamations de la part de Santevet 
Et 5 appels téléphoniques tous hallucinatoires avec une interlocutrice qui m'a pris de haut que j'ai dû interrompre à plusieurs reprises me prenant pour une idiote ( bac +5) madame ! 
Résultat après 3 mois d'attente 
Devinez ?
Pas de remboursement 
Pourquoi ? 
L'animal avait des douleurs avant la souscription du contrat .. ah bon bonne blague
Je vous remercie santé et d'éviter de me répondre que vous êtes désolé (pas autant sur moi ) 
C'est scandaleux comme attitude aucun respect du client 
Prendre les mensualités ça oui ! Mais après rien n'est plus possible !
Moi je suis désolée, en ce qui me concerne cher Santvet le dossier partira aux contentieux avec déclaration à la DGCCRF 
Sans oublier la radiation de mon contrat 
A bon entendeur ! 
</t>
  </si>
  <si>
    <t>09 mai 2020 suite à une expérience en mai 2020</t>
  </si>
  <si>
    <t>hunger-89493</t>
  </si>
  <si>
    <t xml:space="preserve">Mon autre chat est assuré à la Banque postale. J aurai du contracter 1 assurance chez eux pour Heidi. Indiana a été remboursé en 1 semaine. Heidi encore pas de nouvelles au bout de 4 semaines ! Le service client me balade depuis 1 mois en me disant qu'ils n'ont pas reçu les documents alors qu un autre conseillé me dit qu il les a. Je me fais engueuler par le conseillé car je ne fourni pas les documents demandés alors qu'ils sont dans l espace.meme mon véto a essayé de les joindre!!
Certes j ai pris 1 assurance chez eux en février et on découvre malheureusement en avril que mon chat heidi a 1 pathologie grave. Et la parcours du combattant pour se faire rembourser.  Je hais cette assurance et leur façon de vous traiter. Tant qu on a pas signe le contrat, ils sont sur vos cotes plusieurs fois par semaine en mode harcèlement. Une fois signé, le service n y est plus... 
J ai honte pour vous.
</t>
  </si>
  <si>
    <t>soso-88063</t>
  </si>
  <si>
    <t>Une horreur fuyez prix exorbitant car ils payent les vétérinaires pour nos proposer leurs assurances ca fait 3 mois que j attends mon remboursement !!!!!!!</t>
  </si>
  <si>
    <t>marine-1993-87763</t>
  </si>
  <si>
    <t>Mon chat de 2ans et demi a développé une pathologie assez rare appelée chylothorax, qui s'est développée en 24h. J'ai eu la chance d'avoir au téléphone, Miriam, qui m'a été d'une grande aide, très compréhensive et très réactive, un grand merci à elle et également à l'équipe Santevet qui ont fait le nécessaire pour la santé de mon petit chat!</t>
  </si>
  <si>
    <t>virtam-81592</t>
  </si>
  <si>
    <t xml:space="preserve">J'ai actuellement 4 chats assurés chez SANTEVET.
J'ai fait appel aux garanties des contrats et je n'ai eu aucun problème de remboursement (délai) ou d'application des garanties (montant calculé de l'indemnité). Concernant les contrats et étant moi même dans l'assurance depuis 15 ans , je n'ai pas eu de " surprise" pour l'instant étant donné que j'avais pris connaissance des conditions générales ( notamment délai de carence , exclusions éventuelles de maladie etc...). Comparativement à ce que propose le marché   je trouve que SANTEVET propose des contrats interessants et rapport Garanties / Prix je n'ai pas trouvé à ce jour d'équivalent ( oui bien sur il peut y avoir moins cher mais il y a très peu de garantie donc inintéressant ...). Concernant les commentaires négatifs relatifs au taux de prise en charge , je pense qu'il faut prendre un peu de recul sur le sujet : les frais vétérinaires sont très très chers lorsque l'animal est " vraiment malade" et même un taux de remboursement de l'ordre de 70 ou 80% prend tout son sens. Il est vrai qu'on peut être contrariée de ne pas être remboursé en totalité sur de petites sommes... ou alors il faut augmenter sa formule et le prix augmente ! Je n'ai pas mis 4 étoiles car je ne suis pas assurée depuis assez longtemps pour juger l'évolution des cotisations dans le temps. </t>
  </si>
  <si>
    <t>fab-79929</t>
  </si>
  <si>
    <t>Très déçu de cette assurance, les remboursements sont faible voir inexistant. En ce qui me concerne sur 4 consultations, 2 ont reçu une fin de non recevoir (pas de chance pour moi c'était les plus onéreuses). Je viens d'envoyer un courrier pour m'en désengager l'année prochaine.</t>
  </si>
  <si>
    <t>bizet-79507</t>
  </si>
  <si>
    <t xml:space="preserve">avions pendant période carence 45j fait rappel  vaccin pour Winston
 le  véto avait constaté début gingivite soigné sous  antibio. juillet checkup complet et gingivite aigue  déclarée  nécessitant intervention  dentiste spécialisé. Prise en charge acceptée verbalement puis refusée
 attendons depuis 1er aout retour  envisageons annuler assurance.
Quant à Jerry  assuré   5 ans sans cout  à l'assurance. avons sollicité SantéVet cet été car malheureusement écrasé par  voiture constat fait chez véto plus incinération 60 eur non remboursé. </t>
  </si>
  <si>
    <t>solange-76566</t>
  </si>
  <si>
    <t>Mitigée</t>
  </si>
  <si>
    <t>gg-76135</t>
  </si>
  <si>
    <t>Attention au promesses commerciales non tenues! Lisez très attentivement le contrat avant de signer pour éviter les mauvaises surprises.</t>
  </si>
  <si>
    <t>cat-67155</t>
  </si>
  <si>
    <t xml:space="preserve">Je n avais aucun problème de remboursement et j 'étais satisfaite de Santé Vet....par les précédents intermédiaires  jusqu à ce que, pour la première fois, je sois en relation téléphonique  avec ce que je  pense  être un "salarié" qui fait ou croit faire du zèle et ne comprend et ne sous entend pas les détails de la langue française aussi bien au plan lecture des prescriptions et factures qu' expression orale.
Aussi s 'oppose t' il  de manière incohérente à la résolution  de mon dossier et requiert il des éléments dont il est en possession ( ce qui corrobore le fait qu 'il ne comprenne rien au système et à ce qu'il lit).
Ne sachant pas m expliquer oralement ce qu' li est souhaitable que je transmette comme information et en droit de demander si tant est que ce soit justifié, il s' attache et se réfère au formulaire lui même pas suffisamment détaillé dans le cas de mon animal.
Cas alors qu 'il faudrait pouvoir reprendre   et affiner les détails des dates et de la situation effectivement complexe.
La rédaction du formulaire qui est renvoyé permet d d apporter  une réponse généraliste mais pas de rentrer dans les détails que ce salarié ne parvient pas ou ne veut pas entendre se positionnant plutôt en " petit chef" détenteur d' un pouvoir  
Par contre je verse une lourde cotisation depuis plus de trois ans et une moins lourde pour un second animal et dans ce sens cela fonctionne - comme toujours - très bien pour l encaissement...
Je vais devoir procéder par voie de recours juridique. 
</t>
  </si>
  <si>
    <t>cel-65930</t>
  </si>
  <si>
    <t>Très déçue par cette assurance. Si vous n'avez pas de problème particulier, je vous la conseillé mais des que vous aurez une demande de remboursement pour une maladie qui nécessitera un suivi régulier, ils trouveront toujours   moyen de ne pas vous rembourser via des exclusions. Et face aux demandes d'explications, ils resteront tres vagues dans leurs reponses. A éviter donc si vous souhaitez une assurance à votre écoute.</t>
  </si>
  <si>
    <t>lola-64951</t>
  </si>
  <si>
    <t>très déçue après 5 ans d adhésion
résiliations abusives non conforme aux contrats en vigueur 
en ayant lu les remarques ici je pense que je ne contesterai pas et j irais voir ailleurs!</t>
  </si>
  <si>
    <t>brice-64719</t>
  </si>
  <si>
    <t>A fuir,des contrats de vicieux,des conseillers menteurs ,j'attends encore mon coup de fil en urgence ,des mensualités qui augmentent (jolie surprise) des voleurs en puissance,même pas fichu de rembourser une option inutile.
La franchise pour vos actes vétérinaire sur votre mutuelle vous en rêviez? Santévet l'a fait.</t>
  </si>
  <si>
    <t>kaariinee-62466</t>
  </si>
  <si>
    <t>Bonjour, j'ai SANTEVET assurance depuis 2007 pour deux chats, l'un n'est plus vivant.Le deuxiéme est resté assuré jusqu'au mois de Mars 2018, puis le contrat a été resilié par Santévet car on m'accuse d'avoir fraudé, ce que je n'ai pas fait, il y a eu une erreur dans l'envoi d'un fichier, j'ai interverti des documents, le bon sens aurait voulu que l'on ne tienne pas compte de mon envoi car le document n'était pas signé de ma part et je n'avais pas joint d'attestation d'honneur de la part du vétérinaire et de moi même.Bilan, j'ai du changer de vétérinaire, je paie une assurance pour rien jusqu'à octobre 2018. Au téléphone, j'ai eu des personnes odieuses, mais aussi des personnes trés genées par la situation.Mon chat a 12 ans et c'est maintenant qu'il aurait besoin d'être assuré.J'ai écrit une lettre au PDG en lui demandant d’arrêter les prélèvements, j'attends une réponse qui ne viendra certainement pas.</t>
  </si>
  <si>
    <t>max86-62415</t>
  </si>
  <si>
    <t>Bonjour à tous
Je suis mécontent de santévet ce jour j appele pour savoir si l acte chirurgical suite a une tumeur donc maladie que doit subir mon chien est pris en charge on me répond pas avant juillet 
Je suis surpris car a la souscription la maladie c était 45 jours
En gros il rembourse au bon vouloir car si la maladie engendre une opération cette dernière n est pas prise en charge avant 6 mois
Des conditions très flous qu un bon avocat et la répressions des fraudes ne manquera pas de relever des non conformité 
De plus la conseilliere eu au téléphone ce permet de remettre en question mes moyens financiers et m on intégrité en sous entendant que j ai pris l assurance juste pour la tumeur pour info acte a 234euros j ai la formule a 43 euros en un an cela va me coûter le double
Et elle m as mis dans les dents que elle n attendais après une assurance pour soigner son animal 
Enfin bref a fuir des que possible</t>
  </si>
  <si>
    <t>nelson-62065</t>
  </si>
  <si>
    <t xml:space="preserve">J'ai été surpris lors d'un devis en ligne le 06/03/18 de m'entendre dire qu'à partir d'une certaine limite d'âge, fixée dans vos contrats que la franchise n'était pas doublée alors que vos conditions générales le prévoient. D'autre-part, j'ai également été surpris de m'entendre dire qu'il n'y avait pas besoin de vacciner le chien pour la souscription alors qu'un défaut de vaccination entraine un non remboursement de VOTRE PART si la maladie est dû à un défaut de vaccination comme le prévoient vos conditions générales. Votre service commercial donne des réponses qui ne sont pas justes, réécoutez l'appel et reprenez contact avec moi avec un discours fiable pour que je puisse souscrire en connaissance de cause.
Cordialement,
Cédric GAUTIER       </t>
  </si>
  <si>
    <t>22 octobre 2017 suite à une expérience en octobre 2017</t>
  </si>
  <si>
    <t>sandy-58271</t>
  </si>
  <si>
    <t>Excellente assurance. J'ai 5 contrats pour mes chats depuis plusieurs années chez eux et je suis globalement satisfaite. C'est sure que leurs prix restent onéreux, les délais de paiement, si la facture vétérinaire dépasse les 250 euros, restent longs. Mais, Santévet a fait des efforts. Le tarif augmente un peu chaque année comme d'autres assureurs. Parfois, il arrive de tomber sur des conseillères désagréables mais c'est très rare.  
J'ai eu besoin un dimanche matin de conseil pour mon chat atteint d'insuffisance rénale chronique, à un stade avancé, qui avait du sang dans ses urines. J'ai contacté le service d'urgence. Le vétérinaire m'a rappelé en moins de 30 minutes, m'a écouté et m'a donné le médicament a lui administré en première urgence et la marche à suivre. Ce service est super et m'a beaucoup réconforté.</t>
  </si>
  <si>
    <t>jacobi33-50937</t>
  </si>
  <si>
    <t xml:space="preserve">Une belle vente forcee et derriere plus rien ! Honteux
J'ai souscrit a un contrat il y a 12 ans pour un carlin ( mon deuxieme ). J'ai bien insiste que l'operation du voile devait faire partie des garanties car frequent sur le carlin.
La conseillere me confirme a p'usieurs reprises que oui c'est couvert. Je signe .
Depuis mon chien a fait deux malaises ( santevet a pris en charge les frais d'hospitalisation) 
Mon chirurgien m'a conseille d'operer le voile pour eviter ces malaises et des complications . Et la santevet m'envoie un mail ( la on n'est plus harceles d'appels )  pour me dire que non c est exclu.pas de solution a m'apporter , pas de discussion rien. Et je suis meme oblige d'attendre 10 mois pour resilier c est une honte. </t>
  </si>
  <si>
    <t>serge-kail30127-49699</t>
  </si>
  <si>
    <t>Une très grosse Harnake  Contrat avec signature électronique. Contrat d’ailleurs même pas reçu dans le délai de rétractation comme ça on peu pas le lire avant. Par contre le premier prélèvement est immédiat.</t>
  </si>
  <si>
    <t>aurelien-49472</t>
  </si>
  <si>
    <t>une personne trés agréable m'a conseillé une assurance en m'indiquant bien que les vermifuges , antiparasitaires .. etaient remboursés en relisant bien les conditions je me suis aperçu que ce n'etait pas vrai heureusement que j'ai refusé la signature elec , des mensonges pour vous faire signer</t>
  </si>
  <si>
    <t>maurice-49288</t>
  </si>
  <si>
    <t>le 13 juin 2016 ma chienne se faisait violemment mordre par la chienne d'une assurée SANTE VET qui déclarait aussitôt l'accident à cet assureur et lui faisait parvenir le montant de la franchise à sa charge soit la somme de 150 €. A ce jour soit 5 mois et demi après les faits et malgré des relances téléphoniques régulières, je n'ai toujours pas été remboursé des 192 € de frais vétérinaires. Explication du service client : leur assureur le groupe Allianz ne leur a toujours pas fait parvenir le chèque. Santé vet n'est donc pas un assureur mais une simple coquille vide servant à transmettre des dossiers à Allianz.... Je ne sais toujours pas quand je serai remboursé si je le suis un jour..et la pauvre jeune fille assurée chez eux leur a adressé 150€ de franchise pour rien...
Pour info le groupe ALLIANZ est connu pour sa grande habileté à faire trainer les dossiers de remboursements.</t>
  </si>
  <si>
    <t>stef-109762</t>
  </si>
  <si>
    <t>Tarifs compétitifs, bonnes garanties, me rembourse correctement et dans les temps (vaccins tous les ans, et plus récemment une consultation et traitement suite à la morsure de mon chat par un autre chat). Je recommande</t>
  </si>
  <si>
    <t>Solly Azar</t>
  </si>
  <si>
    <t>lu-87786</t>
  </si>
  <si>
    <t>A éviter.  Se fiche du client.  Vous êtes remboursé au bout de 2 mois et encore faut les relances vous restez en attente 1 h et encore on vous raccroche au nez. Irrespectueux du client c'est honteux</t>
  </si>
  <si>
    <t>celine30-68748</t>
  </si>
  <si>
    <t>ou comment payer une assurance sans jamais être rembourser, qui vous promet monts et merveilles pour au final vous prendre pour un juste bon a payer .....  publicité mensongère a tous niveaux concernant les frais vétérinaires pris en charges, des cotisations élevées, je paye pour mes ANIMAUX sans parvenir a obtenir le moindre remboursement car ils réclament toujours des documents supplémentaires.  me demandant même un historique médical de mon chien avant meme qu'il ne soit né !  ...ma veterinaire est ulceree de telles pratiques, de remplir des documents, me dit n'avoir jamais vu cela de sa vie, me disant qu'elle a autre chose a faire que de remplir sans cesse des  demandes diverses qui n'ont rien a voir avec la demande de remboursement...une simple facture peu eleve, la feuille de soins bien remplie, l'ordonnance jointe, la description du probleme , et c'est  un historique de 2 ans qu'ils vous demandent ? elle  m'a meme demander le nom de l'assurance afin de prevenir les clients.  une amie qui assure ses animaux chez une autre compagnie  , n'a jamais vu cela non plus! vous voulez payer pour rien , etre pris pour des ..., prenez solly azar!</t>
  </si>
  <si>
    <t>marine3005-65268</t>
  </si>
  <si>
    <t xml:space="preserve">J'ai été cliente chez Solly Azar pour mes chiens et ma maison il y a quelques années, j'avais résillié parce que je n'étais pas satisfaite. 
Pour des raisons qui me sont propre j'ai resouscrit avec eux depuis plus d'un an maintenant, ils ont totalement changé leurs manières de fonctionné et ce sont adaptés aux besoins des clients. 
JE SUIS RAVIE DE VOIR QUE CERTAINS ASSURANCES METTENT DE L'EAU DANS LEURS VIN ET REGLE TOUS LEURS SOUCIS.
A CONSEILLER </t>
  </si>
  <si>
    <t>carmen-63599</t>
  </si>
  <si>
    <t>ayant assuré tard ma chienne, je suis dans la première année d assurance mais les 2 sinistres que j ai déclaré ont été remboursé conf mon contrat.</t>
  </si>
  <si>
    <t>astro83-55253</t>
  </si>
  <si>
    <t>Des augmentations sans retenues, la dernière 26 % et ceci sans avoir eu de soins à rembourser. Nous avons envoyé une demande d'explication, la réponse....... En gros c'est comme ça et pas autrement.</t>
  </si>
  <si>
    <t>hoop-54171</t>
  </si>
  <si>
    <t>A fuir !! Quadrup' aide sauf si vous voulez verser une rente à cet assureur. Ils trouvent toujours prétexte pour ne pas rembourser. E même quand ils n'ont pas le choix perdent les documents envoyé. Surtout n'assurez jamais votre animal chez eux vous verserez de l'argent à perte</t>
  </si>
  <si>
    <t>helene--139196</t>
  </si>
  <si>
    <t xml:space="preserve">A fuir à tout prit  !!!!! Lorsque l’on souscrit l’assurance tout va bien mais dès qu’il s agit d’avoir des informations concernant l’augmentation ou de demander l’échéancier dû à celle ci pour résilier avec la loi Châtel impossible !!!!! 
Le conseiller MR D. est censé rappeler , ne le fait pas et aucunes  réponses aux mails …
Je me suis fais bien avoir en souscrivant  !!!!! </t>
  </si>
  <si>
    <t>Assur O'Poil</t>
  </si>
  <si>
    <t>23 octobre 2021 suite à une expérience en janvier 2021</t>
  </si>
  <si>
    <t>zut-1064</t>
  </si>
  <si>
    <t>je suis très mécontente de cette assurance, je suis assurée depuis le mois de janvier, ma chienne est malade depuis le mois de mars elle a du avoir des examens poussés .avant de faire pratiquer cet examen, j'ai tèlephone envoyé le devis, et une personne m'a affirmé que je serais remboursée 60 % de mes frais, 
donc je fais ces examens qui se montent à 700 euros, j'envoie tous les papiers et là on me répond que la maladie est antèrieure à la souscription ce qui est absolument faux, je vais faire une attestation par le veto, j'attends la suite mais je ne compte pas laisser ça là je vais saisir qui de droit</t>
  </si>
  <si>
    <t>nyny22-138084</t>
  </si>
  <si>
    <t>Mail reçu m'informant que ma cotisation va passer de 54 euros à 98 euros par mois a partir de janvier 2022.
Après mon appel pour avoir des explications, la conseillère m'a informé que j'avais 20 jours pour résilier mon contrat a réception du mail.
Honte à eux!!!</t>
  </si>
  <si>
    <t>mam9494-137816</t>
  </si>
  <si>
    <t>Même mésaventure que les avis précédents, la cotisation augmente tous les ans, 1ère année 37€, 2ème année 63 € et cette année il me demande 93 €... sachant que j'ai un plafond à 1300 € et que je suis loin d'avoir atteint ce plafond....où est l'intérêt d'avoir une mutuelle il faut mieux que j'épargne moi même.</t>
  </si>
  <si>
    <t>22 septembre 2021 suite à une expérience en juillet 2021</t>
  </si>
  <si>
    <t>dcaroleandco-133900</t>
  </si>
  <si>
    <t>Une honte cette assurance. Les commerciaux vous font croire des choses alors que ça fait partie des exclusions. Ils vous pressent pour que vous adhériez sans avoir le temps de tout lire. Je ne savais pas que ces méthodes existaient encore dans des groupes comme celui ci. Je suis outrée et déçue et surtout bloquée pour 1 an apparemment. A fuir absolument</t>
  </si>
  <si>
    <t>21 septembre 2021 suite à une expérience en juillet 2021</t>
  </si>
  <si>
    <t>emmacornil34-133723</t>
  </si>
  <si>
    <t>Aucune visibilité sur la bonne réception de feuilles de soins. Des réponses tardives et évasives à des mails dans lesquels je demande ce quil en est d emes remboursement. Impossible à joindre par téléphone des remboursements qui mettent en moyenne un mois et demi avec des taux de remboursement qui ne correspondent pas à ce quils annoncent</t>
  </si>
  <si>
    <t>pratounette31-125661</t>
  </si>
  <si>
    <t>Je suis passée de 32 € mensuels à 56 € mensuels. On me dit que c’est A cause du taux de sinistrabilité. Aucunement spécifié sur le contrat signé. Ils ne prennent pas en compte les frais de laboratoire d’analyses médicales, et de prélèvement. Donc sur une facture de 152 € j’ai été remboursée sur un forfait de 30 € imputé à une vaccination. Or lors des échanges avec les commerciaux il était convenu que tous les frais médicaux étaient remboursés donc ces  frais d’analyse ainsi que le total des frais de vaccination auraient dû l’être. Jamais personne au standard, incompétence totale au téléphone, lorsqu’on réussi à avoir un interlocuteur, il y a un manque de respect total envers l’adhérent. Insolence, sarcasme et humour Caustique. Et je viens d’apprendre que dès 10 Ans, votre compagnon n’est plus pris en charge. A éviter absolument. Je vais assurer ma chienne chez GENERALI. Ils ont de supers contrat. Ah oui, j’oubliais, on m’a bien précisé que j’étais obligée d’attendre la date D’anniversaire d’engagement du contrat.</t>
  </si>
  <si>
    <t>ice--122198</t>
  </si>
  <si>
    <t>Je viens de souscrire à une assurance Chien +, mon autre animal étant assuré chez April.
Des contacts commerciaux très agréables.
Des tarifs cohérents par rapport aux autres offres 
Je ne peux me prononcer sur les délais de remboursement à ce jour par contre indiquer qu’April peut prendre des semaines voire des mois à rembourser les frais engagés 
L’arrivée d’un nouveau chien m’a incitée à changer d’assureur.</t>
  </si>
  <si>
    <t>maryse-115252</t>
  </si>
  <si>
    <t>Très bonne assurance pour mon chien et mon chat! Attention toutefois à bien prendre le bon contrat car on a parfois du mal à distinguer l'accident de la maladie...</t>
  </si>
  <si>
    <t>garie14-113583</t>
  </si>
  <si>
    <t>Les demandes sont maintenant envoyées par mail, ce qui facilite la procédure et les remboursements sont effectués très rapidement, et si problème, ce qui est rare, les demandes sont traitées elles aussi dans les plus brefs délais. Personnel très aimable au téléphone. Petit bémol, le tarif qui a toutefois augmenté de façon non négligeable depuis mon adhésion... mais au vu du service rendu, j'accepte jusqu'à maintenant.</t>
  </si>
  <si>
    <t>cath37l-106389</t>
  </si>
  <si>
    <t>Bonjour, 
Je rencontre des difficultés pour une résiliation. La loi (Chatel) exige un rappel de la date d'anniversaire du contrat. Une déclaration sera faite de ma part auprès d'un tribunal administratif. C'est inadmissible, surtout quand c'est une assurance pour un animal !</t>
  </si>
  <si>
    <t>guillaume--106228</t>
  </si>
  <si>
    <t xml:space="preserve">en 2014 un homme me tel suite a une recherche d'assurance pour mes chiens !nous discutons il a vu que j'avais remli un questionaire à cet effet on revoit le tout au tel mais ce que je ne savais pas à l'époque c'est que le fait d'avoir rempli en son entier le questionaire et mis mon nom en bas attestait comme un accord  un accord virtuel pour moi devait se confirmer par une signature écrite de ma main sur le contrat reçu plus tard par la poste je ne connaissais rien des termes sur internet je ne suis pas de cette génération ! je suis handicapée à 80% j'avais pas lu toutes les closes du coup je n'ai pas renvoyé le fameux contrat papier qui à mes yeux était la véritable acceptation signée de ma main! celà fait six années qu'on me prélève 67 euros alors qu'à mes yeux j'avais pas contracté cette assurance du coup je n'ai jamais envoyer aucune facture et dieu sait si il y en a eu!!! si je savais qu'ils avaient pris cette soit disant signature pour officielle j'aurais envoyer mes ordos de plus deux de mes chiens sont décédés depuis croyez vous que je ne l'aurais pas signaler? et ils continuent de me prélever alors que je n'ai qu'une invalidité pour vivre ? c'est le coût élevé qui m'a fait passer dans ma broyeuse le dit contrat! je vais porter plainte car je n'avais pas saisis que cette signature m'engageait alors que le type au tel me dit relisez bien à tête reposée et renvoyez moi le contrat daté signé mais il n'a jamais été renvoyé j'ai perdu tout cet argent pour rien 
</t>
  </si>
  <si>
    <t>jeckk-103702</t>
  </si>
  <si>
    <t>Délai de remboursement très long. Impossible de savoir si le dossier est bien reçu et est en attente ou en traitement ou refusé dans l'espace client. Remboursement assuré annoncé en 48h à une semaine... Cela fait un mois que j'attends. Aucune réponse à mon mail demandant de traiter mon remboursement plus rapidement. J'ai 2 Terre-Neuve chez eux, il me reste 1 chien et 2 chats à assurer, je pense aller ailleurs. Commercialement c'était très rapide... Remboursement pas sérieux. Méfiance</t>
  </si>
  <si>
    <t>cora0722-103126</t>
  </si>
  <si>
    <t>Un prix correct , une interlocutrice gentille mais malheureusement pas de remboursement . Après 1 mois et demi on continue à me faire tourner en bourrique . Il faut tel papier signée de untel , encore des papiers , dossier complet sinon ces pas drôle . Bref j’ai paie une assurance qui ne rembourse rien.je ne vais pas pleurer longtemps je vais vite aller faire opposition !!! Surtout ne prenez pas une assurance chez eux même s’ils ont l’air gentil !!</t>
  </si>
  <si>
    <t>laurence--102361</t>
  </si>
  <si>
    <t xml:space="preserve">Bonjour, 
Je viens de souscrire une assurance à 36€ mensuel, je recommande Quitterie  très aimable et de bonnes explications. Maintenant je verrais au 1er vaccin qui sera au mois de mars, voir comment se font les remboursements, et je reviendrai vers vous, car à ce jour, quand je vois tous les commentaires négatifs..... je vais croiser les doigts. 
A bientôt de vous redire mon contentement ou mécontentement.
</t>
  </si>
  <si>
    <t>spv1chl-102238</t>
  </si>
  <si>
    <t>ASSUREUR que je recommande +++++; J'ai assuré mon petit Kenzo poils à 4 pattes, je voulais tout d'abord remercier Anna pour son accueil son amabilité, son professionnalisme, et surtout c'est conseil grâce à elle j'ai adhéré chez Assuropoil, je remercie également les personnes qui sont à Ivry comme Madeleine idem super accueil et savent créer une relation de confiance. Le point fort également ce sont  les remboursements des frais qui sont rapides. Je tenais à vous remercier. CARIOU SPARACINO VALERIE</t>
  </si>
  <si>
    <t>neleta--100953</t>
  </si>
  <si>
    <t>Conseillère très à l'écoute de mes demandes, agréable et disponible. Je vous conseille cette assurance pour votre animal car vour aurez du personnel très professionnel à  votre écoute.</t>
  </si>
  <si>
    <t>alex77-99757</t>
  </si>
  <si>
    <t xml:space="preserve">Les contacts téléphoniques ont toujours été convenables, les remboursements effectués dans des délais raisonnables cependant les cotisations (pourtant déjà très élevées) augmentent dès qu'ils s'aperçoivent que votre animal va avoir besoin de bcp de soins. Vous pouvez passer de 60€ /mois à 80€ voir plus de 100€. Il faut rappeler qu'à ce prix, tout n'est pas prit en charge loin de la ...
Mais le pompon a été la déception que j'ai ressenti lors de l'annonce du décès de mon chien. 
La personne que j'ai eu au téléphone a été correct et compréhensive.
Il m'a même proposé d'envoyer la facture d'incinération (pas de bol, ayant dépensé des sommes astronomiques pour la fin de vie de mon chien, j'avais dépassé mon plafond de remboursement).
J'ai reçu les courriers de résiliation des cotisations et j'ai été choquée du manque d'humanité, d'empathie et de compassion. Rien aucun mot d'accompagnement.
De banal courrier de certificat de radiation, aucun mot pouvant s'assimiler à un quelconque soutien ou empathie. 
Juste bon a régler les sujet commerciaux et financiers.  
Vraiment décevant :(
</t>
  </si>
  <si>
    <t>hekson-99582</t>
  </si>
  <si>
    <t>Devant la grosse augmentation de ma cotisation pour 2021, et après maintes relances , j'ai enfin eu un contact téléphonique avec un conseiller pour étudier mon dossier. Il en ressort que le calculateur applique les critères de calcul mais que ce dernier  peut prendre la main et faire une proposition personnalisée au cas par cas. Celle-ci étant devenue raisonnable , bien qu'au maximum de mes possibilités, j'ai donc décidé de rester adhérente, d'autant plus que  les modalités du  contrat que j'avais souscrit me conviennent toujours très bien. J'avais exprimé sur ce site mon mécontentement, et là, je trouve normal de faire part de mon contentement de l'issue donnée à mon problème, en souhaitant que tout se passe bien pour les années à venir .</t>
  </si>
  <si>
    <t>vero-99319</t>
  </si>
  <si>
    <t xml:space="preserve">très déçue... 
j'avais contracté cette assurance par téléphone et lors de l'entretien j'avais bien précisé que j'avais deux bouledogues français et demandé si les soucis spécifiques à la race (mais non présents à l'époque) étaient pris en charge : "mais bien sûr Madame tout est pris charge ! ne vous inquiétez pas !!  
mon chien s'est fait opérer le mois dernier, non seulement voile du palais et sténose mais on a enlevé une masse dans la gorge et on en a profité pour le stériliser 
rien n'a pété pris en charge que ce soit la stérilisation, la masse, les frais de labo sans parler du voile du palais et de la sténose. 
j'ai deux chiens assurés chez ASSUR O'POIL ...
J'envisage sérieusement d'aller voir ailleurs </t>
  </si>
  <si>
    <t>phiphi-99004</t>
  </si>
  <si>
    <t>nous avons un bouledogue Français nous avons pris une mutuelle  Assur opoil  début 31  euros après 50 euros euros en 2020 pour 2021 136 euros plus que le chien prend de âges plus les tarifs augmente faire attention  au contrat .Jai une deuxième mutuelle pour mon deuxième bouledogue la bulle bleu rien de tout cela a conseiller .</t>
  </si>
  <si>
    <t>aure-98917</t>
  </si>
  <si>
    <t>A fuir !!!! 40e d'augmentation par mois d'un coup pour 2021! Je paierai 94e par mois pour ma chienne alors que juste les accidents sont couverts ! Amabilité inexistante quand on arrive après toute une matinée d'essais à les joindre. On me fait remarquer que je leur ai coûté de l'argent. N'est ce pas le principe d'une assurance ? Payer parfois pour rien et d'autres fois pour quelque chose ? Une honte !</t>
  </si>
  <si>
    <t>gael57300-98886</t>
  </si>
  <si>
    <t>j'ai assuré mon chien chez eu sa fait 3 ans j'ai commencer a 28 euros mois et maintenant je paie 40,83 euros mois pour le contrat confort et la surprise j'ai recu un mail pour me dire que la cotisation passe a partir du 1 janvier 2021 a 60,70 pour motif qu'il y a le covid MDR je vais faire tout pour résilier mon contrat le premier janvier 2021</t>
  </si>
  <si>
    <t>marjune18-97140</t>
  </si>
  <si>
    <t>5 ans que je suis chez eux je paie des sommes faramineuses pour être rembourser a 80 % des frais vétérinaire je n'ai jamais eu de problème jusqu'à présent, sauf maintenant ils me disent qui a des franchises etc alors que je vais au vétérinaires 2 fois maximum dans l'année pour 42€/mois mes parent y vont tout les 2 mois minimum il paye 35€/mois il y a un gros problème dans cette assurance. De plus les personnes au téléphone sont mal polies ne vous laisse pas parler et sortent un baratin incompréhensible, je met mon dossier dans les mains de mon service juridique. 
mon conseil c'est à fuir</t>
  </si>
  <si>
    <t>maroua42-88924</t>
  </si>
  <si>
    <t>Clairement du baratin ! Le commercial qui vous appelle vous vend du rêve. Il vous dit que tout est pris en charge je cite « même les vermifuges et anti parasitaires ». Il m'a garanti qu'on pouvait envoyer les factures par mail ou par courrier et que dans le cas de courrier on pouvait me faire parvenir les enveloppes affranchies. Lors du premier soin, on m'a informé qu'il n'y avait pas de service en ligne (envoie pas mail inexistant donc), que les frais d'envoi étaient à ma charge et qu'ils ne fournissaient rien. J'envoie donc ma facture comprenant une note pour les anti parasitaires et une pour une consultation. La note contre les anti parasitaires m'a été renvoyée car il y a minimum à dépenser 15-20€). Je viens d'envoyer une nouvelle facture avec un vermifuge et anti parasitaires inclus sur l'ordonnance et une fois de + non remboursé alors que le pallier est atteint. J'ai réclamé d'être recontacter par un responsable, j'attends depuis plusieurs mois. Je ne recommande pas.  Fuyez !</t>
  </si>
  <si>
    <t>yoyojpg-88694</t>
  </si>
  <si>
    <t>Fuyez cette assurance animaux. Contrat souscrit en septembre 2019 avec soit disant 2 mois offerts que je n'ai pas eu. Adhésion à 18,25 euros. Et oh surprise !! Toutes les échéances tombent à 23,45 euros tous les mois !! Ce sont des personnes qui prennent votre argent et basta. Nous sommes obligés d'attendre 1 an en plus avant de résilier !! Je suis outré et très en colère ! Passez votre chemin et ne souscrivez pas ??</t>
  </si>
  <si>
    <t>chat-com-87345</t>
  </si>
  <si>
    <t>C'est une catastrophe tout simplement Refus de prise en charge de frais opératoires sur un jeune chat de 22 mois après plus 17 mois d'assurance sans incident</t>
  </si>
  <si>
    <t>netleader-80509</t>
  </si>
  <si>
    <t>Assurer depuis 3 ans bientôt. Et premier coup de geule et le dernier puisque je résilié mon assurance bien entendu ! Passer de 34.99 euros à 62.03 par mois à partir du mois de janvier.. Quel intérêt de rester chez eux. Augmentation non justifier pour ma part c'est comme si notre assurance voiture augmenter tout les ans avec du bonus !! Très déçu je ne le conseil pas !</t>
  </si>
  <si>
    <t>tara-78569</t>
  </si>
  <si>
    <t>A fuir... Ne rembourse aucun frais</t>
  </si>
  <si>
    <t>babs-77920</t>
  </si>
  <si>
    <t>Pas de nouvelles malgré l'envoi de mails
Augmentation cotisation mensuelle sans explications
En attente de remboursement depuis 10 jours et toujours rien.
600 euros par an pour n'avoir aucun remboursement, aucun suivi.
Société à proscrire</t>
  </si>
  <si>
    <t>samy-77736</t>
  </si>
  <si>
    <t>Suite à plusieurs appels téléphoniques ces deux dernières semaines, malgré l'envoi de mon dossier par voie postale en 2 fois, courrier simple et recommande AR le 17/06 reçu en vos services (signature sur accuse réception), on me répond :
n'avoir pas retrouvé trace de mon dossier, qu'une réponse me sera donnée au plus tard par téléphone, que le dossier est entre les mains de la responsable de gestion et qu'on ne peut pas me donner de date quand ce dernier sera traité. J'ai l'intention de résilier le contrat étant adhérente depuis 4 ans. 
Sans nouvelle je ferai un recours et résilierai le contrat.
Depuis Comme Responsable injoignable malgré relances</t>
  </si>
  <si>
    <t>pirate-75645</t>
  </si>
  <si>
    <t>Tant que vous n'avez pas besoin d'eux tout va bien. Un coup dur et malgré des années de paiements en temps et en heure, au moment le plus grave, puisque j'ai perdu mon chien, ils bloquent les remboursements ! Infect. Vous trouverez tout aussi bien ailleurs ! N'y allez pas. C'est un scandale et les critiques semblables sont récurrentes.</t>
  </si>
  <si>
    <t>itac77-75477</t>
  </si>
  <si>
    <t>Des délais de remboursement inadmissibles, il faut toujours voir avec les services concernés injoignables, aucune réponse concrète sinon attendre alors que le vétérinaire lui n attend pas pour être réglé évidemment.</t>
  </si>
  <si>
    <t>lolo-74862</t>
  </si>
  <si>
    <t>Client depuis 3 ans plusieurs feuille de soin envoyé 0 de remboursement je décide enfin de résilier et on m apprend qu'il faut attendre le 30 décembre donc déjà 3 ans a se faire enflé et il faut que j attende encore plusieurs mois à payer dans le vent</t>
  </si>
  <si>
    <t>cycou33-72479</t>
  </si>
  <si>
    <t xml:space="preserve">assurance tres bien gerer dans le fond envoie de feuilles de soins pour remboursement au mois de novembre au mois de fevrier on me dit qu il manque des pieces dans le dossier je leur fournis au mars on traite mon dossier le 21 mars on me dit le payement et parti se jour meme or je l ai rapelle le 26 mars c est a dire aujourd hui et on ma repondu que le payement paertirer a la fin du mmois donc le 31 et en plus l interlocuteur ma repondu comme si elle avait les nerfs et les a passer sur moi et ma raccrocher a la figure donc un remboursement qui prend 5 mois ces un peut long 
</t>
  </si>
  <si>
    <t>kd-72240</t>
  </si>
  <si>
    <t xml:space="preserve">courrier avec A/R pour résilier mon contrat le 16 octobre 2018 (date d'échéance février 2019) soit disant non reçu (alors que l'avis de réception m'a été retourné signé) plus envoie d'une lettre suivie avec preuve de mon envoi recommandé et encore soit disant non reçu c'est inadmissible car on continue à me prélever je vais donc bloquer la somme auprès de ma banque puisque je suis dans mon droit.
</t>
  </si>
  <si>
    <t>jm-72181</t>
  </si>
  <si>
    <t>je souhaite résilier mon assurance mais on m'informe que j'ai modifier mon contrat et que je dois attendre 1 an... La modification s'est faite de droit suite au décès d'un de mes chiens. Aujourd'hui  on m'avance que je dois attendre 1 an pour résilier ??? Impossible de vous joindre par tph ... Envoi en recommandé, pour recevoir un courrier vous ne pouvez résilier et nous ne prendrons en compte que les recommandés ...</t>
  </si>
  <si>
    <t>canydany-72133</t>
  </si>
  <si>
    <t>Expérience inacceptable 
Tout d'abord j'ai envoyé les feuilles de soins par courrier qui se perdent, du coup pour éviter ce genre de problème j'ai envoyé par email et suite à mes nombreuses relances depuis 1 an aucune nouvelle.
D'autre part, j'ai reçu une indexation du prix de la cotisation qui passe presque du simple au double et qui correspond comme un "malus pour une voiture" Evidemment je dois attendre un an pour la résiliation car depuis le mois de novembre j'attends une réponse de leur service, c'est dommage à un mois près j'aurai pu résilier ! si quelqu'un aurait eu le professionnalisme de me répondre à mes questions</t>
  </si>
  <si>
    <t>grazou-71503</t>
  </si>
  <si>
    <t>satisfaite des tarifs,de l'acceuil,du service santé animaux,des réponses apportés .</t>
  </si>
  <si>
    <t>askoll-71216</t>
  </si>
  <si>
    <t>Très bon service client,a l écoute du client,professionnelle et compétant. 
Pour le délais des remboursements,mème si parfois s est un peut long,le principal est d être remboursés.
Je recommande cette mutuelle,surtout pour les animaux  âgés de plus de 8 ans,car très peut de mutuelle assure votre animal au delà de 8 ans.
Et moi je suis ravis pour mon toutou</t>
  </si>
  <si>
    <t>nathowen-69615</t>
  </si>
  <si>
    <t>deçu bien lire les conditions generale sinon vous aurais des surprise remboursement un peu long service client il ne comprenne rien feuille non rembourser il trouve toujours quelque chose qui ne va pas il renvoi la feuille parce que il manque tout le temp quelque chose</t>
  </si>
  <si>
    <t>pauline-68688</t>
  </si>
  <si>
    <t>Feuille de soin envoiyer le 31 octobre aucun remboursement service client incompétent il dise DSL madame il ne veule rien dire sur le remboursement je suis très en colère je commence à croire ke j aurer du faire</t>
  </si>
  <si>
    <t>savanaah-66772</t>
  </si>
  <si>
    <t xml:space="preserve">Bonjour,
Assur O'Poil fuyez les. Ils refusent de resilier les contrats . Ils ne connaissent pas la loi et quand vous les appelez après 10 mins d'attente on vous raccroche limite au nez parce que ils ne veulent pas que vous résiliez (courrier envoyé avec A/R en amont) après la 1ere année alors qu'ils n'ont pas envoyer de courrier indiquant que le contrat arrivait à la date d'échéance de la 1ere année.
conseillers post signatures désagréables.
Formez correctement votre personnel avant de proposer des services. 
Complètement Insatisfaite
</t>
  </si>
  <si>
    <t>katsou-59153</t>
  </si>
  <si>
    <t>Pas sérieux !</t>
  </si>
  <si>
    <t>sunshine-53256</t>
  </si>
  <si>
    <t>Bonjour
J'ai prit une mutuelle pour ma petite Moxie car étant en invalidité ma pensions est de quelques petits centaines d'euros. Premier point négatif pris de départ différents que celui prélevé.
J'ai prit  la décision de la faire pucer et stériliser ma chatte âgée de 6 mois . Bilan 235 e plus de la moitié de ma pension.
J'ai envoyé la feuille de soin et plus de 10 jours après toujours pas de remboursement.
Et impossible de les joindre .
Je suis très en colère et plus que mécontente</t>
  </si>
  <si>
    <t>mango-giffone-139350</t>
  </si>
  <si>
    <t xml:space="preserve">J ai envoyé une facture le 18 octobre 2021 pour le remboursement concernant les croquettes dont j ai souscrit dans mon contrat et qu ils m on proposé au téléphone lors de la démarche .
J ai appelé une première fois pour avoir des nouvelles concernant ma facture et la femme que j ai eu au téléphone ne m a pas laissé parler et me dit on va vous rappeller dans la journée car là nous sommes en panne d informatique et me raccroche au nez.
Je rappelle une deuxième fois le 9 novembre 2021 et temps d attente 6 minutes et un monsieur me répond au bout des 6 minutes , je lui explique  l objet de mon appel et me dit que mon dossier n a pas encore été traité et je pose la question de savoir s ils ont bien reçu ma facture et il me repond qu il ne peut pas voir car il est à Bordeaux. Il me dit qu'il y a du retard et que je dois attendre.
En fait je n' ai plus confiance en cette assurance.
Je crois que je vais résilier mes contrats.
</t>
  </si>
  <si>
    <t>Eca Assurances</t>
  </si>
  <si>
    <t>28 octobre 2021 suite à une expérience en septembre 2021</t>
  </si>
  <si>
    <t>lily83-138450</t>
  </si>
  <si>
    <t>J'ai envoyé la résiliation de mon contrat en tant et en heure. Il l'on perdu je revois la photo du courrier et l'accusé de réception je fais leur boulot part téléphone je prouve ma bonne foi et la ils font les morts plus de nouvelles rien. Vraiment nul je déconseille</t>
  </si>
  <si>
    <t>14 octobre 2021 suite à une expérience en août 2021</t>
  </si>
  <si>
    <t>lipyta-137421</t>
  </si>
  <si>
    <t>Je cherchais une assurance pour mon chien teddy et leur conseiller m'a appelé pour me proposer leurs prestations. J'ai très hésité je fait beaucoup de questions mais j'ai fini pour faire le contrat avec eux.j'ai bien précisé que se je voulais résilier le contrat car je devais parler à mon mari comme je pouvais le faire et il m'a répondu qui soufisait de le contacter et que ça serait fait.15 min plus tard ou même pas après parler à mon mari on a conclu qui on voulait arrêter. J'ai répondu a leur email en le disant que je voulais arrêter et je l'ai appelé quelques minutes après. Je l'ai bien précisé que je voulais arrêter !il m'a beaucoup parlé mais ma décision était prise et il a fini pour dire que c'est d'accord et qu'il allait résilier le contrat. J'étais tranquille j'ai pas vu leus prélèvements le mois dernier et je me suis inquiéte que aujourd'hui après leur e-mail de enquête de satisfaction.jai envoyé tout les fotos des preuves que j'ai ( email,histoire de conversation) à leur service de réclamation et j'attends depuis une semaine une réponse. J'ai pas envoyé les photo du rib ni de la carte de mon chien car il m'avait dit que ça serait conclu que en ce moment .c'est du n'importe quoi!</t>
  </si>
  <si>
    <t>myrose-r-133890</t>
  </si>
  <si>
    <t xml:space="preserve">Depuis juin je n’ai toujours pas été remboursée des consultations. 
À chaque relance on répond « nous avons du retard ». 
Après ces relances je recevais un mail demandant de renvoyer les documents. 
Cela fait le 4e envoie, le 6e appel du service client. Et toujours pas de remboursement. 
Nous somme fin septembre. </t>
  </si>
  <si>
    <t>clara--133722</t>
  </si>
  <si>
    <t xml:space="preserve">Vraiment assurance à fuir , deuxième visite chez le veto et déjà refus de remboursement de leurs part .. mon chiot a boite par deux fois mais deux pattes différentes et ils m’ont sorti que mon chiot avait était malade avant !! Malade ?? Une boiterie ?? Patte différente en plus ..cette assurance a toujours une décide pour ne pas nous rembourser mais je compte bien me retourner contre elle car leur excuse ne tiens pas la route par rapport à leurs excuses de non paiement..
Surtout fuyez lors des premiers contacts avec eux </t>
  </si>
  <si>
    <t>abress-133718</t>
  </si>
  <si>
    <t xml:space="preserve">Fuyez!!!!!!!!!!, même si les mensualités sont attrayantes, ne signer de pas de contrat  chez eux!!!! Je ne recommande absolument pas . 
Au téléphone le démarcheur ECA me garantie le remboursement orthodontistes. Au final j'ai payé 345 e le semestre de ma poche en juin 2021 . Aujourd'hui ils ne mont toujours pas remboursés . Je n'arrête pas de tenter de les solliciter . Pareil lorthoptiste plus de remboursement depuis avril . Chez le toubib pareil . J'ai du pleuré pour 7,5e de ticket modérateur (ça cette petite somme, ils ont bien voulu me rembourser) alors que la sécu leur transmet tout . Il ne doit plus y avoir d'avoir ??? 
Perso j'ai au moin 200e dehors . Je suis très en colère. En plus la première année est obligatoire car nouveau contrat . Mais en octobre je vous envoie mon recommandé de résiliation. 
Y a t'il un moyen de porter plainte par le biais du tribunal de commerce ? Je ne sais pas 
</t>
  </si>
  <si>
    <t>labahia-129406</t>
  </si>
  <si>
    <t>Très franchement c’est la pire expérience que j’ai jamais eu avec une assurance mes 3 chats y sont et c’est de pire en pire au début on s’occupe bien de vous et encore, mais au final c’est des attentes de 3/4 mois pour avoir les remboursements, sans qu’eux même arrêter leur prélèvement…!Bah oui faut bien qu’ils prennent l’argent mais pour les rendre ….c’est une autre histoire!  Une grande honte et au téléphone on ose vous prendre pour de la merde et pour des imbéciles qui n’y comprennent rien !!! A fuir le plus rapidement possible !!!! Fuyez !! Vraiment !!!!</t>
  </si>
  <si>
    <t>nico123-128311</t>
  </si>
  <si>
    <t>Fuyez cette assurance!!!! Service client horrible, utilise pendant 1ans et demi, jamais vraiment utile. Car trop dur demande de remboursement.!!! A la fin voila, ils cherchent toujours pour ne pas resilier!!! J'ai  perdu mon travail, je veux resilier et voir sa reponse qu'il faut j'attend l'anniversaire contrat encore 1 ans!!!!
C'est vraiment une honte je ne comprends pas que ces gens là continuent à excercer. Meme c'est bien ecrit sur le contrat!!!!!! VOIR ici (En cas de survenance  d'un  des événements  prévus  par l'article L  113-16 du Code des  Assurances changement de domicile, de situation matrimoniale,  de régime matrimonial,  de profession,  retraite professionnelle  ou cessation d'activité professionnelle,  lorsque les risques garantis  sont en relation  directe avec la situation  antérieure et ne se retrouvent pas dans la situation nouvelle. • La résiliation du contrat ne peut intervenir que dans les trois mois suivant la date de l'événement. • En cas de diminution  du risque  si nous ne réduison) A EVITER!!!+</t>
  </si>
  <si>
    <t>chrisvan-127807</t>
  </si>
  <si>
    <t xml:space="preserve">Assurance à fuir, les conseillers vous vendent du rêve lors du contact suite à la demande de devis en ligne. On vous dit qu'avec la garantie "confort",vous êtes tranquille, et en fait pas du tout, aucun remboursement ,il y a toujours quelque chose qui fait que ce n'est pas pris en charge. 
Le tableau des garanties induit en erreur.
Assurance à fuir, publicité mensongère, aucun professionnalisme. </t>
  </si>
  <si>
    <t>l'opprime-127198</t>
  </si>
  <si>
    <t>Braves gens
Fuyez cette assurance, ils cherchent toujours la petite bête pour ne pas rembourser surtout pour les animaux, ils leur manquent toujours un papier, un avis d'un véto,  ou un compte rendu. C'est vraiment une honte je ne comprends pas que ces gens là continuent à excercer.</t>
  </si>
  <si>
    <t>kat-122293</t>
  </si>
  <si>
    <t xml:space="preserve">Assurance à fuir. 
Pas sérieux, forcing . Je n'ai pas signé de contrat et pourtant je dois payer soit disant que j'ai signé electroniquement. Complètement faux.  Je me suis retrouver avec le contentieux qui m'a insulté et menacer.  J'ai voulu résilier avec AR et on refuser pour cause que la lettre est arriver 1 jour trop tard.  J'ai dû m'acquitter d'un an de cotisation en plus. Renvoi d'une nouvelle lettre en AR et la il m'envoie un email pour me dire qu'ils ont bien reçu cette lettre a temps mais qu'ils vont réfléchir et statuer sur mon dossier pour savoir s'ils me résilié ou pas.  Enfin reçu  la confirmation de résiliation pour le 31 août 2021. 
J'ai bien sûr arrêter tout prélèvement depuis plus d'un an et je paie tous les mois par carte ce qui ne leur permettra pas de prélevé impunément sur mon compte.
En 2 ans, je n'ai jamais été remboursé de quoi que ce soit, il y avait toujours quelque chose qui ne correspondait pas.
J'ai été contacter par un conseillé qui voulait à tout prix que je prenne une mutuelle santé pour ma famille. L'orque je lui est dit que eca assurance n'était pas sérieuse et que je ne voulais pas souscrire quoi que ce doit chez eux, j'ai été  insulté.  J'ai dû raccrocher pour arrêter la conversation. De vrai Pitt Bull. A fuir. </t>
  </si>
  <si>
    <t>eleo-121303</t>
  </si>
  <si>
    <t>vraiment déçue remboursements très long il faut les relancer par mail et tel déjà 3 fois que j’appelle et toujours rien les opératrices téléphonique sont charmantes et prennent vos demandes en promettant de s'occuper perso de mon dossier mais j'attends toujours</t>
  </si>
  <si>
    <t>c-bof--116473</t>
  </si>
  <si>
    <t>1 étoiles c trop pour eux 
Lors de l'inscription au téléphone la dame m'a formellement expliquer que j'étais rembourser de la totalité des frais vétérinaires
2 mois après remboursement à hauteur de 25 € alors que j'ai déjà débourser 180€ de frais vétérinaires
Prochain remboursement l'année prochaine jusqu'à 25€ 
Contrat mensuel a 28€ par mois 
Inadmissible</t>
  </si>
  <si>
    <t>gaia--116180</t>
  </si>
  <si>
    <t>Je déconseille fortement cette assurance. Pendant 2 ans j'ai payé tout les mois pour ma chienne. A la 1ère consultation je ne suis ni remboursé pour la consultation de 190€ ni pour les médicaments. C'est une honte. Ça devrait être le minimum pour une assurance de rembourser ces frais là.... Eca assurance pour animaux pour moi c'est fini j'ai résilié aujourd'hui même et faire opposition sur mon compte. Ils ne verront plus 1cent de ma part. Quelle pourriture... Désolée suis en colère !!! Quelqu'un aurait une assurance à me conseiller ?</t>
  </si>
  <si>
    <t>ocean-hj-110884</t>
  </si>
  <si>
    <t>Assurance vraiment pas sérieuse. 
Des promesses au téléphone de remboursement à 100% resultat au 1er problème vous êtes remboursé qu'un quart ou rien remboursé du tout. 
L'assurance vous prélève le lendemain de votre souscription mais si vous voulez vous désabonner de cette assurance c'est peine perdue tout d'abord il vous faut recevrons à rester deuxièmement ils vous diront que c'est après 3 mois de souscription que vous pouvez arrêter le contrat maintenant je me retrouve alors devoir de l'argent car ils n'ont pas voulu arrêter le contrat quand je l'ai demandé il faut vraiment s'en méfier</t>
  </si>
  <si>
    <t>domisantiago-107857</t>
  </si>
  <si>
    <t>Déçu, ma chienne opérée, en urgence, pour une métrite fulgurante a été pris en charge en tant que stérilisation donc remboursement de 100 euros au lieu de 600 euros.</t>
  </si>
  <si>
    <t>ac-107280</t>
  </si>
  <si>
    <t xml:space="preserve">Je déconseille cette assurance vivement.  Mettez de l'argent de côté et puis, c'est tout. 
J'ai payé pendant 16 mois pour mon chien qui avait à peine dix ans à l'époque de la souscription.  En bref j'ai payé 1248€ au total des échéances pour des rembousements à hauteur de 531€. Des mauvais remboursements,  même après contestation de ma part. 
Pas nette,  pas, réactifs. 
Ne vous mettez pas, dans ce stresse et galère. 
A.  C. 
</t>
  </si>
  <si>
    <t>nicois--106286</t>
  </si>
  <si>
    <t>Après 3 ans d’assurance Premium + pour mes 2 chiens (qui sont en bonne santé)  je suis très déçu par les délais de remboursement, le manque de fluidité de ceux-ci et la franchise importante imposée.
Je déconseille vivement cet assureur et non seulement je ne vais pas assurer chez eux  le chat que je viens d’adopter mais je vais dénoncer mes deux contrats ( 2 mois de préavis!).
A éviter absolument!</t>
  </si>
  <si>
    <t>ilana-105151</t>
  </si>
  <si>
    <t xml:space="preserve">À fuir, des menteurs, ils ne pratiques pas les prix des contrats ! 
Au moment de souscrire avec la conseillère, Mia, celle-ci me dit que l'adhésion est de 20€, avec 2 mois offerts, hors celle-ci m'a en réalité prélevé 42,17€, alors qu'elle avait bien dit qu'elle ne prélevait que 20€. Je téléphone pour des explications, et c'est une Mia extrêmement agressive désormais, incapable de justifier d'une telle somme. 
</t>
  </si>
  <si>
    <t>will-104706</t>
  </si>
  <si>
    <t>FUIR!!!!!!!
Détail des remboursements très flou. 
Aucune explication au téléphone. 
Les 100% pris en charge..Mensonge, il y a la franchise de 15% sur chaque ligne !!!!!!.
Très mal remboursé.....
Allez ailleurs svp....</t>
  </si>
  <si>
    <t>lyne-104311</t>
  </si>
  <si>
    <t>A fuir. Augmentation rapide des prix... ma chienne n a que 2 ans! Et au moment de résilier.. a temps... et en demandant une prise en compte au plus rapide... ils passent la date d échéance de l assurance et continuent de ponctionner l argent... pas de réponse et quand j appelle, ils osent dire que je n ai pas spécifié la date anniversaire. Évidemment j ai coupé les prélèvements auprès de ma banque et ne compte pas en rester là. Aucun respect des lois de protection des consommateurs. J ai payé un an sans aucune prise en charge pour la stérilisation de mon animal..  écoeurée... Je vais les dénoncer auprès des associations de consommateurs...</t>
  </si>
  <si>
    <t>tbincteux-80253</t>
  </si>
  <si>
    <t>Toujours une excuse pour ne pas rembourser les frais vétérinaires, 1er et dernière année, manque toujours une facture ou bien pas reçus .
Délais longs pour avoir gain de cause</t>
  </si>
  <si>
    <t>cocomahieu-103044</t>
  </si>
  <si>
    <t xml:space="preserve">A fuir!
Ils ne garantissent rien en fait.
J'ai la garantie "complète" mais cela veux dire complète dans le ...!
Une consultation du mois de décembre n'est toujours pas remboursée
Une radio de mon chien n'est pas remboursée au motif "pathologie non couverte" mais je ne sais même pas de quoi il s'agit, j'ai juste reçu un mail générique sans précision.
</t>
  </si>
  <si>
    <t>mg-100545</t>
  </si>
  <si>
    <t xml:space="preserve">Je ne recommande aucunement! 
Continue  de prelever même lorsque le contrat est résilié! Et surtout ignore les messages.  
Je suis extrement déçue de leur service sincèrement mieux vaut ne pas assurer son animal. </t>
  </si>
  <si>
    <t>gemini59200-100214</t>
  </si>
  <si>
    <t>J'ai pris cette mutuelle pour mon chaton quand il avait à peine 10 mois, il faisait des otites à répétition à l'époque je décide de prendre une mutuelle, démarchage téléphonique je joue carte sur table et on me répond pas de soucis... quelques mois après je dois faire un scanner comme c'est pendant la période de carence de 60 jours je n'ai pas fait de demande de remboursement.
Suite a ce scanner on doit opérer mon chaton, je fais jouer la mutuelle et on me répond : "Tout accident ou pathologie, ainsi que ses suites et conséquences, dont la première manifestation ou survenance intervient avant la
date de souscription ou pendant le délai de carence sera exclu des garanties, pendant toute la durée de l'adhésion au contrat". en gros aucun remboursement, j'aurais du deviner qu'elle allait avoir un problèmes et ne pas prendre de mutuelle vu que de toute façon les soucis liés à ses oreilles ne seront pas pris en compte.
Donc si vous avez de l'argent à jeter par les fenêtres n'hésitez pas à faire appel à eux, personnellement je me suis mis un rappel pour ne pas oublier de résilier deux mois avant la date car je ne peux pas non plus baisser ma cotisation a plus de 30€/mois.</t>
  </si>
  <si>
    <t>jchris-100196</t>
  </si>
  <si>
    <t>Je suis satisfaite de cette assurance que j'ai pris pour mon chien qui avait 9 ans à l'époque (donc vieux pour certaines assurances qui ne voulaient pas assurer mon chien). Mon chien est diabétique, a subi un scanner prise de sang etc, je suis bien remboursé, et rapidement. Par contre il y a eu une hausse des prélèvements sans informations au préalable.</t>
  </si>
  <si>
    <t>lola565-100189</t>
  </si>
  <si>
    <t>Ils m'ont toujours remboursé dans les temps, jamais eu de soucis avec eux la conseillère vraiment sympathique. Je conseille vraiment, il y a aussi ma maman et ma sœur labas qui sont aussi très satisfaite.</t>
  </si>
  <si>
    <t>nilav-99998</t>
  </si>
  <si>
    <t>Faites attention avant de vous inscrit car je me suis inscrit le 20 août au matin et en lisant sur un forum j ai lu que cette assurance était à fuir. Alors le jour même j ai envoyé un recommandé ar, j ai envoyé un mail même téléphoner on m'a dit que c était pris en compte. Quel mois plus tard je regarde mon compte stupéfaction j ai été prélever alors je leur téléphone on me dit que l argent sera reversé à la fin du mois sur mon compte. Et la aujourd'hui encore un nouveau prélèvement. Je vous dirais que une chose de bien réfléchir avant de signer un contrat avec cette assurance</t>
  </si>
  <si>
    <t>spawni946--98645</t>
  </si>
  <si>
    <t>Déçu par leur prise en charge pour les vaccinations et malgré une assurance au Max pour mon deuxième chat  la prise en charge pour mes médoc et vitamines n’est pas plus prise en compte résultat je paye plus de 40€ par mois pour au final je vais faire stériliser ma petite et après stop  finish</t>
  </si>
  <si>
    <t>ericbesak-98243</t>
  </si>
  <si>
    <t>ABSOLUEMENT ZERO ! des remboursements qui n'arrivent pas, et surtout pas d'appel de cotisations mais des lettres recommandée d'impayés !!!
2 sinistres en un an, pour le premier j'ai reçu 28 € au lieu des 48 € prévus et pour le second (75 € déboursés) ... rien du tout !!!
Ajoutons pour finir de trop nombreuses sollicitations pour proposer d'autres contrats !
Bref à fuir comme la peste !</t>
  </si>
  <si>
    <t>love-96533</t>
  </si>
  <si>
    <t>Je ne comprends pas les avis négatifs qu'il y a sur cette assurance ECA j'ai pris la formule confort depuis que mon petit chien a eu 2 mois . Vers l'âge d'un an il a été opéré de la hanche j'ai été remboursé à 70 % de son opération je suis remboursé de la moitié de son vaccin à chaque fois qu'il en a un je l'ai fait castrer sur 130 € j'ai été remboursé 100 € la seule chose où je me suis trompé c'est que je pensais que le détartrage était compris dans la formule bien sûr je ne suis pas remboursé pour la maladie ni les visites de Veto et bien sûr pas les médicaments  non plus mais j en reviens à dire que cette Assurance pour ma part pour l'instant j'en suis contente .Mon petit chien a 2 ans et demi bien sûr j'espère avoir besoin d'eux le moins possible le seul truc que je déplore c'est que en même pas 2 ans passer c'est que de 28 € je suis déjà passé à 32 € et des poussières pourquoi je n'en sais rien pour l'instant je reste chez eux en attendant d'en trouver une un peu moins cher où il rembourserai comme j'ai dit le détartrage quand il en aura besoin et si je pouvais trouver aussi pour les visites de vétérinaire et les maladies je changerai très certainement et aussi pour le décès .Bien sûr bien que je ne souhaite pas qu'il décède pauvre petit bonhomme je voudrais rajouter que quand je téléphone j'ai toujours quelqu'un au téléphone quand je pense que le remboursement n'arrive pas très vite bien c'est très rare et que je tombe toujours sur des personnes très aimable pour ma part je conseille cette assurance en attendant d en trouver une qui soit à peu près dans les mêmes tarifs et que j'ai un peu plus de garantie.</t>
  </si>
  <si>
    <t>coco-96281</t>
  </si>
  <si>
    <t>Ce sont des menteur sur le contrat que j'ai souscrit il est mentionné que je serai remboursé à 85 % alors qu'en réalité il y a une franchise  qu om vous retient sur le remboussementde la  les factures de remboursement il ne vous reste plus que 45 % de rembourser</t>
  </si>
  <si>
    <t>fabie64-95848</t>
  </si>
  <si>
    <t>Nul à fuir. J'ai assuré mon animal 6 ans pour rien, ATTENTION NE PRENNENT PAS EN COMPTE ACCIDENT AVEC UN VÉHICULE OU UN HUMAIN, NI LES HERNIES DISCALES NI L' ÉPILEPSIE. Je suis très en colère.
PLACER PLUTÔT VOTRE ARGENT CHAQUE MOIS POUR VOUS AIDER EN CAS DE MALADIE OU ACCIDENT</t>
  </si>
  <si>
    <t>01 juin 2020 suite à une expérience en juin 2020</t>
  </si>
  <si>
    <t>joellegobinet-90105</t>
  </si>
  <si>
    <t>très mauvaise assurances vous promettent des remboursements qu'on a jamais. Lorsque l'on envoie les feuilles de maladies ils vous disent ce n'est pas pris en compte et on doit attendre l'anniversaire pour résilier. c'est une honte. Ne souscrivez pas chez eux</t>
  </si>
  <si>
    <t>marguerite86-89882</t>
  </si>
  <si>
    <t xml:space="preserve">Aucune fiabilité.
On m'a prélevé le double du prix dès le premier mois, trois semaines que je tente d'avoir mon remboursement, aucune réponse par mail, de fausses promesses quand on arrive enfin à vous avoir par téléphone et toujours pas de signe de mon remboursement. 
Vous me répondiez pour avoir les preuves de votre erreur, la dame que j'ai eu au téléphone m'a confirmé qu'il me fallait être remboursée, depuis, rien. Silence Radio. 
C'est insupportable. </t>
  </si>
  <si>
    <t>marcgirard12-88050</t>
  </si>
  <si>
    <t>La croix et la bannière pour résilier. A fuir comme la peste!</t>
  </si>
  <si>
    <t>elise-87026</t>
  </si>
  <si>
    <t>Je suis très déçu d'etre venu chez vous</t>
  </si>
  <si>
    <t>sylviecolnat-80452</t>
  </si>
  <si>
    <t>on nous promène!! ils remboursent et enlèvent plus que la franchise applicable sans détail, j'attends des réponses depuis le 29 mai !!remboursements extrêmement longs .. pas de sérieux au standard téléphonique, n'ont aucun renseignements et n'ont pas l'autorisation de nous passer un responsable..</t>
  </si>
  <si>
    <t>03 août 2019 suite à une expérience en août 2019</t>
  </si>
  <si>
    <t>m02-78167</t>
  </si>
  <si>
    <t>Je suis prélevée des cotisations sans avoir signer une autorisation de prélèvement d'une part... d'autre part, la conseillère au téléphone a voulu me vendre cette assurance et je lui ai expliqué que je souhaitais avoir le contrat avant toute adhésion... je viens d'avoir un recommandé mise en demeure... je n'ai rien signé !!! je vais m'adresser à 60 millions de consommateurs pour abus et harcèlement.</t>
  </si>
  <si>
    <t>02 août 2019 suite à une expérience en août 2019</t>
  </si>
  <si>
    <t>patrice60-78148</t>
  </si>
  <si>
    <t>Actuellement en attente depuis 8 minutes sur leurs numéro de téléphone... ca vient de raccrocher.
Je tente actuellement de les contacter pour obtenir le remboursement des sommes qu'ils m'ont prélevé malgré ma rétractation</t>
  </si>
  <si>
    <t>gwen-78140</t>
  </si>
  <si>
    <t xml:space="preserve">Une quotisation qui a doublé depuis 5 ans sans aucune explication.
La j ai un sinistre en cours. Depuis 3 semaines on me dit que ça sera réglé sous 72h et j attend toujours. Vu le prix de l opération de mon chien la je suis au bord du gouffre. </t>
  </si>
  <si>
    <t>lb-76975</t>
  </si>
  <si>
    <t xml:space="preserve">Me prélève depuis plusieurs mois , plusieurs fois le montant. Suis revenu vers eux toujours le même discours , on vous comprends.Je vais prendre attache avec ma banque pour faire refuser ces prélèvements ; peut être il y aura t'il une réaction.
 </t>
  </si>
  <si>
    <t>vina-76750</t>
  </si>
  <si>
    <t>Mutuelle bonne pour prélever les mensualités,  en revanche pour un remboursement il n y a plus personnes !!! Ne prends pas la peine de lire les mails et renvoi systématiquement les mêmes mails , sans répondre à nos attentes. Je vais bloquer tous les prélèvements et aller voir ailleurs,  depuis le 23 mars j attends qu'en me rembourse une intervention et toujours rien. Alors pour les appeler c'est horrible . Franchement mutuelle à  fuir !!!</t>
  </si>
  <si>
    <t>mlle-jenny-71748</t>
  </si>
  <si>
    <t xml:space="preserve">Service client par mail totalement incompétent. Répond très rarement aux mails (pas le choix d'en envoyer car la ligne est toujours occupée), et lorsque c'est le cas, répond complètement à côté. Il faut donc se débrouiller tout seul. 
Très déçue, jamais vu un service client comme ça. Une honte. </t>
  </si>
  <si>
    <t>tom-69758</t>
  </si>
  <si>
    <t>Galère pour les avoirs au téléphone pour qu'au final ils ne savent pas répondre à mes questions , ils ne savent rien et en plus de sa pour les remboursement c'est super long,  de plus en plus déçu de cette mutuelle, je paye je veux la qualité!!!!</t>
  </si>
  <si>
    <t>colerenoire31-69519</t>
  </si>
  <si>
    <t>Je me suis fait trompé et mal renseigné ils étaient censés résilier avec mon ancienne assurance ça n'a pas été prit en compte j'ai tenté de les joindre afin qu'ils règlent le problème ils me font comprendre que non en faites ce n'est pas leurs problèmes ils ont eu ce qu'ils voulaient ils m'ont prélevé le jour même sans même prendre la peine de résilier mon ancien contrat</t>
  </si>
  <si>
    <t>fredibjl-65396</t>
  </si>
  <si>
    <t>j ai souscrit depuis 4 ans une mutuelle pour mon chien ,on viens de lui diagnostiqué qu il est epileptique ( une maladie) et bien cette maladie n est pas pris en charge et tout est a mes frais.Je paye environs 40 euros par mois depuis 4 ans faite le calcul . Lisez bien vos conditions generales c est la mutuelle pour chien ou il y a le plus d exclusion et je me suit faite avoir, maintenant je ne peu m assurer ailleurs, sinon avant que la maladie ce declare mon chien aurais pu etre pris en charge par d autre assurance dont l epilepsie n est pas une exclusion.assur o poil par exemple</t>
  </si>
  <si>
    <t>pepone-1200-32680</t>
  </si>
  <si>
    <t>Cette assurance peu chère à la souscription, augmente tous les ans, sans donner de raisons, débuté en 2012 à 19 € j'en suis aujourd'hui à 33.14</t>
  </si>
  <si>
    <t>hypnose21-59519</t>
  </si>
  <si>
    <t xml:space="preserve">Je constate avec regret que les avis négatifs se révèlent être la vérité.
J’ai souscris lors du premier contact téléphonique car la chargée de clientèle me disait que j’avais 15 jours de délai de rétraction. La nuit portant conseil je décide le lendemain de ne pas donner suite et envoi donc mon recommandé accompagné des documents de l’assureur pour officialiser ma demande.
J’ai reçu un courrier pour notifier le traitement en cours et un coup de téléphone pour finaliser la résiliation 
Or je constate avec stupéfaction 2 semaines plus tard que j’ai été prélevé !!!!! 
Je vous encourage donc à les plus grande prudence car je crains que cela ne devienne un vrai casse tête </t>
  </si>
  <si>
    <t>kahynasabrina-58770</t>
  </si>
  <si>
    <t>Fuyez!!!!  Très mauvaise assurance. Mise a part vous repondre negativement et surtout je dis bien surtout pomper vos sous ils ne servent strictement a rien.</t>
  </si>
  <si>
    <t>vd31-58238</t>
  </si>
  <si>
    <t>Nous nous retrouvons contre notre volonté client de ECA  santé animaux. En effet, suite à un devis reçu le 8 Août, nous les avons contactés le 28 septembre d'abord en tentant de souscrire par le net puis, avant d'avoir validé le contrat, par téléphone car nous n'étions pas d'accord sur la date d'effet qui était celle du devis et que l'on ne pouvait pas modifier. L'opératrice nous a lors donné un tarif supérieur de 4€ au tarif du devis. Je lui ai dit que je n'étais pas d'accord et que je refusais de souscrire le contrat. Elle a tellement insisté de manière désagréable que j'ai fini par raccrocher.
Ma CB avait été débitée d'une mensualité. J'ai donc envoyé le jour même un email demandant le remboursement de la somme débitée car je n'avais pas souscrit de contrat.
Réponse de ce pseudo assureur, le contrat est souscrit.
Quelques jours plus tard, sans avis de leur part, mon compte bancaire était débité de 2 mensualités supplémentaires pour août et septembre.
J'ai envoyé un nouveau mail furieux, réponse par mail : pour faire suite à votre demande, veuillez trouver ci-jointes les conditions particulières de votre contrat.
Envoi d'une recommandée, réponse par mail ce jour : votre demande d'annulation n'est pas valide. Veuillez respecter le préavis.
Me voilà engagée par un an avec des soit-disants professionnels de l'assurance.
Gare à vous.</t>
  </si>
  <si>
    <t>ardalan-57198</t>
  </si>
  <si>
    <t>!Surtout ne changez pas de contrat par telephone ! Ils ont des prestataires independant et vous prometent le contrat effectif dans les 3 mois qui suivent . Il n en est rien !!!On vous dit ensuite que c est a la date anniversaire du contrat . Soit pour ma part dans 10 mois . Tres mauvais acceuil au telephone lorsque vous faites une reclamation . Et vous prend pour un C... ( genre quel est alors actuellement mon contrat ? On vous repond: ECA assurance !!!!!)  A FUIR !!!!Je vais donc patienter et resilier avec les 2 mois de preavis .</t>
  </si>
  <si>
    <t>terreness-56131</t>
  </si>
  <si>
    <t>A fuir !!</t>
  </si>
  <si>
    <t>ni77124-55937</t>
  </si>
  <si>
    <t>Tres mauvaise assurance vous avez besoin de justifier la maladie de votre chien commebsi le chien avez fait esprer detre malade et d etre oprer . cela fait 2mois est demi que j attend etre rembourser l operation innamissible pour le prix 80 € pour 2 chien .</t>
  </si>
  <si>
    <t>25 mai 2017 suite à une expérience en mai 2017</t>
  </si>
  <si>
    <t>sibannac-50886</t>
  </si>
  <si>
    <t>Ci vous chercher une assurance sérieuse alors passer votre chemin, promesse mensonges et mauvaises fois son une habidute pour cette pseudo assurance j'attends un remboursement depuis 6 mois alors que le service client le promet en une semaine on me demande plusieurs fois les même papiers... Quand au service téléphonique cela devient risible jamais le même discours aucune réponse et encore des promesses ce sera réglée fin de semaine mytho. J'est évidemment envoyé un courier pour mettre fin a ce contrat il faut un courier recommandé 2 mois avant la date anniversaire vous prouver donc être coincé un moment</t>
  </si>
  <si>
    <t>sp-54773</t>
  </si>
  <si>
    <t>Attention de bien lire les conditions générales !! Si votre chien a la moindre maladie ou accident pendant le délai de carence... vous ne serez plus remboursé de cette maladie à vie ! C'est fou. Ma chienne a eu une conjonctivite, pathologie assez classique chez les chiots et je ne vois pas ce qui justifie de ne pas rembourser cette pathologie. L'objet est de réduire au maximum les cas de remboursement. Ce genre d'assurance n'est pas intéressant par rapport au prix demandé.</t>
  </si>
  <si>
    <t>sisyphe-30327</t>
  </si>
  <si>
    <t>Depuis plusieurs années, je suis assurée chez ECA pour quatre animaux : deux chiens deux chats ; aucun tarif préférentiel ne m'a été proposé. J'ai souscrit en ligne une assurance et demandé à ce que celle qui avait été souscrite par erreur de leur part soit annulée : l'annulation n'a jamais été prise en compte, mais la nouvelle assurance a été validée, bien sûr. Une franchise de plus de vingt euros par animal, même pour une consultation, ce n'est pas très intéressant.</t>
  </si>
  <si>
    <t>bd-4050</t>
  </si>
  <si>
    <t>Avec notre 1ere chienne, parcours du combattant pour être remboursés de sa 1ere intervention pour tumeur mammaire, pour les suivantes, plus de problème. a son décès le contrat a été vite résilié sans difficulté. Avec notre nouvelle petite chienne ils ont vite remboursé la stérilisation</t>
  </si>
  <si>
    <t>marie-ant-50243</t>
  </si>
  <si>
    <t>Assurance animaux vraiment nul, ne rembourse pas pour ce qu'on a besoin. Sauf si on prend leurs assurances a 100e/mois. Ne sont pas bons en ce qui concerne le service commercial. Et surtout bien lire les clauses en tout petit, car si votre animal est malade ils ne rembourse que sous certaines conditions et que certains problemes. Beaucoup de choses ( les plus courantes chez les chiens ) ne sont pas prit en charge!</t>
  </si>
  <si>
    <t>christian391-117720</t>
  </si>
  <si>
    <t>Les prix sont corrects, mais ce sont ceux que vous obtenez avec n'importe quel courtier. En revanche, si un jour vous avez un souci (erreur de prélèvement, sinistre, etc...) LSA c'est une catastrophe. Vous ne pourrez pas joindre votre assureur, et LSA au niveau réactivité c'est une catastrophe. Ils ne répondent jamais aux mails, et quand ils répondent c'est pour vous orienter vers un autre service. Le pire, c'est que les contrats évoluent parfois dans le bon sens (conditions tarifaires inférieures), mais JAMAIS LSA n'aura le temps ou le professionnalisme de vous en informer et vous continuerez à payer le prix fort.  Je les ai pratiqué à tort pendant 5 ans et perdu beaucoup de temps et d'argent. En un mot : FUYEZ !!!</t>
  </si>
  <si>
    <t>MMA</t>
  </si>
  <si>
    <t>responsabilite-civile-professionnelle</t>
  </si>
  <si>
    <t>mesmeilleuresarnaques-100553</t>
  </si>
  <si>
    <t>Avis de client d'un professionnel du BTP assuré chez MMA. A la suite d'un dégât causé par ce constructeur lors d'un chantier, cet "assureur" n'assure pas le dommage que j'ai subi ni en RC pro ni en Décennale. Bilan : 20.000 € à ma charge. Fuyez les professionnels "assurés" chez eux : ils ne sont pas couverts ! et donc vous non plus !</t>
  </si>
  <si>
    <t>catslab-101315</t>
  </si>
  <si>
    <t>L'excellente interface commerciale laisse croire à l'utilité d'une assurance RC pro pour un auto-entrepreneur (positionnement d'HISCOX). Après déclaration d'un sinistre, les pièces "nécessaires pour instruire le dossier" demandées par le mandataire (nommé "gestionnaire de sinistre" par HISCOX) vous font rapidement comprendre que vous n'avez aucune chance d'être indemnisé. Pour exemple et dans mon cas, ce mandataire me réclame "les pièces contractuelles me liant à mon client, ainsi que l'ensemble des factures, annexes, et conditions générales et particulières y afférentes". Quel auto-entrepreneur exécutant des missions ponctuelles peut produire ça ?
Le reste des documents et éléments d'information exigé est à l'avenant : inadapté à la situation et parfaitement dissuasif.</t>
  </si>
  <si>
    <t>Hiscox</t>
  </si>
  <si>
    <t>freelance-100506</t>
  </si>
  <si>
    <t>Attention à bien éplucher les c0nditions contractuelles intégralement.
Les c0ntrats sont clairement c0nçus en votre défaveur par des juristes aguerris qui savent comment avoir l'avantage sur vous. Il ne s'agit pas là de partenaires professionnels mais plutôt de vautours qui veulent s'accaparer une rente sans c0ntrepartie. Fuyez ces vautours mes amis, que ma triste expérience vous soit profitable !</t>
  </si>
  <si>
    <t>laurent-103120</t>
  </si>
  <si>
    <t>Depuis le mois de Mars 2020 et ce fameux Covid, je ne peux plus exercer ma profession d'animateur auprès des collectivités, je galère avec quelques boulots interim mais à 53 ans on est pas prioritaire, mon contrat a été résilié sans arrangement possible par la direction alors que je m'étais engagé auprès du repreneur de mon agence Allianz de st Jean de Védas a honorer les mois de retard d'échéances. J'ai pu rembourser les mensualités de l'année en cours jusqu'à la date d'anniversaire mais maintenant Allianz a résilier mon dernier contrat pro et me réclame la totalité de l'année à venir, via sa filiale de recouvrement Intrum. Aucun arrangement possible et + de 100 € de frais via Intrum c'est scandaleux de ne pas proposer un arrangement après 9 ans de contrat chez eux ! Je vous tiendrai au courant de l'affaire très vite. Prenez soin de vous et favorisons ce lien pour une vie plus juste et plus humaine.</t>
  </si>
  <si>
    <t>pascale--r-129733</t>
  </si>
  <si>
    <t>Très bon contact. Toujours disponible. Toujours de bonnes explications du contrat. Toujours de bonnes solutions.  Professionnalisme Écoute de bonnes propositions</t>
  </si>
  <si>
    <t>Mapa</t>
  </si>
  <si>
    <t>multirisque-professionnelle</t>
  </si>
  <si>
    <t>manuel-r-124230</t>
  </si>
  <si>
    <t>personnel très compétent à l'agence de Reims , dommage que le siège ne s'aligne pas sur les tarifs de ces concurrents lorsque je leur demande avec preuve à l'appui</t>
  </si>
  <si>
    <t>gilauto-132326</t>
  </si>
  <si>
    <t>LENTEUR ET DEFAUT DINFORMATION DANS LE REGLEMENT DE SINISTRE INCOHERENCE DANS LES REPONSES DE MES INTERLOCUTEURS APRES 20 ANS D ASSURANCE CHEZ ALLIANZ JE VAIS EN CHANGER</t>
  </si>
  <si>
    <t>signpub--102681</t>
  </si>
  <si>
    <t>Allianz le groupe d'assurance qui ne conseil pas, qui n'indemnise pas après sinistre, qui répondent pas, qui ont une gestion catastrophique du service iard et de leur relation clients !!!! Après 25 ans à leur côtés la confiance et rompu alors fuyez vite !!!!</t>
  </si>
  <si>
    <t>acl-87941</t>
  </si>
  <si>
    <t>Très déçu de la manière de procéder avec ses assurés PM. Je suis gérant d une société de transport. Mes véhicules sont assurés chez Groupama depuis 25 ans et du fait de plusieurs déclarations de vol de pièces sur mes véhicules garés sur le parking de l entreprise on m'envoie sans me prévenir des enquêteurs afin de ne pas régler les sinistres. Je suis très en colère  de la mise en cause de ma bonne foi et m interroge sur la soi disant relation client mise en avant par cette entreprise</t>
  </si>
  <si>
    <t>flotte-automobile</t>
  </si>
  <si>
    <t>philippe-70157</t>
  </si>
  <si>
    <t>Agence Pont de Beauvoisin Savoie
Incompétence et abus de confiance pourraient définir cette agence. 2 sinistres non traités en 7 mois. Un véhicule privé assuré en véhicule Pro durant 18 mois sans mon accord mais dont le montant a été noyé dans les 5 autres assurances. Une assurance RC PRO radiée que l'on me facture toujours et qui me sera probablement pas remboursé comme pour mon assurance auto (il n'y a pas de raison)</t>
  </si>
  <si>
    <t>nat67-63982</t>
  </si>
  <si>
    <t>bonjour
l assitance est déplorable et le service assistance auto est géré par des  gens incapables bornés et inefficaces!
je vais changer mes assurances auto de ma flotte à cause de ce service  assistance!! qui est piloté de l'étranger en plus!</t>
  </si>
  <si>
    <t>valou--113835</t>
  </si>
  <si>
    <t>Bonjour j’ai souscrit un contrat dommage ouvrage à la MMA  en 2012 pour une très belle maison avec architecte  Notre toiture est entrain de se décomposer par de la pyrite dans nos ardoises  nous n avons pas de dommage a l intérieur du grenier donc une question d esthétique la dommage ouvrage terminé en 2023 donc si il y a des’ infiltrations après tant pis pour nous Mma est vraiment de mauvaise foi il devrait nous aider a attaquer l assurance de couvreur</t>
  </si>
  <si>
    <t>garantie-decennale</t>
  </si>
  <si>
    <t>mamybouly-129360</t>
  </si>
  <si>
    <t>Bonjour, j'ai une mauvaise expérience avec la SOCOBAT qui est l'assurance du BTP créé en 1980 par SMA. J'ai fait jouer la décennale pour une logement refait à neuf sauf la parquet renforcé en dessous et retapé dans l'entrée. Normalement il était prévu dans le contrat de vente que le parquet serait refait si besoin. Attaqué par des vrillettes mais immeuble inhabité plusieurs années les parquets ont commencé à s'effondrer quand les locataires ont commencé à marcher dessus. J'ai envoyé des recommandés à l'entreprise, vu un médiateur avant d'en arriver à la décennale. Egalement mandaté et payé un expert qui a déterminé qu'un consolidation par le dessous attestait bien que l'entreprise ne pouvait ignorer la fragilité du parquet et qu'elle aurait dû le changer. L'expert de la Socobat filiale Smabtp s'est déplacé a dit ok le rapport de l'expert est clair c'est dangereux on va réparer très vite. Ensuite a voulu des devis sans jamais donner d'indications précises juste quelques précisions quant aux lames de parquet à remplacer. Ensuite a refusé un devis jugé trop cher et englobant trop de surface, lorsque le devis refait,d'un tiers du premier était peu précis je l'ai interrogé et il a précisé que les lames de parquet seraient colorées avant la pose qu'il l'avait demandé au professionnel . J'avoue que je ne voyais pas trop comment. Car dans le devis refusé le parquetiste ponçait et vernissait toute la surface ancien parquet et nouveau parquet réparé. Ensuite cela a traîné et questionné par téléphone il m'a dit de signer le devis (qui était à mon nom) et que je serais remboursée avant ou après. Je me suis rendu compte que je n'avais rien de concret juste une rencontre le jour de l'expertise et après que des réponses au téléphone lorsque je questionnais. Je n'avais ni courrier de lui ni de mail. Je me suis déplacée dans leur bureau à Bordeaux j'ai vu une juriste qui m'a dit que j'aurai une réponse. Je viens de recevoir 7 mois après le 1er rendez vous un refus au motif que le parquet n'avait pas donné lieu à des travaux. Ce n'est pas tant le refus qui me questionne mais la façon dont mon dossier a été traité avec si peu de professionnalisme et l'impression après coup qu'il ne fallait surtout pas laisser de trace de toutes les tractations. Effectivement je n'ai rien de concret. Juste le courrier de janvier m'informant du RV et celui du refus. C'est complètement dingue de travailler ainsi et je suppose au vu de tous les avis que c'est courant. A croire que c'est la pratique courante il faut décourager à tout prix par n'importe quel moyen. Ne pas répondre ou alors n'importe quoi balader les clients jusqu'à ce qu'ils lachent l'affaire. Je ne voyais pas la SMABTP ainsi.</t>
  </si>
  <si>
    <t>Sma</t>
  </si>
  <si>
    <t xml:space="preserve">Entreprise très impactée par le covid- secteur événementiel et perte de 80% de CA. ALLIANZ applique une augmentation en 2020 et 2021 sur le contrat ( contrairement à leur engagement auprès de Bruno le Maire). De plus, lettre reco et suspension de contrat alors même que nous étions en attente de leur réponse sur ce qu'ils proposaient pour les entreprises très impactées par la covid. Après multiples relances, par le courtier, pas de réponse alors, au  final, nous avons insisté auprès d'ALLIANZ et notre dossier est finalement passé en comité de direction : il considère que nous ne sommes pas dans le secteur impacté par le covid  ( malgré attestation d'expert comptable). Nous n'avons qu'à payer et avec augmentation! 
</t>
  </si>
  <si>
    <t>assurances-professionnelles</t>
  </si>
  <si>
    <t>victor-109599</t>
  </si>
  <si>
    <t>Suite a un cambriolage le 22/01/2021, je suis toujours dans l'attente de leurs décisions pour faire intervenir les entrepreneur. J'accueil ma clientèle dans une configuration peu commerciale (porte fracturée, carrelage cassé et angle du mur arraché). Je trouve ça déplorable, surtout pour des commerçants.</t>
  </si>
  <si>
    <t>lkio-110907</t>
  </si>
  <si>
    <t>Bonjour,
Je constate qu'entre le moment de ma demande de versement de fond et la validation de ma demande, mes fonds ont chuté de leur valorisation de 50% soudainement!
Pourrais-je comprendre cette forte chute en quelques jours? L'indice semble n'afficher aucune baisse mais au contraire une prise de valeur de celui-ci.
J'essaye d'appeler le service client en vain, je suis mis en attente pendant un temps interminable. Le service client semble être absent, c'est vraiment lamentable!
En attente de vous lire.
Cordialement,
LK
--Original Message--
From: Secure Message Center
Date: 2021-04-19 10:35:16
To: 110540525-atc@amundismb.com
Subject: Re : Le suivi de ma demande [#2523421]
Bonjour LK,
Conformément à notre conversation téléphonique et aux réponses qui vous ont été apportées, nous clôturons votre demande.
Restant à votre disposition.
Cordialement,
Votre Service Clients
--Message d'origine--
De : Secure Message Center
Date : 13/04/2021 03:37 PM
A : Secure Message Center
Objet : Le suivi de ma demande
Bonjour,
Je souhaiterais débloquer mon épargne à la suite d'une cessation de contrat de travail et d'une dissolution de PACS.
Étonnement, le service qui gère la réception des documents me demande une attestation de jugement. Or, il s'agit d'un PACS, par conséquent, il n'y a pas de jugement pour dissoudre une union PACS. Je rappelle qu'un seul des deux partis peut dissoudre le PACS, sans l'avis de l'autre.
Le document que vous me demandez n'existe donc pas!
Ceci dit, la mairie nous a remise une déclaration de dissolution du PACS enregistré à Lyon le 8 décembre 2020, lequel j'ai joint à ma demande.
J'ai essayé en vain d'appeler le service client pour expliquer la situation, j'ai attendu plus d'une heure pour qu'un opérateur me prenne en charge. Aucun opérateur n'a pris l'appel, c'est déplorable.
Enfin, je vous demande de bien vouloir traiter ma demande dans les plus bref délai afin de recevoir le fond sans plus attendre.
Vous remerciant par avance,
LK</t>
  </si>
  <si>
    <t>padpad-105625</t>
  </si>
  <si>
    <t>Longtemps je n'ai eu besoin de rien et me suis contenté de payer. 
Axa était parfait. 
EN revanche, le jour où il y a un sinistre ... on regrette de n'être pas assurée ailleurs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</si>
</sst>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quotePrefix="1"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76.75"/>
  </cols>
  <sheetData>
    <row r="1" ht="15.75" customHeight="1">
      <c r="A1" s="1" t="s">
        <v>0</v>
      </c>
      <c r="B1" s="1" t="s">
        <v>1</v>
      </c>
      <c r="C1" s="1" t="s">
        <v>2</v>
      </c>
      <c r="D1" s="1" t="s">
        <v>3</v>
      </c>
      <c r="E1" s="1" t="s">
        <v>4</v>
      </c>
      <c r="F1" s="1" t="s">
        <v>5</v>
      </c>
    </row>
    <row r="2" ht="15.75" customHeight="1">
      <c r="A2" s="1" t="s">
        <v>6</v>
      </c>
      <c r="B2" s="1" t="s">
        <v>7</v>
      </c>
      <c r="C2" s="1" t="s">
        <v>8</v>
      </c>
      <c r="D2" s="1" t="s">
        <v>9</v>
      </c>
      <c r="E2" s="1" t="s">
        <v>10</v>
      </c>
      <c r="F2" s="1" t="str">
        <f>IFERROR(__xludf.DUMMYFUNCTION("GOOGLETRANSLATE(C2,""fr"",""en"")"),"#VALUE!")</f>
        <v>#VALUE!</v>
      </c>
    </row>
    <row r="3" ht="15.75" customHeight="1">
      <c r="A3" s="1" t="s">
        <v>6</v>
      </c>
      <c r="B3" s="1" t="s">
        <v>11</v>
      </c>
      <c r="C3" s="1" t="s">
        <v>12</v>
      </c>
      <c r="D3" s="1" t="s">
        <v>9</v>
      </c>
      <c r="E3" s="1" t="s">
        <v>10</v>
      </c>
      <c r="F3" s="1" t="str">
        <f>IFERROR(__xludf.DUMMYFUNCTION("GOOGLETRANSLATE(C3,""fr"",""en"")"),"#VALUE!")</f>
        <v>#VALUE!</v>
      </c>
    </row>
    <row r="4" ht="15.75" customHeight="1">
      <c r="A4" s="1" t="s">
        <v>6</v>
      </c>
      <c r="B4" s="1" t="s">
        <v>13</v>
      </c>
      <c r="C4" s="1" t="s">
        <v>14</v>
      </c>
      <c r="D4" s="1" t="s">
        <v>9</v>
      </c>
      <c r="E4" s="1" t="s">
        <v>10</v>
      </c>
      <c r="F4" s="1" t="str">
        <f>IFERROR(__xludf.DUMMYFUNCTION("GOOGLETRANSLATE(C4,""fr"",""en"")"),"#VALUE!")</f>
        <v>#VALUE!</v>
      </c>
    </row>
    <row r="5" ht="15.75" customHeight="1">
      <c r="A5" s="1" t="s">
        <v>6</v>
      </c>
      <c r="B5" s="1" t="s">
        <v>15</v>
      </c>
      <c r="C5" s="1" t="s">
        <v>16</v>
      </c>
      <c r="D5" s="1" t="s">
        <v>9</v>
      </c>
      <c r="E5" s="1" t="s">
        <v>10</v>
      </c>
      <c r="F5" s="1" t="str">
        <f>IFERROR(__xludf.DUMMYFUNCTION("GOOGLETRANSLATE(C5,""fr"",""en"")"),"I am satisfied with the olive assurances not too expensive and very serious customer service simple is to contact them quickly for your work")</f>
        <v>I am satisfied with the olive assurances not too expensive and very serious customer service simple is to contact them quickly for your work</v>
      </c>
    </row>
    <row r="6" ht="15.75" customHeight="1">
      <c r="A6" s="1" t="s">
        <v>17</v>
      </c>
      <c r="B6" s="1" t="s">
        <v>18</v>
      </c>
      <c r="C6" s="1" t="s">
        <v>19</v>
      </c>
      <c r="D6" s="1" t="s">
        <v>9</v>
      </c>
      <c r="E6" s="1" t="s">
        <v>10</v>
      </c>
      <c r="F6" s="1" t="str">
        <f>IFERROR(__xludf.DUMMYFUNCTION("GOOGLETRANSLATE(C6,""fr"",""en"")"),"#VALUE!")</f>
        <v>#VALUE!</v>
      </c>
    </row>
    <row r="7" ht="15.75" customHeight="1">
      <c r="A7" s="1" t="s">
        <v>17</v>
      </c>
      <c r="B7" s="1" t="s">
        <v>20</v>
      </c>
      <c r="C7" s="1" t="s">
        <v>21</v>
      </c>
      <c r="D7" s="1" t="s">
        <v>9</v>
      </c>
      <c r="E7" s="1" t="s">
        <v>10</v>
      </c>
      <c r="F7" s="1" t="str">
        <f>IFERROR(__xludf.DUMMYFUNCTION("GOOGLETRANSLATE(C7,""fr"",""en"")"),"#VALUE!")</f>
        <v>#VALUE!</v>
      </c>
    </row>
    <row r="8" ht="15.75" customHeight="1">
      <c r="A8" s="1" t="s">
        <v>17</v>
      </c>
      <c r="B8" s="1" t="s">
        <v>22</v>
      </c>
      <c r="C8" s="1" t="s">
        <v>23</v>
      </c>
      <c r="D8" s="1" t="s">
        <v>9</v>
      </c>
      <c r="E8" s="1" t="s">
        <v>10</v>
      </c>
      <c r="F8" s="1" t="str">
        <f>IFERROR(__xludf.DUMMYFUNCTION("GOOGLETRANSLATE(C8,""fr"",""en"")"),"#VALUE!")</f>
        <v>#VALUE!</v>
      </c>
    </row>
    <row r="9" ht="15.75" customHeight="1">
      <c r="A9" s="1" t="s">
        <v>17</v>
      </c>
      <c r="B9" s="1" t="s">
        <v>24</v>
      </c>
      <c r="C9" s="1" t="s">
        <v>25</v>
      </c>
      <c r="D9" s="1" t="s">
        <v>9</v>
      </c>
      <c r="E9" s="1" t="s">
        <v>10</v>
      </c>
      <c r="F9" s="1" t="str">
        <f>IFERROR(__xludf.DUMMYFUNCTION("GOOGLETRANSLATE(C9,""fr"",""en"")"),"#VALUE!")</f>
        <v>#VALUE!</v>
      </c>
    </row>
    <row r="10" ht="15.75" customHeight="1">
      <c r="A10" s="1" t="s">
        <v>17</v>
      </c>
      <c r="B10" s="1" t="s">
        <v>26</v>
      </c>
      <c r="C10" s="1" t="s">
        <v>27</v>
      </c>
      <c r="D10" s="1" t="s">
        <v>9</v>
      </c>
      <c r="E10" s="1" t="s">
        <v>10</v>
      </c>
      <c r="F10" s="1" t="str">
        <f>IFERROR(__xludf.DUMMYFUNCTION("GOOGLETRANSLATE(C10,""fr"",""en"")"),"#VALUE!")</f>
        <v>#VALUE!</v>
      </c>
    </row>
    <row r="11" ht="15.75" customHeight="1">
      <c r="A11" s="1" t="s">
        <v>17</v>
      </c>
      <c r="B11" s="1" t="s">
        <v>28</v>
      </c>
      <c r="C11" s="1" t="s">
        <v>29</v>
      </c>
      <c r="D11" s="1" t="s">
        <v>9</v>
      </c>
      <c r="E11" s="1" t="s">
        <v>10</v>
      </c>
      <c r="F11" s="1" t="str">
        <f>IFERROR(__xludf.DUMMYFUNCTION("GOOGLETRANSLATE(C11,""fr"",""en"")"),"Correct and fast price nothing to say we will see later if in the event of a claim this insurer this quickly and reliable shows the continuation to the next episodes.
Thanks")</f>
        <v>Correct and fast price nothing to say we will see later if in the event of a claim this insurer this quickly and reliable shows the continuation to the next episodes.
Thanks</v>
      </c>
    </row>
    <row r="12" ht="15.75" customHeight="1">
      <c r="A12" s="1" t="s">
        <v>17</v>
      </c>
      <c r="B12" s="1" t="s">
        <v>30</v>
      </c>
      <c r="C12" s="1" t="s">
        <v>31</v>
      </c>
      <c r="D12" s="1" t="s">
        <v>9</v>
      </c>
      <c r="E12" s="1" t="s">
        <v>10</v>
      </c>
      <c r="F12" s="1" t="str">
        <f>IFERROR(__xludf.DUMMYFUNCTION("GOOGLETRANSLATE(C12,""fr"",""en"")"),"#VALUE!")</f>
        <v>#VALUE!</v>
      </c>
    </row>
    <row r="13" ht="15.75" customHeight="1">
      <c r="A13" s="1" t="s">
        <v>17</v>
      </c>
      <c r="B13" s="1" t="s">
        <v>32</v>
      </c>
      <c r="C13" s="1" t="s">
        <v>33</v>
      </c>
      <c r="D13" s="1" t="s">
        <v>9</v>
      </c>
      <c r="E13" s="1" t="s">
        <v>10</v>
      </c>
      <c r="F13" s="1" t="str">
        <f>IFERROR(__xludf.DUMMYFUNCTION("GOOGLETRANSLATE(C13,""fr"",""en"")"),"#VALUE!")</f>
        <v>#VALUE!</v>
      </c>
    </row>
    <row r="14" ht="15.75" customHeight="1">
      <c r="A14" s="1" t="s">
        <v>34</v>
      </c>
      <c r="B14" s="1" t="s">
        <v>35</v>
      </c>
      <c r="C14" s="1" t="s">
        <v>36</v>
      </c>
      <c r="D14" s="1" t="s">
        <v>9</v>
      </c>
      <c r="E14" s="1" t="s">
        <v>10</v>
      </c>
      <c r="F14" s="1" t="str">
        <f>IFERROR(__xludf.DUMMYFUNCTION("GOOGLETRANSLATE(C14,""fr"",""en"")"),"#VALUE!")</f>
        <v>#VALUE!</v>
      </c>
    </row>
    <row r="15" ht="15.75" customHeight="1">
      <c r="A15" s="1" t="s">
        <v>37</v>
      </c>
      <c r="B15" s="1" t="s">
        <v>38</v>
      </c>
      <c r="C15" s="1" t="s">
        <v>39</v>
      </c>
      <c r="D15" s="1" t="s">
        <v>9</v>
      </c>
      <c r="E15" s="1" t="s">
        <v>10</v>
      </c>
      <c r="F15" s="1" t="str">
        <f>IFERROR(__xludf.DUMMYFUNCTION("GOOGLETRANSLATE(C15,""fr"",""en"")"),"Hello satisfied with customer service I would recommend you to my loved ones. My interlocutors were very precise and clear. All the best")</f>
        <v>Hello satisfied with customer service I would recommend you to my loved ones. My interlocutors were very precise and clear. All the best</v>
      </c>
    </row>
    <row r="16" ht="15.75" customHeight="1">
      <c r="A16" s="1" t="s">
        <v>37</v>
      </c>
      <c r="B16" s="1" t="s">
        <v>40</v>
      </c>
      <c r="C16" s="1" t="s">
        <v>41</v>
      </c>
      <c r="D16" s="1" t="s">
        <v>9</v>
      </c>
      <c r="E16" s="1" t="s">
        <v>10</v>
      </c>
      <c r="F16" s="1" t="str">
        <f>IFERROR(__xludf.DUMMYFUNCTION("GOOGLETRANSLATE(C16,""fr"",""en"")"),"#VALUE!")</f>
        <v>#VALUE!</v>
      </c>
    </row>
    <row r="17" ht="15.75" customHeight="1">
      <c r="A17" s="1" t="s">
        <v>37</v>
      </c>
      <c r="B17" s="1" t="s">
        <v>42</v>
      </c>
      <c r="C17" s="1" t="s">
        <v>43</v>
      </c>
      <c r="D17" s="1" t="s">
        <v>9</v>
      </c>
      <c r="E17" s="1" t="s">
        <v>10</v>
      </c>
      <c r="F17" s="1" t="str">
        <f>IFERROR(__xludf.DUMMYFUNCTION("GOOGLETRANSLATE(C17,""fr"",""en"")"),"#VALUE!")</f>
        <v>#VALUE!</v>
      </c>
    </row>
    <row r="18" ht="15.75" customHeight="1">
      <c r="A18" s="1" t="s">
        <v>37</v>
      </c>
      <c r="B18" s="1" t="s">
        <v>44</v>
      </c>
      <c r="C18" s="1" t="s">
        <v>45</v>
      </c>
      <c r="D18" s="1" t="s">
        <v>9</v>
      </c>
      <c r="E18" s="1" t="s">
        <v>10</v>
      </c>
      <c r="F18" s="1" t="str">
        <f>IFERROR(__xludf.DUMMYFUNCTION("GOOGLETRANSLATE(C18,""fr"",""en"")"),"#VALUE!")</f>
        <v>#VALUE!</v>
      </c>
    </row>
    <row r="19" ht="15.75" customHeight="1">
      <c r="A19" s="1" t="s">
        <v>46</v>
      </c>
      <c r="B19" s="1" t="s">
        <v>47</v>
      </c>
      <c r="C19" s="1" t="s">
        <v>48</v>
      </c>
      <c r="D19" s="1" t="s">
        <v>9</v>
      </c>
      <c r="E19" s="1" t="s">
        <v>10</v>
      </c>
      <c r="F19" s="1" t="str">
        <f>IFERROR(__xludf.DUMMYFUNCTION("GOOGLETRANSLATE(C19,""fr"",""en"")"),"#VALUE!")</f>
        <v>#VALUE!</v>
      </c>
    </row>
    <row r="20" ht="15.75" customHeight="1">
      <c r="A20" s="1" t="s">
        <v>49</v>
      </c>
      <c r="B20" s="1" t="s">
        <v>50</v>
      </c>
      <c r="C20" s="1" t="s">
        <v>51</v>
      </c>
      <c r="D20" s="1" t="s">
        <v>9</v>
      </c>
      <c r="E20" s="1" t="s">
        <v>10</v>
      </c>
      <c r="F20" s="1" t="str">
        <f>IFERROR(__xludf.DUMMYFUNCTION("GOOGLETRANSLATE(C20,""fr"",""en"")"),"#VALUE!")</f>
        <v>#VALUE!</v>
      </c>
    </row>
    <row r="21" ht="15.75" customHeight="1">
      <c r="A21" s="1" t="s">
        <v>49</v>
      </c>
      <c r="B21" s="1" t="s">
        <v>52</v>
      </c>
      <c r="C21" s="1" t="s">
        <v>53</v>
      </c>
      <c r="D21" s="1" t="s">
        <v>9</v>
      </c>
      <c r="E21" s="1" t="s">
        <v>10</v>
      </c>
      <c r="F21" s="1" t="str">
        <f>IFERROR(__xludf.DUMMYFUNCTION("GOOGLETRANSLATE(C21,""fr"",""en"")"),"#VALUE!")</f>
        <v>#VALUE!</v>
      </c>
    </row>
    <row r="22" ht="15.75" customHeight="1">
      <c r="A22" s="1" t="s">
        <v>54</v>
      </c>
      <c r="B22" s="1" t="s">
        <v>55</v>
      </c>
      <c r="C22" s="1" t="s">
        <v>56</v>
      </c>
      <c r="D22" s="1" t="s">
        <v>9</v>
      </c>
      <c r="E22" s="1" t="s">
        <v>10</v>
      </c>
      <c r="F22" s="1" t="str">
        <f>IFERROR(__xludf.DUMMYFUNCTION("GOOGLETRANSLATE(C22,""fr"",""en"")"),"#VALUE!")</f>
        <v>#VALUE!</v>
      </c>
    </row>
    <row r="23" ht="15.75" customHeight="1">
      <c r="A23" s="1" t="s">
        <v>54</v>
      </c>
      <c r="B23" s="1" t="s">
        <v>57</v>
      </c>
      <c r="C23" s="1" t="s">
        <v>58</v>
      </c>
      <c r="D23" s="1" t="s">
        <v>9</v>
      </c>
      <c r="E23" s="1" t="s">
        <v>10</v>
      </c>
      <c r="F23" s="1" t="str">
        <f>IFERROR(__xludf.DUMMYFUNCTION("GOOGLETRANSLATE(C23,""fr"",""en"")"),"#VALUE!")</f>
        <v>#VALUE!</v>
      </c>
    </row>
    <row r="24" ht="15.75" customHeight="1">
      <c r="A24" s="1" t="s">
        <v>54</v>
      </c>
      <c r="B24" s="1" t="s">
        <v>59</v>
      </c>
      <c r="C24" s="1" t="s">
        <v>60</v>
      </c>
      <c r="D24" s="1" t="s">
        <v>9</v>
      </c>
      <c r="E24" s="1" t="s">
        <v>10</v>
      </c>
      <c r="F24" s="1" t="str">
        <f>IFERROR(__xludf.DUMMYFUNCTION("GOOGLETRANSLATE(C24,""fr"",""en"")"),"#VALUE!")</f>
        <v>#VALUE!</v>
      </c>
    </row>
    <row r="25" ht="15.75" customHeight="1">
      <c r="A25" s="1" t="s">
        <v>54</v>
      </c>
      <c r="B25" s="1" t="s">
        <v>61</v>
      </c>
      <c r="C25" s="1" t="s">
        <v>62</v>
      </c>
      <c r="D25" s="1" t="s">
        <v>9</v>
      </c>
      <c r="E25" s="1" t="s">
        <v>10</v>
      </c>
      <c r="F25" s="1" t="str">
        <f>IFERROR(__xludf.DUMMYFUNCTION("GOOGLETRANSLATE(C25,""fr"",""en"")"),"#VALUE!")</f>
        <v>#VALUE!</v>
      </c>
    </row>
    <row r="26" ht="15.75" customHeight="1">
      <c r="A26" s="1" t="s">
        <v>54</v>
      </c>
      <c r="B26" s="1" t="s">
        <v>63</v>
      </c>
      <c r="C26" s="1" t="s">
        <v>64</v>
      </c>
      <c r="D26" s="1" t="s">
        <v>9</v>
      </c>
      <c r="E26" s="1" t="s">
        <v>10</v>
      </c>
      <c r="F26" s="1" t="str">
        <f>IFERROR(__xludf.DUMMYFUNCTION("GOOGLETRANSLATE(C26,""fr"",""en"")"),"#VALUE!")</f>
        <v>#VALUE!</v>
      </c>
    </row>
    <row r="27" ht="15.75" customHeight="1">
      <c r="A27" s="1" t="s">
        <v>54</v>
      </c>
      <c r="B27" s="1" t="s">
        <v>65</v>
      </c>
      <c r="C27" s="1" t="s">
        <v>66</v>
      </c>
      <c r="D27" s="1" t="s">
        <v>9</v>
      </c>
      <c r="E27" s="1" t="s">
        <v>10</v>
      </c>
      <c r="F27" s="1" t="str">
        <f>IFERROR(__xludf.DUMMYFUNCTION("GOOGLETRANSLATE(C27,""fr"",""en"")"),"#VALUE!")</f>
        <v>#VALUE!</v>
      </c>
    </row>
    <row r="28" ht="15.75" customHeight="1">
      <c r="A28" s="1" t="s">
        <v>54</v>
      </c>
      <c r="B28" s="1" t="s">
        <v>67</v>
      </c>
      <c r="C28" s="1" t="s">
        <v>68</v>
      </c>
      <c r="D28" s="1" t="s">
        <v>9</v>
      </c>
      <c r="E28" s="1" t="s">
        <v>10</v>
      </c>
      <c r="F28" s="1" t="str">
        <f>IFERROR(__xludf.DUMMYFUNCTION("GOOGLETRANSLATE(C28,""fr"",""en"")"),"#VALUE!")</f>
        <v>#VALUE!</v>
      </c>
    </row>
    <row r="29" ht="15.75" customHeight="1">
      <c r="A29" s="1" t="s">
        <v>54</v>
      </c>
      <c r="B29" s="1" t="s">
        <v>69</v>
      </c>
      <c r="C29" s="1" t="s">
        <v>70</v>
      </c>
      <c r="D29" s="1" t="s">
        <v>9</v>
      </c>
      <c r="E29" s="1" t="s">
        <v>10</v>
      </c>
      <c r="F29" s="1" t="str">
        <f>IFERROR(__xludf.DUMMYFUNCTION("GOOGLETRANSLATE(C29,""fr"",""en"")"),"#VALUE!")</f>
        <v>#VALUE!</v>
      </c>
    </row>
    <row r="30" ht="15.75" customHeight="1">
      <c r="A30" s="1" t="s">
        <v>54</v>
      </c>
      <c r="B30" s="1" t="s">
        <v>71</v>
      </c>
      <c r="C30" s="1" t="s">
        <v>72</v>
      </c>
      <c r="D30" s="1" t="s">
        <v>9</v>
      </c>
      <c r="E30" s="1" t="s">
        <v>10</v>
      </c>
      <c r="F30" s="1" t="str">
        <f>IFERROR(__xludf.DUMMYFUNCTION("GOOGLETRANSLATE(C30,""fr"",""en"")"),"#VALUE!")</f>
        <v>#VALUE!</v>
      </c>
    </row>
    <row r="31" ht="15.75" customHeight="1">
      <c r="A31" s="1" t="s">
        <v>73</v>
      </c>
      <c r="B31" s="1" t="s">
        <v>74</v>
      </c>
      <c r="C31" s="1" t="s">
        <v>75</v>
      </c>
      <c r="D31" s="1" t="s">
        <v>9</v>
      </c>
      <c r="E31" s="1" t="s">
        <v>10</v>
      </c>
      <c r="F31" s="1" t="str">
        <f>IFERROR(__xludf.DUMMYFUNCTION("GOOGLETRANSLATE(C31,""fr"",""en"")"),"#VALUE!")</f>
        <v>#VALUE!</v>
      </c>
    </row>
    <row r="32" ht="15.75" customHeight="1">
      <c r="A32" s="1" t="s">
        <v>73</v>
      </c>
      <c r="B32" s="1" t="s">
        <v>76</v>
      </c>
      <c r="C32" s="1" t="s">
        <v>77</v>
      </c>
      <c r="D32" s="1" t="s">
        <v>9</v>
      </c>
      <c r="E32" s="1" t="s">
        <v>10</v>
      </c>
      <c r="F32" s="1" t="str">
        <f>IFERROR(__xludf.DUMMYFUNCTION("GOOGLETRANSLATE(C32,""fr"",""en"")"),"#VALUE!")</f>
        <v>#VALUE!</v>
      </c>
    </row>
    <row r="33" ht="15.75" customHeight="1">
      <c r="A33" s="1" t="s">
        <v>73</v>
      </c>
      <c r="B33" s="1" t="s">
        <v>78</v>
      </c>
      <c r="C33" s="1" t="s">
        <v>79</v>
      </c>
      <c r="D33" s="1" t="s">
        <v>9</v>
      </c>
      <c r="E33" s="1" t="s">
        <v>10</v>
      </c>
      <c r="F33" s="1" t="str">
        <f>IFERROR(__xludf.DUMMYFUNCTION("GOOGLETRANSLATE(C33,""fr"",""en"")"),"#VALUE!")</f>
        <v>#VALUE!</v>
      </c>
    </row>
    <row r="34" ht="15.75" customHeight="1">
      <c r="A34" s="1" t="s">
        <v>73</v>
      </c>
      <c r="B34" s="1" t="s">
        <v>80</v>
      </c>
      <c r="C34" s="1" t="s">
        <v>81</v>
      </c>
      <c r="D34" s="1" t="s">
        <v>9</v>
      </c>
      <c r="E34" s="1" t="s">
        <v>10</v>
      </c>
      <c r="F34" s="1" t="str">
        <f>IFERROR(__xludf.DUMMYFUNCTION("GOOGLETRANSLATE(C34,""fr"",""en"")"),"#VALUE!")</f>
        <v>#VALUE!</v>
      </c>
    </row>
    <row r="35" ht="15.75" customHeight="1">
      <c r="A35" s="1" t="s">
        <v>73</v>
      </c>
      <c r="B35" s="1" t="s">
        <v>82</v>
      </c>
      <c r="C35" s="1" t="s">
        <v>83</v>
      </c>
      <c r="D35" s="1" t="s">
        <v>9</v>
      </c>
      <c r="E35" s="1" t="s">
        <v>10</v>
      </c>
      <c r="F35" s="1" t="str">
        <f>IFERROR(__xludf.DUMMYFUNCTION("GOOGLETRANSLATE(C35,""fr"",""en"")"),"#VALUE!")</f>
        <v>#VALUE!</v>
      </c>
    </row>
    <row r="36" ht="15.75" customHeight="1">
      <c r="A36" s="1" t="s">
        <v>84</v>
      </c>
      <c r="B36" s="1" t="s">
        <v>85</v>
      </c>
      <c r="C36" s="1" t="s">
        <v>86</v>
      </c>
      <c r="D36" s="1" t="s">
        <v>9</v>
      </c>
      <c r="E36" s="1" t="s">
        <v>10</v>
      </c>
      <c r="F36" s="1" t="str">
        <f>IFERROR(__xludf.DUMMYFUNCTION("GOOGLETRANSLATE(C36,""fr"",""en"")"),"#VALUE!")</f>
        <v>#VALUE!</v>
      </c>
    </row>
    <row r="37" ht="15.75" customHeight="1">
      <c r="A37" s="1" t="s">
        <v>84</v>
      </c>
      <c r="B37" s="1" t="s">
        <v>87</v>
      </c>
      <c r="C37" s="1" t="s">
        <v>88</v>
      </c>
      <c r="D37" s="1" t="s">
        <v>9</v>
      </c>
      <c r="E37" s="1" t="s">
        <v>10</v>
      </c>
      <c r="F37" s="1" t="str">
        <f>IFERROR(__xludf.DUMMYFUNCTION("GOOGLETRANSLATE(C37,""fr"",""en"")"),"#VALUE!")</f>
        <v>#VALUE!</v>
      </c>
    </row>
    <row r="38" ht="15.75" customHeight="1">
      <c r="A38" s="1" t="s">
        <v>89</v>
      </c>
      <c r="B38" s="1" t="s">
        <v>90</v>
      </c>
      <c r="C38" s="1" t="s">
        <v>91</v>
      </c>
      <c r="D38" s="1" t="s">
        <v>9</v>
      </c>
      <c r="E38" s="1" t="s">
        <v>10</v>
      </c>
      <c r="F38" s="1" t="str">
        <f>IFERROR(__xludf.DUMMYFUNCTION("GOOGLETRANSLATE(C38,""fr"",""en"")"),"#VALUE!")</f>
        <v>#VALUE!</v>
      </c>
    </row>
    <row r="39" ht="15.75" customHeight="1">
      <c r="A39" s="1" t="s">
        <v>84</v>
      </c>
      <c r="B39" s="1" t="s">
        <v>92</v>
      </c>
      <c r="C39" s="1" t="s">
        <v>93</v>
      </c>
      <c r="D39" s="1" t="s">
        <v>9</v>
      </c>
      <c r="E39" s="1" t="s">
        <v>10</v>
      </c>
      <c r="F39" s="1" t="str">
        <f>IFERROR(__xludf.DUMMYFUNCTION("GOOGLETRANSLATE(C39,""fr"",""en"")"),"#VALUE!")</f>
        <v>#VALUE!</v>
      </c>
    </row>
    <row r="40" ht="15.75" customHeight="1">
      <c r="A40" s="1" t="s">
        <v>84</v>
      </c>
      <c r="B40" s="1" t="s">
        <v>94</v>
      </c>
      <c r="C40" s="1" t="s">
        <v>95</v>
      </c>
      <c r="D40" s="1" t="s">
        <v>9</v>
      </c>
      <c r="E40" s="1" t="s">
        <v>10</v>
      </c>
      <c r="F40" s="1" t="str">
        <f>IFERROR(__xludf.DUMMYFUNCTION("GOOGLETRANSLATE(C40,""fr"",""en"")"),"#VALUE!")</f>
        <v>#VALUE!</v>
      </c>
    </row>
    <row r="41" ht="15.75" customHeight="1">
      <c r="A41" s="1" t="s">
        <v>84</v>
      </c>
      <c r="B41" s="1" t="s">
        <v>96</v>
      </c>
      <c r="C41" s="1" t="s">
        <v>97</v>
      </c>
      <c r="D41" s="1" t="s">
        <v>9</v>
      </c>
      <c r="E41" s="1" t="s">
        <v>10</v>
      </c>
      <c r="F41" s="1" t="str">
        <f>IFERROR(__xludf.DUMMYFUNCTION("GOOGLETRANSLATE(C41,""fr"",""en"")"),"#VALUE!")</f>
        <v>#VALUE!</v>
      </c>
    </row>
    <row r="42" ht="15.75" customHeight="1">
      <c r="A42" s="1" t="s">
        <v>84</v>
      </c>
      <c r="B42" s="1" t="s">
        <v>98</v>
      </c>
      <c r="C42" s="1" t="s">
        <v>99</v>
      </c>
      <c r="D42" s="1" t="s">
        <v>9</v>
      </c>
      <c r="E42" s="1" t="s">
        <v>10</v>
      </c>
      <c r="F42" s="1" t="str">
        <f>IFERROR(__xludf.DUMMYFUNCTION("GOOGLETRANSLATE(C42,""fr"",""en"")"),"#VALUE!")</f>
        <v>#VALUE!</v>
      </c>
    </row>
    <row r="43" ht="15.75" customHeight="1">
      <c r="A43" s="1" t="s">
        <v>84</v>
      </c>
      <c r="B43" s="1" t="s">
        <v>100</v>
      </c>
      <c r="C43" s="1" t="s">
        <v>101</v>
      </c>
      <c r="D43" s="1" t="s">
        <v>9</v>
      </c>
      <c r="E43" s="1" t="s">
        <v>10</v>
      </c>
      <c r="F43" s="1" t="str">
        <f>IFERROR(__xludf.DUMMYFUNCTION("GOOGLETRANSLATE(C43,""fr"",""en"")"),"#VALUE!")</f>
        <v>#VALUE!</v>
      </c>
    </row>
    <row r="44" ht="15.75" customHeight="1">
      <c r="A44" s="1" t="s">
        <v>84</v>
      </c>
      <c r="B44" s="1" t="s">
        <v>102</v>
      </c>
      <c r="C44" s="1" t="s">
        <v>103</v>
      </c>
      <c r="D44" s="1" t="s">
        <v>9</v>
      </c>
      <c r="E44" s="1" t="s">
        <v>10</v>
      </c>
      <c r="F44" s="1" t="str">
        <f>IFERROR(__xludf.DUMMYFUNCTION("GOOGLETRANSLATE(C44,""fr"",""en"")"),"I am satisfied with the service, speed and quality of service, everything is clear and well explained, easy to use. And with very good blankets")</f>
        <v>I am satisfied with the service, speed and quality of service, everything is clear and well explained, easy to use. And with very good blankets</v>
      </c>
    </row>
    <row r="45" ht="15.75" customHeight="1">
      <c r="A45" s="1" t="s">
        <v>84</v>
      </c>
      <c r="B45" s="1" t="s">
        <v>104</v>
      </c>
      <c r="C45" s="1" t="s">
        <v>105</v>
      </c>
      <c r="D45" s="1" t="s">
        <v>9</v>
      </c>
      <c r="E45" s="1" t="s">
        <v>10</v>
      </c>
      <c r="F45" s="1" t="str">
        <f>IFERROR(__xludf.DUMMYFUNCTION("GOOGLETRANSLATE(C45,""fr"",""en"")"),"#VALUE!")</f>
        <v>#VALUE!</v>
      </c>
    </row>
    <row r="46" ht="15.75" customHeight="1">
      <c r="A46" s="1" t="s">
        <v>84</v>
      </c>
      <c r="B46" s="1" t="s">
        <v>106</v>
      </c>
      <c r="C46" s="1" t="s">
        <v>107</v>
      </c>
      <c r="D46" s="1" t="s">
        <v>9</v>
      </c>
      <c r="E46" s="1" t="s">
        <v>10</v>
      </c>
      <c r="F46" s="1" t="str">
        <f>IFERROR(__xludf.DUMMYFUNCTION("GOOGLETRANSLATE(C46,""fr"",""en"")"),"#VALUE!")</f>
        <v>#VALUE!</v>
      </c>
    </row>
    <row r="47" ht="15.75" customHeight="1">
      <c r="A47" s="1" t="s">
        <v>108</v>
      </c>
      <c r="B47" s="1" t="s">
        <v>109</v>
      </c>
      <c r="C47" s="1" t="s">
        <v>110</v>
      </c>
      <c r="D47" s="1" t="s">
        <v>9</v>
      </c>
      <c r="E47" s="1" t="s">
        <v>10</v>
      </c>
      <c r="F47" s="1" t="str">
        <f>IFERROR(__xludf.DUMMYFUNCTION("GOOGLETRANSLATE(C47,""fr"",""en"")"),"#VALUE!")</f>
        <v>#VALUE!</v>
      </c>
    </row>
    <row r="48" ht="15.75" customHeight="1">
      <c r="A48" s="1" t="s">
        <v>111</v>
      </c>
      <c r="B48" s="1" t="s">
        <v>112</v>
      </c>
      <c r="C48" s="1" t="s">
        <v>113</v>
      </c>
      <c r="D48" s="1" t="s">
        <v>9</v>
      </c>
      <c r="E48" s="1" t="s">
        <v>10</v>
      </c>
      <c r="F48" s="1" t="str">
        <f>IFERROR(__xludf.DUMMYFUNCTION("GOOGLETRANSLATE(C48,""fr"",""en"")"),"#VALUE!")</f>
        <v>#VALUE!</v>
      </c>
    </row>
    <row r="49" ht="15.75" customHeight="1">
      <c r="A49" s="1" t="s">
        <v>111</v>
      </c>
      <c r="B49" s="1" t="s">
        <v>114</v>
      </c>
      <c r="C49" s="1" t="s">
        <v>115</v>
      </c>
      <c r="D49" s="1" t="s">
        <v>9</v>
      </c>
      <c r="E49" s="1" t="s">
        <v>10</v>
      </c>
      <c r="F49" s="1" t="str">
        <f>IFERROR(__xludf.DUMMYFUNCTION("GOOGLETRANSLATE(C49,""fr"",""en"")"),"#VALUE!")</f>
        <v>#VALUE!</v>
      </c>
    </row>
    <row r="50" ht="15.75" customHeight="1">
      <c r="A50" s="1" t="s">
        <v>111</v>
      </c>
      <c r="B50" s="1" t="s">
        <v>116</v>
      </c>
      <c r="C50" s="1" t="s">
        <v>117</v>
      </c>
      <c r="D50" s="1" t="s">
        <v>9</v>
      </c>
      <c r="E50" s="1" t="s">
        <v>10</v>
      </c>
      <c r="F50" s="1" t="str">
        <f>IFERROR(__xludf.DUMMYFUNCTION("GOOGLETRANSLATE(C50,""fr"",""en"")"),"#VALUE!")</f>
        <v>#VALUE!</v>
      </c>
    </row>
    <row r="51" ht="15.75" customHeight="1">
      <c r="A51" s="1" t="s">
        <v>111</v>
      </c>
      <c r="B51" s="1" t="s">
        <v>118</v>
      </c>
      <c r="C51" s="1" t="s">
        <v>119</v>
      </c>
      <c r="D51" s="1" t="s">
        <v>9</v>
      </c>
      <c r="E51" s="1" t="s">
        <v>10</v>
      </c>
      <c r="F51" s="1" t="str">
        <f>IFERROR(__xludf.DUMMYFUNCTION("GOOGLETRANSLATE(C51,""fr"",""en"")"),"#VALUE!")</f>
        <v>#VALUE!</v>
      </c>
    </row>
    <row r="52" ht="15.75" customHeight="1">
      <c r="A52" s="1" t="s">
        <v>111</v>
      </c>
      <c r="B52" s="1" t="s">
        <v>120</v>
      </c>
      <c r="C52" s="1" t="s">
        <v>121</v>
      </c>
      <c r="D52" s="1" t="s">
        <v>9</v>
      </c>
      <c r="E52" s="1" t="s">
        <v>10</v>
      </c>
      <c r="F52" s="1" t="str">
        <f>IFERROR(__xludf.DUMMYFUNCTION("GOOGLETRANSLATE(C52,""fr"",""en"")"),"#VALUE!")</f>
        <v>#VALUE!</v>
      </c>
    </row>
    <row r="53" ht="15.75" customHeight="1">
      <c r="A53" s="1" t="s">
        <v>111</v>
      </c>
      <c r="B53" s="1" t="s">
        <v>122</v>
      </c>
      <c r="C53" s="1" t="s">
        <v>123</v>
      </c>
      <c r="D53" s="1" t="s">
        <v>9</v>
      </c>
      <c r="E53" s="1" t="s">
        <v>10</v>
      </c>
      <c r="F53" s="1" t="str">
        <f>IFERROR(__xludf.DUMMYFUNCTION("GOOGLETRANSLATE(C53,""fr"",""en"")"),"#VALUE!")</f>
        <v>#VALUE!</v>
      </c>
    </row>
    <row r="54" ht="15.75" customHeight="1">
      <c r="A54" s="1" t="s">
        <v>111</v>
      </c>
      <c r="B54" s="1" t="s">
        <v>124</v>
      </c>
      <c r="C54" s="1" t="s">
        <v>125</v>
      </c>
      <c r="D54" s="1" t="s">
        <v>9</v>
      </c>
      <c r="E54" s="1" t="s">
        <v>10</v>
      </c>
      <c r="F54" s="1" t="str">
        <f>IFERROR(__xludf.DUMMYFUNCTION("GOOGLETRANSLATE(C54,""fr"",""en"")"),"#VALUE!")</f>
        <v>#VALUE!</v>
      </c>
    </row>
    <row r="55" ht="15.75" customHeight="1">
      <c r="A55" s="1" t="s">
        <v>111</v>
      </c>
      <c r="B55" s="1" t="s">
        <v>126</v>
      </c>
      <c r="C55" s="1" t="s">
        <v>127</v>
      </c>
      <c r="D55" s="1" t="s">
        <v>9</v>
      </c>
      <c r="E55" s="1" t="s">
        <v>10</v>
      </c>
      <c r="F55" s="1" t="str">
        <f>IFERROR(__xludf.DUMMYFUNCTION("GOOGLETRANSLATE(C55,""fr"",""en"")"),"#VALUE!")</f>
        <v>#VALUE!</v>
      </c>
    </row>
    <row r="56" ht="15.75" customHeight="1">
      <c r="A56" s="1" t="s">
        <v>128</v>
      </c>
      <c r="B56" s="1" t="s">
        <v>129</v>
      </c>
      <c r="C56" s="1" t="s">
        <v>130</v>
      </c>
      <c r="D56" s="1" t="s">
        <v>9</v>
      </c>
      <c r="E56" s="1" t="s">
        <v>10</v>
      </c>
      <c r="F56" s="1" t="str">
        <f>IFERROR(__xludf.DUMMYFUNCTION("GOOGLETRANSLATE(C56,""fr"",""en"")"),"#VALUE!")</f>
        <v>#VALUE!</v>
      </c>
    </row>
    <row r="57" ht="15.75" customHeight="1">
      <c r="A57" s="1" t="s">
        <v>128</v>
      </c>
      <c r="B57" s="1" t="s">
        <v>131</v>
      </c>
      <c r="C57" s="1" t="s">
        <v>132</v>
      </c>
      <c r="D57" s="1" t="s">
        <v>9</v>
      </c>
      <c r="E57" s="1" t="s">
        <v>10</v>
      </c>
      <c r="F57" s="1" t="str">
        <f>IFERROR(__xludf.DUMMYFUNCTION("GOOGLETRANSLATE(C57,""fr"",""en"")"),"#VALUE!")</f>
        <v>#VALUE!</v>
      </c>
    </row>
    <row r="58" ht="15.75" customHeight="1">
      <c r="A58" s="1" t="s">
        <v>128</v>
      </c>
      <c r="B58" s="1" t="s">
        <v>133</v>
      </c>
      <c r="C58" s="1" t="s">
        <v>134</v>
      </c>
      <c r="D58" s="1" t="s">
        <v>9</v>
      </c>
      <c r="E58" s="1" t="s">
        <v>10</v>
      </c>
      <c r="F58" s="1" t="str">
        <f>IFERROR(__xludf.DUMMYFUNCTION("GOOGLETRANSLATE(C58,""fr"",""en"")"),"#VALUE!")</f>
        <v>#VALUE!</v>
      </c>
    </row>
    <row r="59" ht="15.75" customHeight="1">
      <c r="A59" s="1" t="s">
        <v>128</v>
      </c>
      <c r="B59" s="1" t="s">
        <v>135</v>
      </c>
      <c r="C59" s="1" t="s">
        <v>136</v>
      </c>
      <c r="D59" s="1" t="s">
        <v>9</v>
      </c>
      <c r="E59" s="1" t="s">
        <v>10</v>
      </c>
      <c r="F59" s="1" t="str">
        <f>IFERROR(__xludf.DUMMYFUNCTION("GOOGLETRANSLATE(C59,""fr"",""en"")"),"#VALUE!")</f>
        <v>#VALUE!</v>
      </c>
    </row>
    <row r="60" ht="15.75" customHeight="1">
      <c r="A60" s="1" t="s">
        <v>128</v>
      </c>
      <c r="B60" s="1" t="s">
        <v>137</v>
      </c>
      <c r="C60" s="1" t="s">
        <v>138</v>
      </c>
      <c r="D60" s="1" t="s">
        <v>9</v>
      </c>
      <c r="E60" s="1" t="s">
        <v>10</v>
      </c>
      <c r="F60" s="1" t="str">
        <f>IFERROR(__xludf.DUMMYFUNCTION("GOOGLETRANSLATE(C60,""fr"",""en"")"),"#VALUE!")</f>
        <v>#VALUE!</v>
      </c>
    </row>
    <row r="61" ht="15.75" customHeight="1">
      <c r="A61" s="1" t="s">
        <v>128</v>
      </c>
      <c r="B61" s="1" t="s">
        <v>139</v>
      </c>
      <c r="C61" s="1" t="s">
        <v>140</v>
      </c>
      <c r="D61" s="1" t="s">
        <v>9</v>
      </c>
      <c r="E61" s="1" t="s">
        <v>10</v>
      </c>
      <c r="F61" s="1" t="str">
        <f>IFERROR(__xludf.DUMMYFUNCTION("GOOGLETRANSLATE(C61,""fr"",""en"")"),"#VALUE!")</f>
        <v>#VALUE!</v>
      </c>
    </row>
    <row r="62" ht="15.75" customHeight="1">
      <c r="A62" s="1" t="s">
        <v>128</v>
      </c>
      <c r="B62" s="1" t="s">
        <v>141</v>
      </c>
      <c r="C62" s="1" t="s">
        <v>142</v>
      </c>
      <c r="D62" s="1" t="s">
        <v>9</v>
      </c>
      <c r="E62" s="1" t="s">
        <v>10</v>
      </c>
      <c r="F62" s="1" t="str">
        <f>IFERROR(__xludf.DUMMYFUNCTION("GOOGLETRANSLATE(C62,""fr"",""en"")"),"#VALUE!")</f>
        <v>#VALUE!</v>
      </c>
    </row>
    <row r="63" ht="15.75" customHeight="1">
      <c r="A63" s="1" t="s">
        <v>128</v>
      </c>
      <c r="B63" s="1" t="s">
        <v>143</v>
      </c>
      <c r="C63" s="1" t="s">
        <v>144</v>
      </c>
      <c r="D63" s="1" t="s">
        <v>9</v>
      </c>
      <c r="E63" s="1" t="s">
        <v>10</v>
      </c>
      <c r="F63" s="1" t="str">
        <f>IFERROR(__xludf.DUMMYFUNCTION("GOOGLETRANSLATE(C63,""fr"",""en"")"),"#VALUE!")</f>
        <v>#VALUE!</v>
      </c>
    </row>
    <row r="64" ht="15.75" customHeight="1">
      <c r="A64" s="1" t="s">
        <v>128</v>
      </c>
      <c r="B64" s="1" t="s">
        <v>145</v>
      </c>
      <c r="C64" s="1" t="s">
        <v>146</v>
      </c>
      <c r="D64" s="1" t="s">
        <v>9</v>
      </c>
      <c r="E64" s="1" t="s">
        <v>10</v>
      </c>
      <c r="F64" s="1" t="str">
        <f>IFERROR(__xludf.DUMMYFUNCTION("GOOGLETRANSLATE(C64,""fr"",""en"")"),"#VALUE!")</f>
        <v>#VALUE!</v>
      </c>
    </row>
    <row r="65" ht="15.75" customHeight="1">
      <c r="A65" s="1" t="s">
        <v>147</v>
      </c>
      <c r="B65" s="1" t="s">
        <v>148</v>
      </c>
      <c r="C65" s="1" t="s">
        <v>149</v>
      </c>
      <c r="D65" s="1" t="s">
        <v>9</v>
      </c>
      <c r="E65" s="1" t="s">
        <v>10</v>
      </c>
      <c r="F65" s="1" t="str">
        <f>IFERROR(__xludf.DUMMYFUNCTION("GOOGLETRANSLATE(C65,""fr"",""en"")"),"#VALUE!")</f>
        <v>#VALUE!</v>
      </c>
    </row>
    <row r="66" ht="15.75" customHeight="1">
      <c r="A66" s="1" t="s">
        <v>147</v>
      </c>
      <c r="B66" s="1" t="s">
        <v>150</v>
      </c>
      <c r="C66" s="1" t="s">
        <v>151</v>
      </c>
      <c r="D66" s="1" t="s">
        <v>9</v>
      </c>
      <c r="E66" s="1" t="s">
        <v>10</v>
      </c>
      <c r="F66" s="1" t="str">
        <f>IFERROR(__xludf.DUMMYFUNCTION("GOOGLETRANSLATE(C66,""fr"",""en"")"),"#VALUE!")</f>
        <v>#VALUE!</v>
      </c>
    </row>
    <row r="67" ht="15.75" customHeight="1">
      <c r="A67" s="1" t="s">
        <v>152</v>
      </c>
      <c r="B67" s="1" t="s">
        <v>153</v>
      </c>
      <c r="C67" s="1" t="s">
        <v>154</v>
      </c>
      <c r="D67" s="1" t="s">
        <v>9</v>
      </c>
      <c r="E67" s="1" t="s">
        <v>10</v>
      </c>
      <c r="F67" s="1" t="str">
        <f>IFERROR(__xludf.DUMMYFUNCTION("GOOGLETRANSLATE(C67,""fr"",""en"")"),"#VALUE!")</f>
        <v>#VALUE!</v>
      </c>
    </row>
    <row r="68" ht="15.75" customHeight="1">
      <c r="A68" s="1" t="s">
        <v>147</v>
      </c>
      <c r="B68" s="1" t="s">
        <v>155</v>
      </c>
      <c r="C68" s="1" t="s">
        <v>156</v>
      </c>
      <c r="D68" s="1" t="s">
        <v>9</v>
      </c>
      <c r="E68" s="1" t="s">
        <v>10</v>
      </c>
      <c r="F68" s="1" t="str">
        <f>IFERROR(__xludf.DUMMYFUNCTION("GOOGLETRANSLATE(C68,""fr"",""en"")"),"#VALUE!")</f>
        <v>#VALUE!</v>
      </c>
    </row>
    <row r="69" ht="15.75" customHeight="1">
      <c r="A69" s="1" t="s">
        <v>147</v>
      </c>
      <c r="B69" s="1" t="s">
        <v>157</v>
      </c>
      <c r="C69" s="1" t="s">
        <v>158</v>
      </c>
      <c r="D69" s="1" t="s">
        <v>9</v>
      </c>
      <c r="E69" s="1" t="s">
        <v>10</v>
      </c>
      <c r="F69" s="1" t="str">
        <f>IFERROR(__xludf.DUMMYFUNCTION("GOOGLETRANSLATE(C69,""fr"",""en"")"),"#VALUE!")</f>
        <v>#VALUE!</v>
      </c>
    </row>
    <row r="70" ht="15.75" customHeight="1">
      <c r="A70" s="1" t="s">
        <v>159</v>
      </c>
      <c r="B70" s="1" t="s">
        <v>160</v>
      </c>
      <c r="C70" s="1" t="s">
        <v>161</v>
      </c>
      <c r="D70" s="1" t="s">
        <v>9</v>
      </c>
      <c r="E70" s="1" t="s">
        <v>10</v>
      </c>
      <c r="F70" s="1" t="str">
        <f>IFERROR(__xludf.DUMMYFUNCTION("GOOGLETRANSLATE(C70,""fr"",""en"")"),"Satisfied but has trouble joining you. Suddenly we go to the site but lack of relations between the customer and his insurer. Good reception and see you soon")</f>
        <v>Satisfied but has trouble joining you. Suddenly we go to the site but lack of relations between the customer and his insurer. Good reception and see you soon</v>
      </c>
    </row>
    <row r="71" ht="15.75" customHeight="1">
      <c r="A71" s="1" t="s">
        <v>159</v>
      </c>
      <c r="B71" s="1" t="s">
        <v>162</v>
      </c>
      <c r="C71" s="1" t="s">
        <v>163</v>
      </c>
      <c r="D71" s="1" t="s">
        <v>9</v>
      </c>
      <c r="E71" s="1" t="s">
        <v>10</v>
      </c>
      <c r="F71" s="1" t="str">
        <f>IFERROR(__xludf.DUMMYFUNCTION("GOOGLETRANSLATE(C71,""fr"",""en"")"),"#VALUE!")</f>
        <v>#VALUE!</v>
      </c>
    </row>
    <row r="72" ht="15.75" customHeight="1">
      <c r="A72" s="1" t="s">
        <v>159</v>
      </c>
      <c r="B72" s="1" t="s">
        <v>164</v>
      </c>
      <c r="C72" s="1" t="s">
        <v>165</v>
      </c>
      <c r="D72" s="1" t="s">
        <v>9</v>
      </c>
      <c r="E72" s="1" t="s">
        <v>10</v>
      </c>
      <c r="F72" s="1" t="str">
        <f>IFERROR(__xludf.DUMMYFUNCTION("GOOGLETRANSLATE(C72,""fr"",""en"")"),"#VALUE!")</f>
        <v>#VALUE!</v>
      </c>
    </row>
    <row r="73" ht="15.75" customHeight="1">
      <c r="A73" s="1" t="s">
        <v>159</v>
      </c>
      <c r="B73" s="1" t="s">
        <v>166</v>
      </c>
      <c r="C73" s="1" t="s">
        <v>167</v>
      </c>
      <c r="D73" s="1" t="s">
        <v>9</v>
      </c>
      <c r="E73" s="1" t="s">
        <v>10</v>
      </c>
      <c r="F73" s="1" t="str">
        <f>IFERROR(__xludf.DUMMYFUNCTION("GOOGLETRANSLATE(C73,""fr"",""en"")"),"#VALUE!")</f>
        <v>#VALUE!</v>
      </c>
    </row>
    <row r="74" ht="15.75" customHeight="1">
      <c r="A74" s="1" t="s">
        <v>159</v>
      </c>
      <c r="B74" s="1" t="s">
        <v>168</v>
      </c>
      <c r="C74" s="1" t="s">
        <v>169</v>
      </c>
      <c r="D74" s="1" t="s">
        <v>9</v>
      </c>
      <c r="E74" s="1" t="s">
        <v>10</v>
      </c>
      <c r="F74" s="1" t="str">
        <f>IFERROR(__xludf.DUMMYFUNCTION("GOOGLETRANSLATE(C74,""fr"",""en"")"),"#VALUE!")</f>
        <v>#VALUE!</v>
      </c>
    </row>
    <row r="75" ht="15.75" customHeight="1">
      <c r="A75" s="1" t="s">
        <v>159</v>
      </c>
      <c r="B75" s="1" t="s">
        <v>170</v>
      </c>
      <c r="C75" s="1" t="s">
        <v>171</v>
      </c>
      <c r="D75" s="1" t="s">
        <v>9</v>
      </c>
      <c r="E75" s="1" t="s">
        <v>10</v>
      </c>
      <c r="F75" s="1" t="str">
        <f>IFERROR(__xludf.DUMMYFUNCTION("GOOGLETRANSLATE(C75,""fr"",""en"")"),"#VALUE!")</f>
        <v>#VALUE!</v>
      </c>
    </row>
    <row r="76" ht="15.75" customHeight="1">
      <c r="A76" s="1" t="s">
        <v>159</v>
      </c>
      <c r="B76" s="1" t="s">
        <v>172</v>
      </c>
      <c r="C76" s="1" t="s">
        <v>173</v>
      </c>
      <c r="D76" s="1" t="s">
        <v>9</v>
      </c>
      <c r="E76" s="1" t="s">
        <v>10</v>
      </c>
      <c r="F76" s="1" t="str">
        <f>IFERROR(__xludf.DUMMYFUNCTION("GOOGLETRANSLATE(C76,""fr"",""en"")"),"#VALUE!")</f>
        <v>#VALUE!</v>
      </c>
    </row>
    <row r="77" ht="15.75" customHeight="1">
      <c r="A77" s="1" t="s">
        <v>159</v>
      </c>
      <c r="B77" s="1" t="s">
        <v>174</v>
      </c>
      <c r="C77" s="1" t="s">
        <v>175</v>
      </c>
      <c r="D77" s="1" t="s">
        <v>9</v>
      </c>
      <c r="E77" s="1" t="s">
        <v>10</v>
      </c>
      <c r="F77" s="1" t="str">
        <f>IFERROR(__xludf.DUMMYFUNCTION("GOOGLETRANSLATE(C77,""fr"",""en"")"),"Very satisfied with the speed and ease of subscription of a car contract. I was very well recommended on the phone, a gentle man who knew how to take the time to answer my questions.
Very competitive price. I recommend.")</f>
        <v>Very satisfied with the speed and ease of subscription of a car contract. I was very well recommended on the phone, a gentle man who knew how to take the time to answer my questions.
Very competitive price. I recommend.</v>
      </c>
    </row>
    <row r="78" ht="15.75" customHeight="1">
      <c r="A78" s="1" t="s">
        <v>159</v>
      </c>
      <c r="B78" s="1" t="s">
        <v>176</v>
      </c>
      <c r="C78" s="1" t="s">
        <v>177</v>
      </c>
      <c r="D78" s="1" t="s">
        <v>9</v>
      </c>
      <c r="E78" s="1" t="s">
        <v>10</v>
      </c>
      <c r="F78" s="1" t="str">
        <f>IFERROR(__xludf.DUMMYFUNCTION("GOOGLETRANSLATE(C78,""fr"",""en"")"),"#VALUE!")</f>
        <v>#VALUE!</v>
      </c>
    </row>
    <row r="79" ht="15.75" customHeight="1">
      <c r="A79" s="1" t="s">
        <v>159</v>
      </c>
      <c r="B79" s="1" t="s">
        <v>178</v>
      </c>
      <c r="C79" s="1" t="s">
        <v>179</v>
      </c>
      <c r="D79" s="1" t="s">
        <v>9</v>
      </c>
      <c r="E79" s="1" t="s">
        <v>10</v>
      </c>
      <c r="F79" s="1" t="str">
        <f>IFERROR(__xludf.DUMMYFUNCTION("GOOGLETRANSLATE(C79,""fr"",""en"")"),"#VALUE!")</f>
        <v>#VALUE!</v>
      </c>
    </row>
    <row r="80" ht="15.75" customHeight="1">
      <c r="A80" s="1" t="s">
        <v>180</v>
      </c>
      <c r="B80" s="1" t="s">
        <v>181</v>
      </c>
      <c r="C80" s="1" t="s">
        <v>182</v>
      </c>
      <c r="D80" s="1" t="s">
        <v>9</v>
      </c>
      <c r="E80" s="1" t="s">
        <v>10</v>
      </c>
      <c r="F80" s="1" t="str">
        <f>IFERROR(__xludf.DUMMYFUNCTION("GOOGLETRANSLATE(C80,""fr"",""en"")"),"#VALUE!")</f>
        <v>#VALUE!</v>
      </c>
    </row>
    <row r="81" ht="15.75" customHeight="1">
      <c r="A81" s="1" t="s">
        <v>180</v>
      </c>
      <c r="B81" s="1" t="s">
        <v>183</v>
      </c>
      <c r="C81" s="1" t="s">
        <v>184</v>
      </c>
      <c r="D81" s="1" t="s">
        <v>9</v>
      </c>
      <c r="E81" s="1" t="s">
        <v>10</v>
      </c>
      <c r="F81" s="1" t="str">
        <f>IFERROR(__xludf.DUMMYFUNCTION("GOOGLETRANSLATE(C81,""fr"",""en"")"),"#VALUE!")</f>
        <v>#VALUE!</v>
      </c>
    </row>
    <row r="82" ht="15.75" customHeight="1">
      <c r="A82" s="1" t="s">
        <v>180</v>
      </c>
      <c r="B82" s="1" t="s">
        <v>185</v>
      </c>
      <c r="C82" s="1" t="s">
        <v>186</v>
      </c>
      <c r="D82" s="1" t="s">
        <v>9</v>
      </c>
      <c r="E82" s="1" t="s">
        <v>10</v>
      </c>
      <c r="F82" s="1" t="str">
        <f>IFERROR(__xludf.DUMMYFUNCTION("GOOGLETRANSLATE(C82,""fr"",""en"")"),"#VALUE!")</f>
        <v>#VALUE!</v>
      </c>
    </row>
    <row r="83" ht="15.75" customHeight="1">
      <c r="A83" s="1" t="s">
        <v>180</v>
      </c>
      <c r="B83" s="1" t="s">
        <v>187</v>
      </c>
      <c r="C83" s="1" t="s">
        <v>188</v>
      </c>
      <c r="D83" s="1" t="s">
        <v>9</v>
      </c>
      <c r="E83" s="1" t="s">
        <v>10</v>
      </c>
      <c r="F83" s="1" t="str">
        <f>IFERROR(__xludf.DUMMYFUNCTION("GOOGLETRANSLATE(C83,""fr"",""en"")"),"#VALUE!")</f>
        <v>#VALUE!</v>
      </c>
    </row>
    <row r="84" ht="15.75" customHeight="1">
      <c r="A84" s="1" t="s">
        <v>180</v>
      </c>
      <c r="B84" s="1" t="s">
        <v>189</v>
      </c>
      <c r="C84" s="1" t="s">
        <v>190</v>
      </c>
      <c r="D84" s="1" t="s">
        <v>9</v>
      </c>
      <c r="E84" s="1" t="s">
        <v>10</v>
      </c>
      <c r="F84" s="1" t="str">
        <f>IFERROR(__xludf.DUMMYFUNCTION("GOOGLETRANSLATE(C84,""fr"",""en"")"),"#VALUE!")</f>
        <v>#VALUE!</v>
      </c>
    </row>
    <row r="85" ht="15.75" customHeight="1">
      <c r="A85" s="1" t="s">
        <v>180</v>
      </c>
      <c r="B85" s="1" t="s">
        <v>191</v>
      </c>
      <c r="C85" s="1" t="s">
        <v>192</v>
      </c>
      <c r="D85" s="1" t="s">
        <v>9</v>
      </c>
      <c r="E85" s="1" t="s">
        <v>10</v>
      </c>
      <c r="F85" s="1" t="str">
        <f>IFERROR(__xludf.DUMMYFUNCTION("GOOGLETRANSLATE(C85,""fr"",""en"")"),"#VALUE!")</f>
        <v>#VALUE!</v>
      </c>
    </row>
    <row r="86" ht="15.75" customHeight="1">
      <c r="A86" s="1" t="s">
        <v>193</v>
      </c>
      <c r="B86" s="1" t="s">
        <v>194</v>
      </c>
      <c r="C86" s="1" t="s">
        <v>195</v>
      </c>
      <c r="D86" s="1" t="s">
        <v>9</v>
      </c>
      <c r="E86" s="1" t="s">
        <v>10</v>
      </c>
      <c r="F86" s="1" t="str">
        <f>IFERROR(__xludf.DUMMYFUNCTION("GOOGLETRANSLATE(C86,""fr"",""en"")"),"#VALUE!")</f>
        <v>#VALUE!</v>
      </c>
    </row>
    <row r="87" ht="15.75" customHeight="1">
      <c r="A87" s="1" t="s">
        <v>193</v>
      </c>
      <c r="B87" s="1" t="s">
        <v>196</v>
      </c>
      <c r="C87" s="1" t="s">
        <v>197</v>
      </c>
      <c r="D87" s="1" t="s">
        <v>9</v>
      </c>
      <c r="E87" s="1" t="s">
        <v>10</v>
      </c>
      <c r="F87" s="1" t="str">
        <f>IFERROR(__xludf.DUMMYFUNCTION("GOOGLETRANSLATE(C87,""fr"",""en"")"),"#VALUE!")</f>
        <v>#VALUE!</v>
      </c>
    </row>
    <row r="88" ht="15.75" customHeight="1">
      <c r="A88" s="1" t="s">
        <v>198</v>
      </c>
      <c r="B88" s="1" t="s">
        <v>199</v>
      </c>
      <c r="C88" s="1" t="s">
        <v>200</v>
      </c>
      <c r="D88" s="1" t="s">
        <v>9</v>
      </c>
      <c r="E88" s="1" t="s">
        <v>10</v>
      </c>
      <c r="F88" s="1" t="str">
        <f>IFERROR(__xludf.DUMMYFUNCTION("GOOGLETRANSLATE(C88,""fr"",""en"")"),"#VALUE!")</f>
        <v>#VALUE!</v>
      </c>
    </row>
    <row r="89" ht="15.75" customHeight="1">
      <c r="A89" s="1" t="s">
        <v>201</v>
      </c>
      <c r="B89" s="1" t="s">
        <v>202</v>
      </c>
      <c r="C89" s="1" t="s">
        <v>203</v>
      </c>
      <c r="D89" s="1" t="s">
        <v>9</v>
      </c>
      <c r="E89" s="1" t="s">
        <v>10</v>
      </c>
      <c r="F89" s="1" t="str">
        <f>IFERROR(__xludf.DUMMYFUNCTION("GOOGLETRANSLATE(C89,""fr"",""en"")"),"#VALUE!")</f>
        <v>#VALUE!</v>
      </c>
    </row>
    <row r="90" ht="15.75" customHeight="1">
      <c r="A90" s="1" t="s">
        <v>201</v>
      </c>
      <c r="B90" s="1" t="s">
        <v>204</v>
      </c>
      <c r="C90" s="1" t="s">
        <v>205</v>
      </c>
      <c r="D90" s="1" t="s">
        <v>9</v>
      </c>
      <c r="E90" s="1" t="s">
        <v>10</v>
      </c>
      <c r="F90" s="1" t="str">
        <f>IFERROR(__xludf.DUMMYFUNCTION("GOOGLETRANSLATE(C90,""fr"",""en"")"),"#VALUE!")</f>
        <v>#VALUE!</v>
      </c>
    </row>
    <row r="91" ht="15.75" customHeight="1">
      <c r="A91" s="1" t="s">
        <v>206</v>
      </c>
      <c r="B91" s="1" t="s">
        <v>207</v>
      </c>
      <c r="C91" s="1" t="s">
        <v>208</v>
      </c>
      <c r="D91" s="1" t="s">
        <v>9</v>
      </c>
      <c r="E91" s="1" t="s">
        <v>10</v>
      </c>
      <c r="F91" s="1" t="str">
        <f>IFERROR(__xludf.DUMMYFUNCTION("GOOGLETRANSLATE(C91,""fr"",""en"")"),"#VALUE!")</f>
        <v>#VALUE!</v>
      </c>
    </row>
    <row r="92" ht="15.75" customHeight="1">
      <c r="A92" s="1" t="s">
        <v>206</v>
      </c>
      <c r="B92" s="1" t="s">
        <v>209</v>
      </c>
      <c r="C92" s="1" t="s">
        <v>210</v>
      </c>
      <c r="D92" s="1" t="s">
        <v>9</v>
      </c>
      <c r="E92" s="1" t="s">
        <v>10</v>
      </c>
      <c r="F92" s="1" t="str">
        <f>IFERROR(__xludf.DUMMYFUNCTION("GOOGLETRANSLATE(C92,""fr"",""en"")"),"#VALUE!")</f>
        <v>#VALUE!</v>
      </c>
    </row>
    <row r="93" ht="15.75" customHeight="1">
      <c r="A93" s="1" t="s">
        <v>206</v>
      </c>
      <c r="B93" s="1" t="s">
        <v>211</v>
      </c>
      <c r="C93" s="1" t="s">
        <v>212</v>
      </c>
      <c r="D93" s="1" t="s">
        <v>9</v>
      </c>
      <c r="E93" s="1" t="s">
        <v>10</v>
      </c>
      <c r="F93" s="1" t="str">
        <f>IFERROR(__xludf.DUMMYFUNCTION("GOOGLETRANSLATE(C93,""fr"",""en"")"),"#VALUE!")</f>
        <v>#VALUE!</v>
      </c>
    </row>
    <row r="94" ht="15.75" customHeight="1">
      <c r="A94" s="1" t="s">
        <v>213</v>
      </c>
      <c r="B94" s="1" t="s">
        <v>214</v>
      </c>
      <c r="C94" s="1" t="s">
        <v>215</v>
      </c>
      <c r="D94" s="1" t="s">
        <v>9</v>
      </c>
      <c r="E94" s="1" t="s">
        <v>10</v>
      </c>
      <c r="F94" s="1" t="str">
        <f>IFERROR(__xludf.DUMMYFUNCTION("GOOGLETRANSLATE(C94,""fr"",""en"")"),"#VALUE!")</f>
        <v>#VALUE!</v>
      </c>
    </row>
    <row r="95" ht="15.75" customHeight="1">
      <c r="A95" s="1" t="s">
        <v>213</v>
      </c>
      <c r="B95" s="1" t="s">
        <v>216</v>
      </c>
      <c r="C95" s="1" t="s">
        <v>217</v>
      </c>
      <c r="D95" s="1" t="s">
        <v>9</v>
      </c>
      <c r="E95" s="1" t="s">
        <v>10</v>
      </c>
      <c r="F95" s="1" t="str">
        <f>IFERROR(__xludf.DUMMYFUNCTION("GOOGLETRANSLATE(C95,""fr"",""en"")"),"#VALUE!")</f>
        <v>#VALUE!</v>
      </c>
    </row>
    <row r="96" ht="15.75" customHeight="1">
      <c r="A96" s="1" t="s">
        <v>213</v>
      </c>
      <c r="B96" s="1" t="s">
        <v>218</v>
      </c>
      <c r="C96" s="1" t="s">
        <v>219</v>
      </c>
      <c r="D96" s="1" t="s">
        <v>9</v>
      </c>
      <c r="E96" s="1" t="s">
        <v>10</v>
      </c>
      <c r="F96" s="1" t="str">
        <f>IFERROR(__xludf.DUMMYFUNCTION("GOOGLETRANSLATE(C96,""fr"",""en"")"),"#VALUE!")</f>
        <v>#VALUE!</v>
      </c>
    </row>
    <row r="97" ht="15.75" customHeight="1">
      <c r="A97" s="1" t="s">
        <v>213</v>
      </c>
      <c r="B97" s="1" t="s">
        <v>220</v>
      </c>
      <c r="C97" s="1" t="s">
        <v>221</v>
      </c>
      <c r="D97" s="1" t="s">
        <v>9</v>
      </c>
      <c r="E97" s="1" t="s">
        <v>10</v>
      </c>
      <c r="F97" s="1" t="str">
        <f>IFERROR(__xludf.DUMMYFUNCTION("GOOGLETRANSLATE(C97,""fr"",""en"")"),"#VALUE!")</f>
        <v>#VALUE!</v>
      </c>
    </row>
    <row r="98" ht="15.75" customHeight="1">
      <c r="A98" s="1" t="s">
        <v>222</v>
      </c>
      <c r="B98" s="1" t="s">
        <v>223</v>
      </c>
      <c r="C98" s="1" t="s">
        <v>224</v>
      </c>
      <c r="D98" s="1" t="s">
        <v>9</v>
      </c>
      <c r="E98" s="1" t="s">
        <v>10</v>
      </c>
      <c r="F98" s="1" t="str">
        <f>IFERROR(__xludf.DUMMYFUNCTION("GOOGLETRANSLATE(C98,""fr"",""en"")"),"#VALUE!")</f>
        <v>#VALUE!</v>
      </c>
    </row>
    <row r="99" ht="15.75" customHeight="1">
      <c r="A99" s="1" t="s">
        <v>213</v>
      </c>
      <c r="B99" s="1" t="s">
        <v>225</v>
      </c>
      <c r="C99" s="1" t="s">
        <v>226</v>
      </c>
      <c r="D99" s="1" t="s">
        <v>9</v>
      </c>
      <c r="E99" s="1" t="s">
        <v>10</v>
      </c>
      <c r="F99" s="1" t="str">
        <f>IFERROR(__xludf.DUMMYFUNCTION("GOOGLETRANSLATE(C99,""fr"",""en"")"),"#VALUE!")</f>
        <v>#VALUE!</v>
      </c>
    </row>
    <row r="100" ht="15.75" customHeight="1">
      <c r="A100" s="1" t="s">
        <v>213</v>
      </c>
      <c r="B100" s="1" t="s">
        <v>227</v>
      </c>
      <c r="C100" s="1" t="s">
        <v>228</v>
      </c>
      <c r="D100" s="1" t="s">
        <v>9</v>
      </c>
      <c r="E100" s="1" t="s">
        <v>10</v>
      </c>
      <c r="F100" s="1" t="str">
        <f>IFERROR(__xludf.DUMMYFUNCTION("GOOGLETRANSLATE(C100,""fr"",""en"")"),"#VALUE!")</f>
        <v>#VALUE!</v>
      </c>
    </row>
    <row r="101" ht="15.75" customHeight="1">
      <c r="A101" s="1" t="s">
        <v>213</v>
      </c>
      <c r="B101" s="1" t="s">
        <v>229</v>
      </c>
      <c r="C101" s="1" t="s">
        <v>230</v>
      </c>
      <c r="D101" s="1" t="s">
        <v>9</v>
      </c>
      <c r="E101" s="1" t="s">
        <v>10</v>
      </c>
      <c r="F101" s="1" t="str">
        <f>IFERROR(__xludf.DUMMYFUNCTION("GOOGLETRANSLATE(C101,""fr"",""en"")"),"#VALUE!")</f>
        <v>#VALUE!</v>
      </c>
    </row>
    <row r="102" ht="15.75" customHeight="1">
      <c r="A102" s="1" t="s">
        <v>231</v>
      </c>
      <c r="B102" s="1" t="s">
        <v>232</v>
      </c>
      <c r="C102" s="1" t="s">
        <v>233</v>
      </c>
      <c r="D102" s="1" t="s">
        <v>9</v>
      </c>
      <c r="E102" s="1" t="s">
        <v>10</v>
      </c>
      <c r="F102" s="1" t="str">
        <f>IFERROR(__xludf.DUMMYFUNCTION("GOOGLETRANSLATE(C102,""fr"",""en"")"),"#VALUE!")</f>
        <v>#VALUE!</v>
      </c>
    </row>
    <row r="103" ht="15.75" customHeight="1">
      <c r="A103" s="1" t="s">
        <v>231</v>
      </c>
      <c r="B103" s="1" t="s">
        <v>234</v>
      </c>
      <c r="C103" s="1" t="s">
        <v>235</v>
      </c>
      <c r="D103" s="1" t="s">
        <v>9</v>
      </c>
      <c r="E103" s="1" t="s">
        <v>10</v>
      </c>
      <c r="F103" s="1" t="str">
        <f>IFERROR(__xludf.DUMMYFUNCTION("GOOGLETRANSLATE(C103,""fr"",""en"")"),"#VALUE!")</f>
        <v>#VALUE!</v>
      </c>
    </row>
    <row r="104" ht="15.75" customHeight="1">
      <c r="A104" s="1" t="s">
        <v>231</v>
      </c>
      <c r="B104" s="1" t="s">
        <v>236</v>
      </c>
      <c r="C104" s="1" t="s">
        <v>237</v>
      </c>
      <c r="D104" s="1" t="s">
        <v>9</v>
      </c>
      <c r="E104" s="1" t="s">
        <v>10</v>
      </c>
      <c r="F104" s="1" t="str">
        <f>IFERROR(__xludf.DUMMYFUNCTION("GOOGLETRANSLATE(C104,""fr"",""en"")"),"#VALUE!")</f>
        <v>#VALUE!</v>
      </c>
    </row>
    <row r="105" ht="15.75" customHeight="1">
      <c r="A105" s="1" t="s">
        <v>231</v>
      </c>
      <c r="B105" s="1" t="s">
        <v>238</v>
      </c>
      <c r="C105" s="1" t="s">
        <v>239</v>
      </c>
      <c r="D105" s="1" t="s">
        <v>9</v>
      </c>
      <c r="E105" s="1" t="s">
        <v>10</v>
      </c>
      <c r="F105" s="1" t="str">
        <f>IFERROR(__xludf.DUMMYFUNCTION("GOOGLETRANSLATE(C105,""fr"",""en"")"),"#VALUE!")</f>
        <v>#VALUE!</v>
      </c>
    </row>
    <row r="106" ht="15.75" customHeight="1">
      <c r="A106" s="1" t="s">
        <v>231</v>
      </c>
      <c r="B106" s="1" t="s">
        <v>240</v>
      </c>
      <c r="C106" s="1" t="s">
        <v>241</v>
      </c>
      <c r="D106" s="1" t="s">
        <v>9</v>
      </c>
      <c r="E106" s="1" t="s">
        <v>10</v>
      </c>
      <c r="F106" s="1" t="str">
        <f>IFERROR(__xludf.DUMMYFUNCTION("GOOGLETRANSLATE(C106,""fr"",""en"")"),"#VALUE!")</f>
        <v>#VALUE!</v>
      </c>
    </row>
    <row r="107" ht="15.75" customHeight="1">
      <c r="A107" s="1" t="s">
        <v>231</v>
      </c>
      <c r="B107" s="1" t="s">
        <v>242</v>
      </c>
      <c r="C107" s="1" t="s">
        <v>243</v>
      </c>
      <c r="D107" s="1" t="s">
        <v>9</v>
      </c>
      <c r="E107" s="1" t="s">
        <v>10</v>
      </c>
      <c r="F107" s="1" t="str">
        <f>IFERROR(__xludf.DUMMYFUNCTION("GOOGLETRANSLATE(C107,""fr"",""en"")"),"#VALUE!")</f>
        <v>#VALUE!</v>
      </c>
    </row>
    <row r="108" ht="15.75" customHeight="1">
      <c r="A108" s="1" t="s">
        <v>244</v>
      </c>
      <c r="B108" s="1" t="s">
        <v>245</v>
      </c>
      <c r="C108" s="1" t="s">
        <v>246</v>
      </c>
      <c r="D108" s="1" t="s">
        <v>9</v>
      </c>
      <c r="E108" s="1" t="s">
        <v>10</v>
      </c>
      <c r="F108" s="1" t="str">
        <f>IFERROR(__xludf.DUMMYFUNCTION("GOOGLETRANSLATE(C108,""fr"",""en"")"),"#VALUE!")</f>
        <v>#VALUE!</v>
      </c>
    </row>
    <row r="109" ht="15.75" customHeight="1">
      <c r="A109" s="1" t="s">
        <v>244</v>
      </c>
      <c r="B109" s="1" t="s">
        <v>247</v>
      </c>
      <c r="C109" s="1" t="s">
        <v>248</v>
      </c>
      <c r="D109" s="1" t="s">
        <v>9</v>
      </c>
      <c r="E109" s="1" t="s">
        <v>10</v>
      </c>
      <c r="F109" s="1" t="str">
        <f>IFERROR(__xludf.DUMMYFUNCTION("GOOGLETRANSLATE(C109,""fr"",""en"")"),"#VALUE!")</f>
        <v>#VALUE!</v>
      </c>
    </row>
    <row r="110" ht="15.75" customHeight="1">
      <c r="A110" s="1" t="s">
        <v>249</v>
      </c>
      <c r="B110" s="1" t="s">
        <v>250</v>
      </c>
      <c r="C110" s="1" t="s">
        <v>251</v>
      </c>
      <c r="D110" s="1" t="s">
        <v>9</v>
      </c>
      <c r="E110" s="1" t="s">
        <v>10</v>
      </c>
      <c r="F110" s="1" t="str">
        <f>IFERROR(__xludf.DUMMYFUNCTION("GOOGLETRANSLATE(C110,""fr"",""en"")"),"#VALUE!")</f>
        <v>#VALUE!</v>
      </c>
    </row>
    <row r="111" ht="15.75" customHeight="1">
      <c r="A111" s="1" t="s">
        <v>244</v>
      </c>
      <c r="B111" s="1" t="s">
        <v>252</v>
      </c>
      <c r="C111" s="1" t="s">
        <v>253</v>
      </c>
      <c r="D111" s="1" t="s">
        <v>9</v>
      </c>
      <c r="E111" s="1" t="s">
        <v>10</v>
      </c>
      <c r="F111" s="1" t="str">
        <f>IFERROR(__xludf.DUMMYFUNCTION("GOOGLETRANSLATE(C111,""fr"",""en"")"),"#VALUE!")</f>
        <v>#VALUE!</v>
      </c>
    </row>
    <row r="112" ht="15.75" customHeight="1">
      <c r="A112" s="1" t="s">
        <v>244</v>
      </c>
      <c r="B112" s="1" t="s">
        <v>254</v>
      </c>
      <c r="C112" s="1" t="s">
        <v>255</v>
      </c>
      <c r="D112" s="1" t="s">
        <v>9</v>
      </c>
      <c r="E112" s="1" t="s">
        <v>10</v>
      </c>
      <c r="F112" s="1" t="str">
        <f>IFERROR(__xludf.DUMMYFUNCTION("GOOGLETRANSLATE(C112,""fr"",""en"")"),"#VALUE!")</f>
        <v>#VALUE!</v>
      </c>
    </row>
    <row r="113" ht="15.75" customHeight="1">
      <c r="A113" s="1" t="s">
        <v>244</v>
      </c>
      <c r="B113" s="1" t="s">
        <v>256</v>
      </c>
      <c r="C113" s="1" t="s">
        <v>257</v>
      </c>
      <c r="D113" s="1" t="s">
        <v>9</v>
      </c>
      <c r="E113" s="1" t="s">
        <v>10</v>
      </c>
      <c r="F113" s="1" t="str">
        <f>IFERROR(__xludf.DUMMYFUNCTION("GOOGLETRANSLATE(C113,""fr"",""en"")"),"#VALUE!")</f>
        <v>#VALUE!</v>
      </c>
    </row>
    <row r="114" ht="15.75" customHeight="1">
      <c r="A114" s="1" t="s">
        <v>244</v>
      </c>
      <c r="B114" s="1" t="s">
        <v>258</v>
      </c>
      <c r="C114" s="1" t="s">
        <v>259</v>
      </c>
      <c r="D114" s="1" t="s">
        <v>9</v>
      </c>
      <c r="E114" s="1" t="s">
        <v>10</v>
      </c>
      <c r="F114" s="1" t="str">
        <f>IFERROR(__xludf.DUMMYFUNCTION("GOOGLETRANSLATE(C114,""fr"",""en"")"),"#VALUE!")</f>
        <v>#VALUE!</v>
      </c>
    </row>
    <row r="115" ht="15.75" customHeight="1">
      <c r="A115" s="1" t="s">
        <v>244</v>
      </c>
      <c r="B115" s="1" t="s">
        <v>260</v>
      </c>
      <c r="C115" s="1" t="s">
        <v>261</v>
      </c>
      <c r="D115" s="1" t="s">
        <v>9</v>
      </c>
      <c r="E115" s="1" t="s">
        <v>10</v>
      </c>
      <c r="F115" s="1" t="str">
        <f>IFERROR(__xludf.DUMMYFUNCTION("GOOGLETRANSLATE(C115,""fr"",""en"")"),"#VALUE!")</f>
        <v>#VALUE!</v>
      </c>
    </row>
    <row r="116" ht="15.75" customHeight="1">
      <c r="A116" s="1" t="s">
        <v>262</v>
      </c>
      <c r="B116" s="1" t="s">
        <v>263</v>
      </c>
      <c r="C116" s="1" t="s">
        <v>264</v>
      </c>
      <c r="D116" s="1" t="s">
        <v>9</v>
      </c>
      <c r="E116" s="1" t="s">
        <v>10</v>
      </c>
      <c r="F116" s="1" t="str">
        <f>IFERROR(__xludf.DUMMYFUNCTION("GOOGLETRANSLATE(C116,""fr"",""en"")"),"#VALUE!")</f>
        <v>#VALUE!</v>
      </c>
    </row>
    <row r="117" ht="15.75" customHeight="1">
      <c r="A117" s="1" t="s">
        <v>262</v>
      </c>
      <c r="B117" s="1" t="s">
        <v>265</v>
      </c>
      <c r="C117" s="1" t="s">
        <v>266</v>
      </c>
      <c r="D117" s="1" t="s">
        <v>9</v>
      </c>
      <c r="E117" s="1" t="s">
        <v>10</v>
      </c>
      <c r="F117" s="1" t="str">
        <f>IFERROR(__xludf.DUMMYFUNCTION("GOOGLETRANSLATE(C117,""fr"",""en"")"),"#VALUE!")</f>
        <v>#VALUE!</v>
      </c>
    </row>
    <row r="118" ht="15.75" customHeight="1">
      <c r="A118" s="1" t="s">
        <v>262</v>
      </c>
      <c r="B118" s="1" t="s">
        <v>267</v>
      </c>
      <c r="C118" s="1" t="s">
        <v>268</v>
      </c>
      <c r="D118" s="1" t="s">
        <v>9</v>
      </c>
      <c r="E118" s="1" t="s">
        <v>10</v>
      </c>
      <c r="F118" s="1" t="str">
        <f>IFERROR(__xludf.DUMMYFUNCTION("GOOGLETRANSLATE(C118,""fr"",""en"")"),"#VALUE!")</f>
        <v>#VALUE!</v>
      </c>
    </row>
    <row r="119" ht="15.75" customHeight="1">
      <c r="A119" s="1" t="s">
        <v>262</v>
      </c>
      <c r="B119" s="1" t="s">
        <v>269</v>
      </c>
      <c r="C119" s="1" t="s">
        <v>270</v>
      </c>
      <c r="D119" s="1" t="s">
        <v>9</v>
      </c>
      <c r="E119" s="1" t="s">
        <v>10</v>
      </c>
      <c r="F119" s="1" t="str">
        <f>IFERROR(__xludf.DUMMYFUNCTION("GOOGLETRANSLATE(C119,""fr"",""en"")"),"#VALUE!")</f>
        <v>#VALUE!</v>
      </c>
    </row>
    <row r="120" ht="15.75" customHeight="1">
      <c r="A120" s="1" t="s">
        <v>271</v>
      </c>
      <c r="B120" s="1" t="s">
        <v>272</v>
      </c>
      <c r="C120" s="1" t="s">
        <v>273</v>
      </c>
      <c r="D120" s="1" t="s">
        <v>9</v>
      </c>
      <c r="E120" s="1" t="s">
        <v>10</v>
      </c>
      <c r="F120" s="1" t="str">
        <f>IFERROR(__xludf.DUMMYFUNCTION("GOOGLETRANSLATE(C120,""fr"",""en"")"),"#VALUE!")</f>
        <v>#VALUE!</v>
      </c>
    </row>
    <row r="121" ht="15.75" customHeight="1">
      <c r="A121" s="1" t="s">
        <v>271</v>
      </c>
      <c r="B121" s="1" t="s">
        <v>274</v>
      </c>
      <c r="C121" s="1" t="s">
        <v>275</v>
      </c>
      <c r="D121" s="1" t="s">
        <v>9</v>
      </c>
      <c r="E121" s="1" t="s">
        <v>10</v>
      </c>
      <c r="F121" s="1" t="str">
        <f>IFERROR(__xludf.DUMMYFUNCTION("GOOGLETRANSLATE(C121,""fr"",""en"")"),"#VALUE!")</f>
        <v>#VALUE!</v>
      </c>
    </row>
    <row r="122" ht="15.75" customHeight="1">
      <c r="A122" s="1" t="s">
        <v>271</v>
      </c>
      <c r="B122" s="1" t="s">
        <v>276</v>
      </c>
      <c r="C122" s="1" t="s">
        <v>277</v>
      </c>
      <c r="D122" s="1" t="s">
        <v>9</v>
      </c>
      <c r="E122" s="1" t="s">
        <v>10</v>
      </c>
      <c r="F122" s="1" t="str">
        <f>IFERROR(__xludf.DUMMYFUNCTION("GOOGLETRANSLATE(C122,""fr"",""en"")"),"I am satisfied with the price and the services offered. We hope to have good feedback afterwards.
We will later consider home insurance.")</f>
        <v>I am satisfied with the price and the services offered. We hope to have good feedback afterwards.
We will later consider home insurance.</v>
      </c>
    </row>
    <row r="123" ht="15.75" customHeight="1">
      <c r="A123" s="1" t="s">
        <v>271</v>
      </c>
      <c r="B123" s="1" t="s">
        <v>278</v>
      </c>
      <c r="C123" s="1" t="s">
        <v>279</v>
      </c>
      <c r="D123" s="1" t="s">
        <v>9</v>
      </c>
      <c r="E123" s="1" t="s">
        <v>10</v>
      </c>
      <c r="F123" s="1" t="str">
        <f>IFERROR(__xludf.DUMMYFUNCTION("GOOGLETRANSLATE(C123,""fr"",""en"")"),"#VALUE!")</f>
        <v>#VALUE!</v>
      </c>
    </row>
    <row r="124" ht="15.75" customHeight="1">
      <c r="A124" s="1" t="s">
        <v>280</v>
      </c>
      <c r="B124" s="1" t="s">
        <v>281</v>
      </c>
      <c r="C124" s="1" t="s">
        <v>282</v>
      </c>
      <c r="D124" s="1" t="s">
        <v>9</v>
      </c>
      <c r="E124" s="1" t="s">
        <v>10</v>
      </c>
      <c r="F124" s="1" t="str">
        <f>IFERROR(__xludf.DUMMYFUNCTION("GOOGLETRANSLATE(C124,""fr"",""en"")"),"#VALUE!")</f>
        <v>#VALUE!</v>
      </c>
    </row>
    <row r="125" ht="15.75" customHeight="1">
      <c r="A125" s="1" t="s">
        <v>280</v>
      </c>
      <c r="B125" s="1" t="s">
        <v>283</v>
      </c>
      <c r="C125" s="1" t="s">
        <v>284</v>
      </c>
      <c r="D125" s="1" t="s">
        <v>9</v>
      </c>
      <c r="E125" s="1" t="s">
        <v>10</v>
      </c>
      <c r="F125" s="1" t="str">
        <f>IFERROR(__xludf.DUMMYFUNCTION("GOOGLETRANSLATE(C125,""fr"",""en"")"),"#VALUE!")</f>
        <v>#VALUE!</v>
      </c>
    </row>
    <row r="126" ht="15.75" customHeight="1">
      <c r="A126" s="1" t="s">
        <v>280</v>
      </c>
      <c r="B126" s="1" t="s">
        <v>285</v>
      </c>
      <c r="C126" s="1" t="s">
        <v>286</v>
      </c>
      <c r="D126" s="1" t="s">
        <v>9</v>
      </c>
      <c r="E126" s="1" t="s">
        <v>10</v>
      </c>
      <c r="F126" s="1" t="str">
        <f>IFERROR(__xludf.DUMMYFUNCTION("GOOGLETRANSLATE(C126,""fr"",""en"")"),"#VALUE!")</f>
        <v>#VALUE!</v>
      </c>
    </row>
    <row r="127" ht="15.75" customHeight="1">
      <c r="A127" s="1" t="s">
        <v>287</v>
      </c>
      <c r="B127" s="1" t="s">
        <v>288</v>
      </c>
      <c r="C127" s="1" t="s">
        <v>289</v>
      </c>
      <c r="D127" s="1" t="s">
        <v>9</v>
      </c>
      <c r="E127" s="1" t="s">
        <v>10</v>
      </c>
      <c r="F127" s="1" t="str">
        <f>IFERROR(__xludf.DUMMYFUNCTION("GOOGLETRANSLATE(C127,""fr"",""en"")"),"#VALUE!")</f>
        <v>#VALUE!</v>
      </c>
    </row>
    <row r="128" ht="15.75" customHeight="1">
      <c r="A128" s="1" t="s">
        <v>287</v>
      </c>
      <c r="B128" s="1" t="s">
        <v>290</v>
      </c>
      <c r="C128" s="1" t="s">
        <v>291</v>
      </c>
      <c r="D128" s="1" t="s">
        <v>9</v>
      </c>
      <c r="E128" s="1" t="s">
        <v>10</v>
      </c>
      <c r="F128" s="1" t="str">
        <f>IFERROR(__xludf.DUMMYFUNCTION("GOOGLETRANSLATE(C128,""fr"",""en"")"),"#VALUE!")</f>
        <v>#VALUE!</v>
      </c>
    </row>
    <row r="129" ht="15.75" customHeight="1">
      <c r="A129" s="1" t="s">
        <v>292</v>
      </c>
      <c r="B129" s="1" t="s">
        <v>293</v>
      </c>
      <c r="C129" s="1" t="s">
        <v>294</v>
      </c>
      <c r="D129" s="1" t="s">
        <v>9</v>
      </c>
      <c r="E129" s="1" t="s">
        <v>10</v>
      </c>
      <c r="F129" s="1" t="str">
        <f>IFERROR(__xludf.DUMMYFUNCTION("GOOGLETRANSLATE(C129,""fr"",""en"")"),"#VALUE!")</f>
        <v>#VALUE!</v>
      </c>
    </row>
    <row r="130" ht="15.75" customHeight="1">
      <c r="A130" s="1" t="s">
        <v>292</v>
      </c>
      <c r="B130" s="1" t="s">
        <v>295</v>
      </c>
      <c r="C130" s="1" t="s">
        <v>296</v>
      </c>
      <c r="D130" s="1" t="s">
        <v>9</v>
      </c>
      <c r="E130" s="1" t="s">
        <v>10</v>
      </c>
      <c r="F130" s="1" t="str">
        <f>IFERROR(__xludf.DUMMYFUNCTION("GOOGLETRANSLATE(C130,""fr"",""en"")"),"#VALUE!")</f>
        <v>#VALUE!</v>
      </c>
    </row>
    <row r="131" ht="15.75" customHeight="1">
      <c r="A131" s="1" t="s">
        <v>292</v>
      </c>
      <c r="B131" s="1" t="s">
        <v>297</v>
      </c>
      <c r="C131" s="1" t="s">
        <v>298</v>
      </c>
      <c r="D131" s="1" t="s">
        <v>9</v>
      </c>
      <c r="E131" s="1" t="s">
        <v>10</v>
      </c>
      <c r="F131" s="1" t="str">
        <f>IFERROR(__xludf.DUMMYFUNCTION("GOOGLETRANSLATE(C131,""fr"",""en"")"),"#VALUE!")</f>
        <v>#VALUE!</v>
      </c>
    </row>
    <row r="132" ht="15.75" customHeight="1">
      <c r="A132" s="1" t="s">
        <v>292</v>
      </c>
      <c r="B132" s="1" t="s">
        <v>299</v>
      </c>
      <c r="C132" s="1" t="s">
        <v>300</v>
      </c>
      <c r="D132" s="1" t="s">
        <v>9</v>
      </c>
      <c r="E132" s="1" t="s">
        <v>10</v>
      </c>
      <c r="F132" s="1" t="str">
        <f>IFERROR(__xludf.DUMMYFUNCTION("GOOGLETRANSLATE(C132,""fr"",""en"")"),"#VALUE!")</f>
        <v>#VALUE!</v>
      </c>
    </row>
    <row r="133" ht="15.75" customHeight="1">
      <c r="A133" s="1" t="s">
        <v>292</v>
      </c>
      <c r="B133" s="1" t="s">
        <v>301</v>
      </c>
      <c r="C133" s="1" t="s">
        <v>302</v>
      </c>
      <c r="D133" s="1" t="s">
        <v>9</v>
      </c>
      <c r="E133" s="1" t="s">
        <v>10</v>
      </c>
      <c r="F133" s="1" t="str">
        <f>IFERROR(__xludf.DUMMYFUNCTION("GOOGLETRANSLATE(C133,""fr"",""en"")"),"#VALUE!")</f>
        <v>#VALUE!</v>
      </c>
    </row>
    <row r="134" ht="15.75" customHeight="1">
      <c r="A134" s="1" t="s">
        <v>292</v>
      </c>
      <c r="B134" s="1" t="s">
        <v>303</v>
      </c>
      <c r="C134" s="1" t="s">
        <v>304</v>
      </c>
      <c r="D134" s="1" t="s">
        <v>9</v>
      </c>
      <c r="E134" s="1" t="s">
        <v>10</v>
      </c>
      <c r="F134" s="1" t="str">
        <f>IFERROR(__xludf.DUMMYFUNCTION("GOOGLETRANSLATE(C134,""fr"",""en"")"),"#VALUE!")</f>
        <v>#VALUE!</v>
      </c>
    </row>
    <row r="135" ht="15.75" customHeight="1">
      <c r="A135" s="1" t="s">
        <v>305</v>
      </c>
      <c r="B135" s="1" t="s">
        <v>306</v>
      </c>
      <c r="C135" s="1" t="s">
        <v>307</v>
      </c>
      <c r="D135" s="1" t="s">
        <v>9</v>
      </c>
      <c r="E135" s="1" t="s">
        <v>10</v>
      </c>
      <c r="F135" s="1" t="str">
        <f>IFERROR(__xludf.DUMMYFUNCTION("GOOGLETRANSLATE(C135,""fr"",""en"")"),"#VALUE!")</f>
        <v>#VALUE!</v>
      </c>
    </row>
    <row r="136" ht="15.75" customHeight="1">
      <c r="A136" s="1" t="s">
        <v>305</v>
      </c>
      <c r="B136" s="1" t="s">
        <v>308</v>
      </c>
      <c r="C136" s="1" t="s">
        <v>309</v>
      </c>
      <c r="D136" s="1" t="s">
        <v>9</v>
      </c>
      <c r="E136" s="1" t="s">
        <v>10</v>
      </c>
      <c r="F136" s="1" t="str">
        <f>IFERROR(__xludf.DUMMYFUNCTION("GOOGLETRANSLATE(C136,""fr"",""en"")"),"#VALUE!")</f>
        <v>#VALUE!</v>
      </c>
    </row>
    <row r="137" ht="15.75" customHeight="1">
      <c r="A137" s="1" t="s">
        <v>305</v>
      </c>
      <c r="B137" s="1" t="s">
        <v>310</v>
      </c>
      <c r="C137" s="1" t="s">
        <v>311</v>
      </c>
      <c r="D137" s="1" t="s">
        <v>9</v>
      </c>
      <c r="E137" s="1" t="s">
        <v>10</v>
      </c>
      <c r="F137" s="1" t="str">
        <f>IFERROR(__xludf.DUMMYFUNCTION("GOOGLETRANSLATE(C137,""fr"",""en"")"),"#VALUE!")</f>
        <v>#VALUE!</v>
      </c>
    </row>
    <row r="138" ht="15.75" customHeight="1">
      <c r="A138" s="1" t="s">
        <v>305</v>
      </c>
      <c r="B138" s="1" t="s">
        <v>312</v>
      </c>
      <c r="C138" s="1" t="s">
        <v>313</v>
      </c>
      <c r="D138" s="1" t="s">
        <v>9</v>
      </c>
      <c r="E138" s="1" t="s">
        <v>10</v>
      </c>
      <c r="F138" s="1" t="str">
        <f>IFERROR(__xludf.DUMMYFUNCTION("GOOGLETRANSLATE(C138,""fr"",""en"")"),"#VALUE!")</f>
        <v>#VALUE!</v>
      </c>
    </row>
    <row r="139" ht="15.75" customHeight="1">
      <c r="A139" s="1" t="s">
        <v>305</v>
      </c>
      <c r="B139" s="1" t="s">
        <v>314</v>
      </c>
      <c r="C139" s="1" t="s">
        <v>315</v>
      </c>
      <c r="D139" s="1" t="s">
        <v>9</v>
      </c>
      <c r="E139" s="1" t="s">
        <v>10</v>
      </c>
      <c r="F139" s="1" t="str">
        <f>IFERROR(__xludf.DUMMYFUNCTION("GOOGLETRANSLATE(C139,""fr"",""en"")"),"#VALUE!")</f>
        <v>#VALUE!</v>
      </c>
    </row>
    <row r="140" ht="15.75" customHeight="1">
      <c r="A140" s="1" t="s">
        <v>305</v>
      </c>
      <c r="B140" s="1" t="s">
        <v>316</v>
      </c>
      <c r="C140" s="1" t="s">
        <v>317</v>
      </c>
      <c r="D140" s="1" t="s">
        <v>9</v>
      </c>
      <c r="E140" s="1" t="s">
        <v>10</v>
      </c>
      <c r="F140" s="1" t="str">
        <f>IFERROR(__xludf.DUMMYFUNCTION("GOOGLETRANSLATE(C140,""fr"",""en"")"),"#VALUE!")</f>
        <v>#VALUE!</v>
      </c>
    </row>
    <row r="141" ht="15.75" customHeight="1">
      <c r="A141" s="1" t="s">
        <v>318</v>
      </c>
      <c r="B141" s="1" t="s">
        <v>319</v>
      </c>
      <c r="C141" s="1" t="s">
        <v>320</v>
      </c>
      <c r="D141" s="1" t="s">
        <v>9</v>
      </c>
      <c r="E141" s="1" t="s">
        <v>10</v>
      </c>
      <c r="F141" s="1" t="str">
        <f>IFERROR(__xludf.DUMMYFUNCTION("GOOGLETRANSLATE(C141,""fr"",""en"")"),"#VALUE!")</f>
        <v>#VALUE!</v>
      </c>
    </row>
    <row r="142" ht="15.75" customHeight="1">
      <c r="A142" s="1" t="s">
        <v>318</v>
      </c>
      <c r="B142" s="1" t="s">
        <v>321</v>
      </c>
      <c r="C142" s="1" t="s">
        <v>322</v>
      </c>
      <c r="D142" s="1" t="s">
        <v>9</v>
      </c>
      <c r="E142" s="1" t="s">
        <v>10</v>
      </c>
      <c r="F142" s="1" t="str">
        <f>IFERROR(__xludf.DUMMYFUNCTION("GOOGLETRANSLATE(C142,""fr"",""en"")"),"#VALUE!")</f>
        <v>#VALUE!</v>
      </c>
    </row>
    <row r="143" ht="15.75" customHeight="1">
      <c r="A143" s="1" t="s">
        <v>318</v>
      </c>
      <c r="B143" s="1" t="s">
        <v>323</v>
      </c>
      <c r="C143" s="1" t="s">
        <v>324</v>
      </c>
      <c r="D143" s="1" t="s">
        <v>9</v>
      </c>
      <c r="E143" s="1" t="s">
        <v>10</v>
      </c>
      <c r="F143" s="1" t="str">
        <f>IFERROR(__xludf.DUMMYFUNCTION("GOOGLETRANSLATE(C143,""fr"",""en"")"),"#VALUE!")</f>
        <v>#VALUE!</v>
      </c>
    </row>
    <row r="144" ht="15.75" customHeight="1">
      <c r="A144" s="1" t="s">
        <v>318</v>
      </c>
      <c r="B144" s="1" t="s">
        <v>325</v>
      </c>
      <c r="C144" s="1" t="s">
        <v>326</v>
      </c>
      <c r="D144" s="1" t="s">
        <v>9</v>
      </c>
      <c r="E144" s="1" t="s">
        <v>10</v>
      </c>
      <c r="F144" s="1" t="str">
        <f>IFERROR(__xludf.DUMMYFUNCTION("GOOGLETRANSLATE(C144,""fr"",""en"")"),"#VALUE!")</f>
        <v>#VALUE!</v>
      </c>
    </row>
    <row r="145" ht="15.75" customHeight="1">
      <c r="A145" s="1" t="s">
        <v>318</v>
      </c>
      <c r="B145" s="1" t="s">
        <v>327</v>
      </c>
      <c r="C145" s="1" t="s">
        <v>328</v>
      </c>
      <c r="D145" s="1" t="s">
        <v>9</v>
      </c>
      <c r="E145" s="1" t="s">
        <v>10</v>
      </c>
      <c r="F145" s="1" t="str">
        <f>IFERROR(__xludf.DUMMYFUNCTION("GOOGLETRANSLATE(C145,""fr"",""en"")"),"#VALUE!")</f>
        <v>#VALUE!</v>
      </c>
    </row>
    <row r="146" ht="15.75" customHeight="1">
      <c r="A146" s="1" t="s">
        <v>318</v>
      </c>
      <c r="B146" s="1" t="s">
        <v>329</v>
      </c>
      <c r="C146" s="1" t="s">
        <v>330</v>
      </c>
      <c r="D146" s="1" t="s">
        <v>9</v>
      </c>
      <c r="E146" s="1" t="s">
        <v>10</v>
      </c>
      <c r="F146" s="1" t="str">
        <f>IFERROR(__xludf.DUMMYFUNCTION("GOOGLETRANSLATE(C146,""fr"",""en"")"),"#VALUE!")</f>
        <v>#VALUE!</v>
      </c>
    </row>
    <row r="147" ht="15.75" customHeight="1">
      <c r="A147" s="1" t="s">
        <v>318</v>
      </c>
      <c r="B147" s="1" t="s">
        <v>331</v>
      </c>
      <c r="C147" s="1" t="s">
        <v>332</v>
      </c>
      <c r="D147" s="1" t="s">
        <v>9</v>
      </c>
      <c r="E147" s="1" t="s">
        <v>10</v>
      </c>
      <c r="F147" s="1" t="str">
        <f>IFERROR(__xludf.DUMMYFUNCTION("GOOGLETRANSLATE(C147,""fr"",""en"")"),"#VALUE!")</f>
        <v>#VALUE!</v>
      </c>
    </row>
    <row r="148" ht="15.75" customHeight="1">
      <c r="A148" s="1" t="s">
        <v>318</v>
      </c>
      <c r="B148" s="1" t="s">
        <v>333</v>
      </c>
      <c r="C148" s="1" t="s">
        <v>334</v>
      </c>
      <c r="D148" s="1" t="s">
        <v>9</v>
      </c>
      <c r="E148" s="1" t="s">
        <v>10</v>
      </c>
      <c r="F148" s="1" t="str">
        <f>IFERROR(__xludf.DUMMYFUNCTION("GOOGLETRANSLATE(C148,""fr"",""en"")"),"#VALUE!")</f>
        <v>#VALUE!</v>
      </c>
    </row>
    <row r="149" ht="15.75" customHeight="1">
      <c r="A149" s="1" t="s">
        <v>318</v>
      </c>
      <c r="B149" s="1" t="s">
        <v>335</v>
      </c>
      <c r="C149" s="1" t="s">
        <v>336</v>
      </c>
      <c r="D149" s="1" t="s">
        <v>9</v>
      </c>
      <c r="E149" s="1" t="s">
        <v>10</v>
      </c>
      <c r="F149" s="1" t="str">
        <f>IFERROR(__xludf.DUMMYFUNCTION("GOOGLETRANSLATE(C149,""fr"",""en"")"),"#VALUE!")</f>
        <v>#VALUE!</v>
      </c>
    </row>
    <row r="150" ht="15.75" customHeight="1">
      <c r="A150" s="1" t="s">
        <v>318</v>
      </c>
      <c r="B150" s="1" t="s">
        <v>337</v>
      </c>
      <c r="C150" s="1" t="s">
        <v>338</v>
      </c>
      <c r="D150" s="1" t="s">
        <v>9</v>
      </c>
      <c r="E150" s="1" t="s">
        <v>10</v>
      </c>
      <c r="F150" s="1" t="str">
        <f>IFERROR(__xludf.DUMMYFUNCTION("GOOGLETRANSLATE(C150,""fr"",""en"")"),"#VALUE!")</f>
        <v>#VALUE!</v>
      </c>
    </row>
    <row r="151" ht="15.75" customHeight="1">
      <c r="A151" s="1" t="s">
        <v>339</v>
      </c>
      <c r="B151" s="1" t="s">
        <v>340</v>
      </c>
      <c r="C151" s="1" t="s">
        <v>341</v>
      </c>
      <c r="D151" s="1" t="s">
        <v>9</v>
      </c>
      <c r="E151" s="1" t="s">
        <v>10</v>
      </c>
      <c r="F151" s="1" t="str">
        <f>IFERROR(__xludf.DUMMYFUNCTION("GOOGLETRANSLATE(C151,""fr"",""en"")"),"#VALUE!")</f>
        <v>#VALUE!</v>
      </c>
    </row>
    <row r="152" ht="15.75" customHeight="1">
      <c r="A152" s="1" t="s">
        <v>339</v>
      </c>
      <c r="B152" s="1" t="s">
        <v>342</v>
      </c>
      <c r="C152" s="1" t="s">
        <v>343</v>
      </c>
      <c r="D152" s="1" t="s">
        <v>9</v>
      </c>
      <c r="E152" s="1" t="s">
        <v>10</v>
      </c>
      <c r="F152" s="1" t="str">
        <f>IFERROR(__xludf.DUMMYFUNCTION("GOOGLETRANSLATE(C152,""fr"",""en"")"),"#VALUE!")</f>
        <v>#VALUE!</v>
      </c>
    </row>
    <row r="153" ht="15.75" customHeight="1">
      <c r="A153" s="1" t="s">
        <v>339</v>
      </c>
      <c r="B153" s="1" t="s">
        <v>344</v>
      </c>
      <c r="C153" s="1" t="s">
        <v>345</v>
      </c>
      <c r="D153" s="1" t="s">
        <v>9</v>
      </c>
      <c r="E153" s="1" t="s">
        <v>10</v>
      </c>
      <c r="F153" s="1" t="str">
        <f>IFERROR(__xludf.DUMMYFUNCTION("GOOGLETRANSLATE(C153,""fr"",""en"")"),"#VALUE!")</f>
        <v>#VALUE!</v>
      </c>
    </row>
    <row r="154" ht="15.75" customHeight="1">
      <c r="A154" s="1" t="s">
        <v>339</v>
      </c>
      <c r="B154" s="1" t="s">
        <v>346</v>
      </c>
      <c r="C154" s="1" t="s">
        <v>347</v>
      </c>
      <c r="D154" s="1" t="s">
        <v>9</v>
      </c>
      <c r="E154" s="1" t="s">
        <v>10</v>
      </c>
      <c r="F154" s="1" t="str">
        <f>IFERROR(__xludf.DUMMYFUNCTION("GOOGLETRANSLATE(C154,""fr"",""en"")"),"#VALUE!")</f>
        <v>#VALUE!</v>
      </c>
    </row>
    <row r="155" ht="15.75" customHeight="1">
      <c r="A155" s="1" t="s">
        <v>339</v>
      </c>
      <c r="B155" s="1" t="s">
        <v>348</v>
      </c>
      <c r="C155" s="1" t="s">
        <v>349</v>
      </c>
      <c r="D155" s="1" t="s">
        <v>9</v>
      </c>
      <c r="E155" s="1" t="s">
        <v>10</v>
      </c>
      <c r="F155" s="1" t="str">
        <f>IFERROR(__xludf.DUMMYFUNCTION("GOOGLETRANSLATE(C155,""fr"",""en"")"),"#VALUE!")</f>
        <v>#VALUE!</v>
      </c>
    </row>
    <row r="156" ht="15.75" customHeight="1">
      <c r="A156" s="1" t="s">
        <v>339</v>
      </c>
      <c r="B156" s="1" t="s">
        <v>350</v>
      </c>
      <c r="C156" s="1" t="s">
        <v>351</v>
      </c>
      <c r="D156" s="1" t="s">
        <v>9</v>
      </c>
      <c r="E156" s="1" t="s">
        <v>10</v>
      </c>
      <c r="F156" s="1" t="str">
        <f>IFERROR(__xludf.DUMMYFUNCTION("GOOGLETRANSLATE(C156,""fr"",""en"")"),"#VALUE!")</f>
        <v>#VALUE!</v>
      </c>
    </row>
    <row r="157" ht="15.75" customHeight="1">
      <c r="A157" s="1" t="s">
        <v>339</v>
      </c>
      <c r="B157" s="1" t="s">
        <v>352</v>
      </c>
      <c r="C157" s="1" t="s">
        <v>353</v>
      </c>
      <c r="D157" s="1" t="s">
        <v>9</v>
      </c>
      <c r="E157" s="1" t="s">
        <v>10</v>
      </c>
      <c r="F157" s="1" t="str">
        <f>IFERROR(__xludf.DUMMYFUNCTION("GOOGLETRANSLATE(C157,""fr"",""en"")"),"#VALUE!")</f>
        <v>#VALUE!</v>
      </c>
    </row>
    <row r="158" ht="15.75" customHeight="1">
      <c r="A158" s="1" t="s">
        <v>354</v>
      </c>
      <c r="B158" s="1" t="s">
        <v>355</v>
      </c>
      <c r="C158" s="1" t="s">
        <v>356</v>
      </c>
      <c r="D158" s="1" t="s">
        <v>9</v>
      </c>
      <c r="E158" s="1" t="s">
        <v>10</v>
      </c>
      <c r="F158" s="1" t="str">
        <f>IFERROR(__xludf.DUMMYFUNCTION("GOOGLETRANSLATE(C158,""fr"",""en"")"),"#VALUE!")</f>
        <v>#VALUE!</v>
      </c>
    </row>
    <row r="159" ht="15.75" customHeight="1">
      <c r="A159" s="1" t="s">
        <v>354</v>
      </c>
      <c r="B159" s="1" t="s">
        <v>357</v>
      </c>
      <c r="C159" s="1" t="s">
        <v>358</v>
      </c>
      <c r="D159" s="1" t="s">
        <v>9</v>
      </c>
      <c r="E159" s="1" t="s">
        <v>10</v>
      </c>
      <c r="F159" s="1" t="str">
        <f>IFERROR(__xludf.DUMMYFUNCTION("GOOGLETRANSLATE(C159,""fr"",""en"")"),"The Bugge website. The pages update is very slow. We had to start over several times to reach the end of the subscription. Thanks.")</f>
        <v>The Bugge website. The pages update is very slow. We had to start over several times to reach the end of the subscription. Thanks.</v>
      </c>
    </row>
    <row r="160" ht="15.75" customHeight="1">
      <c r="A160" s="1" t="s">
        <v>354</v>
      </c>
      <c r="B160" s="1" t="s">
        <v>359</v>
      </c>
      <c r="C160" s="1" t="s">
        <v>360</v>
      </c>
      <c r="D160" s="1" t="s">
        <v>9</v>
      </c>
      <c r="E160" s="1" t="s">
        <v>10</v>
      </c>
      <c r="F160" s="1" t="str">
        <f>IFERROR(__xludf.DUMMYFUNCTION("GOOGLETRANSLATE(C160,""fr"",""en"")"),"#VALUE!")</f>
        <v>#VALUE!</v>
      </c>
    </row>
    <row r="161" ht="15.75" customHeight="1">
      <c r="A161" s="1" t="s">
        <v>354</v>
      </c>
      <c r="B161" s="1" t="s">
        <v>361</v>
      </c>
      <c r="C161" s="1" t="s">
        <v>362</v>
      </c>
      <c r="D161" s="1" t="s">
        <v>9</v>
      </c>
      <c r="E161" s="1" t="s">
        <v>10</v>
      </c>
      <c r="F161" s="1" t="str">
        <f>IFERROR(__xludf.DUMMYFUNCTION("GOOGLETRANSLATE(C161,""fr"",""en"")"),"#VALUE!")</f>
        <v>#VALUE!</v>
      </c>
    </row>
    <row r="162" ht="15.75" customHeight="1">
      <c r="A162" s="1" t="s">
        <v>363</v>
      </c>
      <c r="B162" s="1" t="s">
        <v>364</v>
      </c>
      <c r="C162" s="1" t="s">
        <v>365</v>
      </c>
      <c r="D162" s="1" t="s">
        <v>9</v>
      </c>
      <c r="E162" s="1" t="s">
        <v>10</v>
      </c>
      <c r="F162" s="1" t="str">
        <f>IFERROR(__xludf.DUMMYFUNCTION("GOOGLETRANSLATE(C162,""fr"",""en"")"),"#VALUE!")</f>
        <v>#VALUE!</v>
      </c>
    </row>
    <row r="163" ht="15.75" customHeight="1">
      <c r="A163" s="1" t="s">
        <v>363</v>
      </c>
      <c r="B163" s="1" t="s">
        <v>366</v>
      </c>
      <c r="C163" s="1" t="s">
        <v>367</v>
      </c>
      <c r="D163" s="1" t="s">
        <v>9</v>
      </c>
      <c r="E163" s="1" t="s">
        <v>10</v>
      </c>
      <c r="F163" s="1" t="str">
        <f>IFERROR(__xludf.DUMMYFUNCTION("GOOGLETRANSLATE(C163,""fr"",""en"")"),"#VALUE!")</f>
        <v>#VALUE!</v>
      </c>
    </row>
    <row r="164" ht="15.75" customHeight="1">
      <c r="A164" s="1" t="s">
        <v>363</v>
      </c>
      <c r="B164" s="1" t="s">
        <v>368</v>
      </c>
      <c r="C164" s="1" t="s">
        <v>369</v>
      </c>
      <c r="D164" s="1" t="s">
        <v>9</v>
      </c>
      <c r="E164" s="1" t="s">
        <v>10</v>
      </c>
      <c r="F164" s="1" t="str">
        <f>IFERROR(__xludf.DUMMYFUNCTION("GOOGLETRANSLATE(C164,""fr"",""en"")"),"#VALUE!")</f>
        <v>#VALUE!</v>
      </c>
    </row>
    <row r="165" ht="15.75" customHeight="1">
      <c r="A165" s="1" t="s">
        <v>363</v>
      </c>
      <c r="B165" s="1" t="s">
        <v>370</v>
      </c>
      <c r="C165" s="1" t="s">
        <v>371</v>
      </c>
      <c r="D165" s="1" t="s">
        <v>9</v>
      </c>
      <c r="E165" s="1" t="s">
        <v>10</v>
      </c>
      <c r="F165" s="1" t="str">
        <f>IFERROR(__xludf.DUMMYFUNCTION("GOOGLETRANSLATE(C165,""fr"",""en"")"),"#VALUE!")</f>
        <v>#VALUE!</v>
      </c>
    </row>
    <row r="166" ht="15.75" customHeight="1">
      <c r="A166" s="1" t="s">
        <v>372</v>
      </c>
      <c r="B166" s="1" t="s">
        <v>373</v>
      </c>
      <c r="C166" s="1" t="s">
        <v>374</v>
      </c>
      <c r="D166" s="1" t="s">
        <v>9</v>
      </c>
      <c r="E166" s="1" t="s">
        <v>10</v>
      </c>
      <c r="F166" s="1" t="str">
        <f>IFERROR(__xludf.DUMMYFUNCTION("GOOGLETRANSLATE(C166,""fr"",""en"")"),"#VALUE!")</f>
        <v>#VALUE!</v>
      </c>
    </row>
    <row r="167" ht="15.75" customHeight="1">
      <c r="A167" s="1" t="s">
        <v>372</v>
      </c>
      <c r="B167" s="1" t="s">
        <v>375</v>
      </c>
      <c r="C167" s="1" t="s">
        <v>376</v>
      </c>
      <c r="D167" s="1" t="s">
        <v>9</v>
      </c>
      <c r="E167" s="1" t="s">
        <v>10</v>
      </c>
      <c r="F167" s="1" t="str">
        <f>IFERROR(__xludf.DUMMYFUNCTION("GOOGLETRANSLATE(C167,""fr"",""en"")"),"#VALUE!")</f>
        <v>#VALUE!</v>
      </c>
    </row>
    <row r="168" ht="15.75" customHeight="1">
      <c r="A168" s="1" t="s">
        <v>372</v>
      </c>
      <c r="B168" s="1" t="s">
        <v>377</v>
      </c>
      <c r="C168" s="1" t="s">
        <v>378</v>
      </c>
      <c r="D168" s="1" t="s">
        <v>9</v>
      </c>
      <c r="E168" s="1" t="s">
        <v>10</v>
      </c>
      <c r="F168" s="1" t="str">
        <f>IFERROR(__xludf.DUMMYFUNCTION("GOOGLETRANSLATE(C168,""fr"",""en"")"),"#VALUE!")</f>
        <v>#VALUE!</v>
      </c>
    </row>
    <row r="169" ht="15.75" customHeight="1">
      <c r="A169" s="1" t="s">
        <v>372</v>
      </c>
      <c r="B169" s="1" t="s">
        <v>379</v>
      </c>
      <c r="C169" s="1" t="s">
        <v>380</v>
      </c>
      <c r="D169" s="1" t="s">
        <v>9</v>
      </c>
      <c r="E169" s="1" t="s">
        <v>10</v>
      </c>
      <c r="F169" s="1" t="str">
        <f>IFERROR(__xludf.DUMMYFUNCTION("GOOGLETRANSLATE(C169,""fr"",""en"")"),"#VALUE!")</f>
        <v>#VALUE!</v>
      </c>
    </row>
    <row r="170" ht="15.75" customHeight="1">
      <c r="A170" s="1" t="s">
        <v>381</v>
      </c>
      <c r="B170" s="1" t="s">
        <v>382</v>
      </c>
      <c r="C170" s="1" t="s">
        <v>383</v>
      </c>
      <c r="D170" s="1" t="s">
        <v>9</v>
      </c>
      <c r="E170" s="1" t="s">
        <v>10</v>
      </c>
      <c r="F170" s="1" t="str">
        <f>IFERROR(__xludf.DUMMYFUNCTION("GOOGLETRANSLATE(C170,""fr"",""en"")"),"#VALUE!")</f>
        <v>#VALUE!</v>
      </c>
    </row>
    <row r="171" ht="15.75" customHeight="1">
      <c r="A171" s="1" t="s">
        <v>381</v>
      </c>
      <c r="B171" s="1" t="s">
        <v>384</v>
      </c>
      <c r="C171" s="1" t="s">
        <v>385</v>
      </c>
      <c r="D171" s="1" t="s">
        <v>9</v>
      </c>
      <c r="E171" s="1" t="s">
        <v>10</v>
      </c>
      <c r="F171" s="1" t="str">
        <f>IFERROR(__xludf.DUMMYFUNCTION("GOOGLETRANSLATE(C171,""fr"",""en"")"),"#VALUE!")</f>
        <v>#VALUE!</v>
      </c>
    </row>
    <row r="172" ht="15.75" customHeight="1">
      <c r="A172" s="1" t="s">
        <v>386</v>
      </c>
      <c r="B172" s="1" t="s">
        <v>387</v>
      </c>
      <c r="C172" s="1" t="s">
        <v>388</v>
      </c>
      <c r="D172" s="1" t="s">
        <v>9</v>
      </c>
      <c r="E172" s="1" t="s">
        <v>10</v>
      </c>
      <c r="F172" s="1" t="str">
        <f>IFERROR(__xludf.DUMMYFUNCTION("GOOGLETRANSLATE(C172,""fr"",""en"")"),"I am very satisfied with the speed and quotes of my insurance at home.
So I decided to ensure, soon, another vehicle at home.")</f>
        <v>I am very satisfied with the speed and quotes of my insurance at home.
So I decided to ensure, soon, another vehicle at home.</v>
      </c>
    </row>
    <row r="173" ht="15.75" customHeight="1">
      <c r="A173" s="1" t="s">
        <v>386</v>
      </c>
      <c r="B173" s="1" t="s">
        <v>389</v>
      </c>
      <c r="C173" s="1" t="s">
        <v>390</v>
      </c>
      <c r="D173" s="1" t="s">
        <v>9</v>
      </c>
      <c r="E173" s="1" t="s">
        <v>10</v>
      </c>
      <c r="F173" s="1" t="str">
        <f>IFERROR(__xludf.DUMMYFUNCTION("GOOGLETRANSLATE(C173,""fr"",""en"")"),"#VALUE!")</f>
        <v>#VALUE!</v>
      </c>
    </row>
    <row r="174" ht="15.75" customHeight="1">
      <c r="A174" s="1" t="s">
        <v>386</v>
      </c>
      <c r="B174" s="1" t="s">
        <v>391</v>
      </c>
      <c r="C174" s="1" t="s">
        <v>392</v>
      </c>
      <c r="D174" s="1" t="s">
        <v>9</v>
      </c>
      <c r="E174" s="1" t="s">
        <v>10</v>
      </c>
      <c r="F174" s="1" t="str">
        <f>IFERROR(__xludf.DUMMYFUNCTION("GOOGLETRANSLATE(C174,""fr"",""en"")"),"#VALUE!")</f>
        <v>#VALUE!</v>
      </c>
    </row>
    <row r="175" ht="15.75" customHeight="1">
      <c r="A175" s="1" t="s">
        <v>386</v>
      </c>
      <c r="B175" s="1" t="s">
        <v>393</v>
      </c>
      <c r="C175" s="1" t="s">
        <v>394</v>
      </c>
      <c r="D175" s="1" t="s">
        <v>9</v>
      </c>
      <c r="E175" s="1" t="s">
        <v>10</v>
      </c>
      <c r="F175" s="1" t="str">
        <f>IFERROR(__xludf.DUMMYFUNCTION("GOOGLETRANSLATE(C175,""fr"",""en"")"),"#VALUE!")</f>
        <v>#VALUE!</v>
      </c>
    </row>
    <row r="176" ht="15.75" customHeight="1">
      <c r="A176" s="1" t="s">
        <v>395</v>
      </c>
      <c r="B176" s="1" t="s">
        <v>396</v>
      </c>
      <c r="C176" s="1" t="s">
        <v>397</v>
      </c>
      <c r="D176" s="1" t="s">
        <v>9</v>
      </c>
      <c r="E176" s="1" t="s">
        <v>10</v>
      </c>
      <c r="F176" s="1" t="str">
        <f>IFERROR(__xludf.DUMMYFUNCTION("GOOGLETRANSLATE(C176,""fr"",""en"")"),"#VALUE!")</f>
        <v>#VALUE!</v>
      </c>
    </row>
    <row r="177" ht="15.75" customHeight="1">
      <c r="A177" s="1" t="s">
        <v>398</v>
      </c>
      <c r="B177" s="1" t="s">
        <v>399</v>
      </c>
      <c r="C177" s="1" t="s">
        <v>400</v>
      </c>
      <c r="D177" s="1" t="s">
        <v>9</v>
      </c>
      <c r="E177" s="1" t="s">
        <v>10</v>
      </c>
      <c r="F177" s="1" t="str">
        <f>IFERROR(__xludf.DUMMYFUNCTION("GOOGLETRANSLATE(C177,""fr"",""en"")"),"#VALUE!")</f>
        <v>#VALUE!</v>
      </c>
    </row>
    <row r="178" ht="15.75" customHeight="1">
      <c r="A178" s="1" t="s">
        <v>398</v>
      </c>
      <c r="B178" s="1" t="s">
        <v>401</v>
      </c>
      <c r="C178" s="1" t="s">
        <v>402</v>
      </c>
      <c r="D178" s="1" t="s">
        <v>9</v>
      </c>
      <c r="E178" s="1" t="s">
        <v>10</v>
      </c>
      <c r="F178" s="1" t="str">
        <f>IFERROR(__xludf.DUMMYFUNCTION("GOOGLETRANSLATE(C178,""fr"",""en"")"),"#VALUE!")</f>
        <v>#VALUE!</v>
      </c>
    </row>
    <row r="179" ht="15.75" customHeight="1">
      <c r="A179" s="1" t="s">
        <v>398</v>
      </c>
      <c r="B179" s="1" t="s">
        <v>403</v>
      </c>
      <c r="C179" s="1" t="s">
        <v>404</v>
      </c>
      <c r="D179" s="1" t="s">
        <v>9</v>
      </c>
      <c r="E179" s="1" t="s">
        <v>10</v>
      </c>
      <c r="F179" s="1" t="str">
        <f>IFERROR(__xludf.DUMMYFUNCTION("GOOGLETRANSLATE(C179,""fr"",""en"")"),"#VALUE!")</f>
        <v>#VALUE!</v>
      </c>
    </row>
    <row r="180" ht="15.75" customHeight="1">
      <c r="A180" s="1" t="s">
        <v>398</v>
      </c>
      <c r="B180" s="1" t="s">
        <v>405</v>
      </c>
      <c r="C180" s="1" t="s">
        <v>406</v>
      </c>
      <c r="D180" s="1" t="s">
        <v>9</v>
      </c>
      <c r="E180" s="1" t="s">
        <v>10</v>
      </c>
      <c r="F180" s="1" t="str">
        <f>IFERROR(__xludf.DUMMYFUNCTION("GOOGLETRANSLATE(C180,""fr"",""en"")"),"#VALUE!")</f>
        <v>#VALUE!</v>
      </c>
    </row>
    <row r="181" ht="15.75" customHeight="1">
      <c r="A181" s="1" t="s">
        <v>398</v>
      </c>
      <c r="B181" s="1" t="s">
        <v>407</v>
      </c>
      <c r="C181" s="1" t="s">
        <v>408</v>
      </c>
      <c r="D181" s="1" t="s">
        <v>9</v>
      </c>
      <c r="E181" s="1" t="s">
        <v>10</v>
      </c>
      <c r="F181" s="1" t="str">
        <f>IFERROR(__xludf.DUMMYFUNCTION("GOOGLETRANSLATE(C181,""fr"",""en"")"),"#VALUE!")</f>
        <v>#VALUE!</v>
      </c>
    </row>
    <row r="182" ht="15.75" customHeight="1">
      <c r="A182" s="1" t="s">
        <v>398</v>
      </c>
      <c r="B182" s="1" t="s">
        <v>409</v>
      </c>
      <c r="C182" s="1" t="s">
        <v>410</v>
      </c>
      <c r="D182" s="1" t="s">
        <v>9</v>
      </c>
      <c r="E182" s="1" t="s">
        <v>10</v>
      </c>
      <c r="F182" s="1" t="str">
        <f>IFERROR(__xludf.DUMMYFUNCTION("GOOGLETRANSLATE(C182,""fr"",""en"")"),"#VALUE!")</f>
        <v>#VALUE!</v>
      </c>
    </row>
    <row r="183" ht="15.75" customHeight="1">
      <c r="A183" s="1" t="s">
        <v>411</v>
      </c>
      <c r="B183" s="1" t="s">
        <v>412</v>
      </c>
      <c r="C183" s="1" t="s">
        <v>413</v>
      </c>
      <c r="D183" s="1" t="s">
        <v>9</v>
      </c>
      <c r="E183" s="1" t="s">
        <v>10</v>
      </c>
      <c r="F183" s="1" t="str">
        <f>IFERROR(__xludf.DUMMYFUNCTION("GOOGLETRANSLATE(C183,""fr"",""en"")"),"#VALUE!")</f>
        <v>#VALUE!</v>
      </c>
    </row>
    <row r="184" ht="15.75" customHeight="1">
      <c r="A184" s="1" t="s">
        <v>411</v>
      </c>
      <c r="B184" s="1" t="s">
        <v>414</v>
      </c>
      <c r="C184" s="1" t="s">
        <v>415</v>
      </c>
      <c r="D184" s="1" t="s">
        <v>9</v>
      </c>
      <c r="E184" s="1" t="s">
        <v>10</v>
      </c>
      <c r="F184" s="1" t="str">
        <f>IFERROR(__xludf.DUMMYFUNCTION("GOOGLETRANSLATE(C184,""fr"",""en"")"),"#VALUE!")</f>
        <v>#VALUE!</v>
      </c>
    </row>
    <row r="185" ht="15.75" customHeight="1">
      <c r="A185" s="1" t="s">
        <v>411</v>
      </c>
      <c r="B185" s="1" t="s">
        <v>416</v>
      </c>
      <c r="C185" s="1" t="s">
        <v>417</v>
      </c>
      <c r="D185" s="1" t="s">
        <v>9</v>
      </c>
      <c r="E185" s="1" t="s">
        <v>10</v>
      </c>
      <c r="F185" s="1" t="str">
        <f>IFERROR(__xludf.DUMMYFUNCTION("GOOGLETRANSLATE(C185,""fr"",""en"")"),"#VALUE!")</f>
        <v>#VALUE!</v>
      </c>
    </row>
    <row r="186" ht="15.75" customHeight="1">
      <c r="A186" s="1" t="s">
        <v>411</v>
      </c>
      <c r="B186" s="1" t="s">
        <v>418</v>
      </c>
      <c r="C186" s="1" t="s">
        <v>419</v>
      </c>
      <c r="D186" s="1" t="s">
        <v>9</v>
      </c>
      <c r="E186" s="1" t="s">
        <v>10</v>
      </c>
      <c r="F186" s="1" t="str">
        <f>IFERROR(__xludf.DUMMYFUNCTION("GOOGLETRANSLATE(C186,""fr"",""en"")"),"#VALUE!")</f>
        <v>#VALUE!</v>
      </c>
    </row>
    <row r="187" ht="15.75" customHeight="1">
      <c r="A187" s="1" t="s">
        <v>411</v>
      </c>
      <c r="B187" s="1" t="s">
        <v>420</v>
      </c>
      <c r="C187" s="1" t="s">
        <v>421</v>
      </c>
      <c r="D187" s="1" t="s">
        <v>9</v>
      </c>
      <c r="E187" s="1" t="s">
        <v>10</v>
      </c>
      <c r="F187" s="1" t="str">
        <f>IFERROR(__xludf.DUMMYFUNCTION("GOOGLETRANSLATE(C187,""fr"",""en"")"),"#VALUE!")</f>
        <v>#VALUE!</v>
      </c>
    </row>
    <row r="188" ht="15.75" customHeight="1">
      <c r="A188" s="1" t="s">
        <v>411</v>
      </c>
      <c r="B188" s="1" t="s">
        <v>422</v>
      </c>
      <c r="C188" s="1" t="s">
        <v>423</v>
      </c>
      <c r="D188" s="1" t="s">
        <v>9</v>
      </c>
      <c r="E188" s="1" t="s">
        <v>10</v>
      </c>
      <c r="F188" s="1" t="str">
        <f>IFERROR(__xludf.DUMMYFUNCTION("GOOGLETRANSLATE(C188,""fr"",""en"")"),"#VALUE!")</f>
        <v>#VALUE!</v>
      </c>
    </row>
    <row r="189" ht="15.75" customHeight="1">
      <c r="A189" s="1" t="s">
        <v>411</v>
      </c>
      <c r="B189" s="1" t="s">
        <v>424</v>
      </c>
      <c r="C189" s="1" t="s">
        <v>425</v>
      </c>
      <c r="D189" s="1" t="s">
        <v>9</v>
      </c>
      <c r="E189" s="1" t="s">
        <v>10</v>
      </c>
      <c r="F189" s="1" t="str">
        <f>IFERROR(__xludf.DUMMYFUNCTION("GOOGLETRANSLATE(C189,""fr"",""en"")"),"#VALUE!")</f>
        <v>#VALUE!</v>
      </c>
    </row>
    <row r="190" ht="15.75" customHeight="1">
      <c r="A190" s="1" t="s">
        <v>411</v>
      </c>
      <c r="B190" s="1" t="s">
        <v>426</v>
      </c>
      <c r="C190" s="1" t="s">
        <v>427</v>
      </c>
      <c r="D190" s="1" t="s">
        <v>9</v>
      </c>
      <c r="E190" s="1" t="s">
        <v>10</v>
      </c>
      <c r="F190" s="1" t="str">
        <f>IFERROR(__xludf.DUMMYFUNCTION("GOOGLETRANSLATE(C190,""fr"",""en"")"),"#VALUE!")</f>
        <v>#VALUE!</v>
      </c>
    </row>
    <row r="191" ht="15.75" customHeight="1">
      <c r="A191" s="1" t="s">
        <v>411</v>
      </c>
      <c r="B191" s="1" t="s">
        <v>428</v>
      </c>
      <c r="C191" s="1" t="s">
        <v>429</v>
      </c>
      <c r="D191" s="1" t="s">
        <v>9</v>
      </c>
      <c r="E191" s="1" t="s">
        <v>10</v>
      </c>
      <c r="F191" s="1" t="str">
        <f>IFERROR(__xludf.DUMMYFUNCTION("GOOGLETRANSLATE(C191,""fr"",""en"")"),"#VALUE!")</f>
        <v>#VALUE!</v>
      </c>
    </row>
    <row r="192" ht="15.75" customHeight="1">
      <c r="A192" s="1" t="s">
        <v>411</v>
      </c>
      <c r="B192" s="1" t="s">
        <v>430</v>
      </c>
      <c r="C192" s="1" t="s">
        <v>431</v>
      </c>
      <c r="D192" s="1" t="s">
        <v>9</v>
      </c>
      <c r="E192" s="1" t="s">
        <v>10</v>
      </c>
      <c r="F192" s="1" t="str">
        <f>IFERROR(__xludf.DUMMYFUNCTION("GOOGLETRANSLATE(C192,""fr"",""en"")"),"#VALUE!")</f>
        <v>#VALUE!</v>
      </c>
    </row>
    <row r="193" ht="15.75" customHeight="1">
      <c r="A193" s="1" t="s">
        <v>411</v>
      </c>
      <c r="B193" s="1" t="s">
        <v>432</v>
      </c>
      <c r="C193" s="1" t="s">
        <v>433</v>
      </c>
      <c r="D193" s="1" t="s">
        <v>9</v>
      </c>
      <c r="E193" s="1" t="s">
        <v>10</v>
      </c>
      <c r="F193" s="1" t="str">
        <f>IFERROR(__xludf.DUMMYFUNCTION("GOOGLETRANSLATE(C193,""fr"",""en"")"),"#VALUE!")</f>
        <v>#VALUE!</v>
      </c>
    </row>
    <row r="194" ht="15.75" customHeight="1">
      <c r="A194" s="1" t="s">
        <v>411</v>
      </c>
      <c r="B194" s="1" t="s">
        <v>434</v>
      </c>
      <c r="C194" s="1" t="s">
        <v>435</v>
      </c>
      <c r="D194" s="1" t="s">
        <v>9</v>
      </c>
      <c r="E194" s="1" t="s">
        <v>10</v>
      </c>
      <c r="F194" s="1" t="str">
        <f>IFERROR(__xludf.DUMMYFUNCTION("GOOGLETRANSLATE(C194,""fr"",""en"")"),"#VALUE!")</f>
        <v>#VALUE!</v>
      </c>
    </row>
    <row r="195" ht="15.75" customHeight="1">
      <c r="A195" s="1" t="s">
        <v>411</v>
      </c>
      <c r="B195" s="1" t="s">
        <v>436</v>
      </c>
      <c r="C195" s="1" t="s">
        <v>437</v>
      </c>
      <c r="D195" s="1" t="s">
        <v>9</v>
      </c>
      <c r="E195" s="1" t="s">
        <v>10</v>
      </c>
      <c r="F195" s="1" t="str">
        <f>IFERROR(__xludf.DUMMYFUNCTION("GOOGLETRANSLATE(C195,""fr"",""en"")"),"#VALUE!")</f>
        <v>#VALUE!</v>
      </c>
    </row>
    <row r="196" ht="15.75" customHeight="1">
      <c r="A196" s="1" t="s">
        <v>438</v>
      </c>
      <c r="B196" s="1" t="s">
        <v>439</v>
      </c>
      <c r="C196" s="1" t="s">
        <v>440</v>
      </c>
      <c r="D196" s="1" t="s">
        <v>9</v>
      </c>
      <c r="E196" s="1" t="s">
        <v>10</v>
      </c>
      <c r="F196" s="1" t="str">
        <f>IFERROR(__xludf.DUMMYFUNCTION("GOOGLETRANSLATE(C196,""fr"",""en"")"),"#VALUE!")</f>
        <v>#VALUE!</v>
      </c>
    </row>
    <row r="197" ht="15.75" customHeight="1">
      <c r="A197" s="1" t="s">
        <v>438</v>
      </c>
      <c r="B197" s="1" t="s">
        <v>441</v>
      </c>
      <c r="C197" s="1" t="s">
        <v>442</v>
      </c>
      <c r="D197" s="1" t="s">
        <v>9</v>
      </c>
      <c r="E197" s="1" t="s">
        <v>10</v>
      </c>
      <c r="F197" s="1" t="str">
        <f>IFERROR(__xludf.DUMMYFUNCTION("GOOGLETRANSLATE(C197,""fr"",""en"")"),"#VALUE!")</f>
        <v>#VALUE!</v>
      </c>
    </row>
    <row r="198" ht="15.75" customHeight="1">
      <c r="A198" s="1" t="s">
        <v>443</v>
      </c>
      <c r="B198" s="1" t="s">
        <v>444</v>
      </c>
      <c r="C198" s="1" t="s">
        <v>445</v>
      </c>
      <c r="D198" s="1" t="s">
        <v>9</v>
      </c>
      <c r="E198" s="1" t="s">
        <v>10</v>
      </c>
      <c r="F198" s="1" t="str">
        <f>IFERROR(__xludf.DUMMYFUNCTION("GOOGLETRANSLATE(C198,""fr"",""en"")"),"#VALUE!")</f>
        <v>#VALUE!</v>
      </c>
    </row>
    <row r="199" ht="15.75" customHeight="1">
      <c r="A199" s="1" t="s">
        <v>443</v>
      </c>
      <c r="B199" s="1" t="s">
        <v>446</v>
      </c>
      <c r="C199" s="1" t="s">
        <v>447</v>
      </c>
      <c r="D199" s="1" t="s">
        <v>9</v>
      </c>
      <c r="E199" s="1" t="s">
        <v>10</v>
      </c>
      <c r="F199" s="1" t="str">
        <f>IFERROR(__xludf.DUMMYFUNCTION("GOOGLETRANSLATE(C199,""fr"",""en"")"),"#VALUE!")</f>
        <v>#VALUE!</v>
      </c>
    </row>
    <row r="200" ht="15.75" customHeight="1">
      <c r="A200" s="1" t="s">
        <v>443</v>
      </c>
      <c r="B200" s="1" t="s">
        <v>448</v>
      </c>
      <c r="C200" s="1" t="s">
        <v>449</v>
      </c>
      <c r="D200" s="1" t="s">
        <v>9</v>
      </c>
      <c r="E200" s="1" t="s">
        <v>10</v>
      </c>
      <c r="F200" s="1" t="str">
        <f>IFERROR(__xludf.DUMMYFUNCTION("GOOGLETRANSLATE(C200,""fr"",""en"")"),"#VALUE!")</f>
        <v>#VALUE!</v>
      </c>
    </row>
    <row r="201" ht="15.75" customHeight="1">
      <c r="A201" s="1" t="s">
        <v>450</v>
      </c>
      <c r="B201" s="1" t="s">
        <v>451</v>
      </c>
      <c r="C201" s="1" t="s">
        <v>452</v>
      </c>
      <c r="D201" s="1" t="s">
        <v>9</v>
      </c>
      <c r="E201" s="1" t="s">
        <v>10</v>
      </c>
      <c r="F201" s="1" t="str">
        <f>IFERROR(__xludf.DUMMYFUNCTION("GOOGLETRANSLATE(C201,""fr"",""en"")"),"#VALUE!")</f>
        <v>#VALUE!</v>
      </c>
    </row>
    <row r="202" ht="15.75" customHeight="1">
      <c r="A202" s="1" t="s">
        <v>450</v>
      </c>
      <c r="B202" s="1" t="s">
        <v>453</v>
      </c>
      <c r="C202" s="1" t="s">
        <v>454</v>
      </c>
      <c r="D202" s="1" t="s">
        <v>9</v>
      </c>
      <c r="E202" s="1" t="s">
        <v>10</v>
      </c>
      <c r="F202" s="1" t="str">
        <f>IFERROR(__xludf.DUMMYFUNCTION("GOOGLETRANSLATE(C202,""fr"",""en"")"),"#VALUE!")</f>
        <v>#VALUE!</v>
      </c>
    </row>
    <row r="203" ht="15.75" customHeight="1">
      <c r="A203" s="1" t="s">
        <v>450</v>
      </c>
      <c r="B203" s="1" t="s">
        <v>455</v>
      </c>
      <c r="C203" s="1" t="s">
        <v>456</v>
      </c>
      <c r="D203" s="1" t="s">
        <v>9</v>
      </c>
      <c r="E203" s="1" t="s">
        <v>10</v>
      </c>
      <c r="F203" s="1" t="str">
        <f>IFERROR(__xludf.DUMMYFUNCTION("GOOGLETRANSLATE(C203,""fr"",""en"")"),"#VALUE!")</f>
        <v>#VALUE!</v>
      </c>
    </row>
    <row r="204" ht="15.75" customHeight="1">
      <c r="A204" s="1" t="s">
        <v>450</v>
      </c>
      <c r="B204" s="1" t="s">
        <v>457</v>
      </c>
      <c r="C204" s="1" t="s">
        <v>458</v>
      </c>
      <c r="D204" s="1" t="s">
        <v>9</v>
      </c>
      <c r="E204" s="1" t="s">
        <v>10</v>
      </c>
      <c r="F204" s="1" t="str">
        <f>IFERROR(__xludf.DUMMYFUNCTION("GOOGLETRANSLATE(C204,""fr"",""en"")"),"#VALUE!")</f>
        <v>#VALUE!</v>
      </c>
    </row>
    <row r="205" ht="15.75" customHeight="1">
      <c r="A205" s="1" t="s">
        <v>450</v>
      </c>
      <c r="B205" s="1" t="s">
        <v>459</v>
      </c>
      <c r="C205" s="1" t="s">
        <v>460</v>
      </c>
      <c r="D205" s="1" t="s">
        <v>9</v>
      </c>
      <c r="E205" s="1" t="s">
        <v>10</v>
      </c>
      <c r="F205" s="1" t="str">
        <f>IFERROR(__xludf.DUMMYFUNCTION("GOOGLETRANSLATE(C205,""fr"",""en"")"),"#VALUE!")</f>
        <v>#VALUE!</v>
      </c>
    </row>
    <row r="206" ht="15.75" customHeight="1">
      <c r="A206" s="1" t="s">
        <v>450</v>
      </c>
      <c r="B206" s="1" t="s">
        <v>461</v>
      </c>
      <c r="C206" s="1" t="s">
        <v>462</v>
      </c>
      <c r="D206" s="1" t="s">
        <v>9</v>
      </c>
      <c r="E206" s="1" t="s">
        <v>10</v>
      </c>
      <c r="F206" s="1" t="str">
        <f>IFERROR(__xludf.DUMMYFUNCTION("GOOGLETRANSLATE(C206,""fr"",""en"")"),"#VALUE!")</f>
        <v>#VALUE!</v>
      </c>
    </row>
    <row r="207" ht="15.75" customHeight="1">
      <c r="A207" s="1" t="s">
        <v>463</v>
      </c>
      <c r="B207" s="1" t="s">
        <v>464</v>
      </c>
      <c r="C207" s="1" t="s">
        <v>465</v>
      </c>
      <c r="D207" s="1" t="s">
        <v>9</v>
      </c>
      <c r="E207" s="1" t="s">
        <v>10</v>
      </c>
      <c r="F207" s="1" t="str">
        <f>IFERROR(__xludf.DUMMYFUNCTION("GOOGLETRANSLATE(C207,""fr"",""en"")"),"#VALUE!")</f>
        <v>#VALUE!</v>
      </c>
    </row>
    <row r="208" ht="15.75" customHeight="1">
      <c r="A208" s="1" t="s">
        <v>463</v>
      </c>
      <c r="B208" s="1" t="s">
        <v>466</v>
      </c>
      <c r="C208" s="1" t="s">
        <v>467</v>
      </c>
      <c r="D208" s="1" t="s">
        <v>9</v>
      </c>
      <c r="E208" s="1" t="s">
        <v>10</v>
      </c>
      <c r="F208" s="1" t="str">
        <f>IFERROR(__xludf.DUMMYFUNCTION("GOOGLETRANSLATE(C208,""fr"",""en"")"),"#VALUE!")</f>
        <v>#VALUE!</v>
      </c>
    </row>
    <row r="209" ht="15.75" customHeight="1">
      <c r="A209" s="1" t="s">
        <v>463</v>
      </c>
      <c r="B209" s="1" t="s">
        <v>468</v>
      </c>
      <c r="C209" s="1" t="s">
        <v>469</v>
      </c>
      <c r="D209" s="1" t="s">
        <v>9</v>
      </c>
      <c r="E209" s="1" t="s">
        <v>10</v>
      </c>
      <c r="F209" s="1" t="str">
        <f>IFERROR(__xludf.DUMMYFUNCTION("GOOGLETRANSLATE(C209,""fr"",""en"")"),"#VALUE!")</f>
        <v>#VALUE!</v>
      </c>
    </row>
    <row r="210" ht="15.75" customHeight="1">
      <c r="A210" s="1" t="s">
        <v>463</v>
      </c>
      <c r="B210" s="1" t="s">
        <v>470</v>
      </c>
      <c r="C210" s="1" t="s">
        <v>471</v>
      </c>
      <c r="D210" s="1" t="s">
        <v>9</v>
      </c>
      <c r="E210" s="1" t="s">
        <v>10</v>
      </c>
      <c r="F210" s="1" t="str">
        <f>IFERROR(__xludf.DUMMYFUNCTION("GOOGLETRANSLATE(C210,""fr"",""en"")"),"#VALUE!")</f>
        <v>#VALUE!</v>
      </c>
    </row>
    <row r="211" ht="15.75" customHeight="1">
      <c r="A211" s="1" t="s">
        <v>463</v>
      </c>
      <c r="B211" s="1" t="s">
        <v>472</v>
      </c>
      <c r="C211" s="1" t="s">
        <v>473</v>
      </c>
      <c r="D211" s="1" t="s">
        <v>9</v>
      </c>
      <c r="E211" s="1" t="s">
        <v>10</v>
      </c>
      <c r="F211" s="1" t="str">
        <f>IFERROR(__xludf.DUMMYFUNCTION("GOOGLETRANSLATE(C211,""fr"",""en"")"),"#VALUE!")</f>
        <v>#VALUE!</v>
      </c>
    </row>
    <row r="212" ht="15.75" customHeight="1">
      <c r="A212" s="1" t="s">
        <v>474</v>
      </c>
      <c r="B212" s="1" t="s">
        <v>475</v>
      </c>
      <c r="C212" s="1" t="s">
        <v>476</v>
      </c>
      <c r="D212" s="1" t="s">
        <v>9</v>
      </c>
      <c r="E212" s="1" t="s">
        <v>10</v>
      </c>
      <c r="F212" s="1" t="str">
        <f>IFERROR(__xludf.DUMMYFUNCTION("GOOGLETRANSLATE(C212,""fr"",""en"")"),"#VALUE!")</f>
        <v>#VALUE!</v>
      </c>
    </row>
    <row r="213" ht="15.75" customHeight="1">
      <c r="A213" s="1" t="s">
        <v>474</v>
      </c>
      <c r="B213" s="1" t="s">
        <v>477</v>
      </c>
      <c r="C213" s="1" t="s">
        <v>478</v>
      </c>
      <c r="D213" s="1" t="s">
        <v>9</v>
      </c>
      <c r="E213" s="1" t="s">
        <v>10</v>
      </c>
      <c r="F213" s="1" t="str">
        <f>IFERROR(__xludf.DUMMYFUNCTION("GOOGLETRANSLATE(C213,""fr"",""en"")"),"#VALUE!")</f>
        <v>#VALUE!</v>
      </c>
    </row>
    <row r="214" ht="15.75" customHeight="1">
      <c r="A214" s="1" t="s">
        <v>474</v>
      </c>
      <c r="B214" s="1" t="s">
        <v>479</v>
      </c>
      <c r="C214" s="1" t="s">
        <v>480</v>
      </c>
      <c r="D214" s="1" t="s">
        <v>9</v>
      </c>
      <c r="E214" s="1" t="s">
        <v>10</v>
      </c>
      <c r="F214" s="1" t="str">
        <f>IFERROR(__xludf.DUMMYFUNCTION("GOOGLETRANSLATE(C214,""fr"",""en"")"),"#VALUE!")</f>
        <v>#VALUE!</v>
      </c>
    </row>
    <row r="215" ht="15.75" customHeight="1">
      <c r="A215" s="1" t="s">
        <v>474</v>
      </c>
      <c r="B215" s="1" t="s">
        <v>481</v>
      </c>
      <c r="C215" s="1" t="s">
        <v>482</v>
      </c>
      <c r="D215" s="1" t="s">
        <v>9</v>
      </c>
      <c r="E215" s="1" t="s">
        <v>10</v>
      </c>
      <c r="F215" s="1" t="str">
        <f>IFERROR(__xludf.DUMMYFUNCTION("GOOGLETRANSLATE(C215,""fr"",""en"")"),"I am satisfied with your service and the rapidity of your and the simplicity of your website and services very easy to understand greetings M Martin")</f>
        <v>I am satisfied with your service and the rapidity of your and the simplicity of your website and services very easy to understand greetings M Martin</v>
      </c>
    </row>
    <row r="216" ht="15.75" customHeight="1">
      <c r="A216" s="1" t="s">
        <v>474</v>
      </c>
      <c r="B216" s="1" t="s">
        <v>483</v>
      </c>
      <c r="C216" s="1" t="s">
        <v>484</v>
      </c>
      <c r="D216" s="1" t="s">
        <v>9</v>
      </c>
      <c r="E216" s="1" t="s">
        <v>10</v>
      </c>
      <c r="F216" s="1" t="str">
        <f>IFERROR(__xludf.DUMMYFUNCTION("GOOGLETRANSLATE(C216,""fr"",""en"")"),"#VALUE!")</f>
        <v>#VALUE!</v>
      </c>
    </row>
    <row r="217" ht="15.75" customHeight="1">
      <c r="A217" s="1" t="s">
        <v>485</v>
      </c>
      <c r="B217" s="1" t="s">
        <v>486</v>
      </c>
      <c r="C217" s="1" t="s">
        <v>487</v>
      </c>
      <c r="D217" s="1" t="s">
        <v>9</v>
      </c>
      <c r="E217" s="1" t="s">
        <v>10</v>
      </c>
      <c r="F217" s="1" t="str">
        <f>IFERROR(__xludf.DUMMYFUNCTION("GOOGLETRANSLATE(C217,""fr"",""en"")"),"#VALUE!")</f>
        <v>#VALUE!</v>
      </c>
    </row>
    <row r="218" ht="15.75" customHeight="1">
      <c r="A218" s="1" t="s">
        <v>474</v>
      </c>
      <c r="B218" s="1" t="s">
        <v>488</v>
      </c>
      <c r="C218" s="1" t="s">
        <v>489</v>
      </c>
      <c r="D218" s="1" t="s">
        <v>9</v>
      </c>
      <c r="E218" s="1" t="s">
        <v>10</v>
      </c>
      <c r="F218" s="1" t="str">
        <f>IFERROR(__xludf.DUMMYFUNCTION("GOOGLETRANSLATE(C218,""fr"",""en"")"),"#VALUE!")</f>
        <v>#VALUE!</v>
      </c>
    </row>
    <row r="219" ht="15.75" customHeight="1">
      <c r="A219" s="1" t="s">
        <v>490</v>
      </c>
      <c r="B219" s="1" t="s">
        <v>491</v>
      </c>
      <c r="C219" s="1" t="s">
        <v>492</v>
      </c>
      <c r="D219" s="1" t="s">
        <v>9</v>
      </c>
      <c r="E219" s="1" t="s">
        <v>10</v>
      </c>
      <c r="F219" s="1" t="str">
        <f>IFERROR(__xludf.DUMMYFUNCTION("GOOGLETRANSLATE(C219,""fr"",""en"")"),"#VALUE!")</f>
        <v>#VALUE!</v>
      </c>
    </row>
    <row r="220" ht="15.75" customHeight="1">
      <c r="A220" s="1" t="s">
        <v>490</v>
      </c>
      <c r="B220" s="1" t="s">
        <v>493</v>
      </c>
      <c r="C220" s="1" t="s">
        <v>494</v>
      </c>
      <c r="D220" s="1" t="s">
        <v>9</v>
      </c>
      <c r="E220" s="1" t="s">
        <v>10</v>
      </c>
      <c r="F220" s="1" t="str">
        <f>IFERROR(__xludf.DUMMYFUNCTION("GOOGLETRANSLATE(C220,""fr"",""en"")"),"#VALUE!")</f>
        <v>#VALUE!</v>
      </c>
    </row>
    <row r="221" ht="15.75" customHeight="1">
      <c r="A221" s="1" t="s">
        <v>490</v>
      </c>
      <c r="B221" s="1" t="s">
        <v>495</v>
      </c>
      <c r="C221" s="1" t="s">
        <v>496</v>
      </c>
      <c r="D221" s="1" t="s">
        <v>9</v>
      </c>
      <c r="E221" s="1" t="s">
        <v>10</v>
      </c>
      <c r="F221" s="1" t="str">
        <f>IFERROR(__xludf.DUMMYFUNCTION("GOOGLETRANSLATE(C221,""fr"",""en"")"),"#VALUE!")</f>
        <v>#VALUE!</v>
      </c>
    </row>
    <row r="222" ht="15.75" customHeight="1">
      <c r="A222" s="1" t="s">
        <v>490</v>
      </c>
      <c r="B222" s="1" t="s">
        <v>497</v>
      </c>
      <c r="C222" s="1" t="s">
        <v>498</v>
      </c>
      <c r="D222" s="1" t="s">
        <v>9</v>
      </c>
      <c r="E222" s="1" t="s">
        <v>10</v>
      </c>
      <c r="F222" s="1" t="str">
        <f>IFERROR(__xludf.DUMMYFUNCTION("GOOGLETRANSLATE(C222,""fr"",""en"")"),"#VALUE!")</f>
        <v>#VALUE!</v>
      </c>
    </row>
    <row r="223" ht="15.75" customHeight="1">
      <c r="A223" s="1" t="s">
        <v>490</v>
      </c>
      <c r="B223" s="1" t="s">
        <v>499</v>
      </c>
      <c r="C223" s="1" t="s">
        <v>500</v>
      </c>
      <c r="D223" s="1" t="s">
        <v>9</v>
      </c>
      <c r="E223" s="1" t="s">
        <v>10</v>
      </c>
      <c r="F223" s="1" t="str">
        <f>IFERROR(__xludf.DUMMYFUNCTION("GOOGLETRANSLATE(C223,""fr"",""en"")"),"#VALUE!")</f>
        <v>#VALUE!</v>
      </c>
    </row>
    <row r="224" ht="15.75" customHeight="1">
      <c r="A224" s="1" t="s">
        <v>490</v>
      </c>
      <c r="B224" s="1" t="s">
        <v>501</v>
      </c>
      <c r="C224" s="1" t="s">
        <v>502</v>
      </c>
      <c r="D224" s="1" t="s">
        <v>9</v>
      </c>
      <c r="E224" s="1" t="s">
        <v>10</v>
      </c>
      <c r="F224" s="1" t="str">
        <f>IFERROR(__xludf.DUMMYFUNCTION("GOOGLETRANSLATE(C224,""fr"",""en"")"),"#VALUE!")</f>
        <v>#VALUE!</v>
      </c>
    </row>
    <row r="225" ht="15.75" customHeight="1">
      <c r="A225" s="1" t="s">
        <v>490</v>
      </c>
      <c r="B225" s="1" t="s">
        <v>503</v>
      </c>
      <c r="C225" s="1" t="s">
        <v>504</v>
      </c>
      <c r="D225" s="1" t="s">
        <v>9</v>
      </c>
      <c r="E225" s="1" t="s">
        <v>10</v>
      </c>
      <c r="F225" s="1" t="str">
        <f>IFERROR(__xludf.DUMMYFUNCTION("GOOGLETRANSLATE(C225,""fr"",""en"")"),"#VALUE!")</f>
        <v>#VALUE!</v>
      </c>
    </row>
    <row r="226" ht="15.75" customHeight="1">
      <c r="A226" s="1" t="s">
        <v>505</v>
      </c>
      <c r="B226" s="1" t="s">
        <v>506</v>
      </c>
      <c r="C226" s="1" t="s">
        <v>507</v>
      </c>
      <c r="D226" s="1" t="s">
        <v>9</v>
      </c>
      <c r="E226" s="1" t="s">
        <v>10</v>
      </c>
      <c r="F226" s="1" t="str">
        <f>IFERROR(__xludf.DUMMYFUNCTION("GOOGLETRANSLATE(C226,""fr"",""en"")"),"#VALUE!")</f>
        <v>#VALUE!</v>
      </c>
    </row>
    <row r="227" ht="15.75" customHeight="1">
      <c r="A227" s="1" t="s">
        <v>505</v>
      </c>
      <c r="B227" s="1" t="s">
        <v>508</v>
      </c>
      <c r="C227" s="1" t="s">
        <v>509</v>
      </c>
      <c r="D227" s="1" t="s">
        <v>9</v>
      </c>
      <c r="E227" s="1" t="s">
        <v>10</v>
      </c>
      <c r="F227" s="1" t="str">
        <f>IFERROR(__xludf.DUMMYFUNCTION("GOOGLETRANSLATE(C227,""fr"",""en"")"),"#VALUE!")</f>
        <v>#VALUE!</v>
      </c>
    </row>
    <row r="228" ht="15.75" customHeight="1">
      <c r="A228" s="1" t="s">
        <v>505</v>
      </c>
      <c r="B228" s="1" t="s">
        <v>510</v>
      </c>
      <c r="C228" s="1" t="s">
        <v>511</v>
      </c>
      <c r="D228" s="1" t="s">
        <v>9</v>
      </c>
      <c r="E228" s="1" t="s">
        <v>10</v>
      </c>
      <c r="F228" s="1" t="str">
        <f>IFERROR(__xludf.DUMMYFUNCTION("GOOGLETRANSLATE(C228,""fr"",""en"")"),"#VALUE!")</f>
        <v>#VALUE!</v>
      </c>
    </row>
    <row r="229" ht="15.75" customHeight="1">
      <c r="A229" s="1" t="s">
        <v>505</v>
      </c>
      <c r="B229" s="1" t="s">
        <v>512</v>
      </c>
      <c r="C229" s="1" t="s">
        <v>513</v>
      </c>
      <c r="D229" s="1" t="s">
        <v>9</v>
      </c>
      <c r="E229" s="1" t="s">
        <v>10</v>
      </c>
      <c r="F229" s="1" t="str">
        <f>IFERROR(__xludf.DUMMYFUNCTION("GOOGLETRANSLATE(C229,""fr"",""en"")"),"#VALUE!")</f>
        <v>#VALUE!</v>
      </c>
    </row>
    <row r="230" ht="15.75" customHeight="1">
      <c r="A230" s="1" t="s">
        <v>505</v>
      </c>
      <c r="B230" s="1" t="s">
        <v>514</v>
      </c>
      <c r="C230" s="1" t="s">
        <v>515</v>
      </c>
      <c r="D230" s="1" t="s">
        <v>9</v>
      </c>
      <c r="E230" s="1" t="s">
        <v>10</v>
      </c>
      <c r="F230" s="1" t="str">
        <f>IFERROR(__xludf.DUMMYFUNCTION("GOOGLETRANSLATE(C230,""fr"",""en"")"),"#VALUE!")</f>
        <v>#VALUE!</v>
      </c>
    </row>
    <row r="231" ht="15.75" customHeight="1">
      <c r="A231" s="1" t="s">
        <v>505</v>
      </c>
      <c r="B231" s="1" t="s">
        <v>516</v>
      </c>
      <c r="C231" s="1" t="s">
        <v>517</v>
      </c>
      <c r="D231" s="1" t="s">
        <v>9</v>
      </c>
      <c r="E231" s="1" t="s">
        <v>10</v>
      </c>
      <c r="F231" s="1" t="str">
        <f>IFERROR(__xludf.DUMMYFUNCTION("GOOGLETRANSLATE(C231,""fr"",""en"")"),"#VALUE!")</f>
        <v>#VALUE!</v>
      </c>
    </row>
    <row r="232" ht="15.75" customHeight="1">
      <c r="A232" s="1" t="s">
        <v>505</v>
      </c>
      <c r="B232" s="1" t="s">
        <v>518</v>
      </c>
      <c r="C232" s="1" t="s">
        <v>519</v>
      </c>
      <c r="D232" s="1" t="s">
        <v>9</v>
      </c>
      <c r="E232" s="1" t="s">
        <v>10</v>
      </c>
      <c r="F232" s="1" t="str">
        <f>IFERROR(__xludf.DUMMYFUNCTION("GOOGLETRANSLATE(C232,""fr"",""en"")"),"#VALUE!")</f>
        <v>#VALUE!</v>
      </c>
    </row>
    <row r="233" ht="15.75" customHeight="1">
      <c r="A233" s="1" t="s">
        <v>505</v>
      </c>
      <c r="B233" s="1" t="s">
        <v>520</v>
      </c>
      <c r="C233" s="1" t="s">
        <v>521</v>
      </c>
      <c r="D233" s="1" t="s">
        <v>9</v>
      </c>
      <c r="E233" s="1" t="s">
        <v>10</v>
      </c>
      <c r="F233" s="1" t="str">
        <f>IFERROR(__xludf.DUMMYFUNCTION("GOOGLETRANSLATE(C233,""fr"",""en"")"),"#VALUE!")</f>
        <v>#VALUE!</v>
      </c>
    </row>
    <row r="234" ht="15.75" customHeight="1">
      <c r="A234" s="1" t="s">
        <v>522</v>
      </c>
      <c r="B234" s="1" t="s">
        <v>523</v>
      </c>
      <c r="C234" s="1" t="s">
        <v>524</v>
      </c>
      <c r="D234" s="1" t="s">
        <v>9</v>
      </c>
      <c r="E234" s="1" t="s">
        <v>10</v>
      </c>
      <c r="F234" s="1" t="str">
        <f>IFERROR(__xludf.DUMMYFUNCTION("GOOGLETRANSLATE(C234,""fr"",""en"")"),"#VALUE!")</f>
        <v>#VALUE!</v>
      </c>
    </row>
    <row r="235" ht="15.75" customHeight="1">
      <c r="A235" s="1" t="s">
        <v>522</v>
      </c>
      <c r="B235" s="1" t="s">
        <v>525</v>
      </c>
      <c r="C235" s="1" t="s">
        <v>526</v>
      </c>
      <c r="D235" s="1" t="s">
        <v>9</v>
      </c>
      <c r="E235" s="1" t="s">
        <v>10</v>
      </c>
      <c r="F235" s="1" t="str">
        <f>IFERROR(__xludf.DUMMYFUNCTION("GOOGLETRANSLATE(C235,""fr"",""en"")"),"#VALUE!")</f>
        <v>#VALUE!</v>
      </c>
    </row>
    <row r="236" ht="15.75" customHeight="1">
      <c r="A236" s="1" t="s">
        <v>522</v>
      </c>
      <c r="B236" s="1" t="s">
        <v>527</v>
      </c>
      <c r="C236" s="1" t="s">
        <v>528</v>
      </c>
      <c r="D236" s="1" t="s">
        <v>9</v>
      </c>
      <c r="E236" s="1" t="s">
        <v>10</v>
      </c>
      <c r="F236" s="1" t="str">
        <f>IFERROR(__xludf.DUMMYFUNCTION("GOOGLETRANSLATE(C236,""fr"",""en"")"),"#VALUE!")</f>
        <v>#VALUE!</v>
      </c>
    </row>
    <row r="237" ht="15.75" customHeight="1">
      <c r="A237" s="1" t="s">
        <v>522</v>
      </c>
      <c r="B237" s="1" t="s">
        <v>529</v>
      </c>
      <c r="C237" s="1" t="s">
        <v>530</v>
      </c>
      <c r="D237" s="1" t="s">
        <v>9</v>
      </c>
      <c r="E237" s="1" t="s">
        <v>10</v>
      </c>
      <c r="F237" s="1" t="str">
        <f>IFERROR(__xludf.DUMMYFUNCTION("GOOGLETRANSLATE(C237,""fr"",""en"")"),"#VALUE!")</f>
        <v>#VALUE!</v>
      </c>
    </row>
    <row r="238" ht="15.75" customHeight="1">
      <c r="A238" s="1" t="s">
        <v>531</v>
      </c>
      <c r="B238" s="1" t="s">
        <v>532</v>
      </c>
      <c r="C238" s="1" t="s">
        <v>533</v>
      </c>
      <c r="D238" s="1" t="s">
        <v>9</v>
      </c>
      <c r="E238" s="1" t="s">
        <v>10</v>
      </c>
      <c r="F238" s="1" t="str">
        <f>IFERROR(__xludf.DUMMYFUNCTION("GOOGLETRANSLATE(C238,""fr"",""en"")"),"Price 50% cheaper than my current insurer, and more services!
Already two insured vehicles, quick and easy quote, I should have passed to the olive tree a long time ago!")</f>
        <v>Price 50% cheaper than my current insurer, and more services!
Already two insured vehicles, quick and easy quote, I should have passed to the olive tree a long time ago!</v>
      </c>
    </row>
    <row r="239" ht="15.75" customHeight="1">
      <c r="A239" s="1" t="s">
        <v>531</v>
      </c>
      <c r="B239" s="1" t="s">
        <v>534</v>
      </c>
      <c r="C239" s="1" t="s">
        <v>535</v>
      </c>
      <c r="D239" s="1" t="s">
        <v>9</v>
      </c>
      <c r="E239" s="1" t="s">
        <v>10</v>
      </c>
      <c r="F239" s="1" t="str">
        <f>IFERROR(__xludf.DUMMYFUNCTION("GOOGLETRANSLATE(C239,""fr"",""en"")"),"#VALUE!")</f>
        <v>#VALUE!</v>
      </c>
    </row>
    <row r="240" ht="15.75" customHeight="1">
      <c r="A240" s="1" t="s">
        <v>531</v>
      </c>
      <c r="B240" s="1" t="s">
        <v>536</v>
      </c>
      <c r="C240" s="1" t="s">
        <v>537</v>
      </c>
      <c r="D240" s="1" t="s">
        <v>9</v>
      </c>
      <c r="E240" s="1" t="s">
        <v>10</v>
      </c>
      <c r="F240" s="1" t="str">
        <f>IFERROR(__xludf.DUMMYFUNCTION("GOOGLETRANSLATE(C240,""fr"",""en"")"),"#VALUE!")</f>
        <v>#VALUE!</v>
      </c>
    </row>
    <row r="241" ht="15.75" customHeight="1">
      <c r="A241" s="1" t="s">
        <v>531</v>
      </c>
      <c r="B241" s="1" t="s">
        <v>538</v>
      </c>
      <c r="C241" s="1" t="s">
        <v>539</v>
      </c>
      <c r="D241" s="1" t="s">
        <v>9</v>
      </c>
      <c r="E241" s="1" t="s">
        <v>10</v>
      </c>
      <c r="F241" s="1" t="str">
        <f>IFERROR(__xludf.DUMMYFUNCTION("GOOGLETRANSLATE(C241,""fr"",""en"")"),"#VALUE!")</f>
        <v>#VALUE!</v>
      </c>
    </row>
    <row r="242" ht="15.75" customHeight="1">
      <c r="A242" s="1" t="s">
        <v>540</v>
      </c>
      <c r="B242" s="1" t="s">
        <v>541</v>
      </c>
      <c r="C242" s="1" t="s">
        <v>542</v>
      </c>
      <c r="D242" s="1" t="s">
        <v>9</v>
      </c>
      <c r="E242" s="1" t="s">
        <v>10</v>
      </c>
      <c r="F242" s="1" t="str">
        <f>IFERROR(__xludf.DUMMYFUNCTION("GOOGLETRANSLATE(C242,""fr"",""en"")"),"#VALUE!")</f>
        <v>#VALUE!</v>
      </c>
    </row>
    <row r="243" ht="15.75" customHeight="1">
      <c r="A243" s="1" t="s">
        <v>540</v>
      </c>
      <c r="B243" s="1" t="s">
        <v>543</v>
      </c>
      <c r="C243" s="1" t="s">
        <v>544</v>
      </c>
      <c r="D243" s="1" t="s">
        <v>9</v>
      </c>
      <c r="E243" s="1" t="s">
        <v>10</v>
      </c>
      <c r="F243" s="1" t="str">
        <f>IFERROR(__xludf.DUMMYFUNCTION("GOOGLETRANSLATE(C243,""fr"",""en"")"),"#VALUE!")</f>
        <v>#VALUE!</v>
      </c>
    </row>
    <row r="244" ht="15.75" customHeight="1">
      <c r="A244" s="1" t="s">
        <v>540</v>
      </c>
      <c r="B244" s="1" t="s">
        <v>545</v>
      </c>
      <c r="C244" s="1" t="s">
        <v>546</v>
      </c>
      <c r="D244" s="1" t="s">
        <v>9</v>
      </c>
      <c r="E244" s="1" t="s">
        <v>10</v>
      </c>
      <c r="F244" s="1" t="str">
        <f>IFERROR(__xludf.DUMMYFUNCTION("GOOGLETRANSLATE(C244,""fr"",""en"")"),"#VALUE!")</f>
        <v>#VALUE!</v>
      </c>
    </row>
    <row r="245" ht="15.75" customHeight="1">
      <c r="A245" s="1" t="s">
        <v>540</v>
      </c>
      <c r="B245" s="1" t="s">
        <v>547</v>
      </c>
      <c r="C245" s="1" t="s">
        <v>548</v>
      </c>
      <c r="D245" s="1" t="s">
        <v>9</v>
      </c>
      <c r="E245" s="1" t="s">
        <v>10</v>
      </c>
      <c r="F245" s="1" t="str">
        <f>IFERROR(__xludf.DUMMYFUNCTION("GOOGLETRANSLATE(C245,""fr"",""en"")"),"#VALUE!")</f>
        <v>#VALUE!</v>
      </c>
    </row>
    <row r="246" ht="15.75" customHeight="1">
      <c r="A246" s="1" t="s">
        <v>540</v>
      </c>
      <c r="B246" s="1" t="s">
        <v>549</v>
      </c>
      <c r="C246" s="1" t="s">
        <v>550</v>
      </c>
      <c r="D246" s="1" t="s">
        <v>9</v>
      </c>
      <c r="E246" s="1" t="s">
        <v>10</v>
      </c>
      <c r="F246" s="1" t="str">
        <f>IFERROR(__xludf.DUMMYFUNCTION("GOOGLETRANSLATE(C246,""fr"",""en"")"),"#VALUE!")</f>
        <v>#VALUE!</v>
      </c>
    </row>
    <row r="247" ht="15.75" customHeight="1">
      <c r="A247" s="1" t="s">
        <v>540</v>
      </c>
      <c r="B247" s="1" t="s">
        <v>551</v>
      </c>
      <c r="C247" s="1" t="s">
        <v>552</v>
      </c>
      <c r="D247" s="1" t="s">
        <v>9</v>
      </c>
      <c r="E247" s="1" t="s">
        <v>10</v>
      </c>
      <c r="F247" s="1" t="str">
        <f>IFERROR(__xludf.DUMMYFUNCTION("GOOGLETRANSLATE(C247,""fr"",""en"")"),"#VALUE!")</f>
        <v>#VALUE!</v>
      </c>
    </row>
    <row r="248" ht="15.75" customHeight="1">
      <c r="A248" s="1" t="s">
        <v>540</v>
      </c>
      <c r="B248" s="1" t="s">
        <v>553</v>
      </c>
      <c r="C248" s="1" t="s">
        <v>554</v>
      </c>
      <c r="D248" s="1" t="s">
        <v>9</v>
      </c>
      <c r="E248" s="1" t="s">
        <v>10</v>
      </c>
      <c r="F248" s="1" t="str">
        <f>IFERROR(__xludf.DUMMYFUNCTION("GOOGLETRANSLATE(C248,""fr"",""en"")"),"I am satisfied with the price and the quality of the initial telephone relationship. Simple and quick. This insurance seems to correspond to my expectations and my need.")</f>
        <v>I am satisfied with the price and the quality of the initial telephone relationship. Simple and quick. This insurance seems to correspond to my expectations and my need.</v>
      </c>
    </row>
    <row r="249" ht="15.75" customHeight="1">
      <c r="A249" s="1" t="s">
        <v>540</v>
      </c>
      <c r="B249" s="1" t="s">
        <v>555</v>
      </c>
      <c r="C249" s="1" t="s">
        <v>556</v>
      </c>
      <c r="D249" s="1" t="s">
        <v>9</v>
      </c>
      <c r="E249" s="1" t="s">
        <v>10</v>
      </c>
      <c r="F249" s="1" t="str">
        <f>IFERROR(__xludf.DUMMYFUNCTION("GOOGLETRANSLATE(C249,""fr"",""en"")"),"#VALUE!")</f>
        <v>#VALUE!</v>
      </c>
    </row>
    <row r="250" ht="15.75" customHeight="1">
      <c r="A250" s="1" t="s">
        <v>557</v>
      </c>
      <c r="B250" s="1" t="s">
        <v>558</v>
      </c>
      <c r="C250" s="1" t="s">
        <v>559</v>
      </c>
      <c r="D250" s="1" t="s">
        <v>9</v>
      </c>
      <c r="E250" s="1" t="s">
        <v>10</v>
      </c>
      <c r="F250" s="1" t="str">
        <f>IFERROR(__xludf.DUMMYFUNCTION("GOOGLETRANSLATE(C250,""fr"",""en"")"),"#VALUE!")</f>
        <v>#VALUE!</v>
      </c>
    </row>
    <row r="251" ht="15.75" customHeight="1">
      <c r="A251" s="1" t="s">
        <v>557</v>
      </c>
      <c r="B251" s="1" t="s">
        <v>560</v>
      </c>
      <c r="C251" s="1" t="s">
        <v>561</v>
      </c>
      <c r="D251" s="1" t="s">
        <v>9</v>
      </c>
      <c r="E251" s="1" t="s">
        <v>10</v>
      </c>
      <c r="F251" s="1" t="str">
        <f>IFERROR(__xludf.DUMMYFUNCTION("GOOGLETRANSLATE(C251,""fr"",""en"")"),"#VALUE!")</f>
        <v>#VALUE!</v>
      </c>
    </row>
    <row r="252" ht="15.75" customHeight="1">
      <c r="A252" s="1" t="s">
        <v>557</v>
      </c>
      <c r="B252" s="1" t="s">
        <v>562</v>
      </c>
      <c r="C252" s="1" t="s">
        <v>563</v>
      </c>
      <c r="D252" s="1" t="s">
        <v>9</v>
      </c>
      <c r="E252" s="1" t="s">
        <v>10</v>
      </c>
      <c r="F252" s="1" t="str">
        <f>IFERROR(__xludf.DUMMYFUNCTION("GOOGLETRANSLATE(C252,""fr"",""en"")"),"#VALUE!")</f>
        <v>#VALUE!</v>
      </c>
    </row>
    <row r="253" ht="15.75" customHeight="1">
      <c r="A253" s="1" t="s">
        <v>557</v>
      </c>
      <c r="B253" s="1" t="s">
        <v>564</v>
      </c>
      <c r="C253" s="1" t="s">
        <v>565</v>
      </c>
      <c r="D253" s="1" t="s">
        <v>9</v>
      </c>
      <c r="E253" s="1" t="s">
        <v>10</v>
      </c>
      <c r="F253" s="1" t="str">
        <f>IFERROR(__xludf.DUMMYFUNCTION("GOOGLETRANSLATE(C253,""fr"",""en"")"),"#VALUE!")</f>
        <v>#VALUE!</v>
      </c>
    </row>
    <row r="254" ht="15.75" customHeight="1">
      <c r="A254" s="1" t="s">
        <v>557</v>
      </c>
      <c r="B254" s="1" t="s">
        <v>566</v>
      </c>
      <c r="C254" s="1" t="s">
        <v>567</v>
      </c>
      <c r="D254" s="1" t="s">
        <v>9</v>
      </c>
      <c r="E254" s="1" t="s">
        <v>10</v>
      </c>
      <c r="F254" s="1" t="str">
        <f>IFERROR(__xludf.DUMMYFUNCTION("GOOGLETRANSLATE(C254,""fr"",""en"")"),"#VALUE!")</f>
        <v>#VALUE!</v>
      </c>
    </row>
    <row r="255" ht="15.75" customHeight="1">
      <c r="A255" s="1" t="s">
        <v>568</v>
      </c>
      <c r="B255" s="1" t="s">
        <v>569</v>
      </c>
      <c r="C255" s="1" t="s">
        <v>570</v>
      </c>
      <c r="D255" s="1" t="s">
        <v>9</v>
      </c>
      <c r="E255" s="1" t="s">
        <v>10</v>
      </c>
      <c r="F255" s="1" t="str">
        <f>IFERROR(__xludf.DUMMYFUNCTION("GOOGLETRANSLATE(C255,""fr"",""en"")"),"#VALUE!")</f>
        <v>#VALUE!</v>
      </c>
    </row>
    <row r="256" ht="15.75" customHeight="1">
      <c r="A256" s="1" t="s">
        <v>568</v>
      </c>
      <c r="B256" s="1" t="s">
        <v>571</v>
      </c>
      <c r="C256" s="1" t="s">
        <v>572</v>
      </c>
      <c r="D256" s="1" t="s">
        <v>9</v>
      </c>
      <c r="E256" s="1" t="s">
        <v>10</v>
      </c>
      <c r="F256" s="1" t="str">
        <f>IFERROR(__xludf.DUMMYFUNCTION("GOOGLETRANSLATE(C256,""fr"",""en"")"),"#VALUE!")</f>
        <v>#VALUE!</v>
      </c>
    </row>
    <row r="257" ht="15.75" customHeight="1">
      <c r="A257" s="1" t="s">
        <v>568</v>
      </c>
      <c r="B257" s="1" t="s">
        <v>573</v>
      </c>
      <c r="C257" s="1" t="s">
        <v>574</v>
      </c>
      <c r="D257" s="1" t="s">
        <v>9</v>
      </c>
      <c r="E257" s="1" t="s">
        <v>10</v>
      </c>
      <c r="F257" s="1" t="str">
        <f>IFERROR(__xludf.DUMMYFUNCTION("GOOGLETRANSLATE(C257,""fr"",""en"")"),"#VALUE!")</f>
        <v>#VALUE!</v>
      </c>
    </row>
    <row r="258" ht="15.75" customHeight="1">
      <c r="A258" s="1" t="s">
        <v>568</v>
      </c>
      <c r="B258" s="1" t="s">
        <v>575</v>
      </c>
      <c r="C258" s="1" t="s">
        <v>576</v>
      </c>
      <c r="D258" s="1" t="s">
        <v>9</v>
      </c>
      <c r="E258" s="1" t="s">
        <v>10</v>
      </c>
      <c r="F258" s="1" t="str">
        <f>IFERROR(__xludf.DUMMYFUNCTION("GOOGLETRANSLATE(C258,""fr"",""en"")"),"#VALUE!")</f>
        <v>#VALUE!</v>
      </c>
    </row>
    <row r="259" ht="15.75" customHeight="1">
      <c r="A259" s="1" t="s">
        <v>568</v>
      </c>
      <c r="B259" s="1" t="s">
        <v>577</v>
      </c>
      <c r="C259" s="1" t="s">
        <v>578</v>
      </c>
      <c r="D259" s="1" t="s">
        <v>9</v>
      </c>
      <c r="E259" s="1" t="s">
        <v>10</v>
      </c>
      <c r="F259" s="1" t="str">
        <f>IFERROR(__xludf.DUMMYFUNCTION("GOOGLETRANSLATE(C259,""fr"",""en"")"),"#VALUE!")</f>
        <v>#VALUE!</v>
      </c>
    </row>
    <row r="260" ht="15.75" customHeight="1">
      <c r="A260" s="1" t="s">
        <v>568</v>
      </c>
      <c r="B260" s="1" t="s">
        <v>579</v>
      </c>
      <c r="C260" s="1" t="s">
        <v>580</v>
      </c>
      <c r="D260" s="1" t="s">
        <v>9</v>
      </c>
      <c r="E260" s="1" t="s">
        <v>10</v>
      </c>
      <c r="F260" s="1" t="str">
        <f>IFERROR(__xludf.DUMMYFUNCTION("GOOGLETRANSLATE(C260,""fr"",""en"")"),"#VALUE!")</f>
        <v>#VALUE!</v>
      </c>
    </row>
    <row r="261" ht="15.75" customHeight="1">
      <c r="A261" s="1" t="s">
        <v>568</v>
      </c>
      <c r="B261" s="1" t="s">
        <v>581</v>
      </c>
      <c r="C261" s="1" t="s">
        <v>582</v>
      </c>
      <c r="D261" s="1" t="s">
        <v>9</v>
      </c>
      <c r="E261" s="1" t="s">
        <v>10</v>
      </c>
      <c r="F261" s="1" t="str">
        <f>IFERROR(__xludf.DUMMYFUNCTION("GOOGLETRANSLATE(C261,""fr"",""en"")"),"#VALUE!")</f>
        <v>#VALUE!</v>
      </c>
    </row>
    <row r="262" ht="15.75" customHeight="1">
      <c r="A262" s="1" t="s">
        <v>568</v>
      </c>
      <c r="B262" s="1" t="s">
        <v>583</v>
      </c>
      <c r="C262" s="1" t="s">
        <v>584</v>
      </c>
      <c r="D262" s="1" t="s">
        <v>9</v>
      </c>
      <c r="E262" s="1" t="s">
        <v>10</v>
      </c>
      <c r="F262" s="1" t="str">
        <f>IFERROR(__xludf.DUMMYFUNCTION("GOOGLETRANSLATE(C262,""fr"",""en"")"),"#VALUE!")</f>
        <v>#VALUE!</v>
      </c>
    </row>
    <row r="263" ht="15.75" customHeight="1">
      <c r="A263" s="1" t="s">
        <v>568</v>
      </c>
      <c r="B263" s="1" t="s">
        <v>585</v>
      </c>
      <c r="C263" s="1" t="s">
        <v>586</v>
      </c>
      <c r="D263" s="1" t="s">
        <v>9</v>
      </c>
      <c r="E263" s="1" t="s">
        <v>10</v>
      </c>
      <c r="F263" s="1" t="str">
        <f>IFERROR(__xludf.DUMMYFUNCTION("GOOGLETRANSLATE(C263,""fr"",""en"")"),"#VALUE!")</f>
        <v>#VALUE!</v>
      </c>
    </row>
    <row r="264" ht="15.75" customHeight="1">
      <c r="A264" s="1" t="s">
        <v>568</v>
      </c>
      <c r="B264" s="1" t="s">
        <v>587</v>
      </c>
      <c r="C264" s="1" t="s">
        <v>588</v>
      </c>
      <c r="D264" s="1" t="s">
        <v>9</v>
      </c>
      <c r="E264" s="1" t="s">
        <v>10</v>
      </c>
      <c r="F264" s="1" t="str">
        <f>IFERROR(__xludf.DUMMYFUNCTION("GOOGLETRANSLATE(C264,""fr"",""en"")"),"#VALUE!")</f>
        <v>#VALUE!</v>
      </c>
    </row>
    <row r="265" ht="15.75" customHeight="1">
      <c r="A265" s="1" t="s">
        <v>589</v>
      </c>
      <c r="B265" s="1" t="s">
        <v>590</v>
      </c>
      <c r="C265" s="1" t="s">
        <v>591</v>
      </c>
      <c r="D265" s="1" t="s">
        <v>9</v>
      </c>
      <c r="E265" s="1" t="s">
        <v>10</v>
      </c>
      <c r="F265" s="1" t="str">
        <f>IFERROR(__xludf.DUMMYFUNCTION("GOOGLETRANSLATE(C265,""fr"",""en"")"),"#VALUE!")</f>
        <v>#VALUE!</v>
      </c>
    </row>
    <row r="266" ht="15.75" customHeight="1">
      <c r="A266" s="1" t="s">
        <v>589</v>
      </c>
      <c r="B266" s="1" t="s">
        <v>592</v>
      </c>
      <c r="C266" s="1" t="s">
        <v>593</v>
      </c>
      <c r="D266" s="1" t="s">
        <v>9</v>
      </c>
      <c r="E266" s="1" t="s">
        <v>10</v>
      </c>
      <c r="F266" s="1" t="str">
        <f>IFERROR(__xludf.DUMMYFUNCTION("GOOGLETRANSLATE(C266,""fr"",""en"")"),"#VALUE!")</f>
        <v>#VALUE!</v>
      </c>
    </row>
    <row r="267" ht="15.75" customHeight="1">
      <c r="A267" s="1" t="s">
        <v>589</v>
      </c>
      <c r="B267" s="1" t="s">
        <v>594</v>
      </c>
      <c r="C267" s="1" t="s">
        <v>595</v>
      </c>
      <c r="D267" s="1" t="s">
        <v>9</v>
      </c>
      <c r="E267" s="1" t="s">
        <v>10</v>
      </c>
      <c r="F267" s="1" t="str">
        <f>IFERROR(__xludf.DUMMYFUNCTION("GOOGLETRANSLATE(C267,""fr"",""en"")"),"#VALUE!")</f>
        <v>#VALUE!</v>
      </c>
    </row>
    <row r="268" ht="15.75" customHeight="1">
      <c r="A268" s="1" t="s">
        <v>589</v>
      </c>
      <c r="B268" s="1" t="s">
        <v>596</v>
      </c>
      <c r="C268" s="1" t="s">
        <v>597</v>
      </c>
      <c r="D268" s="1" t="s">
        <v>9</v>
      </c>
      <c r="E268" s="1" t="s">
        <v>10</v>
      </c>
      <c r="F268" s="1" t="str">
        <f>IFERROR(__xludf.DUMMYFUNCTION("GOOGLETRANSLATE(C268,""fr"",""en"")"),"#VALUE!")</f>
        <v>#VALUE!</v>
      </c>
    </row>
    <row r="269" ht="15.75" customHeight="1">
      <c r="A269" s="1" t="s">
        <v>589</v>
      </c>
      <c r="B269" s="1" t="s">
        <v>598</v>
      </c>
      <c r="C269" s="1" t="s">
        <v>599</v>
      </c>
      <c r="D269" s="1" t="s">
        <v>9</v>
      </c>
      <c r="E269" s="1" t="s">
        <v>10</v>
      </c>
      <c r="F269" s="1" t="str">
        <f>IFERROR(__xludf.DUMMYFUNCTION("GOOGLETRANSLATE(C269,""fr"",""en"")"),"#VALUE!")</f>
        <v>#VALUE!</v>
      </c>
    </row>
    <row r="270" ht="15.75" customHeight="1">
      <c r="A270" s="1" t="s">
        <v>589</v>
      </c>
      <c r="B270" s="1" t="s">
        <v>600</v>
      </c>
      <c r="C270" s="1" t="s">
        <v>601</v>
      </c>
      <c r="D270" s="1" t="s">
        <v>9</v>
      </c>
      <c r="E270" s="1" t="s">
        <v>10</v>
      </c>
      <c r="F270" s="1" t="str">
        <f>IFERROR(__xludf.DUMMYFUNCTION("GOOGLETRANSLATE(C270,""fr"",""en"")"),"#VALUE!")</f>
        <v>#VALUE!</v>
      </c>
    </row>
    <row r="271" ht="15.75" customHeight="1">
      <c r="A271" s="1" t="s">
        <v>589</v>
      </c>
      <c r="B271" s="1" t="s">
        <v>602</v>
      </c>
      <c r="C271" s="1" t="s">
        <v>603</v>
      </c>
      <c r="D271" s="1" t="s">
        <v>9</v>
      </c>
      <c r="E271" s="1" t="s">
        <v>10</v>
      </c>
      <c r="F271" s="1" t="str">
        <f>IFERROR(__xludf.DUMMYFUNCTION("GOOGLETRANSLATE(C271,""fr"",""en"")"),"#VALUE!")</f>
        <v>#VALUE!</v>
      </c>
    </row>
    <row r="272" ht="15.75" customHeight="1">
      <c r="A272" s="1" t="s">
        <v>589</v>
      </c>
      <c r="B272" s="1" t="s">
        <v>604</v>
      </c>
      <c r="C272" s="1" t="s">
        <v>605</v>
      </c>
      <c r="D272" s="1" t="s">
        <v>9</v>
      </c>
      <c r="E272" s="1" t="s">
        <v>10</v>
      </c>
      <c r="F272" s="1" t="str">
        <f>IFERROR(__xludf.DUMMYFUNCTION("GOOGLETRANSLATE(C272,""fr"",""en"")"),"#VALUE!")</f>
        <v>#VALUE!</v>
      </c>
    </row>
    <row r="273" ht="15.75" customHeight="1">
      <c r="A273" s="1" t="s">
        <v>606</v>
      </c>
      <c r="B273" s="1" t="s">
        <v>607</v>
      </c>
      <c r="C273" s="1" t="s">
        <v>608</v>
      </c>
      <c r="D273" s="1" t="s">
        <v>9</v>
      </c>
      <c r="E273" s="1" t="s">
        <v>10</v>
      </c>
      <c r="F273" s="1" t="str">
        <f>IFERROR(__xludf.DUMMYFUNCTION("GOOGLETRANSLATE(C273,""fr"",""en"")"),"#VALUE!")</f>
        <v>#VALUE!</v>
      </c>
    </row>
    <row r="274" ht="15.75" customHeight="1">
      <c r="A274" s="1" t="s">
        <v>606</v>
      </c>
      <c r="B274" s="1" t="s">
        <v>609</v>
      </c>
      <c r="C274" s="1" t="s">
        <v>610</v>
      </c>
      <c r="D274" s="1" t="s">
        <v>9</v>
      </c>
      <c r="E274" s="1" t="s">
        <v>10</v>
      </c>
      <c r="F274" s="1" t="str">
        <f>IFERROR(__xludf.DUMMYFUNCTION("GOOGLETRANSLATE(C274,""fr"",""en"")"),"#VALUE!")</f>
        <v>#VALUE!</v>
      </c>
    </row>
    <row r="275" ht="15.75" customHeight="1">
      <c r="A275" s="1" t="s">
        <v>606</v>
      </c>
      <c r="B275" s="1" t="s">
        <v>611</v>
      </c>
      <c r="C275" s="1" t="s">
        <v>612</v>
      </c>
      <c r="D275" s="1" t="s">
        <v>9</v>
      </c>
      <c r="E275" s="1" t="s">
        <v>10</v>
      </c>
      <c r="F275" s="1" t="str">
        <f>IFERROR(__xludf.DUMMYFUNCTION("GOOGLETRANSLATE(C275,""fr"",""en"")"),"#VALUE!")</f>
        <v>#VALUE!</v>
      </c>
    </row>
    <row r="276" ht="15.75" customHeight="1">
      <c r="A276" s="1" t="s">
        <v>606</v>
      </c>
      <c r="B276" s="1" t="s">
        <v>613</v>
      </c>
      <c r="C276" s="1" t="s">
        <v>614</v>
      </c>
      <c r="D276" s="1" t="s">
        <v>9</v>
      </c>
      <c r="E276" s="1" t="s">
        <v>10</v>
      </c>
      <c r="F276" s="1" t="str">
        <f>IFERROR(__xludf.DUMMYFUNCTION("GOOGLETRANSLATE(C276,""fr"",""en"")"),"#VALUE!")</f>
        <v>#VALUE!</v>
      </c>
    </row>
    <row r="277" ht="15.75" customHeight="1">
      <c r="A277" s="1" t="s">
        <v>606</v>
      </c>
      <c r="B277" s="1" t="s">
        <v>615</v>
      </c>
      <c r="C277" s="1" t="s">
        <v>616</v>
      </c>
      <c r="D277" s="1" t="s">
        <v>9</v>
      </c>
      <c r="E277" s="1" t="s">
        <v>10</v>
      </c>
      <c r="F277" s="1" t="str">
        <f>IFERROR(__xludf.DUMMYFUNCTION("GOOGLETRANSLATE(C277,""fr"",""en"")"),"#VALUE!")</f>
        <v>#VALUE!</v>
      </c>
    </row>
    <row r="278" ht="15.75" customHeight="1">
      <c r="A278" s="1" t="s">
        <v>617</v>
      </c>
      <c r="B278" s="1" t="s">
        <v>618</v>
      </c>
      <c r="C278" s="1" t="s">
        <v>619</v>
      </c>
      <c r="D278" s="1" t="s">
        <v>9</v>
      </c>
      <c r="E278" s="1" t="s">
        <v>10</v>
      </c>
      <c r="F278" s="1" t="str">
        <f>IFERROR(__xludf.DUMMYFUNCTION("GOOGLETRANSLATE(C278,""fr"",""en"")"),"Registration has been fast and efficient, prices are slightly cheaper than competition. I was able to insure my car quickly by phone and it allowed me to get the car out of the garage!")</f>
        <v>Registration has been fast and efficient, prices are slightly cheaper than competition. I was able to insure my car quickly by phone and it allowed me to get the car out of the garage!</v>
      </c>
    </row>
    <row r="279" ht="15.75" customHeight="1">
      <c r="A279" s="1" t="s">
        <v>620</v>
      </c>
      <c r="B279" s="1" t="s">
        <v>621</v>
      </c>
      <c r="C279" s="1" t="s">
        <v>622</v>
      </c>
      <c r="D279" s="1" t="s">
        <v>9</v>
      </c>
      <c r="E279" s="1" t="s">
        <v>10</v>
      </c>
      <c r="F279" s="1" t="str">
        <f>IFERROR(__xludf.DUMMYFUNCTION("GOOGLETRANSLATE(C279,""fr"",""en"")"),"#VALUE!")</f>
        <v>#VALUE!</v>
      </c>
    </row>
    <row r="280" ht="15.75" customHeight="1">
      <c r="A280" s="1" t="s">
        <v>620</v>
      </c>
      <c r="B280" s="1" t="s">
        <v>623</v>
      </c>
      <c r="C280" s="1" t="s">
        <v>624</v>
      </c>
      <c r="D280" s="1" t="s">
        <v>9</v>
      </c>
      <c r="E280" s="1" t="s">
        <v>10</v>
      </c>
      <c r="F280" s="1" t="str">
        <f>IFERROR(__xludf.DUMMYFUNCTION("GOOGLETRANSLATE(C280,""fr"",""en"")"),"#VALUE!")</f>
        <v>#VALUE!</v>
      </c>
    </row>
    <row r="281" ht="15.75" customHeight="1">
      <c r="A281" s="1" t="s">
        <v>625</v>
      </c>
      <c r="B281" s="1" t="s">
        <v>626</v>
      </c>
      <c r="C281" s="1" t="s">
        <v>627</v>
      </c>
      <c r="D281" s="1" t="s">
        <v>9</v>
      </c>
      <c r="E281" s="1" t="s">
        <v>10</v>
      </c>
      <c r="F281" s="1" t="str">
        <f>IFERROR(__xludf.DUMMYFUNCTION("GOOGLETRANSLATE(C281,""fr"",""en"")"),"#VALUE!")</f>
        <v>#VALUE!</v>
      </c>
    </row>
    <row r="282" ht="15.75" customHeight="1">
      <c r="A282" s="1" t="s">
        <v>625</v>
      </c>
      <c r="B282" s="1" t="s">
        <v>628</v>
      </c>
      <c r="C282" s="1" t="s">
        <v>629</v>
      </c>
      <c r="D282" s="1" t="s">
        <v>9</v>
      </c>
      <c r="E282" s="1" t="s">
        <v>10</v>
      </c>
      <c r="F282" s="1" t="str">
        <f>IFERROR(__xludf.DUMMYFUNCTION("GOOGLETRANSLATE(C282,""fr"",""en"")"),"Insurance with hyper competitive and easy and quick prices to subscribe
Several options are proposed in order to be able to secure as close as possible to our convenience
I highly recommend this insurance company")</f>
        <v>Insurance with hyper competitive and easy and quick prices to subscribe
Several options are proposed in order to be able to secure as close as possible to our convenience
I highly recommend this insurance company</v>
      </c>
    </row>
    <row r="283" ht="15.75" customHeight="1">
      <c r="A283" s="1" t="s">
        <v>625</v>
      </c>
      <c r="B283" s="1" t="s">
        <v>630</v>
      </c>
      <c r="C283" s="1" t="s">
        <v>631</v>
      </c>
      <c r="D283" s="1" t="s">
        <v>9</v>
      </c>
      <c r="E283" s="1" t="s">
        <v>10</v>
      </c>
      <c r="F283" s="1" t="str">
        <f>IFERROR(__xludf.DUMMYFUNCTION("GOOGLETRANSLATE(C283,""fr"",""en"")"),"#VALUE!")</f>
        <v>#VALUE!</v>
      </c>
    </row>
    <row r="284" ht="15.75" customHeight="1">
      <c r="A284" s="1" t="s">
        <v>625</v>
      </c>
      <c r="B284" s="1" t="s">
        <v>632</v>
      </c>
      <c r="C284" s="1" t="s">
        <v>633</v>
      </c>
      <c r="D284" s="1" t="s">
        <v>9</v>
      </c>
      <c r="E284" s="1" t="s">
        <v>10</v>
      </c>
      <c r="F284" s="1" t="str">
        <f>IFERROR(__xludf.DUMMYFUNCTION("GOOGLETRANSLATE(C284,""fr"",""en"")"),"#VALUE!")</f>
        <v>#VALUE!</v>
      </c>
    </row>
    <row r="285" ht="15.75" customHeight="1">
      <c r="A285" s="1" t="s">
        <v>625</v>
      </c>
      <c r="B285" s="1" t="s">
        <v>634</v>
      </c>
      <c r="C285" s="1" t="s">
        <v>635</v>
      </c>
      <c r="D285" s="1" t="s">
        <v>9</v>
      </c>
      <c r="E285" s="1" t="s">
        <v>10</v>
      </c>
      <c r="F285" s="1" t="str">
        <f>IFERROR(__xludf.DUMMYFUNCTION("GOOGLETRANSLATE(C285,""fr"",""en"")"),"#VALUE!")</f>
        <v>#VALUE!</v>
      </c>
    </row>
    <row r="286" ht="15.75" customHeight="1">
      <c r="A286" s="1" t="s">
        <v>625</v>
      </c>
      <c r="B286" s="1" t="s">
        <v>636</v>
      </c>
      <c r="C286" s="1" t="s">
        <v>637</v>
      </c>
      <c r="D286" s="1" t="s">
        <v>9</v>
      </c>
      <c r="E286" s="1" t="s">
        <v>10</v>
      </c>
      <c r="F286" s="1" t="str">
        <f>IFERROR(__xludf.DUMMYFUNCTION("GOOGLETRANSLATE(C286,""fr"",""en"")"),"#VALUE!")</f>
        <v>#VALUE!</v>
      </c>
    </row>
    <row r="287" ht="15.75" customHeight="1">
      <c r="A287" s="1" t="s">
        <v>625</v>
      </c>
      <c r="B287" s="1" t="s">
        <v>638</v>
      </c>
      <c r="C287" s="1" t="s">
        <v>639</v>
      </c>
      <c r="D287" s="1" t="s">
        <v>9</v>
      </c>
      <c r="E287" s="1" t="s">
        <v>10</v>
      </c>
      <c r="F287" s="1" t="str">
        <f>IFERROR(__xludf.DUMMYFUNCTION("GOOGLETRANSLATE(C287,""fr"",""en"")"),"#VALUE!")</f>
        <v>#VALUE!</v>
      </c>
    </row>
    <row r="288" ht="15.75" customHeight="1">
      <c r="A288" s="1" t="s">
        <v>625</v>
      </c>
      <c r="B288" s="1" t="s">
        <v>640</v>
      </c>
      <c r="C288" s="1" t="s">
        <v>641</v>
      </c>
      <c r="D288" s="1" t="s">
        <v>9</v>
      </c>
      <c r="E288" s="1" t="s">
        <v>10</v>
      </c>
      <c r="F288" s="1" t="str">
        <f>IFERROR(__xludf.DUMMYFUNCTION("GOOGLETRANSLATE(C288,""fr"",""en"")"),"#VALUE!")</f>
        <v>#VALUE!</v>
      </c>
    </row>
    <row r="289" ht="15.75" customHeight="1">
      <c r="A289" s="1" t="s">
        <v>625</v>
      </c>
      <c r="B289" s="1" t="s">
        <v>642</v>
      </c>
      <c r="C289" s="1" t="s">
        <v>643</v>
      </c>
      <c r="D289" s="1" t="s">
        <v>9</v>
      </c>
      <c r="E289" s="1" t="s">
        <v>10</v>
      </c>
      <c r="F289" s="1" t="str">
        <f>IFERROR(__xludf.DUMMYFUNCTION("GOOGLETRANSLATE(C289,""fr"",""en"")"),"#VALUE!")</f>
        <v>#VALUE!</v>
      </c>
    </row>
    <row r="290" ht="15.75" customHeight="1">
      <c r="A290" s="1" t="s">
        <v>625</v>
      </c>
      <c r="B290" s="1" t="s">
        <v>644</v>
      </c>
      <c r="C290" s="1" t="s">
        <v>645</v>
      </c>
      <c r="D290" s="1" t="s">
        <v>9</v>
      </c>
      <c r="E290" s="1" t="s">
        <v>10</v>
      </c>
      <c r="F290" s="1" t="str">
        <f>IFERROR(__xludf.DUMMYFUNCTION("GOOGLETRANSLATE(C290,""fr"",""en"")"),"#VALUE!")</f>
        <v>#VALUE!</v>
      </c>
    </row>
    <row r="291" ht="15.75" customHeight="1">
      <c r="A291" s="1" t="s">
        <v>646</v>
      </c>
      <c r="B291" s="1" t="s">
        <v>647</v>
      </c>
      <c r="C291" s="1" t="s">
        <v>648</v>
      </c>
      <c r="D291" s="1" t="s">
        <v>9</v>
      </c>
      <c r="E291" s="1" t="s">
        <v>10</v>
      </c>
      <c r="F291" s="1" t="str">
        <f>IFERROR(__xludf.DUMMYFUNCTION("GOOGLETRANSLATE(C291,""fr"",""en"")"),"#VALUE!")</f>
        <v>#VALUE!</v>
      </c>
    </row>
    <row r="292" ht="15.75" customHeight="1">
      <c r="A292" s="1" t="s">
        <v>646</v>
      </c>
      <c r="B292" s="1" t="s">
        <v>649</v>
      </c>
      <c r="C292" s="1" t="s">
        <v>650</v>
      </c>
      <c r="D292" s="1" t="s">
        <v>9</v>
      </c>
      <c r="E292" s="1" t="s">
        <v>10</v>
      </c>
      <c r="F292" s="1" t="str">
        <f>IFERROR(__xludf.DUMMYFUNCTION("GOOGLETRANSLATE(C292,""fr"",""en"")"),"#VALUE!")</f>
        <v>#VALUE!</v>
      </c>
    </row>
    <row r="293" ht="15.75" customHeight="1">
      <c r="A293" s="1" t="s">
        <v>646</v>
      </c>
      <c r="B293" s="1" t="s">
        <v>651</v>
      </c>
      <c r="C293" s="1" t="s">
        <v>652</v>
      </c>
      <c r="D293" s="1" t="s">
        <v>9</v>
      </c>
      <c r="E293" s="1" t="s">
        <v>10</v>
      </c>
      <c r="F293" s="1" t="str">
        <f>IFERROR(__xludf.DUMMYFUNCTION("GOOGLETRANSLATE(C293,""fr"",""en"")"),"#VALUE!")</f>
        <v>#VALUE!</v>
      </c>
    </row>
    <row r="294" ht="15.75" customHeight="1">
      <c r="A294" s="1" t="s">
        <v>646</v>
      </c>
      <c r="B294" s="1" t="s">
        <v>653</v>
      </c>
      <c r="C294" s="1" t="s">
        <v>654</v>
      </c>
      <c r="D294" s="1" t="s">
        <v>9</v>
      </c>
      <c r="E294" s="1" t="s">
        <v>10</v>
      </c>
      <c r="F294" s="1" t="str">
        <f>IFERROR(__xludf.DUMMYFUNCTION("GOOGLETRANSLATE(C294,""fr"",""en"")"),"#VALUE!")</f>
        <v>#VALUE!</v>
      </c>
    </row>
    <row r="295" ht="15.75" customHeight="1">
      <c r="A295" s="1" t="s">
        <v>646</v>
      </c>
      <c r="B295" s="1" t="s">
        <v>655</v>
      </c>
      <c r="C295" s="1" t="s">
        <v>656</v>
      </c>
      <c r="D295" s="1" t="s">
        <v>9</v>
      </c>
      <c r="E295" s="1" t="s">
        <v>10</v>
      </c>
      <c r="F295" s="1" t="str">
        <f>IFERROR(__xludf.DUMMYFUNCTION("GOOGLETRANSLATE(C295,""fr"",""en"")"),"#VALUE!")</f>
        <v>#VALUE!</v>
      </c>
    </row>
    <row r="296" ht="15.75" customHeight="1">
      <c r="A296" s="1" t="s">
        <v>646</v>
      </c>
      <c r="B296" s="1" t="s">
        <v>657</v>
      </c>
      <c r="C296" s="1" t="s">
        <v>658</v>
      </c>
      <c r="D296" s="1" t="s">
        <v>9</v>
      </c>
      <c r="E296" s="1" t="s">
        <v>10</v>
      </c>
      <c r="F296" s="1" t="str">
        <f>IFERROR(__xludf.DUMMYFUNCTION("GOOGLETRANSLATE(C296,""fr"",""en"")"),"#VALUE!")</f>
        <v>#VALUE!</v>
      </c>
    </row>
    <row r="297" ht="15.75" customHeight="1">
      <c r="A297" s="1" t="s">
        <v>646</v>
      </c>
      <c r="B297" s="1" t="s">
        <v>659</v>
      </c>
      <c r="C297" s="1" t="s">
        <v>660</v>
      </c>
      <c r="D297" s="1" t="s">
        <v>9</v>
      </c>
      <c r="E297" s="1" t="s">
        <v>10</v>
      </c>
      <c r="F297" s="1" t="str">
        <f>IFERROR(__xludf.DUMMYFUNCTION("GOOGLETRANSLATE(C297,""fr"",""en"")"),"#VALUE!")</f>
        <v>#VALUE!</v>
      </c>
    </row>
    <row r="298" ht="15.75" customHeight="1">
      <c r="A298" s="1" t="s">
        <v>646</v>
      </c>
      <c r="B298" s="1" t="s">
        <v>661</v>
      </c>
      <c r="C298" s="1" t="s">
        <v>662</v>
      </c>
      <c r="D298" s="1" t="s">
        <v>9</v>
      </c>
      <c r="E298" s="1" t="s">
        <v>10</v>
      </c>
      <c r="F298" s="1" t="str">
        <f>IFERROR(__xludf.DUMMYFUNCTION("GOOGLETRANSLATE(C298,""fr"",""en"")"),"#VALUE!")</f>
        <v>#VALUE!</v>
      </c>
    </row>
    <row r="299" ht="15.75" customHeight="1">
      <c r="A299" s="1" t="s">
        <v>663</v>
      </c>
      <c r="B299" s="1" t="s">
        <v>664</v>
      </c>
      <c r="C299" s="1" t="s">
        <v>665</v>
      </c>
      <c r="D299" s="1" t="s">
        <v>9</v>
      </c>
      <c r="E299" s="1" t="s">
        <v>10</v>
      </c>
      <c r="F299" s="1" t="str">
        <f>IFERROR(__xludf.DUMMYFUNCTION("GOOGLETRANSLATE(C299,""fr"",""en"")"),"#VALUE!")</f>
        <v>#VALUE!</v>
      </c>
    </row>
    <row r="300" ht="15.75" customHeight="1">
      <c r="A300" s="1" t="s">
        <v>666</v>
      </c>
      <c r="B300" s="1" t="s">
        <v>667</v>
      </c>
      <c r="C300" s="1" t="s">
        <v>668</v>
      </c>
      <c r="D300" s="1" t="s">
        <v>9</v>
      </c>
      <c r="E300" s="1" t="s">
        <v>10</v>
      </c>
      <c r="F300" s="1" t="str">
        <f>IFERROR(__xludf.DUMMYFUNCTION("GOOGLETRANSLATE(C300,""fr"",""en"")"),"#VALUE!")</f>
        <v>#VALUE!</v>
      </c>
    </row>
    <row r="301" ht="15.75" customHeight="1">
      <c r="A301" s="1" t="s">
        <v>666</v>
      </c>
      <c r="B301" s="1" t="s">
        <v>669</v>
      </c>
      <c r="C301" s="1" t="s">
        <v>670</v>
      </c>
      <c r="D301" s="1" t="s">
        <v>9</v>
      </c>
      <c r="E301" s="1" t="s">
        <v>10</v>
      </c>
      <c r="F301" s="1" t="str">
        <f>IFERROR(__xludf.DUMMYFUNCTION("GOOGLETRANSLATE(C301,""fr"",""en"")"),"#VALUE!")</f>
        <v>#VALUE!</v>
      </c>
    </row>
    <row r="302" ht="15.75" customHeight="1">
      <c r="A302" s="1" t="s">
        <v>666</v>
      </c>
      <c r="B302" s="1" t="s">
        <v>671</v>
      </c>
      <c r="C302" s="1" t="s">
        <v>672</v>
      </c>
      <c r="D302" s="1" t="s">
        <v>9</v>
      </c>
      <c r="E302" s="1" t="s">
        <v>10</v>
      </c>
      <c r="F302" s="1" t="str">
        <f>IFERROR(__xludf.DUMMYFUNCTION("GOOGLETRANSLATE(C302,""fr"",""en"")"),"#VALUE!")</f>
        <v>#VALUE!</v>
      </c>
    </row>
    <row r="303" ht="15.75" customHeight="1">
      <c r="A303" s="1" t="s">
        <v>666</v>
      </c>
      <c r="B303" s="1" t="s">
        <v>673</v>
      </c>
      <c r="C303" s="1" t="s">
        <v>674</v>
      </c>
      <c r="D303" s="1" t="s">
        <v>9</v>
      </c>
      <c r="E303" s="1" t="s">
        <v>10</v>
      </c>
      <c r="F303" s="1" t="str">
        <f>IFERROR(__xludf.DUMMYFUNCTION("GOOGLETRANSLATE(C303,""fr"",""en"")"),"#VALUE!")</f>
        <v>#VALUE!</v>
      </c>
    </row>
    <row r="304" ht="15.75" customHeight="1">
      <c r="A304" s="1" t="s">
        <v>666</v>
      </c>
      <c r="B304" s="1" t="s">
        <v>675</v>
      </c>
      <c r="C304" s="1" t="s">
        <v>676</v>
      </c>
      <c r="D304" s="1" t="s">
        <v>9</v>
      </c>
      <c r="E304" s="1" t="s">
        <v>10</v>
      </c>
      <c r="F304" s="1" t="str">
        <f>IFERROR(__xludf.DUMMYFUNCTION("GOOGLETRANSLATE(C304,""fr"",""en"")"),"#VALUE!")</f>
        <v>#VALUE!</v>
      </c>
    </row>
    <row r="305" ht="15.75" customHeight="1">
      <c r="A305" s="1" t="s">
        <v>666</v>
      </c>
      <c r="B305" s="1" t="s">
        <v>677</v>
      </c>
      <c r="C305" s="1" t="s">
        <v>678</v>
      </c>
      <c r="D305" s="1" t="s">
        <v>9</v>
      </c>
      <c r="E305" s="1" t="s">
        <v>10</v>
      </c>
      <c r="F305" s="1" t="str">
        <f>IFERROR(__xludf.DUMMYFUNCTION("GOOGLETRANSLATE(C305,""fr"",""en"")"),"#VALUE!")</f>
        <v>#VALUE!</v>
      </c>
    </row>
    <row r="306" ht="15.75" customHeight="1">
      <c r="A306" s="1" t="s">
        <v>666</v>
      </c>
      <c r="B306" s="1" t="s">
        <v>679</v>
      </c>
      <c r="C306" s="1" t="s">
        <v>680</v>
      </c>
      <c r="D306" s="1" t="s">
        <v>9</v>
      </c>
      <c r="E306" s="1" t="s">
        <v>10</v>
      </c>
      <c r="F306" s="1" t="str">
        <f>IFERROR(__xludf.DUMMYFUNCTION("GOOGLETRANSLATE(C306,""fr"",""en"")"),"Attentive and patient and responsive staff
Very attractive price
Simple and clear explanations
To check later if he comes to arrive a claim")</f>
        <v>Attentive and patient and responsive staff
Very attractive price
Simple and clear explanations
To check later if he comes to arrive a claim</v>
      </c>
    </row>
    <row r="307" ht="15.75" customHeight="1">
      <c r="A307" s="1" t="s">
        <v>666</v>
      </c>
      <c r="B307" s="1" t="s">
        <v>681</v>
      </c>
      <c r="C307" s="1" t="s">
        <v>682</v>
      </c>
      <c r="D307" s="1" t="s">
        <v>9</v>
      </c>
      <c r="E307" s="1" t="s">
        <v>10</v>
      </c>
      <c r="F307" s="1" t="str">
        <f>IFERROR(__xludf.DUMMYFUNCTION("GOOGLETRANSLATE(C307,""fr"",""en"")"),"#VALUE!")</f>
        <v>#VALUE!</v>
      </c>
    </row>
    <row r="308" ht="15.75" customHeight="1">
      <c r="A308" s="1" t="s">
        <v>683</v>
      </c>
      <c r="B308" s="1" t="s">
        <v>684</v>
      </c>
      <c r="C308" s="1" t="s">
        <v>685</v>
      </c>
      <c r="D308" s="1" t="s">
        <v>9</v>
      </c>
      <c r="E308" s="1" t="s">
        <v>10</v>
      </c>
      <c r="F308" s="1" t="str">
        <f>IFERROR(__xludf.DUMMYFUNCTION("GOOGLETRANSLATE(C308,""fr"",""en"")"),"#VALUE!")</f>
        <v>#VALUE!</v>
      </c>
    </row>
    <row r="309" ht="15.75" customHeight="1">
      <c r="A309" s="1" t="s">
        <v>683</v>
      </c>
      <c r="B309" s="1" t="s">
        <v>686</v>
      </c>
      <c r="C309" s="1" t="s">
        <v>687</v>
      </c>
      <c r="D309" s="1" t="s">
        <v>9</v>
      </c>
      <c r="E309" s="1" t="s">
        <v>10</v>
      </c>
      <c r="F309" s="1" t="str">
        <f>IFERROR(__xludf.DUMMYFUNCTION("GOOGLETRANSLATE(C309,""fr"",""en"")"),"#VALUE!")</f>
        <v>#VALUE!</v>
      </c>
    </row>
    <row r="310" ht="15.75" customHeight="1">
      <c r="A310" s="1" t="s">
        <v>683</v>
      </c>
      <c r="B310" s="1" t="s">
        <v>688</v>
      </c>
      <c r="C310" s="1" t="s">
        <v>689</v>
      </c>
      <c r="D310" s="1" t="s">
        <v>9</v>
      </c>
      <c r="E310" s="1" t="s">
        <v>10</v>
      </c>
      <c r="F310" s="1" t="str">
        <f>IFERROR(__xludf.DUMMYFUNCTION("GOOGLETRANSLATE(C310,""fr"",""en"")"),"#VALUE!")</f>
        <v>#VALUE!</v>
      </c>
    </row>
    <row r="311" ht="15.75" customHeight="1">
      <c r="A311" s="1" t="s">
        <v>683</v>
      </c>
      <c r="B311" s="1" t="s">
        <v>690</v>
      </c>
      <c r="C311" s="1" t="s">
        <v>691</v>
      </c>
      <c r="D311" s="1" t="s">
        <v>9</v>
      </c>
      <c r="E311" s="1" t="s">
        <v>10</v>
      </c>
      <c r="F311" s="1" t="str">
        <f>IFERROR(__xludf.DUMMYFUNCTION("GOOGLETRANSLATE(C311,""fr"",""en"")"),"#VALUE!")</f>
        <v>#VALUE!</v>
      </c>
    </row>
    <row r="312" ht="15.75" customHeight="1">
      <c r="A312" s="1" t="s">
        <v>683</v>
      </c>
      <c r="B312" s="1" t="s">
        <v>692</v>
      </c>
      <c r="C312" s="1" t="s">
        <v>693</v>
      </c>
      <c r="D312" s="1" t="s">
        <v>9</v>
      </c>
      <c r="E312" s="1" t="s">
        <v>10</v>
      </c>
      <c r="F312" s="1" t="str">
        <f>IFERROR(__xludf.DUMMYFUNCTION("GOOGLETRANSLATE(C312,""fr"",""en"")"),"#VALUE!")</f>
        <v>#VALUE!</v>
      </c>
    </row>
    <row r="313" ht="15.75" customHeight="1">
      <c r="A313" s="1" t="s">
        <v>683</v>
      </c>
      <c r="B313" s="1" t="s">
        <v>694</v>
      </c>
      <c r="C313" s="1" t="s">
        <v>695</v>
      </c>
      <c r="D313" s="1" t="s">
        <v>9</v>
      </c>
      <c r="E313" s="1" t="s">
        <v>10</v>
      </c>
      <c r="F313" s="1" t="str">
        <f>IFERROR(__xludf.DUMMYFUNCTION("GOOGLETRANSLATE(C313,""fr"",""en"")"),"#VALUE!")</f>
        <v>#VALUE!</v>
      </c>
    </row>
    <row r="314" ht="15.75" customHeight="1">
      <c r="A314" s="1" t="s">
        <v>683</v>
      </c>
      <c r="B314" s="1" t="s">
        <v>696</v>
      </c>
      <c r="C314" s="1" t="s">
        <v>697</v>
      </c>
      <c r="D314" s="1" t="s">
        <v>9</v>
      </c>
      <c r="E314" s="1" t="s">
        <v>10</v>
      </c>
      <c r="F314" s="1" t="str">
        <f>IFERROR(__xludf.DUMMYFUNCTION("GOOGLETRANSLATE(C314,""fr"",""en"")"),"#VALUE!")</f>
        <v>#VALUE!</v>
      </c>
    </row>
    <row r="315" ht="15.75" customHeight="1">
      <c r="A315" s="1" t="s">
        <v>683</v>
      </c>
      <c r="B315" s="1" t="s">
        <v>698</v>
      </c>
      <c r="C315" s="1" t="s">
        <v>699</v>
      </c>
      <c r="D315" s="1" t="s">
        <v>9</v>
      </c>
      <c r="E315" s="1" t="s">
        <v>10</v>
      </c>
      <c r="F315" s="1" t="str">
        <f>IFERROR(__xludf.DUMMYFUNCTION("GOOGLETRANSLATE(C315,""fr"",""en"")"),"#VALUE!")</f>
        <v>#VALUE!</v>
      </c>
    </row>
    <row r="316" ht="15.75" customHeight="1">
      <c r="A316" s="1" t="s">
        <v>700</v>
      </c>
      <c r="B316" s="1" t="s">
        <v>701</v>
      </c>
      <c r="C316" s="1" t="s">
        <v>702</v>
      </c>
      <c r="D316" s="1" t="s">
        <v>9</v>
      </c>
      <c r="E316" s="1" t="s">
        <v>10</v>
      </c>
      <c r="F316" s="1" t="str">
        <f>IFERROR(__xludf.DUMMYFUNCTION("GOOGLETRANSLATE(C316,""fr"",""en"")"),"#VALUE!")</f>
        <v>#VALUE!</v>
      </c>
    </row>
    <row r="317" ht="15.75" customHeight="1">
      <c r="A317" s="1" t="s">
        <v>700</v>
      </c>
      <c r="B317" s="1" t="s">
        <v>703</v>
      </c>
      <c r="C317" s="1" t="s">
        <v>704</v>
      </c>
      <c r="D317" s="1" t="s">
        <v>9</v>
      </c>
      <c r="E317" s="1" t="s">
        <v>10</v>
      </c>
      <c r="F317" s="1" t="str">
        <f>IFERROR(__xludf.DUMMYFUNCTION("GOOGLETRANSLATE(C317,""fr"",""en"")"),"#VALUE!")</f>
        <v>#VALUE!</v>
      </c>
    </row>
    <row r="318" ht="15.75" customHeight="1">
      <c r="A318" s="1" t="s">
        <v>700</v>
      </c>
      <c r="B318" s="1" t="s">
        <v>705</v>
      </c>
      <c r="C318" s="1" t="s">
        <v>706</v>
      </c>
      <c r="D318" s="1" t="s">
        <v>9</v>
      </c>
      <c r="E318" s="1" t="s">
        <v>10</v>
      </c>
      <c r="F318" s="1" t="str">
        <f>IFERROR(__xludf.DUMMYFUNCTION("GOOGLETRANSLATE(C318,""fr"",""en"")"),"#VALUE!")</f>
        <v>#VALUE!</v>
      </c>
    </row>
    <row r="319" ht="15.75" customHeight="1">
      <c r="A319" s="1" t="s">
        <v>700</v>
      </c>
      <c r="B319" s="1" t="s">
        <v>707</v>
      </c>
      <c r="C319" s="1" t="s">
        <v>708</v>
      </c>
      <c r="D319" s="1" t="s">
        <v>9</v>
      </c>
      <c r="E319" s="1" t="s">
        <v>10</v>
      </c>
      <c r="F319" s="1" t="str">
        <f>IFERROR(__xludf.DUMMYFUNCTION("GOOGLETRANSLATE(C319,""fr"",""en"")"),"#VALUE!")</f>
        <v>#VALUE!</v>
      </c>
    </row>
    <row r="320" ht="15.75" customHeight="1">
      <c r="A320" s="1" t="s">
        <v>709</v>
      </c>
      <c r="B320" s="1" t="s">
        <v>710</v>
      </c>
      <c r="C320" s="1" t="s">
        <v>711</v>
      </c>
      <c r="D320" s="1" t="s">
        <v>9</v>
      </c>
      <c r="E320" s="1" t="s">
        <v>10</v>
      </c>
      <c r="F320" s="1" t="str">
        <f>IFERROR(__xludf.DUMMYFUNCTION("GOOGLETRANSLATE(C320,""fr"",""en"")"),"#VALUE!")</f>
        <v>#VALUE!</v>
      </c>
    </row>
    <row r="321" ht="15.75" customHeight="1">
      <c r="A321" s="1" t="s">
        <v>709</v>
      </c>
      <c r="B321" s="1" t="s">
        <v>712</v>
      </c>
      <c r="C321" s="1" t="s">
        <v>713</v>
      </c>
      <c r="D321" s="1" t="s">
        <v>9</v>
      </c>
      <c r="E321" s="1" t="s">
        <v>10</v>
      </c>
      <c r="F321" s="1" t="str">
        <f>IFERROR(__xludf.DUMMYFUNCTION("GOOGLETRANSLATE(C321,""fr"",""en"")"),"#VALUE!")</f>
        <v>#VALUE!</v>
      </c>
    </row>
    <row r="322" ht="15.75" customHeight="1">
      <c r="A322" s="1" t="s">
        <v>709</v>
      </c>
      <c r="B322" s="1" t="s">
        <v>714</v>
      </c>
      <c r="C322" s="1" t="s">
        <v>715</v>
      </c>
      <c r="D322" s="1" t="s">
        <v>9</v>
      </c>
      <c r="E322" s="1" t="s">
        <v>10</v>
      </c>
      <c r="F322" s="1" t="str">
        <f>IFERROR(__xludf.DUMMYFUNCTION("GOOGLETRANSLATE(C322,""fr"",""en"")"),"#VALUE!")</f>
        <v>#VALUE!</v>
      </c>
    </row>
    <row r="323" ht="15.75" customHeight="1">
      <c r="A323" s="1" t="s">
        <v>709</v>
      </c>
      <c r="B323" s="1" t="s">
        <v>716</v>
      </c>
      <c r="C323" s="1" t="s">
        <v>717</v>
      </c>
      <c r="D323" s="1" t="s">
        <v>9</v>
      </c>
      <c r="E323" s="1" t="s">
        <v>10</v>
      </c>
      <c r="F323" s="1" t="str">
        <f>IFERROR(__xludf.DUMMYFUNCTION("GOOGLETRANSLATE(C323,""fr"",""en"")"),"#VALUE!")</f>
        <v>#VALUE!</v>
      </c>
    </row>
    <row r="324" ht="15.75" customHeight="1">
      <c r="A324" s="1" t="s">
        <v>709</v>
      </c>
      <c r="B324" s="1" t="s">
        <v>718</v>
      </c>
      <c r="C324" s="1" t="s">
        <v>719</v>
      </c>
      <c r="D324" s="1" t="s">
        <v>9</v>
      </c>
      <c r="E324" s="1" t="s">
        <v>10</v>
      </c>
      <c r="F324" s="1" t="str">
        <f>IFERROR(__xludf.DUMMYFUNCTION("GOOGLETRANSLATE(C324,""fr"",""en"")"),"#VALUE!")</f>
        <v>#VALUE!</v>
      </c>
    </row>
    <row r="325" ht="15.75" customHeight="1">
      <c r="A325" s="1" t="s">
        <v>720</v>
      </c>
      <c r="B325" s="1" t="s">
        <v>721</v>
      </c>
      <c r="C325" s="1" t="s">
        <v>722</v>
      </c>
      <c r="D325" s="1" t="s">
        <v>9</v>
      </c>
      <c r="E325" s="1" t="s">
        <v>10</v>
      </c>
      <c r="F325" s="1" t="str">
        <f>IFERROR(__xludf.DUMMYFUNCTION("GOOGLETRANSLATE(C325,""fr"",""en"")"),"#VALUE!")</f>
        <v>#VALUE!</v>
      </c>
    </row>
    <row r="326" ht="15.75" customHeight="1">
      <c r="A326" s="1" t="s">
        <v>720</v>
      </c>
      <c r="B326" s="1" t="s">
        <v>723</v>
      </c>
      <c r="C326" s="1" t="s">
        <v>724</v>
      </c>
      <c r="D326" s="1" t="s">
        <v>9</v>
      </c>
      <c r="E326" s="1" t="s">
        <v>10</v>
      </c>
      <c r="F326" s="1" t="str">
        <f>IFERROR(__xludf.DUMMYFUNCTION("GOOGLETRANSLATE(C326,""fr"",""en"")"),"#VALUE!")</f>
        <v>#VALUE!</v>
      </c>
    </row>
    <row r="327" ht="15.75" customHeight="1">
      <c r="A327" s="1" t="s">
        <v>720</v>
      </c>
      <c r="B327" s="1" t="s">
        <v>725</v>
      </c>
      <c r="C327" s="1" t="s">
        <v>726</v>
      </c>
      <c r="D327" s="1" t="s">
        <v>9</v>
      </c>
      <c r="E327" s="1" t="s">
        <v>10</v>
      </c>
      <c r="F327" s="1" t="str">
        <f>IFERROR(__xludf.DUMMYFUNCTION("GOOGLETRANSLATE(C327,""fr"",""en"")"),"I am quite satisfied with the service.
Fast, efficient and safety for members.
Service offered for customer requirements.
And number 1 in insurance in terms of reputation in France.")</f>
        <v>I am quite satisfied with the service.
Fast, efficient and safety for members.
Service offered for customer requirements.
And number 1 in insurance in terms of reputation in France.</v>
      </c>
    </row>
    <row r="328" ht="15.75" customHeight="1">
      <c r="A328" s="1" t="s">
        <v>727</v>
      </c>
      <c r="B328" s="1" t="s">
        <v>728</v>
      </c>
      <c r="C328" s="1" t="s">
        <v>729</v>
      </c>
      <c r="D328" s="1" t="s">
        <v>9</v>
      </c>
      <c r="E328" s="1" t="s">
        <v>10</v>
      </c>
      <c r="F328" s="1" t="str">
        <f>IFERROR(__xludf.DUMMYFUNCTION("GOOGLETRANSLATE(C328,""fr"",""en"")"),"#VALUE!")</f>
        <v>#VALUE!</v>
      </c>
    </row>
    <row r="329" ht="15.75" customHeight="1">
      <c r="A329" s="1" t="s">
        <v>727</v>
      </c>
      <c r="B329" s="1" t="s">
        <v>730</v>
      </c>
      <c r="C329" s="1" t="s">
        <v>731</v>
      </c>
      <c r="D329" s="1" t="s">
        <v>9</v>
      </c>
      <c r="E329" s="1" t="s">
        <v>10</v>
      </c>
      <c r="F329" s="1" t="str">
        <f>IFERROR(__xludf.DUMMYFUNCTION("GOOGLETRANSLATE(C329,""fr"",""en"")"),"#VALUE!")</f>
        <v>#VALUE!</v>
      </c>
    </row>
    <row r="330" ht="15.75" customHeight="1">
      <c r="A330" s="1" t="s">
        <v>727</v>
      </c>
      <c r="B330" s="1" t="s">
        <v>732</v>
      </c>
      <c r="C330" s="1" t="s">
        <v>733</v>
      </c>
      <c r="D330" s="1" t="s">
        <v>9</v>
      </c>
      <c r="E330" s="1" t="s">
        <v>10</v>
      </c>
      <c r="F330" s="1" t="str">
        <f>IFERROR(__xludf.DUMMYFUNCTION("GOOGLETRANSLATE(C330,""fr"",""en"")"),"#VALUE!")</f>
        <v>#VALUE!</v>
      </c>
    </row>
    <row r="331" ht="15.75" customHeight="1">
      <c r="A331" s="1" t="s">
        <v>727</v>
      </c>
      <c r="B331" s="1" t="s">
        <v>734</v>
      </c>
      <c r="C331" s="1" t="s">
        <v>735</v>
      </c>
      <c r="D331" s="1" t="s">
        <v>9</v>
      </c>
      <c r="E331" s="1" t="s">
        <v>10</v>
      </c>
      <c r="F331" s="1" t="str">
        <f>IFERROR(__xludf.DUMMYFUNCTION("GOOGLETRANSLATE(C331,""fr"",""en"")"),"#VALUE!")</f>
        <v>#VALUE!</v>
      </c>
    </row>
    <row r="332" ht="15.75" customHeight="1">
      <c r="A332" s="1" t="s">
        <v>727</v>
      </c>
      <c r="B332" s="1" t="s">
        <v>736</v>
      </c>
      <c r="C332" s="1" t="s">
        <v>737</v>
      </c>
      <c r="D332" s="1" t="s">
        <v>9</v>
      </c>
      <c r="E332" s="1" t="s">
        <v>10</v>
      </c>
      <c r="F332" s="1" t="str">
        <f>IFERROR(__xludf.DUMMYFUNCTION("GOOGLETRANSLATE(C332,""fr"",""en"")"),"#VALUE!")</f>
        <v>#VALUE!</v>
      </c>
    </row>
    <row r="333" ht="15.75" customHeight="1">
      <c r="A333" s="1" t="s">
        <v>738</v>
      </c>
      <c r="B333" s="1" t="s">
        <v>739</v>
      </c>
      <c r="C333" s="1" t="s">
        <v>740</v>
      </c>
      <c r="D333" s="1" t="s">
        <v>9</v>
      </c>
      <c r="E333" s="1" t="s">
        <v>10</v>
      </c>
      <c r="F333" s="1" t="str">
        <f>IFERROR(__xludf.DUMMYFUNCTION("GOOGLETRANSLATE(C333,""fr"",""en"")"),"#VALUE!")</f>
        <v>#VALUE!</v>
      </c>
    </row>
    <row r="334" ht="15.75" customHeight="1">
      <c r="A334" s="1" t="s">
        <v>741</v>
      </c>
      <c r="B334" s="1" t="s">
        <v>742</v>
      </c>
      <c r="C334" s="1" t="s">
        <v>743</v>
      </c>
      <c r="D334" s="1" t="s">
        <v>9</v>
      </c>
      <c r="E334" s="1" t="s">
        <v>10</v>
      </c>
      <c r="F334" s="1" t="str">
        <f>IFERROR(__xludf.DUMMYFUNCTION("GOOGLETRANSLATE(C334,""fr"",""en"")"),"#VALUE!")</f>
        <v>#VALUE!</v>
      </c>
    </row>
    <row r="335" ht="15.75" customHeight="1">
      <c r="A335" s="1" t="s">
        <v>741</v>
      </c>
      <c r="B335" s="1" t="s">
        <v>744</v>
      </c>
      <c r="C335" s="1" t="s">
        <v>745</v>
      </c>
      <c r="D335" s="1" t="s">
        <v>9</v>
      </c>
      <c r="E335" s="1" t="s">
        <v>10</v>
      </c>
      <c r="F335" s="1" t="str">
        <f>IFERROR(__xludf.DUMMYFUNCTION("GOOGLETRANSLATE(C335,""fr"",""en"")"),"#VALUE!")</f>
        <v>#VALUE!</v>
      </c>
    </row>
    <row r="336" ht="15.75" customHeight="1">
      <c r="A336" s="1" t="s">
        <v>741</v>
      </c>
      <c r="B336" s="1" t="s">
        <v>746</v>
      </c>
      <c r="C336" s="1" t="s">
        <v>747</v>
      </c>
      <c r="D336" s="1" t="s">
        <v>9</v>
      </c>
      <c r="E336" s="1" t="s">
        <v>10</v>
      </c>
      <c r="F336" s="1" t="str">
        <f>IFERROR(__xludf.DUMMYFUNCTION("GOOGLETRANSLATE(C336,""fr"",""en"")"),"#VALUE!")</f>
        <v>#VALUE!</v>
      </c>
    </row>
    <row r="337" ht="15.75" customHeight="1">
      <c r="A337" s="1" t="s">
        <v>741</v>
      </c>
      <c r="B337" s="1" t="s">
        <v>748</v>
      </c>
      <c r="C337" s="1" t="s">
        <v>749</v>
      </c>
      <c r="D337" s="1" t="s">
        <v>9</v>
      </c>
      <c r="E337" s="1" t="s">
        <v>10</v>
      </c>
      <c r="F337" s="1" t="str">
        <f>IFERROR(__xludf.DUMMYFUNCTION("GOOGLETRANSLATE(C337,""fr"",""en"")"),"#VALUE!")</f>
        <v>#VALUE!</v>
      </c>
    </row>
    <row r="338" ht="15.75" customHeight="1">
      <c r="A338" s="1" t="s">
        <v>741</v>
      </c>
      <c r="B338" s="1" t="s">
        <v>750</v>
      </c>
      <c r="C338" s="1" t="s">
        <v>751</v>
      </c>
      <c r="D338" s="1" t="s">
        <v>9</v>
      </c>
      <c r="E338" s="1" t="s">
        <v>10</v>
      </c>
      <c r="F338" s="1" t="str">
        <f>IFERROR(__xludf.DUMMYFUNCTION("GOOGLETRANSLATE(C338,""fr"",""en"")"),"#VALUE!")</f>
        <v>#VALUE!</v>
      </c>
    </row>
    <row r="339" ht="15.75" customHeight="1">
      <c r="A339" s="1" t="s">
        <v>741</v>
      </c>
      <c r="B339" s="1" t="s">
        <v>752</v>
      </c>
      <c r="C339" s="1" t="s">
        <v>753</v>
      </c>
      <c r="D339" s="1" t="s">
        <v>9</v>
      </c>
      <c r="E339" s="1" t="s">
        <v>10</v>
      </c>
      <c r="F339" s="1" t="str">
        <f>IFERROR(__xludf.DUMMYFUNCTION("GOOGLETRANSLATE(C339,""fr"",""en"")"),"#VALUE!")</f>
        <v>#VALUE!</v>
      </c>
    </row>
    <row r="340" ht="15.75" customHeight="1">
      <c r="A340" s="1" t="s">
        <v>741</v>
      </c>
      <c r="B340" s="1" t="s">
        <v>754</v>
      </c>
      <c r="C340" s="1" t="s">
        <v>755</v>
      </c>
      <c r="D340" s="1" t="s">
        <v>9</v>
      </c>
      <c r="E340" s="1" t="s">
        <v>10</v>
      </c>
      <c r="F340" s="1" t="str">
        <f>IFERROR(__xludf.DUMMYFUNCTION("GOOGLETRANSLATE(C340,""fr"",""en"")"),"The advisor is very nice and very courteous!
The explanations are clear on the phone. The prices are attractive.
Discovered on the internet via comparators, I am satisfied.")</f>
        <v>The advisor is very nice and very courteous!
The explanations are clear on the phone. The prices are attractive.
Discovered on the internet via comparators, I am satisfied.</v>
      </c>
    </row>
    <row r="341" ht="15.75" customHeight="1">
      <c r="A341" s="1" t="s">
        <v>741</v>
      </c>
      <c r="B341" s="1" t="s">
        <v>756</v>
      </c>
      <c r="C341" s="1" t="s">
        <v>757</v>
      </c>
      <c r="D341" s="1" t="s">
        <v>9</v>
      </c>
      <c r="E341" s="1" t="s">
        <v>10</v>
      </c>
      <c r="F341" s="1" t="str">
        <f>IFERROR(__xludf.DUMMYFUNCTION("GOOGLETRANSLATE(C341,""fr"",""en"")"),"#VALUE!")</f>
        <v>#VALUE!</v>
      </c>
    </row>
    <row r="342" ht="15.75" customHeight="1">
      <c r="A342" s="1" t="s">
        <v>741</v>
      </c>
      <c r="B342" s="1" t="s">
        <v>758</v>
      </c>
      <c r="C342" s="1" t="s">
        <v>759</v>
      </c>
      <c r="D342" s="1" t="s">
        <v>9</v>
      </c>
      <c r="E342" s="1" t="s">
        <v>10</v>
      </c>
      <c r="F342" s="1" t="str">
        <f>IFERROR(__xludf.DUMMYFUNCTION("GOOGLETRANSLATE(C342,""fr"",""en"")"),"#VALUE!")</f>
        <v>#VALUE!</v>
      </c>
    </row>
    <row r="343" ht="15.75" customHeight="1">
      <c r="A343" s="1" t="s">
        <v>760</v>
      </c>
      <c r="B343" s="1" t="s">
        <v>761</v>
      </c>
      <c r="C343" s="1" t="s">
        <v>762</v>
      </c>
      <c r="D343" s="1" t="s">
        <v>9</v>
      </c>
      <c r="E343" s="1" t="s">
        <v>10</v>
      </c>
      <c r="F343" s="1" t="str">
        <f>IFERROR(__xludf.DUMMYFUNCTION("GOOGLETRANSLATE(C343,""fr"",""en"")"),"#VALUE!")</f>
        <v>#VALUE!</v>
      </c>
    </row>
    <row r="344" ht="15.75" customHeight="1">
      <c r="A344" s="1" t="s">
        <v>760</v>
      </c>
      <c r="B344" s="1" t="s">
        <v>763</v>
      </c>
      <c r="C344" s="1" t="s">
        <v>764</v>
      </c>
      <c r="D344" s="1" t="s">
        <v>9</v>
      </c>
      <c r="E344" s="1" t="s">
        <v>10</v>
      </c>
      <c r="F344" s="1" t="str">
        <f>IFERROR(__xludf.DUMMYFUNCTION("GOOGLETRANSLATE(C344,""fr"",""en"")"),"#VALUE!")</f>
        <v>#VALUE!</v>
      </c>
    </row>
    <row r="345" ht="15.75" customHeight="1">
      <c r="A345" s="1" t="s">
        <v>765</v>
      </c>
      <c r="B345" s="1" t="s">
        <v>766</v>
      </c>
      <c r="C345" s="1" t="s">
        <v>767</v>
      </c>
      <c r="D345" s="1" t="s">
        <v>9</v>
      </c>
      <c r="E345" s="1" t="s">
        <v>10</v>
      </c>
      <c r="F345" s="1" t="str">
        <f>IFERROR(__xludf.DUMMYFUNCTION("GOOGLETRANSLATE(C345,""fr"",""en"")"),"#VALUE!")</f>
        <v>#VALUE!</v>
      </c>
    </row>
    <row r="346" ht="15.75" customHeight="1">
      <c r="A346" s="1" t="s">
        <v>765</v>
      </c>
      <c r="B346" s="1" t="s">
        <v>768</v>
      </c>
      <c r="C346" s="1" t="s">
        <v>769</v>
      </c>
      <c r="D346" s="1" t="s">
        <v>9</v>
      </c>
      <c r="E346" s="1" t="s">
        <v>10</v>
      </c>
      <c r="F346" s="1" t="str">
        <f>IFERROR(__xludf.DUMMYFUNCTION("GOOGLETRANSLATE(C346,""fr"",""en"")"),"#VALUE!")</f>
        <v>#VALUE!</v>
      </c>
    </row>
    <row r="347" ht="15.75" customHeight="1">
      <c r="A347" s="1" t="s">
        <v>765</v>
      </c>
      <c r="B347" s="1" t="s">
        <v>770</v>
      </c>
      <c r="C347" s="1" t="s">
        <v>771</v>
      </c>
      <c r="D347" s="1" t="s">
        <v>9</v>
      </c>
      <c r="E347" s="1" t="s">
        <v>10</v>
      </c>
      <c r="F347" s="1" t="str">
        <f>IFERROR(__xludf.DUMMYFUNCTION("GOOGLETRANSLATE(C347,""fr"",""en"")"),"#VALUE!")</f>
        <v>#VALUE!</v>
      </c>
    </row>
    <row r="348" ht="15.75" customHeight="1">
      <c r="A348" s="1" t="s">
        <v>765</v>
      </c>
      <c r="B348" s="1" t="s">
        <v>772</v>
      </c>
      <c r="C348" s="1" t="s">
        <v>773</v>
      </c>
      <c r="D348" s="1" t="s">
        <v>9</v>
      </c>
      <c r="E348" s="1" t="s">
        <v>10</v>
      </c>
      <c r="F348" s="1" t="str">
        <f>IFERROR(__xludf.DUMMYFUNCTION("GOOGLETRANSLATE(C348,""fr"",""en"")"),"#VALUE!")</f>
        <v>#VALUE!</v>
      </c>
    </row>
    <row r="349" ht="15.75" customHeight="1">
      <c r="A349" s="1" t="s">
        <v>765</v>
      </c>
      <c r="B349" s="1" t="s">
        <v>774</v>
      </c>
      <c r="C349" s="1" t="s">
        <v>775</v>
      </c>
      <c r="D349" s="1" t="s">
        <v>9</v>
      </c>
      <c r="E349" s="1" t="s">
        <v>10</v>
      </c>
      <c r="F349" s="1" t="str">
        <f>IFERROR(__xludf.DUMMYFUNCTION("GOOGLETRANSLATE(C349,""fr"",""en"")"),"#VALUE!")</f>
        <v>#VALUE!</v>
      </c>
    </row>
    <row r="350" ht="15.75" customHeight="1">
      <c r="A350" s="1" t="s">
        <v>765</v>
      </c>
      <c r="B350" s="1" t="s">
        <v>776</v>
      </c>
      <c r="C350" s="1" t="s">
        <v>777</v>
      </c>
      <c r="D350" s="1" t="s">
        <v>9</v>
      </c>
      <c r="E350" s="1" t="s">
        <v>10</v>
      </c>
      <c r="F350" s="1" t="str">
        <f>IFERROR(__xludf.DUMMYFUNCTION("GOOGLETRANSLATE(C350,""fr"",""en"")"),"Quick subscription for a young driver and competitive price. I am satisfied with the management of my subscription by phone. Unlike other insurers, the Olivier Assurances responded favorably quickly.")</f>
        <v>Quick subscription for a young driver and competitive price. I am satisfied with the management of my subscription by phone. Unlike other insurers, the Olivier Assurances responded favorably quickly.</v>
      </c>
    </row>
    <row r="351" ht="15.75" customHeight="1">
      <c r="A351" s="1" t="s">
        <v>778</v>
      </c>
      <c r="B351" s="1" t="s">
        <v>779</v>
      </c>
      <c r="C351" s="1" t="s">
        <v>780</v>
      </c>
      <c r="D351" s="1" t="s">
        <v>9</v>
      </c>
      <c r="E351" s="1" t="s">
        <v>10</v>
      </c>
      <c r="F351" s="1" t="str">
        <f>IFERROR(__xludf.DUMMYFUNCTION("GOOGLETRANSLATE(C351,""fr"",""en"")"),"#VALUE!")</f>
        <v>#VALUE!</v>
      </c>
    </row>
    <row r="352" ht="15.75" customHeight="1">
      <c r="A352" s="1" t="s">
        <v>778</v>
      </c>
      <c r="B352" s="1" t="s">
        <v>781</v>
      </c>
      <c r="C352" s="1" t="s">
        <v>782</v>
      </c>
      <c r="D352" s="1" t="s">
        <v>9</v>
      </c>
      <c r="E352" s="1" t="s">
        <v>10</v>
      </c>
      <c r="F352" s="1" t="str">
        <f>IFERROR(__xludf.DUMMYFUNCTION("GOOGLETRANSLATE(C352,""fr"",""en"")"),"#VALUE!")</f>
        <v>#VALUE!</v>
      </c>
    </row>
    <row r="353" ht="15.75" customHeight="1">
      <c r="A353" s="1" t="s">
        <v>778</v>
      </c>
      <c r="B353" s="1" t="s">
        <v>783</v>
      </c>
      <c r="C353" s="1" t="s">
        <v>784</v>
      </c>
      <c r="D353" s="1" t="s">
        <v>9</v>
      </c>
      <c r="E353" s="1" t="s">
        <v>10</v>
      </c>
      <c r="F353" s="1" t="str">
        <f>IFERROR(__xludf.DUMMYFUNCTION("GOOGLETRANSLATE(C353,""fr"",""en"")"),"#VALUE!")</f>
        <v>#VALUE!</v>
      </c>
    </row>
    <row r="354" ht="15.75" customHeight="1">
      <c r="A354" s="1" t="s">
        <v>778</v>
      </c>
      <c r="B354" s="1" t="s">
        <v>785</v>
      </c>
      <c r="C354" s="1" t="s">
        <v>786</v>
      </c>
      <c r="D354" s="1" t="s">
        <v>9</v>
      </c>
      <c r="E354" s="1" t="s">
        <v>10</v>
      </c>
      <c r="F354" s="1" t="str">
        <f>IFERROR(__xludf.DUMMYFUNCTION("GOOGLETRANSLATE(C354,""fr"",""en"")"),"#VALUE!")</f>
        <v>#VALUE!</v>
      </c>
    </row>
    <row r="355" ht="15.75" customHeight="1">
      <c r="A355" s="1" t="s">
        <v>778</v>
      </c>
      <c r="B355" s="1" t="s">
        <v>787</v>
      </c>
      <c r="C355" s="1" t="s">
        <v>788</v>
      </c>
      <c r="D355" s="1" t="s">
        <v>9</v>
      </c>
      <c r="E355" s="1" t="s">
        <v>10</v>
      </c>
      <c r="F355" s="1" t="str">
        <f>IFERROR(__xludf.DUMMYFUNCTION("GOOGLETRANSLATE(C355,""fr"",""en"")"),"#VALUE!")</f>
        <v>#VALUE!</v>
      </c>
    </row>
    <row r="356" ht="15.75" customHeight="1">
      <c r="A356" s="1" t="s">
        <v>778</v>
      </c>
      <c r="B356" s="1" t="s">
        <v>789</v>
      </c>
      <c r="C356" s="1" t="s">
        <v>790</v>
      </c>
      <c r="D356" s="1" t="s">
        <v>9</v>
      </c>
      <c r="E356" s="1" t="s">
        <v>10</v>
      </c>
      <c r="F356" s="1" t="str">
        <f>IFERROR(__xludf.DUMMYFUNCTION("GOOGLETRANSLATE(C356,""fr"",""en"")"),"#VALUE!")</f>
        <v>#VALUE!</v>
      </c>
    </row>
    <row r="357" ht="15.75" customHeight="1">
      <c r="A357" s="1" t="s">
        <v>778</v>
      </c>
      <c r="B357" s="1" t="s">
        <v>791</v>
      </c>
      <c r="C357" s="1" t="s">
        <v>792</v>
      </c>
      <c r="D357" s="1" t="s">
        <v>9</v>
      </c>
      <c r="E357" s="1" t="s">
        <v>10</v>
      </c>
      <c r="F357" s="1" t="str">
        <f>IFERROR(__xludf.DUMMYFUNCTION("GOOGLETRANSLATE(C357,""fr"",""en"")"),"#VALUE!")</f>
        <v>#VALUE!</v>
      </c>
    </row>
    <row r="358" ht="15.75" customHeight="1">
      <c r="A358" s="1" t="s">
        <v>778</v>
      </c>
      <c r="B358" s="1" t="s">
        <v>793</v>
      </c>
      <c r="C358" s="1" t="s">
        <v>794</v>
      </c>
      <c r="D358" s="1" t="s">
        <v>9</v>
      </c>
      <c r="E358" s="1" t="s">
        <v>10</v>
      </c>
      <c r="F358" s="1" t="str">
        <f>IFERROR(__xludf.DUMMYFUNCTION("GOOGLETRANSLATE(C358,""fr"",""en"")"),"#VALUE!")</f>
        <v>#VALUE!</v>
      </c>
    </row>
    <row r="359" ht="15.75" customHeight="1">
      <c r="A359" s="1" t="s">
        <v>778</v>
      </c>
      <c r="B359" s="1" t="s">
        <v>795</v>
      </c>
      <c r="C359" s="1" t="s">
        <v>796</v>
      </c>
      <c r="D359" s="1" t="s">
        <v>9</v>
      </c>
      <c r="E359" s="1" t="s">
        <v>10</v>
      </c>
      <c r="F359" s="1" t="str">
        <f>IFERROR(__xludf.DUMMYFUNCTION("GOOGLETRANSLATE(C359,""fr"",""en"")"),"#VALUE!")</f>
        <v>#VALUE!</v>
      </c>
    </row>
    <row r="360" ht="15.75" customHeight="1">
      <c r="A360" s="1" t="s">
        <v>797</v>
      </c>
      <c r="B360" s="1" t="s">
        <v>798</v>
      </c>
      <c r="C360" s="1" t="s">
        <v>799</v>
      </c>
      <c r="D360" s="1" t="s">
        <v>9</v>
      </c>
      <c r="E360" s="1" t="s">
        <v>10</v>
      </c>
      <c r="F360" s="1" t="str">
        <f>IFERROR(__xludf.DUMMYFUNCTION("GOOGLETRANSLATE(C360,""fr"",""en"")"),"#VALUE!")</f>
        <v>#VALUE!</v>
      </c>
    </row>
    <row r="361" ht="15.75" customHeight="1">
      <c r="A361" s="1" t="s">
        <v>800</v>
      </c>
      <c r="B361" s="1" t="s">
        <v>801</v>
      </c>
      <c r="C361" s="1" t="s">
        <v>802</v>
      </c>
      <c r="D361" s="1" t="s">
        <v>9</v>
      </c>
      <c r="E361" s="1" t="s">
        <v>10</v>
      </c>
      <c r="F361" s="1" t="str">
        <f>IFERROR(__xludf.DUMMYFUNCTION("GOOGLETRANSLATE(C361,""fr"",""en"")"),"#VALUE!")</f>
        <v>#VALUE!</v>
      </c>
    </row>
    <row r="362" ht="15.75" customHeight="1">
      <c r="A362" s="1" t="s">
        <v>800</v>
      </c>
      <c r="B362" s="1" t="s">
        <v>803</v>
      </c>
      <c r="C362" s="1" t="s">
        <v>804</v>
      </c>
      <c r="D362" s="1" t="s">
        <v>9</v>
      </c>
      <c r="E362" s="1" t="s">
        <v>10</v>
      </c>
      <c r="F362" s="1" t="str">
        <f>IFERROR(__xludf.DUMMYFUNCTION("GOOGLETRANSLATE(C362,""fr"",""en"")"),"#VALUE!")</f>
        <v>#VALUE!</v>
      </c>
    </row>
    <row r="363" ht="15.75" customHeight="1">
      <c r="A363" s="1" t="s">
        <v>800</v>
      </c>
      <c r="B363" s="1" t="s">
        <v>805</v>
      </c>
      <c r="C363" s="1" t="s">
        <v>806</v>
      </c>
      <c r="D363" s="1" t="s">
        <v>9</v>
      </c>
      <c r="E363" s="1" t="s">
        <v>10</v>
      </c>
      <c r="F363" s="1" t="str">
        <f>IFERROR(__xludf.DUMMYFUNCTION("GOOGLETRANSLATE(C363,""fr"",""en"")"),"#VALUE!")</f>
        <v>#VALUE!</v>
      </c>
    </row>
    <row r="364" ht="15.75" customHeight="1">
      <c r="A364" s="1" t="s">
        <v>807</v>
      </c>
      <c r="B364" s="1" t="s">
        <v>808</v>
      </c>
      <c r="C364" s="1" t="s">
        <v>809</v>
      </c>
      <c r="D364" s="1" t="s">
        <v>9</v>
      </c>
      <c r="E364" s="1" t="s">
        <v>10</v>
      </c>
      <c r="F364" s="1" t="str">
        <f>IFERROR(__xludf.DUMMYFUNCTION("GOOGLETRANSLATE(C364,""fr"",""en"")"),"#VALUE!")</f>
        <v>#VALUE!</v>
      </c>
    </row>
    <row r="365" ht="15.75" customHeight="1">
      <c r="A365" s="1" t="s">
        <v>807</v>
      </c>
      <c r="B365" s="1" t="s">
        <v>810</v>
      </c>
      <c r="C365" s="1" t="s">
        <v>811</v>
      </c>
      <c r="D365" s="1" t="s">
        <v>9</v>
      </c>
      <c r="E365" s="1" t="s">
        <v>10</v>
      </c>
      <c r="F365" s="1" t="str">
        <f>IFERROR(__xludf.DUMMYFUNCTION("GOOGLETRANSLATE(C365,""fr"",""en"")"),"#VALUE!")</f>
        <v>#VALUE!</v>
      </c>
    </row>
    <row r="366" ht="15.75" customHeight="1">
      <c r="A366" s="1" t="s">
        <v>807</v>
      </c>
      <c r="B366" s="1" t="s">
        <v>812</v>
      </c>
      <c r="C366" s="1" t="s">
        <v>813</v>
      </c>
      <c r="D366" s="1" t="s">
        <v>9</v>
      </c>
      <c r="E366" s="1" t="s">
        <v>10</v>
      </c>
      <c r="F366" s="1" t="str">
        <f>IFERROR(__xludf.DUMMYFUNCTION("GOOGLETRANSLATE(C366,""fr"",""en"")"),"#VALUE!")</f>
        <v>#VALUE!</v>
      </c>
    </row>
    <row r="367" ht="15.75" customHeight="1">
      <c r="A367" s="1" t="s">
        <v>807</v>
      </c>
      <c r="B367" s="1" t="s">
        <v>814</v>
      </c>
      <c r="C367" s="1" t="s">
        <v>815</v>
      </c>
      <c r="D367" s="1" t="s">
        <v>9</v>
      </c>
      <c r="E367" s="1" t="s">
        <v>10</v>
      </c>
      <c r="F367" s="1" t="str">
        <f>IFERROR(__xludf.DUMMYFUNCTION("GOOGLETRANSLATE(C367,""fr"",""en"")"),"#VALUE!")</f>
        <v>#VALUE!</v>
      </c>
    </row>
    <row r="368" ht="15.75" customHeight="1">
      <c r="A368" s="1" t="s">
        <v>807</v>
      </c>
      <c r="B368" s="1" t="s">
        <v>816</v>
      </c>
      <c r="C368" s="1" t="s">
        <v>817</v>
      </c>
      <c r="D368" s="1" t="s">
        <v>9</v>
      </c>
      <c r="E368" s="1" t="s">
        <v>10</v>
      </c>
      <c r="F368" s="1" t="str">
        <f>IFERROR(__xludf.DUMMYFUNCTION("GOOGLETRANSLATE(C368,""fr"",""en"")"),"#VALUE!")</f>
        <v>#VALUE!</v>
      </c>
    </row>
    <row r="369" ht="15.75" customHeight="1">
      <c r="A369" s="1" t="s">
        <v>818</v>
      </c>
      <c r="B369" s="1" t="s">
        <v>819</v>
      </c>
      <c r="C369" s="1" t="s">
        <v>820</v>
      </c>
      <c r="D369" s="1" t="s">
        <v>9</v>
      </c>
      <c r="E369" s="1" t="s">
        <v>10</v>
      </c>
      <c r="F369" s="1" t="str">
        <f>IFERROR(__xludf.DUMMYFUNCTION("GOOGLETRANSLATE(C369,""fr"",""en"")"),"#VALUE!")</f>
        <v>#VALUE!</v>
      </c>
    </row>
    <row r="370" ht="15.75" customHeight="1">
      <c r="A370" s="1" t="s">
        <v>818</v>
      </c>
      <c r="B370" s="1" t="s">
        <v>821</v>
      </c>
      <c r="C370" s="1" t="s">
        <v>822</v>
      </c>
      <c r="D370" s="1" t="s">
        <v>9</v>
      </c>
      <c r="E370" s="1" t="s">
        <v>10</v>
      </c>
      <c r="F370" s="1" t="str">
        <f>IFERROR(__xludf.DUMMYFUNCTION("GOOGLETRANSLATE(C370,""fr"",""en"")"),"#VALUE!")</f>
        <v>#VALUE!</v>
      </c>
    </row>
    <row r="371" ht="15.75" customHeight="1">
      <c r="A371" s="1" t="s">
        <v>818</v>
      </c>
      <c r="B371" s="1" t="s">
        <v>823</v>
      </c>
      <c r="C371" s="1" t="s">
        <v>824</v>
      </c>
      <c r="D371" s="1" t="s">
        <v>9</v>
      </c>
      <c r="E371" s="1" t="s">
        <v>10</v>
      </c>
      <c r="F371" s="1" t="str">
        <f>IFERROR(__xludf.DUMMYFUNCTION("GOOGLETRANSLATE(C371,""fr"",""en"")"),"#VALUE!")</f>
        <v>#VALUE!</v>
      </c>
    </row>
    <row r="372" ht="15.75" customHeight="1">
      <c r="A372" s="1" t="s">
        <v>818</v>
      </c>
      <c r="B372" s="1" t="s">
        <v>825</v>
      </c>
      <c r="C372" s="1" t="s">
        <v>826</v>
      </c>
      <c r="D372" s="1" t="s">
        <v>9</v>
      </c>
      <c r="E372" s="1" t="s">
        <v>10</v>
      </c>
      <c r="F372" s="1" t="str">
        <f>IFERROR(__xludf.DUMMYFUNCTION("GOOGLETRANSLATE(C372,""fr"",""en"")"),"#VALUE!")</f>
        <v>#VALUE!</v>
      </c>
    </row>
    <row r="373" ht="15.75" customHeight="1">
      <c r="A373" s="1" t="s">
        <v>818</v>
      </c>
      <c r="B373" s="1" t="s">
        <v>827</v>
      </c>
      <c r="C373" s="1" t="s">
        <v>828</v>
      </c>
      <c r="D373" s="1" t="s">
        <v>9</v>
      </c>
      <c r="E373" s="1" t="s">
        <v>10</v>
      </c>
      <c r="F373" s="1" t="str">
        <f>IFERROR(__xludf.DUMMYFUNCTION("GOOGLETRANSLATE(C373,""fr"",""en"")"),"#VALUE!")</f>
        <v>#VALUE!</v>
      </c>
    </row>
    <row r="374" ht="15.75" customHeight="1">
      <c r="A374" s="1" t="s">
        <v>818</v>
      </c>
      <c r="B374" s="1" t="s">
        <v>829</v>
      </c>
      <c r="C374" s="1" t="s">
        <v>830</v>
      </c>
      <c r="D374" s="1" t="s">
        <v>9</v>
      </c>
      <c r="E374" s="1" t="s">
        <v>10</v>
      </c>
      <c r="F374" s="1" t="str">
        <f>IFERROR(__xludf.DUMMYFUNCTION("GOOGLETRANSLATE(C374,""fr"",""en"")"),"#VALUE!")</f>
        <v>#VALUE!</v>
      </c>
    </row>
    <row r="375" ht="15.75" customHeight="1">
      <c r="A375" s="1" t="s">
        <v>818</v>
      </c>
      <c r="B375" s="1" t="s">
        <v>831</v>
      </c>
      <c r="C375" s="1" t="s">
        <v>832</v>
      </c>
      <c r="D375" s="1" t="s">
        <v>9</v>
      </c>
      <c r="E375" s="1" t="s">
        <v>10</v>
      </c>
      <c r="F375" s="1" t="str">
        <f>IFERROR(__xludf.DUMMYFUNCTION("GOOGLETRANSLATE(C375,""fr"",""en"")"),"#VALUE!")</f>
        <v>#VALUE!</v>
      </c>
    </row>
    <row r="376" ht="15.75" customHeight="1">
      <c r="A376" s="1" t="s">
        <v>818</v>
      </c>
      <c r="B376" s="1" t="s">
        <v>833</v>
      </c>
      <c r="C376" s="1" t="s">
        <v>834</v>
      </c>
      <c r="D376" s="1" t="s">
        <v>9</v>
      </c>
      <c r="E376" s="1" t="s">
        <v>10</v>
      </c>
      <c r="F376" s="1" t="str">
        <f>IFERROR(__xludf.DUMMYFUNCTION("GOOGLETRANSLATE(C376,""fr"",""en"")"),"#VALUE!")</f>
        <v>#VALUE!</v>
      </c>
    </row>
    <row r="377" ht="15.75" customHeight="1">
      <c r="A377" s="1" t="s">
        <v>835</v>
      </c>
      <c r="B377" s="1" t="s">
        <v>836</v>
      </c>
      <c r="C377" s="1" t="s">
        <v>837</v>
      </c>
      <c r="D377" s="1" t="s">
        <v>9</v>
      </c>
      <c r="E377" s="1" t="s">
        <v>10</v>
      </c>
      <c r="F377" s="1" t="str">
        <f>IFERROR(__xludf.DUMMYFUNCTION("GOOGLETRANSLATE(C377,""fr"",""en"")"),"I assure my second car, quote easy to do, service in Lecoute
Quality price, satisfied!
I haven't had a claim yet but everything is fine for the moment.")</f>
        <v>I assure my second car, quote easy to do, service in Lecoute
Quality price, satisfied!
I haven't had a claim yet but everything is fine for the moment.</v>
      </c>
    </row>
    <row r="378" ht="15.75" customHeight="1">
      <c r="A378" s="1" t="s">
        <v>835</v>
      </c>
      <c r="B378" s="1" t="s">
        <v>838</v>
      </c>
      <c r="C378" s="1" t="s">
        <v>839</v>
      </c>
      <c r="D378" s="1" t="s">
        <v>9</v>
      </c>
      <c r="E378" s="1" t="s">
        <v>10</v>
      </c>
      <c r="F378" s="1" t="str">
        <f>IFERROR(__xludf.DUMMYFUNCTION("GOOGLETRANSLATE(C378,""fr"",""en"")"),"#VALUE!")</f>
        <v>#VALUE!</v>
      </c>
    </row>
    <row r="379" ht="15.75" customHeight="1">
      <c r="A379" s="1" t="s">
        <v>840</v>
      </c>
      <c r="B379" s="1" t="s">
        <v>841</v>
      </c>
      <c r="C379" s="1" t="s">
        <v>842</v>
      </c>
      <c r="D379" s="1" t="s">
        <v>9</v>
      </c>
      <c r="E379" s="1" t="s">
        <v>10</v>
      </c>
      <c r="F379" s="1" t="str">
        <f>IFERROR(__xludf.DUMMYFUNCTION("GOOGLETRANSLATE(C379,""fr"",""en"")"),"#VALUE!")</f>
        <v>#VALUE!</v>
      </c>
    </row>
    <row r="380" ht="15.75" customHeight="1">
      <c r="A380" s="1" t="s">
        <v>840</v>
      </c>
      <c r="B380" s="1" t="s">
        <v>843</v>
      </c>
      <c r="C380" s="1" t="s">
        <v>844</v>
      </c>
      <c r="D380" s="1" t="s">
        <v>9</v>
      </c>
      <c r="E380" s="1" t="s">
        <v>10</v>
      </c>
      <c r="F380" s="1" t="str">
        <f>IFERROR(__xludf.DUMMYFUNCTION("GOOGLETRANSLATE(C380,""fr"",""en"")"),"#VALUE!")</f>
        <v>#VALUE!</v>
      </c>
    </row>
    <row r="381" ht="15.75" customHeight="1">
      <c r="A381" s="1" t="s">
        <v>840</v>
      </c>
      <c r="B381" s="1" t="s">
        <v>845</v>
      </c>
      <c r="C381" s="1" t="s">
        <v>846</v>
      </c>
      <c r="D381" s="1" t="s">
        <v>9</v>
      </c>
      <c r="E381" s="1" t="s">
        <v>10</v>
      </c>
      <c r="F381" s="1" t="str">
        <f>IFERROR(__xludf.DUMMYFUNCTION("GOOGLETRANSLATE(C381,""fr"",""en"")"),"#VALUE!")</f>
        <v>#VALUE!</v>
      </c>
    </row>
    <row r="382" ht="15.75" customHeight="1">
      <c r="A382" s="1" t="s">
        <v>847</v>
      </c>
      <c r="B382" s="1" t="s">
        <v>848</v>
      </c>
      <c r="C382" s="1" t="s">
        <v>849</v>
      </c>
      <c r="D382" s="1" t="s">
        <v>9</v>
      </c>
      <c r="E382" s="1" t="s">
        <v>10</v>
      </c>
      <c r="F382" s="1" t="str">
        <f>IFERROR(__xludf.DUMMYFUNCTION("GOOGLETRANSLATE(C382,""fr"",""en"")"),"#VALUE!")</f>
        <v>#VALUE!</v>
      </c>
    </row>
    <row r="383" ht="15.75" customHeight="1">
      <c r="A383" s="1" t="s">
        <v>847</v>
      </c>
      <c r="B383" s="1" t="s">
        <v>850</v>
      </c>
      <c r="C383" s="1" t="s">
        <v>851</v>
      </c>
      <c r="D383" s="1" t="s">
        <v>9</v>
      </c>
      <c r="E383" s="1" t="s">
        <v>10</v>
      </c>
      <c r="F383" s="1" t="str">
        <f>IFERROR(__xludf.DUMMYFUNCTION("GOOGLETRANSLATE(C383,""fr"",""en"")"),"#VALUE!")</f>
        <v>#VALUE!</v>
      </c>
    </row>
    <row r="384" ht="15.75" customHeight="1">
      <c r="A384" s="1" t="s">
        <v>847</v>
      </c>
      <c r="B384" s="1" t="s">
        <v>852</v>
      </c>
      <c r="C384" s="1" t="s">
        <v>853</v>
      </c>
      <c r="D384" s="1" t="s">
        <v>9</v>
      </c>
      <c r="E384" s="1" t="s">
        <v>10</v>
      </c>
      <c r="F384" s="1" t="str">
        <f>IFERROR(__xludf.DUMMYFUNCTION("GOOGLETRANSLATE(C384,""fr"",""en"")"),"#VALUE!")</f>
        <v>#VALUE!</v>
      </c>
    </row>
    <row r="385" ht="15.75" customHeight="1">
      <c r="A385" s="1" t="s">
        <v>847</v>
      </c>
      <c r="B385" s="1" t="s">
        <v>854</v>
      </c>
      <c r="C385" s="1" t="s">
        <v>855</v>
      </c>
      <c r="D385" s="1" t="s">
        <v>9</v>
      </c>
      <c r="E385" s="1" t="s">
        <v>10</v>
      </c>
      <c r="F385" s="1" t="str">
        <f>IFERROR(__xludf.DUMMYFUNCTION("GOOGLETRANSLATE(C385,""fr"",""en"")"),"#VALUE!")</f>
        <v>#VALUE!</v>
      </c>
    </row>
    <row r="386" ht="15.75" customHeight="1">
      <c r="A386" s="1" t="s">
        <v>856</v>
      </c>
      <c r="B386" s="1" t="s">
        <v>857</v>
      </c>
      <c r="C386" s="1" t="s">
        <v>858</v>
      </c>
      <c r="D386" s="1" t="s">
        <v>9</v>
      </c>
      <c r="E386" s="1" t="s">
        <v>10</v>
      </c>
      <c r="F386" s="1" t="str">
        <f>IFERROR(__xludf.DUMMYFUNCTION("GOOGLETRANSLATE(C386,""fr"",""en"")"),"I am satisfied with the exchanges and the subscription of the contract from to the purchase of my new vehicle, thank you for your return as well as for speed.")</f>
        <v>I am satisfied with the exchanges and the subscription of the contract from to the purchase of my new vehicle, thank you for your return as well as for speed.</v>
      </c>
    </row>
    <row r="387" ht="15.75" customHeight="1">
      <c r="A387" s="1" t="s">
        <v>856</v>
      </c>
      <c r="B387" s="1" t="s">
        <v>859</v>
      </c>
      <c r="C387" s="1" t="s">
        <v>860</v>
      </c>
      <c r="D387" s="1" t="s">
        <v>9</v>
      </c>
      <c r="E387" s="1" t="s">
        <v>10</v>
      </c>
      <c r="F387" s="1" t="str">
        <f>IFERROR(__xludf.DUMMYFUNCTION("GOOGLETRANSLATE(C387,""fr"",""en"")"),"#VALUE!")</f>
        <v>#VALUE!</v>
      </c>
    </row>
    <row r="388" ht="15.75" customHeight="1">
      <c r="A388" s="1" t="s">
        <v>856</v>
      </c>
      <c r="B388" s="1" t="s">
        <v>861</v>
      </c>
      <c r="C388" s="1" t="s">
        <v>862</v>
      </c>
      <c r="D388" s="1" t="s">
        <v>9</v>
      </c>
      <c r="E388" s="1" t="s">
        <v>10</v>
      </c>
      <c r="F388" s="1" t="str">
        <f>IFERROR(__xludf.DUMMYFUNCTION("GOOGLETRANSLATE(C388,""fr"",""en"")"),"#VALUE!")</f>
        <v>#VALUE!</v>
      </c>
    </row>
    <row r="389" ht="15.75" customHeight="1">
      <c r="A389" s="1" t="s">
        <v>856</v>
      </c>
      <c r="B389" s="1" t="s">
        <v>863</v>
      </c>
      <c r="C389" s="1" t="s">
        <v>864</v>
      </c>
      <c r="D389" s="1" t="s">
        <v>9</v>
      </c>
      <c r="E389" s="1" t="s">
        <v>10</v>
      </c>
      <c r="F389" s="1" t="str">
        <f>IFERROR(__xludf.DUMMYFUNCTION("GOOGLETRANSLATE(C389,""fr"",""en"")"),"#VALUE!")</f>
        <v>#VALUE!</v>
      </c>
    </row>
    <row r="390" ht="15.75" customHeight="1">
      <c r="A390" s="1" t="s">
        <v>865</v>
      </c>
      <c r="B390" s="1" t="s">
        <v>866</v>
      </c>
      <c r="C390" s="1" t="s">
        <v>867</v>
      </c>
      <c r="D390" s="1" t="s">
        <v>9</v>
      </c>
      <c r="E390" s="1" t="s">
        <v>10</v>
      </c>
      <c r="F390" s="1" t="str">
        <f>IFERROR(__xludf.DUMMYFUNCTION("GOOGLETRANSLATE(C390,""fr"",""en"")"),"#VALUE!")</f>
        <v>#VALUE!</v>
      </c>
    </row>
    <row r="391" ht="15.75" customHeight="1">
      <c r="A391" s="1" t="s">
        <v>865</v>
      </c>
      <c r="B391" s="1" t="s">
        <v>868</v>
      </c>
      <c r="C391" s="1" t="s">
        <v>869</v>
      </c>
      <c r="D391" s="1" t="s">
        <v>9</v>
      </c>
      <c r="E391" s="1" t="s">
        <v>10</v>
      </c>
      <c r="F391" s="1" t="str">
        <f>IFERROR(__xludf.DUMMYFUNCTION("GOOGLETRANSLATE(C391,""fr"",""en"")"),"#VALUE!")</f>
        <v>#VALUE!</v>
      </c>
    </row>
    <row r="392" ht="15.75" customHeight="1">
      <c r="A392" s="1" t="s">
        <v>865</v>
      </c>
      <c r="B392" s="1" t="s">
        <v>870</v>
      </c>
      <c r="C392" s="1" t="s">
        <v>871</v>
      </c>
      <c r="D392" s="1" t="s">
        <v>9</v>
      </c>
      <c r="E392" s="1" t="s">
        <v>10</v>
      </c>
      <c r="F392" s="1" t="str">
        <f>IFERROR(__xludf.DUMMYFUNCTION("GOOGLETRANSLATE(C392,""fr"",""en"")"),"#VALUE!")</f>
        <v>#VALUE!</v>
      </c>
    </row>
    <row r="393" ht="15.75" customHeight="1">
      <c r="A393" s="1" t="s">
        <v>865</v>
      </c>
      <c r="B393" s="1" t="s">
        <v>872</v>
      </c>
      <c r="C393" s="1" t="s">
        <v>873</v>
      </c>
      <c r="D393" s="1" t="s">
        <v>9</v>
      </c>
      <c r="E393" s="1" t="s">
        <v>10</v>
      </c>
      <c r="F393" s="1" t="str">
        <f>IFERROR(__xludf.DUMMYFUNCTION("GOOGLETRANSLATE(C393,""fr"",""en"")"),"#VALUE!")</f>
        <v>#VALUE!</v>
      </c>
    </row>
    <row r="394" ht="15.75" customHeight="1">
      <c r="A394" s="1" t="s">
        <v>865</v>
      </c>
      <c r="B394" s="1" t="s">
        <v>874</v>
      </c>
      <c r="C394" s="1" t="s">
        <v>875</v>
      </c>
      <c r="D394" s="1" t="s">
        <v>9</v>
      </c>
      <c r="E394" s="1" t="s">
        <v>10</v>
      </c>
      <c r="F394" s="1" t="str">
        <f>IFERROR(__xludf.DUMMYFUNCTION("GOOGLETRANSLATE(C394,""fr"",""en"")"),"#VALUE!")</f>
        <v>#VALUE!</v>
      </c>
    </row>
    <row r="395" ht="15.75" customHeight="1">
      <c r="A395" s="1" t="s">
        <v>865</v>
      </c>
      <c r="B395" s="1" t="s">
        <v>876</v>
      </c>
      <c r="C395" s="1" t="s">
        <v>877</v>
      </c>
      <c r="D395" s="1" t="s">
        <v>9</v>
      </c>
      <c r="E395" s="1" t="s">
        <v>10</v>
      </c>
      <c r="F395" s="1" t="str">
        <f>IFERROR(__xludf.DUMMYFUNCTION("GOOGLETRANSLATE(C395,""fr"",""en"")"),"#VALUE!")</f>
        <v>#VALUE!</v>
      </c>
    </row>
    <row r="396" ht="15.75" customHeight="1">
      <c r="A396" s="1" t="s">
        <v>865</v>
      </c>
      <c r="B396" s="1" t="s">
        <v>878</v>
      </c>
      <c r="C396" s="1" t="s">
        <v>879</v>
      </c>
      <c r="D396" s="1" t="s">
        <v>9</v>
      </c>
      <c r="E396" s="1" t="s">
        <v>10</v>
      </c>
      <c r="F396" s="1" t="str">
        <f>IFERROR(__xludf.DUMMYFUNCTION("GOOGLETRANSLATE(C396,""fr"",""en"")"),"#VALUE!")</f>
        <v>#VALUE!</v>
      </c>
    </row>
    <row r="397" ht="15.75" customHeight="1">
      <c r="A397" s="1" t="s">
        <v>865</v>
      </c>
      <c r="B397" s="1" t="s">
        <v>880</v>
      </c>
      <c r="C397" s="1" t="s">
        <v>881</v>
      </c>
      <c r="D397" s="1" t="s">
        <v>9</v>
      </c>
      <c r="E397" s="1" t="s">
        <v>10</v>
      </c>
      <c r="F397" s="1" t="str">
        <f>IFERROR(__xludf.DUMMYFUNCTION("GOOGLETRANSLATE(C397,""fr"",""en"")"),"#VALUE!")</f>
        <v>#VALUE!</v>
      </c>
    </row>
    <row r="398" ht="15.75" customHeight="1">
      <c r="A398" s="1" t="s">
        <v>865</v>
      </c>
      <c r="B398" s="1" t="s">
        <v>882</v>
      </c>
      <c r="C398" s="1" t="s">
        <v>883</v>
      </c>
      <c r="D398" s="1" t="s">
        <v>9</v>
      </c>
      <c r="E398" s="1" t="s">
        <v>10</v>
      </c>
      <c r="F398" s="1" t="str">
        <f>IFERROR(__xludf.DUMMYFUNCTION("GOOGLETRANSLATE(C398,""fr"",""en"")"),"#VALUE!")</f>
        <v>#VALUE!</v>
      </c>
    </row>
    <row r="399" ht="15.75" customHeight="1">
      <c r="A399" s="1" t="s">
        <v>865</v>
      </c>
      <c r="B399" s="1" t="s">
        <v>884</v>
      </c>
      <c r="C399" s="1" t="s">
        <v>885</v>
      </c>
      <c r="D399" s="1" t="s">
        <v>9</v>
      </c>
      <c r="E399" s="1" t="s">
        <v>10</v>
      </c>
      <c r="F399" s="1" t="str">
        <f>IFERROR(__xludf.DUMMYFUNCTION("GOOGLETRANSLATE(C399,""fr"",""en"")"),"#VALUE!")</f>
        <v>#VALUE!</v>
      </c>
    </row>
    <row r="400" ht="15.75" customHeight="1">
      <c r="A400" s="1" t="s">
        <v>865</v>
      </c>
      <c r="B400" s="1" t="s">
        <v>886</v>
      </c>
      <c r="C400" s="1" t="s">
        <v>887</v>
      </c>
      <c r="D400" s="1" t="s">
        <v>9</v>
      </c>
      <c r="E400" s="1" t="s">
        <v>10</v>
      </c>
      <c r="F400" s="1" t="str">
        <f>IFERROR(__xludf.DUMMYFUNCTION("GOOGLETRANSLATE(C400,""fr"",""en"")"),"#VALUE!")</f>
        <v>#VALUE!</v>
      </c>
    </row>
    <row r="401" ht="15.75" customHeight="1">
      <c r="A401" s="1" t="s">
        <v>865</v>
      </c>
      <c r="B401" s="1" t="s">
        <v>888</v>
      </c>
      <c r="C401" s="1" t="s">
        <v>889</v>
      </c>
      <c r="D401" s="1" t="s">
        <v>9</v>
      </c>
      <c r="E401" s="1" t="s">
        <v>10</v>
      </c>
      <c r="F401" s="1" t="str">
        <f>IFERROR(__xludf.DUMMYFUNCTION("GOOGLETRANSLATE(C401,""fr"",""en"")"),"#VALUE!")</f>
        <v>#VALUE!</v>
      </c>
    </row>
    <row r="402" ht="15.75" customHeight="1">
      <c r="A402" s="1" t="s">
        <v>865</v>
      </c>
      <c r="B402" s="1" t="s">
        <v>890</v>
      </c>
      <c r="C402" s="1" t="s">
        <v>891</v>
      </c>
      <c r="D402" s="1" t="s">
        <v>9</v>
      </c>
      <c r="E402" s="1" t="s">
        <v>10</v>
      </c>
      <c r="F402" s="1" t="str">
        <f>IFERROR(__xludf.DUMMYFUNCTION("GOOGLETRANSLATE(C402,""fr"",""en"")"),"#VALUE!")</f>
        <v>#VALUE!</v>
      </c>
    </row>
    <row r="403" ht="15.75" customHeight="1">
      <c r="A403" s="1" t="s">
        <v>892</v>
      </c>
      <c r="B403" s="1" t="s">
        <v>893</v>
      </c>
      <c r="C403" s="1" t="s">
        <v>894</v>
      </c>
      <c r="D403" s="1" t="s">
        <v>9</v>
      </c>
      <c r="E403" s="1" t="s">
        <v>10</v>
      </c>
      <c r="F403" s="1" t="str">
        <f>IFERROR(__xludf.DUMMYFUNCTION("GOOGLETRANSLATE(C403,""fr"",""en"")"),"#VALUE!")</f>
        <v>#VALUE!</v>
      </c>
    </row>
    <row r="404" ht="15.75" customHeight="1">
      <c r="A404" s="1" t="s">
        <v>892</v>
      </c>
      <c r="B404" s="1" t="s">
        <v>895</v>
      </c>
      <c r="C404" s="1" t="s">
        <v>896</v>
      </c>
      <c r="D404" s="1" t="s">
        <v>9</v>
      </c>
      <c r="E404" s="1" t="s">
        <v>10</v>
      </c>
      <c r="F404" s="1" t="str">
        <f>IFERROR(__xludf.DUMMYFUNCTION("GOOGLETRANSLATE(C404,""fr"",""en"")"),"#VALUE!")</f>
        <v>#VALUE!</v>
      </c>
    </row>
    <row r="405" ht="15.75" customHeight="1">
      <c r="A405" s="1" t="s">
        <v>892</v>
      </c>
      <c r="B405" s="1" t="s">
        <v>897</v>
      </c>
      <c r="C405" s="1" t="s">
        <v>898</v>
      </c>
      <c r="D405" s="1" t="s">
        <v>9</v>
      </c>
      <c r="E405" s="1" t="s">
        <v>10</v>
      </c>
      <c r="F405" s="1" t="str">
        <f>IFERROR(__xludf.DUMMYFUNCTION("GOOGLETRANSLATE(C405,""fr"",""en"")"),"#VALUE!")</f>
        <v>#VALUE!</v>
      </c>
    </row>
    <row r="406" ht="15.75" customHeight="1">
      <c r="A406" s="1" t="s">
        <v>892</v>
      </c>
      <c r="B406" s="1" t="s">
        <v>899</v>
      </c>
      <c r="C406" s="1" t="s">
        <v>900</v>
      </c>
      <c r="D406" s="1" t="s">
        <v>9</v>
      </c>
      <c r="E406" s="1" t="s">
        <v>10</v>
      </c>
      <c r="F406" s="1" t="str">
        <f>IFERROR(__xludf.DUMMYFUNCTION("GOOGLETRANSLATE(C406,""fr"",""en"")"),"#VALUE!")</f>
        <v>#VALUE!</v>
      </c>
    </row>
    <row r="407" ht="15.75" customHeight="1">
      <c r="A407" s="1" t="s">
        <v>892</v>
      </c>
      <c r="B407" s="1" t="s">
        <v>901</v>
      </c>
      <c r="C407" s="1" t="s">
        <v>902</v>
      </c>
      <c r="D407" s="1" t="s">
        <v>9</v>
      </c>
      <c r="E407" s="1" t="s">
        <v>10</v>
      </c>
      <c r="F407" s="1" t="str">
        <f>IFERROR(__xludf.DUMMYFUNCTION("GOOGLETRANSLATE(C407,""fr"",""en"")"),"#VALUE!")</f>
        <v>#VALUE!</v>
      </c>
    </row>
    <row r="408" ht="15.75" customHeight="1">
      <c r="A408" s="1" t="s">
        <v>903</v>
      </c>
      <c r="B408" s="1" t="s">
        <v>904</v>
      </c>
      <c r="C408" s="1" t="s">
        <v>905</v>
      </c>
      <c r="D408" s="1" t="s">
        <v>9</v>
      </c>
      <c r="E408" s="1" t="s">
        <v>10</v>
      </c>
      <c r="F408" s="1" t="str">
        <f>IFERROR(__xludf.DUMMYFUNCTION("GOOGLETRANSLATE(C408,""fr"",""en"")"),"#VALUE!")</f>
        <v>#VALUE!</v>
      </c>
    </row>
    <row r="409" ht="15.75" customHeight="1">
      <c r="A409" s="1" t="s">
        <v>903</v>
      </c>
      <c r="B409" s="1" t="s">
        <v>906</v>
      </c>
      <c r="C409" s="1" t="s">
        <v>907</v>
      </c>
      <c r="D409" s="1" t="s">
        <v>9</v>
      </c>
      <c r="E409" s="1" t="s">
        <v>10</v>
      </c>
      <c r="F409" s="1" t="str">
        <f>IFERROR(__xludf.DUMMYFUNCTION("GOOGLETRANSLATE(C409,""fr"",""en"")"),"#VALUE!")</f>
        <v>#VALUE!</v>
      </c>
    </row>
    <row r="410" ht="15.75" customHeight="1">
      <c r="A410" s="1" t="s">
        <v>903</v>
      </c>
      <c r="B410" s="1" t="s">
        <v>908</v>
      </c>
      <c r="C410" s="1" t="s">
        <v>909</v>
      </c>
      <c r="D410" s="1" t="s">
        <v>9</v>
      </c>
      <c r="E410" s="1" t="s">
        <v>10</v>
      </c>
      <c r="F410" s="1" t="str">
        <f>IFERROR(__xludf.DUMMYFUNCTION("GOOGLETRANSLATE(C410,""fr"",""en"")"),"#VALUE!")</f>
        <v>#VALUE!</v>
      </c>
    </row>
    <row r="411" ht="15.75" customHeight="1">
      <c r="A411" s="1" t="s">
        <v>903</v>
      </c>
      <c r="B411" s="1" t="s">
        <v>910</v>
      </c>
      <c r="C411" s="1" t="s">
        <v>911</v>
      </c>
      <c r="D411" s="1" t="s">
        <v>9</v>
      </c>
      <c r="E411" s="1" t="s">
        <v>10</v>
      </c>
      <c r="F411" s="1" t="str">
        <f>IFERROR(__xludf.DUMMYFUNCTION("GOOGLETRANSLATE(C411,""fr"",""en"")"),"#VALUE!")</f>
        <v>#VALUE!</v>
      </c>
    </row>
    <row r="412" ht="15.75" customHeight="1">
      <c r="A412" s="1" t="s">
        <v>903</v>
      </c>
      <c r="B412" s="1" t="s">
        <v>912</v>
      </c>
      <c r="C412" s="1" t="s">
        <v>913</v>
      </c>
      <c r="D412" s="1" t="s">
        <v>9</v>
      </c>
      <c r="E412" s="1" t="s">
        <v>10</v>
      </c>
      <c r="F412" s="1" t="str">
        <f>IFERROR(__xludf.DUMMYFUNCTION("GOOGLETRANSLATE(C412,""fr"",""en"")"),"#VALUE!")</f>
        <v>#VALUE!</v>
      </c>
    </row>
    <row r="413" ht="15.75" customHeight="1">
      <c r="A413" s="1" t="s">
        <v>903</v>
      </c>
      <c r="B413" s="1" t="s">
        <v>914</v>
      </c>
      <c r="C413" s="1" t="s">
        <v>915</v>
      </c>
      <c r="D413" s="1" t="s">
        <v>9</v>
      </c>
      <c r="E413" s="1" t="s">
        <v>10</v>
      </c>
      <c r="F413" s="1" t="str">
        <f>IFERROR(__xludf.DUMMYFUNCTION("GOOGLETRANSLATE(C413,""fr"",""en"")"),"I am satisfied on the whole, the olive assurance is very responsive, they remind me very quickly and answer all my questions, I am very happy with my insurance")</f>
        <v>I am satisfied on the whole, the olive assurance is very responsive, they remind me very quickly and answer all my questions, I am very happy with my insurance</v>
      </c>
    </row>
    <row r="414" ht="15.75" customHeight="1">
      <c r="A414" s="1" t="s">
        <v>903</v>
      </c>
      <c r="B414" s="1" t="s">
        <v>916</v>
      </c>
      <c r="C414" s="1" t="s">
        <v>917</v>
      </c>
      <c r="D414" s="1" t="s">
        <v>9</v>
      </c>
      <c r="E414" s="1" t="s">
        <v>10</v>
      </c>
      <c r="F414" s="1" t="str">
        <f>IFERROR(__xludf.DUMMYFUNCTION("GOOGLETRANSLATE(C414,""fr"",""en"")"),"#VALUE!")</f>
        <v>#VALUE!</v>
      </c>
    </row>
    <row r="415" ht="15.75" customHeight="1">
      <c r="A415" s="1" t="s">
        <v>903</v>
      </c>
      <c r="B415" s="1" t="s">
        <v>918</v>
      </c>
      <c r="C415" s="1" t="s">
        <v>919</v>
      </c>
      <c r="D415" s="1" t="s">
        <v>9</v>
      </c>
      <c r="E415" s="1" t="s">
        <v>10</v>
      </c>
      <c r="F415" s="1" t="str">
        <f>IFERROR(__xludf.DUMMYFUNCTION("GOOGLETRANSLATE(C415,""fr"",""en"")"),"#VALUE!")</f>
        <v>#VALUE!</v>
      </c>
    </row>
    <row r="416" ht="15.75" customHeight="1">
      <c r="A416" s="1" t="s">
        <v>920</v>
      </c>
      <c r="B416" s="1" t="s">
        <v>921</v>
      </c>
      <c r="C416" s="1" t="s">
        <v>922</v>
      </c>
      <c r="D416" s="1" t="s">
        <v>9</v>
      </c>
      <c r="E416" s="1" t="s">
        <v>10</v>
      </c>
      <c r="F416" s="1" t="str">
        <f>IFERROR(__xludf.DUMMYFUNCTION("GOOGLETRANSLATE(C416,""fr"",""en"")"),"#VALUE!")</f>
        <v>#VALUE!</v>
      </c>
    </row>
    <row r="417" ht="15.75" customHeight="1">
      <c r="A417" s="1" t="s">
        <v>920</v>
      </c>
      <c r="B417" s="1" t="s">
        <v>923</v>
      </c>
      <c r="C417" s="1" t="s">
        <v>924</v>
      </c>
      <c r="D417" s="1" t="s">
        <v>9</v>
      </c>
      <c r="E417" s="1" t="s">
        <v>10</v>
      </c>
      <c r="F417" s="1" t="str">
        <f>IFERROR(__xludf.DUMMYFUNCTION("GOOGLETRANSLATE(C417,""fr"",""en"")"),"#VALUE!")</f>
        <v>#VALUE!</v>
      </c>
    </row>
    <row r="418" ht="15.75" customHeight="1">
      <c r="A418" s="1" t="s">
        <v>920</v>
      </c>
      <c r="B418" s="1" t="s">
        <v>925</v>
      </c>
      <c r="C418" s="1" t="s">
        <v>926</v>
      </c>
      <c r="D418" s="1" t="s">
        <v>9</v>
      </c>
      <c r="E418" s="1" t="s">
        <v>10</v>
      </c>
      <c r="F418" s="1" t="str">
        <f>IFERROR(__xludf.DUMMYFUNCTION("GOOGLETRANSLATE(C418,""fr"",""en"")"),"#VALUE!")</f>
        <v>#VALUE!</v>
      </c>
    </row>
    <row r="419" ht="15.75" customHeight="1">
      <c r="A419" s="1" t="s">
        <v>927</v>
      </c>
      <c r="B419" s="1" t="s">
        <v>928</v>
      </c>
      <c r="C419" s="1" t="s">
        <v>929</v>
      </c>
      <c r="D419" s="1" t="s">
        <v>9</v>
      </c>
      <c r="E419" s="1" t="s">
        <v>10</v>
      </c>
      <c r="F419" s="1" t="str">
        <f>IFERROR(__xludf.DUMMYFUNCTION("GOOGLETRANSLATE(C419,""fr"",""en"")"),"#VALUE!")</f>
        <v>#VALUE!</v>
      </c>
    </row>
    <row r="420" ht="15.75" customHeight="1">
      <c r="A420" s="1" t="s">
        <v>927</v>
      </c>
      <c r="B420" s="1" t="s">
        <v>930</v>
      </c>
      <c r="C420" s="1" t="s">
        <v>931</v>
      </c>
      <c r="D420" s="1" t="s">
        <v>9</v>
      </c>
      <c r="E420" s="1" t="s">
        <v>10</v>
      </c>
      <c r="F420" s="1" t="str">
        <f>IFERROR(__xludf.DUMMYFUNCTION("GOOGLETRANSLATE(C420,""fr"",""en"")"),"#VALUE!")</f>
        <v>#VALUE!</v>
      </c>
    </row>
    <row r="421" ht="15.75" customHeight="1">
      <c r="A421" s="1" t="s">
        <v>927</v>
      </c>
      <c r="B421" s="1" t="s">
        <v>932</v>
      </c>
      <c r="C421" s="1" t="s">
        <v>933</v>
      </c>
      <c r="D421" s="1" t="s">
        <v>9</v>
      </c>
      <c r="E421" s="1" t="s">
        <v>10</v>
      </c>
      <c r="F421" s="1" t="str">
        <f>IFERROR(__xludf.DUMMYFUNCTION("GOOGLETRANSLATE(C421,""fr"",""en"")"),"#VALUE!")</f>
        <v>#VALUE!</v>
      </c>
    </row>
    <row r="422" ht="15.75" customHeight="1">
      <c r="A422" s="1" t="s">
        <v>927</v>
      </c>
      <c r="B422" s="1" t="s">
        <v>934</v>
      </c>
      <c r="C422" s="1" t="s">
        <v>935</v>
      </c>
      <c r="D422" s="1" t="s">
        <v>9</v>
      </c>
      <c r="E422" s="1" t="s">
        <v>10</v>
      </c>
      <c r="F422" s="1" t="str">
        <f>IFERROR(__xludf.DUMMYFUNCTION("GOOGLETRANSLATE(C422,""fr"",""en"")"),"#VALUE!")</f>
        <v>#VALUE!</v>
      </c>
    </row>
    <row r="423" ht="15.75" customHeight="1">
      <c r="A423" s="1" t="s">
        <v>927</v>
      </c>
      <c r="B423" s="1" t="s">
        <v>936</v>
      </c>
      <c r="C423" s="1" t="s">
        <v>937</v>
      </c>
      <c r="D423" s="1" t="s">
        <v>9</v>
      </c>
      <c r="E423" s="1" t="s">
        <v>10</v>
      </c>
      <c r="F423" s="1" t="str">
        <f>IFERROR(__xludf.DUMMYFUNCTION("GOOGLETRANSLATE(C423,""fr"",""en"")"),"#VALUE!")</f>
        <v>#VALUE!</v>
      </c>
    </row>
    <row r="424" ht="15.75" customHeight="1">
      <c r="A424" s="1" t="s">
        <v>938</v>
      </c>
      <c r="B424" s="1" t="s">
        <v>939</v>
      </c>
      <c r="C424" s="1" t="s">
        <v>940</v>
      </c>
      <c r="D424" s="1" t="s">
        <v>9</v>
      </c>
      <c r="E424" s="1" t="s">
        <v>10</v>
      </c>
      <c r="F424" s="1" t="str">
        <f>IFERROR(__xludf.DUMMYFUNCTION("GOOGLETRANSLATE(C424,""fr"",""en"")"),"#VALUE!")</f>
        <v>#VALUE!</v>
      </c>
    </row>
    <row r="425" ht="15.75" customHeight="1">
      <c r="A425" s="1" t="s">
        <v>938</v>
      </c>
      <c r="B425" s="1" t="s">
        <v>941</v>
      </c>
      <c r="C425" s="1" t="s">
        <v>942</v>
      </c>
      <c r="D425" s="1" t="s">
        <v>9</v>
      </c>
      <c r="E425" s="1" t="s">
        <v>10</v>
      </c>
      <c r="F425" s="1" t="str">
        <f>IFERROR(__xludf.DUMMYFUNCTION("GOOGLETRANSLATE(C425,""fr"",""en"")"),"#VALUE!")</f>
        <v>#VALUE!</v>
      </c>
    </row>
    <row r="426" ht="15.75" customHeight="1">
      <c r="A426" s="1" t="s">
        <v>938</v>
      </c>
      <c r="B426" s="1" t="s">
        <v>943</v>
      </c>
      <c r="C426" s="1" t="s">
        <v>944</v>
      </c>
      <c r="D426" s="1" t="s">
        <v>9</v>
      </c>
      <c r="E426" s="1" t="s">
        <v>10</v>
      </c>
      <c r="F426" s="1" t="str">
        <f>IFERROR(__xludf.DUMMYFUNCTION("GOOGLETRANSLATE(C426,""fr"",""en"")"),"#VALUE!")</f>
        <v>#VALUE!</v>
      </c>
    </row>
    <row r="427" ht="15.75" customHeight="1">
      <c r="A427" s="1" t="s">
        <v>938</v>
      </c>
      <c r="B427" s="1" t="s">
        <v>945</v>
      </c>
      <c r="C427" s="1" t="s">
        <v>946</v>
      </c>
      <c r="D427" s="1" t="s">
        <v>9</v>
      </c>
      <c r="E427" s="1" t="s">
        <v>10</v>
      </c>
      <c r="F427" s="1" t="str">
        <f>IFERROR(__xludf.DUMMYFUNCTION("GOOGLETRANSLATE(C427,""fr"",""en"")"),"#VALUE!")</f>
        <v>#VALUE!</v>
      </c>
    </row>
    <row r="428" ht="15.75" customHeight="1">
      <c r="A428" s="1" t="s">
        <v>938</v>
      </c>
      <c r="B428" s="1" t="s">
        <v>947</v>
      </c>
      <c r="C428" s="1" t="s">
        <v>948</v>
      </c>
      <c r="D428" s="1" t="s">
        <v>9</v>
      </c>
      <c r="E428" s="1" t="s">
        <v>10</v>
      </c>
      <c r="F428" s="1" t="str">
        <f>IFERROR(__xludf.DUMMYFUNCTION("GOOGLETRANSLATE(C428,""fr"",""en"")"),"#VALUE!")</f>
        <v>#VALUE!</v>
      </c>
    </row>
    <row r="429" ht="15.75" customHeight="1">
      <c r="A429" s="1" t="s">
        <v>938</v>
      </c>
      <c r="B429" s="1" t="s">
        <v>949</v>
      </c>
      <c r="C429" s="1" t="s">
        <v>950</v>
      </c>
      <c r="D429" s="1" t="s">
        <v>9</v>
      </c>
      <c r="E429" s="1" t="s">
        <v>10</v>
      </c>
      <c r="F429" s="1" t="str">
        <f>IFERROR(__xludf.DUMMYFUNCTION("GOOGLETRANSLATE(C429,""fr"",""en"")"),"#VALUE!")</f>
        <v>#VALUE!</v>
      </c>
    </row>
    <row r="430" ht="15.75" customHeight="1">
      <c r="A430" s="1" t="s">
        <v>938</v>
      </c>
      <c r="B430" s="1" t="s">
        <v>951</v>
      </c>
      <c r="C430" s="1" t="s">
        <v>952</v>
      </c>
      <c r="D430" s="1" t="s">
        <v>9</v>
      </c>
      <c r="E430" s="1" t="s">
        <v>10</v>
      </c>
      <c r="F430" s="1" t="str">
        <f>IFERROR(__xludf.DUMMYFUNCTION("GOOGLETRANSLATE(C430,""fr"",""en"")"),"#VALUE!")</f>
        <v>#VALUE!</v>
      </c>
    </row>
    <row r="431" ht="15.75" customHeight="1">
      <c r="A431" s="1" t="s">
        <v>938</v>
      </c>
      <c r="B431" s="1" t="s">
        <v>953</v>
      </c>
      <c r="C431" s="1" t="s">
        <v>954</v>
      </c>
      <c r="D431" s="1" t="s">
        <v>9</v>
      </c>
      <c r="E431" s="1" t="s">
        <v>10</v>
      </c>
      <c r="F431" s="1" t="str">
        <f>IFERROR(__xludf.DUMMYFUNCTION("GOOGLETRANSLATE(C431,""fr"",""en"")"),"#VALUE!")</f>
        <v>#VALUE!</v>
      </c>
    </row>
    <row r="432" ht="15.75" customHeight="1">
      <c r="A432" s="1" t="s">
        <v>938</v>
      </c>
      <c r="B432" s="1" t="s">
        <v>955</v>
      </c>
      <c r="C432" s="1" t="s">
        <v>956</v>
      </c>
      <c r="D432" s="1" t="s">
        <v>9</v>
      </c>
      <c r="E432" s="1" t="s">
        <v>10</v>
      </c>
      <c r="F432" s="1" t="str">
        <f>IFERROR(__xludf.DUMMYFUNCTION("GOOGLETRANSLATE(C432,""fr"",""en"")"),"#VALUE!")</f>
        <v>#VALUE!</v>
      </c>
    </row>
    <row r="433" ht="15.75" customHeight="1">
      <c r="A433" s="1" t="s">
        <v>938</v>
      </c>
      <c r="B433" s="1" t="s">
        <v>957</v>
      </c>
      <c r="C433" s="1" t="s">
        <v>958</v>
      </c>
      <c r="D433" s="1" t="s">
        <v>9</v>
      </c>
      <c r="E433" s="1" t="s">
        <v>10</v>
      </c>
      <c r="F433" s="1" t="str">
        <f>IFERROR(__xludf.DUMMYFUNCTION("GOOGLETRANSLATE(C433,""fr"",""en"")"),"#VALUE!")</f>
        <v>#VALUE!</v>
      </c>
    </row>
    <row r="434" ht="15.75" customHeight="1">
      <c r="A434" s="1" t="s">
        <v>938</v>
      </c>
      <c r="B434" s="1" t="s">
        <v>959</v>
      </c>
      <c r="C434" s="1" t="s">
        <v>960</v>
      </c>
      <c r="D434" s="1" t="s">
        <v>9</v>
      </c>
      <c r="E434" s="1" t="s">
        <v>10</v>
      </c>
      <c r="F434" s="1" t="str">
        <f>IFERROR(__xludf.DUMMYFUNCTION("GOOGLETRANSLATE(C434,""fr"",""en"")"),"#VALUE!")</f>
        <v>#VALUE!</v>
      </c>
    </row>
    <row r="435" ht="15.75" customHeight="1">
      <c r="A435" s="1" t="s">
        <v>961</v>
      </c>
      <c r="B435" s="1" t="s">
        <v>962</v>
      </c>
      <c r="C435" s="1" t="s">
        <v>963</v>
      </c>
      <c r="D435" s="1" t="s">
        <v>9</v>
      </c>
      <c r="E435" s="1" t="s">
        <v>10</v>
      </c>
      <c r="F435" s="1" t="str">
        <f>IFERROR(__xludf.DUMMYFUNCTION("GOOGLETRANSLATE(C435,""fr"",""en"")"),"#VALUE!")</f>
        <v>#VALUE!</v>
      </c>
    </row>
    <row r="436" ht="15.75" customHeight="1">
      <c r="A436" s="1" t="s">
        <v>961</v>
      </c>
      <c r="B436" s="1" t="s">
        <v>964</v>
      </c>
      <c r="C436" s="1" t="s">
        <v>965</v>
      </c>
      <c r="D436" s="1" t="s">
        <v>9</v>
      </c>
      <c r="E436" s="1" t="s">
        <v>10</v>
      </c>
      <c r="F436" s="1" t="str">
        <f>IFERROR(__xludf.DUMMYFUNCTION("GOOGLETRANSLATE(C436,""fr"",""en"")"),"#VALUE!")</f>
        <v>#VALUE!</v>
      </c>
    </row>
    <row r="437" ht="15.75" customHeight="1">
      <c r="A437" s="1" t="s">
        <v>961</v>
      </c>
      <c r="B437" s="1" t="s">
        <v>966</v>
      </c>
      <c r="C437" s="1" t="s">
        <v>967</v>
      </c>
      <c r="D437" s="1" t="s">
        <v>9</v>
      </c>
      <c r="E437" s="1" t="s">
        <v>10</v>
      </c>
      <c r="F437" s="1" t="str">
        <f>IFERROR(__xludf.DUMMYFUNCTION("GOOGLETRANSLATE(C437,""fr"",""en"")"),"#VALUE!")</f>
        <v>#VALUE!</v>
      </c>
    </row>
    <row r="438" ht="15.75" customHeight="1">
      <c r="A438" s="1" t="s">
        <v>961</v>
      </c>
      <c r="B438" s="1" t="s">
        <v>968</v>
      </c>
      <c r="C438" s="1" t="s">
        <v>969</v>
      </c>
      <c r="D438" s="1" t="s">
        <v>9</v>
      </c>
      <c r="E438" s="1" t="s">
        <v>10</v>
      </c>
      <c r="F438" s="1" t="str">
        <f>IFERROR(__xludf.DUMMYFUNCTION("GOOGLETRANSLATE(C438,""fr"",""en"")"),"#VALUE!")</f>
        <v>#VALUE!</v>
      </c>
    </row>
    <row r="439" ht="15.75" customHeight="1">
      <c r="A439" s="1" t="s">
        <v>961</v>
      </c>
      <c r="B439" s="1" t="s">
        <v>970</v>
      </c>
      <c r="C439" s="1" t="s">
        <v>971</v>
      </c>
      <c r="D439" s="1" t="s">
        <v>9</v>
      </c>
      <c r="E439" s="1" t="s">
        <v>10</v>
      </c>
      <c r="F439" s="1" t="str">
        <f>IFERROR(__xludf.DUMMYFUNCTION("GOOGLETRANSLATE(C439,""fr"",""en"")"),"#VALUE!")</f>
        <v>#VALUE!</v>
      </c>
    </row>
    <row r="440" ht="15.75" customHeight="1">
      <c r="A440" s="1" t="s">
        <v>961</v>
      </c>
      <c r="B440" s="1" t="s">
        <v>972</v>
      </c>
      <c r="C440" s="1" t="s">
        <v>973</v>
      </c>
      <c r="D440" s="1" t="s">
        <v>9</v>
      </c>
      <c r="E440" s="1" t="s">
        <v>10</v>
      </c>
      <c r="F440" s="1" t="str">
        <f>IFERROR(__xludf.DUMMYFUNCTION("GOOGLETRANSLATE(C440,""fr"",""en"")"),"#VALUE!")</f>
        <v>#VALUE!</v>
      </c>
    </row>
    <row r="441" ht="15.75" customHeight="1">
      <c r="A441" s="1" t="s">
        <v>961</v>
      </c>
      <c r="B441" s="1" t="s">
        <v>974</v>
      </c>
      <c r="C441" s="1" t="s">
        <v>975</v>
      </c>
      <c r="D441" s="1" t="s">
        <v>9</v>
      </c>
      <c r="E441" s="1" t="s">
        <v>10</v>
      </c>
      <c r="F441" s="1" t="str">
        <f>IFERROR(__xludf.DUMMYFUNCTION("GOOGLETRANSLATE(C441,""fr"",""en"")"),"Very satisfied with customer service, price and speed to ensure my vehicle. Simple, digitalized subscription and very attentive customer service.")</f>
        <v>Very satisfied with customer service, price and speed to ensure my vehicle. Simple, digitalized subscription and very attentive customer service.</v>
      </c>
    </row>
    <row r="442" ht="15.75" customHeight="1">
      <c r="A442" s="1" t="s">
        <v>976</v>
      </c>
      <c r="B442" s="1" t="s">
        <v>977</v>
      </c>
      <c r="C442" s="1" t="s">
        <v>978</v>
      </c>
      <c r="D442" s="1" t="s">
        <v>9</v>
      </c>
      <c r="E442" s="1" t="s">
        <v>10</v>
      </c>
      <c r="F442" s="1" t="str">
        <f>IFERROR(__xludf.DUMMYFUNCTION("GOOGLETRANSLATE(C442,""fr"",""en"")"),"#VALUE!")</f>
        <v>#VALUE!</v>
      </c>
    </row>
    <row r="443" ht="15.75" customHeight="1">
      <c r="A443" s="1" t="s">
        <v>976</v>
      </c>
      <c r="B443" s="1" t="s">
        <v>979</v>
      </c>
      <c r="C443" s="1" t="s">
        <v>980</v>
      </c>
      <c r="D443" s="1" t="s">
        <v>9</v>
      </c>
      <c r="E443" s="1" t="s">
        <v>10</v>
      </c>
      <c r="F443" s="1" t="str">
        <f>IFERROR(__xludf.DUMMYFUNCTION("GOOGLETRANSLATE(C443,""fr"",""en"")"),"#VALUE!")</f>
        <v>#VALUE!</v>
      </c>
    </row>
    <row r="444" ht="15.75" customHeight="1">
      <c r="A444" s="1" t="s">
        <v>976</v>
      </c>
      <c r="B444" s="1" t="s">
        <v>981</v>
      </c>
      <c r="C444" s="1" t="s">
        <v>982</v>
      </c>
      <c r="D444" s="1" t="s">
        <v>9</v>
      </c>
      <c r="E444" s="1" t="s">
        <v>10</v>
      </c>
      <c r="F444" s="1" t="str">
        <f>IFERROR(__xludf.DUMMYFUNCTION("GOOGLETRANSLATE(C444,""fr"",""en"")"),"#VALUE!")</f>
        <v>#VALUE!</v>
      </c>
    </row>
    <row r="445" ht="15.75" customHeight="1">
      <c r="A445" s="1" t="s">
        <v>976</v>
      </c>
      <c r="B445" s="1" t="s">
        <v>983</v>
      </c>
      <c r="C445" s="1" t="s">
        <v>984</v>
      </c>
      <c r="D445" s="1" t="s">
        <v>9</v>
      </c>
      <c r="E445" s="1" t="s">
        <v>10</v>
      </c>
      <c r="F445" s="1" t="str">
        <f>IFERROR(__xludf.DUMMYFUNCTION("GOOGLETRANSLATE(C445,""fr"",""en"")"),"#VALUE!")</f>
        <v>#VALUE!</v>
      </c>
    </row>
    <row r="446" ht="15.75" customHeight="1">
      <c r="A446" s="1" t="s">
        <v>976</v>
      </c>
      <c r="B446" s="1" t="s">
        <v>985</v>
      </c>
      <c r="C446" s="1" t="s">
        <v>986</v>
      </c>
      <c r="D446" s="1" t="s">
        <v>9</v>
      </c>
      <c r="E446" s="1" t="s">
        <v>10</v>
      </c>
      <c r="F446" s="1" t="str">
        <f>IFERROR(__xludf.DUMMYFUNCTION("GOOGLETRANSLATE(C446,""fr"",""en"")"),"#VALUE!")</f>
        <v>#VALUE!</v>
      </c>
    </row>
    <row r="447" ht="15.75" customHeight="1">
      <c r="A447" s="1" t="s">
        <v>976</v>
      </c>
      <c r="B447" s="1" t="s">
        <v>987</v>
      </c>
      <c r="C447" s="1" t="s">
        <v>988</v>
      </c>
      <c r="D447" s="1" t="s">
        <v>9</v>
      </c>
      <c r="E447" s="1" t="s">
        <v>10</v>
      </c>
      <c r="F447" s="1" t="str">
        <f>IFERROR(__xludf.DUMMYFUNCTION("GOOGLETRANSLATE(C447,""fr"",""en"")"),"#VALUE!")</f>
        <v>#VALUE!</v>
      </c>
    </row>
    <row r="448" ht="15.75" customHeight="1">
      <c r="A448" s="1" t="s">
        <v>976</v>
      </c>
      <c r="B448" s="1" t="s">
        <v>989</v>
      </c>
      <c r="C448" s="1" t="s">
        <v>990</v>
      </c>
      <c r="D448" s="1" t="s">
        <v>9</v>
      </c>
      <c r="E448" s="1" t="s">
        <v>10</v>
      </c>
      <c r="F448" s="1" t="str">
        <f>IFERROR(__xludf.DUMMYFUNCTION("GOOGLETRANSLATE(C448,""fr"",""en"")"),"#VALUE!")</f>
        <v>#VALUE!</v>
      </c>
    </row>
    <row r="449" ht="15.75" customHeight="1">
      <c r="A449" s="1" t="s">
        <v>976</v>
      </c>
      <c r="B449" s="1" t="s">
        <v>991</v>
      </c>
      <c r="C449" s="1" t="s">
        <v>992</v>
      </c>
      <c r="D449" s="1" t="s">
        <v>9</v>
      </c>
      <c r="E449" s="1" t="s">
        <v>10</v>
      </c>
      <c r="F449" s="1" t="str">
        <f>IFERROR(__xludf.DUMMYFUNCTION("GOOGLETRANSLATE(C449,""fr"",""en"")"),"#VALUE!")</f>
        <v>#VALUE!</v>
      </c>
    </row>
    <row r="450" ht="15.75" customHeight="1">
      <c r="A450" s="1" t="s">
        <v>993</v>
      </c>
      <c r="B450" s="1" t="s">
        <v>994</v>
      </c>
      <c r="C450" s="1" t="s">
        <v>995</v>
      </c>
      <c r="D450" s="1" t="s">
        <v>9</v>
      </c>
      <c r="E450" s="1" t="s">
        <v>10</v>
      </c>
      <c r="F450" s="1" t="str">
        <f>IFERROR(__xludf.DUMMYFUNCTION("GOOGLETRANSLATE(C450,""fr"",""en"")"),"#VALUE!")</f>
        <v>#VALUE!</v>
      </c>
    </row>
    <row r="451" ht="15.75" customHeight="1">
      <c r="A451" s="1" t="s">
        <v>993</v>
      </c>
      <c r="B451" s="1" t="s">
        <v>996</v>
      </c>
      <c r="C451" s="1" t="s">
        <v>997</v>
      </c>
      <c r="D451" s="1" t="s">
        <v>9</v>
      </c>
      <c r="E451" s="1" t="s">
        <v>10</v>
      </c>
      <c r="F451" s="1" t="str">
        <f>IFERROR(__xludf.DUMMYFUNCTION("GOOGLETRANSLATE(C451,""fr"",""en"")"),"#VALUE!")</f>
        <v>#VALUE!</v>
      </c>
    </row>
    <row r="452" ht="15.75" customHeight="1">
      <c r="A452" s="1" t="s">
        <v>993</v>
      </c>
      <c r="B452" s="1" t="s">
        <v>998</v>
      </c>
      <c r="C452" s="1" t="s">
        <v>999</v>
      </c>
      <c r="D452" s="1" t="s">
        <v>9</v>
      </c>
      <c r="E452" s="1" t="s">
        <v>10</v>
      </c>
      <c r="F452" s="1" t="str">
        <f>IFERROR(__xludf.DUMMYFUNCTION("GOOGLETRANSLATE(C452,""fr"",""en"")"),"#VALUE!")</f>
        <v>#VALUE!</v>
      </c>
    </row>
    <row r="453" ht="15.75" customHeight="1">
      <c r="A453" s="1" t="s">
        <v>993</v>
      </c>
      <c r="B453" s="1" t="s">
        <v>1000</v>
      </c>
      <c r="C453" s="1" t="s">
        <v>1001</v>
      </c>
      <c r="D453" s="1" t="s">
        <v>9</v>
      </c>
      <c r="E453" s="1" t="s">
        <v>10</v>
      </c>
      <c r="F453" s="1" t="str">
        <f>IFERROR(__xludf.DUMMYFUNCTION("GOOGLETRANSLATE(C453,""fr"",""en"")"),"#VALUE!")</f>
        <v>#VALUE!</v>
      </c>
    </row>
    <row r="454" ht="15.75" customHeight="1">
      <c r="A454" s="1" t="s">
        <v>993</v>
      </c>
      <c r="B454" s="1" t="s">
        <v>1002</v>
      </c>
      <c r="C454" s="1" t="s">
        <v>1003</v>
      </c>
      <c r="D454" s="1" t="s">
        <v>9</v>
      </c>
      <c r="E454" s="1" t="s">
        <v>10</v>
      </c>
      <c r="F454" s="1" t="str">
        <f>IFERROR(__xludf.DUMMYFUNCTION("GOOGLETRANSLATE(C454,""fr"",""en"")"),"#VALUE!")</f>
        <v>#VALUE!</v>
      </c>
    </row>
    <row r="455" ht="15.75" customHeight="1">
      <c r="A455" s="1" t="s">
        <v>993</v>
      </c>
      <c r="B455" s="1" t="s">
        <v>1004</v>
      </c>
      <c r="C455" s="1" t="s">
        <v>1005</v>
      </c>
      <c r="D455" s="1" t="s">
        <v>9</v>
      </c>
      <c r="E455" s="1" t="s">
        <v>10</v>
      </c>
      <c r="F455" s="1" t="str">
        <f>IFERROR(__xludf.DUMMYFUNCTION("GOOGLETRANSLATE(C455,""fr"",""en"")"),"#VALUE!")</f>
        <v>#VALUE!</v>
      </c>
    </row>
    <row r="456" ht="15.75" customHeight="1">
      <c r="A456" s="1" t="s">
        <v>1006</v>
      </c>
      <c r="B456" s="1" t="s">
        <v>1007</v>
      </c>
      <c r="C456" s="1" t="s">
        <v>1008</v>
      </c>
      <c r="D456" s="1" t="s">
        <v>9</v>
      </c>
      <c r="E456" s="1" t="s">
        <v>10</v>
      </c>
      <c r="F456" s="1" t="str">
        <f>IFERROR(__xludf.DUMMYFUNCTION("GOOGLETRANSLATE(C456,""fr"",""en"")"),"#VALUE!")</f>
        <v>#VALUE!</v>
      </c>
    </row>
    <row r="457" ht="15.75" customHeight="1">
      <c r="A457" s="1" t="s">
        <v>1006</v>
      </c>
      <c r="B457" s="1" t="s">
        <v>1009</v>
      </c>
      <c r="C457" s="1" t="s">
        <v>1010</v>
      </c>
      <c r="D457" s="1" t="s">
        <v>9</v>
      </c>
      <c r="E457" s="1" t="s">
        <v>10</v>
      </c>
      <c r="F457" s="1" t="str">
        <f>IFERROR(__xludf.DUMMYFUNCTION("GOOGLETRANSLATE(C457,""fr"",""en"")"),"#VALUE!")</f>
        <v>#VALUE!</v>
      </c>
    </row>
    <row r="458" ht="15.75" customHeight="1">
      <c r="A458" s="1" t="s">
        <v>1006</v>
      </c>
      <c r="B458" s="1" t="s">
        <v>1011</v>
      </c>
      <c r="C458" s="1" t="s">
        <v>1012</v>
      </c>
      <c r="D458" s="1" t="s">
        <v>9</v>
      </c>
      <c r="E458" s="1" t="s">
        <v>10</v>
      </c>
      <c r="F458" s="1" t="str">
        <f>IFERROR(__xludf.DUMMYFUNCTION("GOOGLETRANSLATE(C458,""fr"",""en"")"),"#VALUE!")</f>
        <v>#VALUE!</v>
      </c>
    </row>
    <row r="459" ht="15.75" customHeight="1">
      <c r="A459" s="1" t="s">
        <v>1006</v>
      </c>
      <c r="B459" s="1" t="s">
        <v>1013</v>
      </c>
      <c r="C459" s="1" t="s">
        <v>1014</v>
      </c>
      <c r="D459" s="1" t="s">
        <v>9</v>
      </c>
      <c r="E459" s="1" t="s">
        <v>10</v>
      </c>
      <c r="F459" s="1" t="str">
        <f>IFERROR(__xludf.DUMMYFUNCTION("GOOGLETRANSLATE(C459,""fr"",""en"")"),"#VALUE!")</f>
        <v>#VALUE!</v>
      </c>
    </row>
    <row r="460" ht="15.75" customHeight="1">
      <c r="A460" s="1" t="s">
        <v>1006</v>
      </c>
      <c r="B460" s="1" t="s">
        <v>1015</v>
      </c>
      <c r="C460" s="1" t="s">
        <v>1016</v>
      </c>
      <c r="D460" s="1" t="s">
        <v>9</v>
      </c>
      <c r="E460" s="1" t="s">
        <v>10</v>
      </c>
      <c r="F460" s="1" t="str">
        <f>IFERROR(__xludf.DUMMYFUNCTION("GOOGLETRANSLATE(C460,""fr"",""en"")"),"#VALUE!")</f>
        <v>#VALUE!</v>
      </c>
    </row>
    <row r="461" ht="15.75" customHeight="1">
      <c r="A461" s="1" t="s">
        <v>1017</v>
      </c>
      <c r="B461" s="1" t="s">
        <v>1018</v>
      </c>
      <c r="C461" s="1" t="s">
        <v>1019</v>
      </c>
      <c r="D461" s="1" t="s">
        <v>9</v>
      </c>
      <c r="E461" s="1" t="s">
        <v>10</v>
      </c>
      <c r="F461" s="1" t="str">
        <f>IFERROR(__xludf.DUMMYFUNCTION("GOOGLETRANSLATE(C461,""fr"",""en"")"),"#VALUE!")</f>
        <v>#VALUE!</v>
      </c>
    </row>
    <row r="462" ht="15.75" customHeight="1">
      <c r="A462" s="1" t="s">
        <v>1017</v>
      </c>
      <c r="B462" s="1" t="s">
        <v>1020</v>
      </c>
      <c r="C462" s="1" t="s">
        <v>1021</v>
      </c>
      <c r="D462" s="1" t="s">
        <v>9</v>
      </c>
      <c r="E462" s="1" t="s">
        <v>10</v>
      </c>
      <c r="F462" s="1" t="str">
        <f>IFERROR(__xludf.DUMMYFUNCTION("GOOGLETRANSLATE(C462,""fr"",""en"")"),"#VALUE!")</f>
        <v>#VALUE!</v>
      </c>
    </row>
    <row r="463" ht="15.75" customHeight="1">
      <c r="A463" s="1" t="s">
        <v>1022</v>
      </c>
      <c r="B463" s="1" t="s">
        <v>1023</v>
      </c>
      <c r="C463" s="1" t="s">
        <v>1024</v>
      </c>
      <c r="D463" s="1" t="s">
        <v>9</v>
      </c>
      <c r="E463" s="1" t="s">
        <v>10</v>
      </c>
      <c r="F463" s="1" t="str">
        <f>IFERROR(__xludf.DUMMYFUNCTION("GOOGLETRANSLATE(C463,""fr"",""en"")"),"#VALUE!")</f>
        <v>#VALUE!</v>
      </c>
    </row>
    <row r="464" ht="15.75" customHeight="1">
      <c r="A464" s="1" t="s">
        <v>1022</v>
      </c>
      <c r="B464" s="1" t="s">
        <v>1025</v>
      </c>
      <c r="C464" s="1" t="s">
        <v>1026</v>
      </c>
      <c r="D464" s="1" t="s">
        <v>9</v>
      </c>
      <c r="E464" s="1" t="s">
        <v>10</v>
      </c>
      <c r="F464" s="1" t="str">
        <f>IFERROR(__xludf.DUMMYFUNCTION("GOOGLETRANSLATE(C464,""fr"",""en"")"),"#VALUE!")</f>
        <v>#VALUE!</v>
      </c>
    </row>
    <row r="465" ht="15.75" customHeight="1">
      <c r="A465" s="1" t="s">
        <v>1022</v>
      </c>
      <c r="B465" s="1" t="s">
        <v>1027</v>
      </c>
      <c r="C465" s="1" t="s">
        <v>1028</v>
      </c>
      <c r="D465" s="1" t="s">
        <v>9</v>
      </c>
      <c r="E465" s="1" t="s">
        <v>10</v>
      </c>
      <c r="F465" s="1" t="str">
        <f>IFERROR(__xludf.DUMMYFUNCTION("GOOGLETRANSLATE(C465,""fr"",""en"")"),"#VALUE!")</f>
        <v>#VALUE!</v>
      </c>
    </row>
    <row r="466" ht="15.75" customHeight="1">
      <c r="A466" s="1" t="s">
        <v>1022</v>
      </c>
      <c r="B466" s="1" t="s">
        <v>1029</v>
      </c>
      <c r="C466" s="1" t="s">
        <v>1030</v>
      </c>
      <c r="D466" s="1" t="s">
        <v>9</v>
      </c>
      <c r="E466" s="1" t="s">
        <v>10</v>
      </c>
      <c r="F466" s="1" t="str">
        <f>IFERROR(__xludf.DUMMYFUNCTION("GOOGLETRANSLATE(C466,""fr"",""en"")"),"#VALUE!")</f>
        <v>#VALUE!</v>
      </c>
    </row>
    <row r="467" ht="15.75" customHeight="1">
      <c r="A467" s="1" t="s">
        <v>1031</v>
      </c>
      <c r="B467" s="1" t="s">
        <v>1032</v>
      </c>
      <c r="C467" s="1" t="s">
        <v>1033</v>
      </c>
      <c r="D467" s="1" t="s">
        <v>9</v>
      </c>
      <c r="E467" s="1" t="s">
        <v>10</v>
      </c>
      <c r="F467" s="1" t="str">
        <f>IFERROR(__xludf.DUMMYFUNCTION("GOOGLETRANSLATE(C467,""fr"",""en"")"),"Satisfied to have had a quote quickly.
Less satisfied not to have had it available directly on the site.
Less satisfied to have to give your opinion just after signing a contract.
Rather ask for opinions after claims :)")</f>
        <v>Satisfied to have had a quote quickly.
Less satisfied not to have had it available directly on the site.
Less satisfied to have to give your opinion just after signing a contract.
Rather ask for opinions after claims :)</v>
      </c>
    </row>
    <row r="468" ht="15.75" customHeight="1">
      <c r="A468" s="1" t="s">
        <v>1031</v>
      </c>
      <c r="B468" s="1" t="s">
        <v>1034</v>
      </c>
      <c r="C468" s="1" t="s">
        <v>1035</v>
      </c>
      <c r="D468" s="1" t="s">
        <v>9</v>
      </c>
      <c r="E468" s="1" t="s">
        <v>10</v>
      </c>
      <c r="F468" s="1" t="str">
        <f>IFERROR(__xludf.DUMMYFUNCTION("GOOGLETRANSLATE(C468,""fr"",""en"")"),"#VALUE!")</f>
        <v>#VALUE!</v>
      </c>
    </row>
    <row r="469" ht="15.75" customHeight="1">
      <c r="A469" s="1" t="s">
        <v>1031</v>
      </c>
      <c r="B469" s="1" t="s">
        <v>1036</v>
      </c>
      <c r="C469" s="1" t="s">
        <v>1037</v>
      </c>
      <c r="D469" s="1" t="s">
        <v>9</v>
      </c>
      <c r="E469" s="1" t="s">
        <v>10</v>
      </c>
      <c r="F469" s="1" t="str">
        <f>IFERROR(__xludf.DUMMYFUNCTION("GOOGLETRANSLATE(C469,""fr"",""en"")"),"#VALUE!")</f>
        <v>#VALUE!</v>
      </c>
    </row>
    <row r="470" ht="15.75" customHeight="1">
      <c r="A470" s="1" t="s">
        <v>1031</v>
      </c>
      <c r="B470" s="1" t="s">
        <v>1038</v>
      </c>
      <c r="C470" s="1" t="s">
        <v>1039</v>
      </c>
      <c r="D470" s="1" t="s">
        <v>9</v>
      </c>
      <c r="E470" s="1" t="s">
        <v>10</v>
      </c>
      <c r="F470" s="1" t="str">
        <f>IFERROR(__xludf.DUMMYFUNCTION("GOOGLETRANSLATE(C470,""fr"",""en"")"),"#VALUE!")</f>
        <v>#VALUE!</v>
      </c>
    </row>
    <row r="471" ht="15.75" customHeight="1">
      <c r="A471" s="1" t="s">
        <v>1031</v>
      </c>
      <c r="B471" s="1" t="s">
        <v>1040</v>
      </c>
      <c r="C471" s="1" t="s">
        <v>1041</v>
      </c>
      <c r="D471" s="1" t="s">
        <v>9</v>
      </c>
      <c r="E471" s="1" t="s">
        <v>10</v>
      </c>
      <c r="F471" s="1" t="str">
        <f>IFERROR(__xludf.DUMMYFUNCTION("GOOGLETRANSLATE(C471,""fr"",""en"")"),"So far I am satisfied
And happy to have assured your olive insurance box I hope I will always be satisfied
Sincerely, Madame Baouane Zarah")</f>
        <v>So far I am satisfied
And happy to have assured your olive insurance box I hope I will always be satisfied
Sincerely, Madame Baouane Zarah</v>
      </c>
    </row>
    <row r="472" ht="15.75" customHeight="1">
      <c r="A472" s="1" t="s">
        <v>1031</v>
      </c>
      <c r="B472" s="1" t="s">
        <v>1042</v>
      </c>
      <c r="C472" s="1" t="s">
        <v>1043</v>
      </c>
      <c r="D472" s="1" t="s">
        <v>9</v>
      </c>
      <c r="E472" s="1" t="s">
        <v>10</v>
      </c>
      <c r="F472" s="1" t="str">
        <f>IFERROR(__xludf.DUMMYFUNCTION("GOOGLETRANSLATE(C472,""fr"",""en"")"),"#VALUE!")</f>
        <v>#VALUE!</v>
      </c>
    </row>
    <row r="473" ht="15.75" customHeight="1">
      <c r="A473" s="1" t="s">
        <v>1031</v>
      </c>
      <c r="B473" s="1" t="s">
        <v>1044</v>
      </c>
      <c r="C473" s="1" t="s">
        <v>1045</v>
      </c>
      <c r="D473" s="1" t="s">
        <v>9</v>
      </c>
      <c r="E473" s="1" t="s">
        <v>10</v>
      </c>
      <c r="F473" s="1" t="str">
        <f>IFERROR(__xludf.DUMMYFUNCTION("GOOGLETRANSLATE(C473,""fr"",""en"")"),"#VALUE!")</f>
        <v>#VALUE!</v>
      </c>
    </row>
    <row r="474" ht="15.75" customHeight="1">
      <c r="A474" s="1" t="s">
        <v>1031</v>
      </c>
      <c r="B474" s="1" t="s">
        <v>1046</v>
      </c>
      <c r="C474" s="1" t="s">
        <v>1047</v>
      </c>
      <c r="D474" s="1" t="s">
        <v>9</v>
      </c>
      <c r="E474" s="1" t="s">
        <v>10</v>
      </c>
      <c r="F474" s="1" t="str">
        <f>IFERROR(__xludf.DUMMYFUNCTION("GOOGLETRANSLATE(C474,""fr"",""en"")"),"#VALUE!")</f>
        <v>#VALUE!</v>
      </c>
    </row>
    <row r="475" ht="15.75" customHeight="1">
      <c r="A475" s="1" t="s">
        <v>1048</v>
      </c>
      <c r="B475" s="1" t="s">
        <v>1049</v>
      </c>
      <c r="C475" s="1" t="s">
        <v>1050</v>
      </c>
      <c r="D475" s="1" t="s">
        <v>9</v>
      </c>
      <c r="E475" s="1" t="s">
        <v>10</v>
      </c>
      <c r="F475" s="1" t="str">
        <f>IFERROR(__xludf.DUMMYFUNCTION("GOOGLETRANSLATE(C475,""fr"",""en"")"),"#VALUE!")</f>
        <v>#VALUE!</v>
      </c>
    </row>
    <row r="476" ht="15.75" customHeight="1">
      <c r="A476" s="1" t="s">
        <v>1048</v>
      </c>
      <c r="B476" s="1" t="s">
        <v>1051</v>
      </c>
      <c r="C476" s="1" t="s">
        <v>1052</v>
      </c>
      <c r="D476" s="1" t="s">
        <v>9</v>
      </c>
      <c r="E476" s="1" t="s">
        <v>10</v>
      </c>
      <c r="F476" s="1" t="str">
        <f>IFERROR(__xludf.DUMMYFUNCTION("GOOGLETRANSLATE(C476,""fr"",""en"")"),"#VALUE!")</f>
        <v>#VALUE!</v>
      </c>
    </row>
    <row r="477" ht="15.75" customHeight="1">
      <c r="A477" s="1" t="s">
        <v>1048</v>
      </c>
      <c r="B477" s="1" t="s">
        <v>1053</v>
      </c>
      <c r="C477" s="1" t="s">
        <v>1054</v>
      </c>
      <c r="D477" s="1" t="s">
        <v>9</v>
      </c>
      <c r="E477" s="1" t="s">
        <v>10</v>
      </c>
      <c r="F477" s="1" t="str">
        <f>IFERROR(__xludf.DUMMYFUNCTION("GOOGLETRANSLATE(C477,""fr"",""en"")"),"#VALUE!")</f>
        <v>#VALUE!</v>
      </c>
    </row>
    <row r="478" ht="15.75" customHeight="1">
      <c r="A478" s="1" t="s">
        <v>1048</v>
      </c>
      <c r="B478" s="1" t="s">
        <v>1055</v>
      </c>
      <c r="C478" s="1" t="s">
        <v>1056</v>
      </c>
      <c r="D478" s="1" t="s">
        <v>9</v>
      </c>
      <c r="E478" s="1" t="s">
        <v>10</v>
      </c>
      <c r="F478" s="1" t="str">
        <f>IFERROR(__xludf.DUMMYFUNCTION("GOOGLETRANSLATE(C478,""fr"",""en"")"),"Simple and very practical, I was able to create my file on the train return from the holidays The service is satisfactory and pleasant to use. Thank you for making life easier.")</f>
        <v>Simple and very practical, I was able to create my file on the train return from the holidays The service is satisfactory and pleasant to use. Thank you for making life easier.</v>
      </c>
    </row>
    <row r="479" ht="15.75" customHeight="1">
      <c r="A479" s="1" t="s">
        <v>1048</v>
      </c>
      <c r="B479" s="1" t="s">
        <v>1057</v>
      </c>
      <c r="C479" s="1" t="s">
        <v>1058</v>
      </c>
      <c r="D479" s="1" t="s">
        <v>9</v>
      </c>
      <c r="E479" s="1" t="s">
        <v>10</v>
      </c>
      <c r="F479" s="1" t="str">
        <f>IFERROR(__xludf.DUMMYFUNCTION("GOOGLETRANSLATE(C479,""fr"",""en"")"),"#VALUE!")</f>
        <v>#VALUE!</v>
      </c>
    </row>
    <row r="480" ht="15.75" customHeight="1">
      <c r="A480" s="1" t="s">
        <v>1048</v>
      </c>
      <c r="B480" s="1" t="s">
        <v>1059</v>
      </c>
      <c r="C480" s="1" t="s">
        <v>1060</v>
      </c>
      <c r="D480" s="1" t="s">
        <v>9</v>
      </c>
      <c r="E480" s="1" t="s">
        <v>10</v>
      </c>
      <c r="F480" s="1" t="str">
        <f>IFERROR(__xludf.DUMMYFUNCTION("GOOGLETRANSLATE(C480,""fr"",""en"")"),"#VALUE!")</f>
        <v>#VALUE!</v>
      </c>
    </row>
    <row r="481" ht="15.75" customHeight="1">
      <c r="A481" s="1" t="s">
        <v>1048</v>
      </c>
      <c r="B481" s="1" t="s">
        <v>1061</v>
      </c>
      <c r="C481" s="1" t="s">
        <v>1062</v>
      </c>
      <c r="D481" s="1" t="s">
        <v>9</v>
      </c>
      <c r="E481" s="1" t="s">
        <v>10</v>
      </c>
      <c r="F481" s="1" t="str">
        <f>IFERROR(__xludf.DUMMYFUNCTION("GOOGLETRANSLATE(C481,""fr"",""en"")"),"#VALUE!")</f>
        <v>#VALUE!</v>
      </c>
    </row>
    <row r="482" ht="15.75" customHeight="1">
      <c r="A482" s="1" t="s">
        <v>1063</v>
      </c>
      <c r="B482" s="1" t="s">
        <v>1064</v>
      </c>
      <c r="C482" s="1" t="s">
        <v>1065</v>
      </c>
      <c r="D482" s="1" t="s">
        <v>9</v>
      </c>
      <c r="E482" s="1" t="s">
        <v>10</v>
      </c>
      <c r="F482" s="1" t="str">
        <f>IFERROR(__xludf.DUMMYFUNCTION("GOOGLETRANSLATE(C482,""fr"",""en"")"),"#VALUE!")</f>
        <v>#VALUE!</v>
      </c>
    </row>
    <row r="483" ht="15.75" customHeight="1">
      <c r="A483" s="1" t="s">
        <v>1063</v>
      </c>
      <c r="B483" s="1" t="s">
        <v>1066</v>
      </c>
      <c r="C483" s="1" t="s">
        <v>1067</v>
      </c>
      <c r="D483" s="1" t="s">
        <v>9</v>
      </c>
      <c r="E483" s="1" t="s">
        <v>10</v>
      </c>
      <c r="F483" s="1" t="str">
        <f>IFERROR(__xludf.DUMMYFUNCTION("GOOGLETRANSLATE(C483,""fr"",""en"")"),"#VALUE!")</f>
        <v>#VALUE!</v>
      </c>
    </row>
    <row r="484" ht="15.75" customHeight="1">
      <c r="A484" s="1" t="s">
        <v>1063</v>
      </c>
      <c r="B484" s="1" t="s">
        <v>1068</v>
      </c>
      <c r="C484" s="1" t="s">
        <v>1069</v>
      </c>
      <c r="D484" s="1" t="s">
        <v>9</v>
      </c>
      <c r="E484" s="1" t="s">
        <v>10</v>
      </c>
      <c r="F484" s="1" t="str">
        <f>IFERROR(__xludf.DUMMYFUNCTION("GOOGLETRANSLATE(C484,""fr"",""en"")"),"#VALUE!")</f>
        <v>#VALUE!</v>
      </c>
    </row>
    <row r="485" ht="15.75" customHeight="1">
      <c r="A485" s="1" t="s">
        <v>1063</v>
      </c>
      <c r="B485" s="1" t="s">
        <v>1070</v>
      </c>
      <c r="C485" s="1" t="s">
        <v>1071</v>
      </c>
      <c r="D485" s="1" t="s">
        <v>9</v>
      </c>
      <c r="E485" s="1" t="s">
        <v>10</v>
      </c>
      <c r="F485" s="1" t="str">
        <f>IFERROR(__xludf.DUMMYFUNCTION("GOOGLETRANSLATE(C485,""fr"",""en"")"),"#VALUE!")</f>
        <v>#VALUE!</v>
      </c>
    </row>
    <row r="486" ht="15.75" customHeight="1">
      <c r="A486" s="1" t="s">
        <v>1063</v>
      </c>
      <c r="B486" s="1" t="s">
        <v>1072</v>
      </c>
      <c r="C486" s="1" t="s">
        <v>1073</v>
      </c>
      <c r="D486" s="1" t="s">
        <v>9</v>
      </c>
      <c r="E486" s="1" t="s">
        <v>10</v>
      </c>
      <c r="F486" s="1" t="str">
        <f>IFERROR(__xludf.DUMMYFUNCTION("GOOGLETRANSLATE(C486,""fr"",""en"")"),"#VALUE!")</f>
        <v>#VALUE!</v>
      </c>
    </row>
    <row r="487" ht="15.75" customHeight="1">
      <c r="A487" s="1" t="s">
        <v>1063</v>
      </c>
      <c r="B487" s="1" t="s">
        <v>1074</v>
      </c>
      <c r="C487" s="1" t="s">
        <v>1075</v>
      </c>
      <c r="D487" s="1" t="s">
        <v>9</v>
      </c>
      <c r="E487" s="1" t="s">
        <v>10</v>
      </c>
      <c r="F487" s="1" t="str">
        <f>IFERROR(__xludf.DUMMYFUNCTION("GOOGLETRANSLATE(C487,""fr"",""en"")"),"#VALUE!")</f>
        <v>#VALUE!</v>
      </c>
    </row>
    <row r="488" ht="15.75" customHeight="1">
      <c r="A488" s="1" t="s">
        <v>1063</v>
      </c>
      <c r="B488" s="1" t="s">
        <v>1076</v>
      </c>
      <c r="C488" s="1" t="s">
        <v>1077</v>
      </c>
      <c r="D488" s="1" t="s">
        <v>9</v>
      </c>
      <c r="E488" s="1" t="s">
        <v>10</v>
      </c>
      <c r="F488" s="1" t="str">
        <f>IFERROR(__xludf.DUMMYFUNCTION("GOOGLETRANSLATE(C488,""fr"",""en"")"),"#VALUE!")</f>
        <v>#VALUE!</v>
      </c>
    </row>
    <row r="489" ht="15.75" customHeight="1">
      <c r="A489" s="1" t="s">
        <v>1063</v>
      </c>
      <c r="B489" s="1" t="s">
        <v>1078</v>
      </c>
      <c r="C489" s="1" t="s">
        <v>1079</v>
      </c>
      <c r="D489" s="1" t="s">
        <v>9</v>
      </c>
      <c r="E489" s="1" t="s">
        <v>10</v>
      </c>
      <c r="F489" s="1" t="str">
        <f>IFERROR(__xludf.DUMMYFUNCTION("GOOGLETRANSLATE(C489,""fr"",""en"")"),"#VALUE!")</f>
        <v>#VALUE!</v>
      </c>
    </row>
    <row r="490" ht="15.75" customHeight="1">
      <c r="A490" s="1" t="s">
        <v>1063</v>
      </c>
      <c r="B490" s="1" t="s">
        <v>1080</v>
      </c>
      <c r="C490" s="1" t="s">
        <v>1081</v>
      </c>
      <c r="D490" s="1" t="s">
        <v>9</v>
      </c>
      <c r="E490" s="1" t="s">
        <v>10</v>
      </c>
      <c r="F490" s="1" t="str">
        <f>IFERROR(__xludf.DUMMYFUNCTION("GOOGLETRANSLATE(C490,""fr"",""en"")"),"#VALUE!")</f>
        <v>#VALUE!</v>
      </c>
    </row>
    <row r="491" ht="15.75" customHeight="1">
      <c r="A491" s="1" t="s">
        <v>1063</v>
      </c>
      <c r="B491" s="1" t="s">
        <v>1082</v>
      </c>
      <c r="C491" s="1" t="s">
        <v>1083</v>
      </c>
      <c r="D491" s="1" t="s">
        <v>9</v>
      </c>
      <c r="E491" s="1" t="s">
        <v>10</v>
      </c>
      <c r="F491" s="1" t="str">
        <f>IFERROR(__xludf.DUMMYFUNCTION("GOOGLETRANSLATE(C491,""fr"",""en"")"),"#VALUE!")</f>
        <v>#VALUE!</v>
      </c>
    </row>
    <row r="492" ht="15.75" customHeight="1">
      <c r="A492" s="1" t="s">
        <v>1084</v>
      </c>
      <c r="B492" s="1" t="s">
        <v>1085</v>
      </c>
      <c r="C492" s="1" t="s">
        <v>1086</v>
      </c>
      <c r="D492" s="1" t="s">
        <v>9</v>
      </c>
      <c r="E492" s="1" t="s">
        <v>10</v>
      </c>
      <c r="F492" s="1" t="str">
        <f>IFERROR(__xludf.DUMMYFUNCTION("GOOGLETRANSLATE(C492,""fr"",""en"")"),"#VALUE!")</f>
        <v>#VALUE!</v>
      </c>
    </row>
    <row r="493" ht="15.75" customHeight="1">
      <c r="A493" s="1" t="s">
        <v>1084</v>
      </c>
      <c r="B493" s="1" t="s">
        <v>1087</v>
      </c>
      <c r="C493" s="1" t="s">
        <v>1088</v>
      </c>
      <c r="D493" s="1" t="s">
        <v>9</v>
      </c>
      <c r="E493" s="1" t="s">
        <v>10</v>
      </c>
      <c r="F493" s="1" t="str">
        <f>IFERROR(__xludf.DUMMYFUNCTION("GOOGLETRANSLATE(C493,""fr"",""en"")"),"#VALUE!")</f>
        <v>#VALUE!</v>
      </c>
    </row>
    <row r="494" ht="15.75" customHeight="1">
      <c r="A494" s="1" t="s">
        <v>1084</v>
      </c>
      <c r="B494" s="1" t="s">
        <v>1089</v>
      </c>
      <c r="C494" s="1" t="s">
        <v>1090</v>
      </c>
      <c r="D494" s="1" t="s">
        <v>9</v>
      </c>
      <c r="E494" s="1" t="s">
        <v>10</v>
      </c>
      <c r="F494" s="1" t="str">
        <f>IFERROR(__xludf.DUMMYFUNCTION("GOOGLETRANSLATE(C494,""fr"",""en"")"),"#VALUE!")</f>
        <v>#VALUE!</v>
      </c>
    </row>
    <row r="495" ht="15.75" customHeight="1">
      <c r="A495" s="1" t="s">
        <v>1084</v>
      </c>
      <c r="B495" s="1" t="s">
        <v>1091</v>
      </c>
      <c r="C495" s="1" t="s">
        <v>1092</v>
      </c>
      <c r="D495" s="1" t="s">
        <v>9</v>
      </c>
      <c r="E495" s="1" t="s">
        <v>10</v>
      </c>
      <c r="F495" s="1" t="str">
        <f>IFERROR(__xludf.DUMMYFUNCTION("GOOGLETRANSLATE(C495,""fr"",""en"")"),"#VALUE!")</f>
        <v>#VALUE!</v>
      </c>
    </row>
    <row r="496" ht="15.75" customHeight="1">
      <c r="A496" s="1" t="s">
        <v>1084</v>
      </c>
      <c r="B496" s="1" t="s">
        <v>1093</v>
      </c>
      <c r="C496" s="1" t="s">
        <v>1094</v>
      </c>
      <c r="D496" s="1" t="s">
        <v>9</v>
      </c>
      <c r="E496" s="1" t="s">
        <v>10</v>
      </c>
      <c r="F496" s="1" t="str">
        <f>IFERROR(__xludf.DUMMYFUNCTION("GOOGLETRANSLATE(C496,""fr"",""en"")"),"#VALUE!")</f>
        <v>#VALUE!</v>
      </c>
    </row>
    <row r="497" ht="15.75" customHeight="1">
      <c r="A497" s="1" t="s">
        <v>1095</v>
      </c>
      <c r="B497" s="1" t="s">
        <v>1096</v>
      </c>
      <c r="C497" s="1" t="s">
        <v>1097</v>
      </c>
      <c r="D497" s="1" t="s">
        <v>9</v>
      </c>
      <c r="E497" s="1" t="s">
        <v>10</v>
      </c>
      <c r="F497" s="1" t="str">
        <f>IFERROR(__xludf.DUMMYFUNCTION("GOOGLETRANSLATE(C497,""fr"",""en"")"),"#VALUE!")</f>
        <v>#VALUE!</v>
      </c>
    </row>
    <row r="498" ht="15.75" customHeight="1">
      <c r="A498" s="1" t="s">
        <v>1095</v>
      </c>
      <c r="B498" s="1" t="s">
        <v>1098</v>
      </c>
      <c r="C498" s="1" t="s">
        <v>1099</v>
      </c>
      <c r="D498" s="1" t="s">
        <v>9</v>
      </c>
      <c r="E498" s="1" t="s">
        <v>10</v>
      </c>
      <c r="F498" s="1" t="str">
        <f>IFERROR(__xludf.DUMMYFUNCTION("GOOGLETRANSLATE(C498,""fr"",""en"")"),"#VALUE!")</f>
        <v>#VALUE!</v>
      </c>
    </row>
    <row r="499" ht="15.75" customHeight="1">
      <c r="A499" s="1" t="s">
        <v>1095</v>
      </c>
      <c r="B499" s="1" t="s">
        <v>1100</v>
      </c>
      <c r="C499" s="1" t="s">
        <v>1101</v>
      </c>
      <c r="D499" s="1" t="s">
        <v>9</v>
      </c>
      <c r="E499" s="1" t="s">
        <v>10</v>
      </c>
      <c r="F499" s="1" t="str">
        <f>IFERROR(__xludf.DUMMYFUNCTION("GOOGLETRANSLATE(C499,""fr"",""en"")"),"#VALUE!")</f>
        <v>#VALUE!</v>
      </c>
    </row>
    <row r="500" ht="15.75" customHeight="1">
      <c r="A500" s="1" t="s">
        <v>1095</v>
      </c>
      <c r="B500" s="1" t="s">
        <v>1102</v>
      </c>
      <c r="C500" s="1" t="s">
        <v>1103</v>
      </c>
      <c r="D500" s="1" t="s">
        <v>9</v>
      </c>
      <c r="E500" s="1" t="s">
        <v>10</v>
      </c>
      <c r="F500" s="1" t="str">
        <f>IFERROR(__xludf.DUMMYFUNCTION("GOOGLETRANSLATE(C500,""fr"",""en"")"),"#VALUE!")</f>
        <v>#VALUE!</v>
      </c>
    </row>
    <row r="501" ht="15.75" customHeight="1">
      <c r="A501" s="1" t="s">
        <v>1104</v>
      </c>
      <c r="B501" s="1" t="s">
        <v>1105</v>
      </c>
      <c r="C501" s="1" t="s">
        <v>1106</v>
      </c>
      <c r="D501" s="1" t="s">
        <v>9</v>
      </c>
      <c r="E501" s="1" t="s">
        <v>10</v>
      </c>
      <c r="F501" s="1" t="str">
        <f>IFERROR(__xludf.DUMMYFUNCTION("GOOGLETRANSLATE(C501,""fr"",""en"")"),"#VALUE!")</f>
        <v>#VALUE!</v>
      </c>
    </row>
    <row r="502" ht="15.75" customHeight="1">
      <c r="A502" s="1" t="s">
        <v>1107</v>
      </c>
      <c r="B502" s="1" t="s">
        <v>1108</v>
      </c>
      <c r="C502" s="1" t="s">
        <v>1109</v>
      </c>
      <c r="D502" s="1" t="s">
        <v>9</v>
      </c>
      <c r="E502" s="1" t="s">
        <v>10</v>
      </c>
      <c r="F502" s="1" t="str">
        <f>IFERROR(__xludf.DUMMYFUNCTION("GOOGLETRANSLATE(C502,""fr"",""en"")"),"#VALUE!")</f>
        <v>#VALUE!</v>
      </c>
    </row>
    <row r="503" ht="15.75" customHeight="1">
      <c r="A503" s="1" t="s">
        <v>1107</v>
      </c>
      <c r="B503" s="1" t="s">
        <v>1110</v>
      </c>
      <c r="C503" s="1" t="s">
        <v>1111</v>
      </c>
      <c r="D503" s="1" t="s">
        <v>9</v>
      </c>
      <c r="E503" s="1" t="s">
        <v>10</v>
      </c>
      <c r="F503" s="1" t="str">
        <f>IFERROR(__xludf.DUMMYFUNCTION("GOOGLETRANSLATE(C503,""fr"",""en"")"),"#VALUE!")</f>
        <v>#VALUE!</v>
      </c>
    </row>
    <row r="504" ht="15.75" customHeight="1">
      <c r="A504" s="1" t="s">
        <v>1107</v>
      </c>
      <c r="B504" s="1" t="s">
        <v>1112</v>
      </c>
      <c r="C504" s="1" t="s">
        <v>1113</v>
      </c>
      <c r="D504" s="1" t="s">
        <v>9</v>
      </c>
      <c r="E504" s="1" t="s">
        <v>10</v>
      </c>
      <c r="F504" s="1" t="str">
        <f>IFERROR(__xludf.DUMMYFUNCTION("GOOGLETRANSLATE(C504,""fr"",""en"")"),"#VALUE!")</f>
        <v>#VALUE!</v>
      </c>
    </row>
    <row r="505" ht="15.75" customHeight="1">
      <c r="A505" s="1" t="s">
        <v>1107</v>
      </c>
      <c r="B505" s="1" t="s">
        <v>1114</v>
      </c>
      <c r="C505" s="1" t="s">
        <v>1115</v>
      </c>
      <c r="D505" s="1" t="s">
        <v>9</v>
      </c>
      <c r="E505" s="1" t="s">
        <v>10</v>
      </c>
      <c r="F505" s="1" t="str">
        <f>IFERROR(__xludf.DUMMYFUNCTION("GOOGLETRANSLATE(C505,""fr"",""en"")"),"#VALUE!")</f>
        <v>#VALUE!</v>
      </c>
    </row>
    <row r="506" ht="15.75" customHeight="1">
      <c r="A506" s="1" t="s">
        <v>1116</v>
      </c>
      <c r="B506" s="1" t="s">
        <v>1117</v>
      </c>
      <c r="C506" s="1" t="s">
        <v>1118</v>
      </c>
      <c r="D506" s="1" t="s">
        <v>9</v>
      </c>
      <c r="E506" s="1" t="s">
        <v>10</v>
      </c>
      <c r="F506" s="1" t="str">
        <f>IFERROR(__xludf.DUMMYFUNCTION("GOOGLETRANSLATE(C506,""fr"",""en"")"),"#VALUE!")</f>
        <v>#VALUE!</v>
      </c>
    </row>
    <row r="507" ht="15.75" customHeight="1">
      <c r="A507" s="1" t="s">
        <v>1116</v>
      </c>
      <c r="B507" s="1" t="s">
        <v>1119</v>
      </c>
      <c r="C507" s="1" t="s">
        <v>1120</v>
      </c>
      <c r="D507" s="1" t="s">
        <v>9</v>
      </c>
      <c r="E507" s="1" t="s">
        <v>10</v>
      </c>
      <c r="F507" s="1" t="str">
        <f>IFERROR(__xludf.DUMMYFUNCTION("GOOGLETRANSLATE(C507,""fr"",""en"")"),"#VALUE!")</f>
        <v>#VALUE!</v>
      </c>
    </row>
    <row r="508" ht="15.75" customHeight="1">
      <c r="A508" s="1" t="s">
        <v>1116</v>
      </c>
      <c r="B508" s="1" t="s">
        <v>1121</v>
      </c>
      <c r="C508" s="1" t="s">
        <v>1122</v>
      </c>
      <c r="D508" s="1" t="s">
        <v>9</v>
      </c>
      <c r="E508" s="1" t="s">
        <v>10</v>
      </c>
      <c r="F508" s="1" t="str">
        <f>IFERROR(__xludf.DUMMYFUNCTION("GOOGLETRANSLATE(C508,""fr"",""en"")"),"#VALUE!")</f>
        <v>#VALUE!</v>
      </c>
    </row>
    <row r="509" ht="15.75" customHeight="1">
      <c r="A509" s="1" t="s">
        <v>1116</v>
      </c>
      <c r="B509" s="1" t="s">
        <v>1123</v>
      </c>
      <c r="C509" s="1" t="s">
        <v>1124</v>
      </c>
      <c r="D509" s="1" t="s">
        <v>9</v>
      </c>
      <c r="E509" s="1" t="s">
        <v>10</v>
      </c>
      <c r="F509" s="1" t="str">
        <f>IFERROR(__xludf.DUMMYFUNCTION("GOOGLETRANSLATE(C509,""fr"",""en"")"),"#VALUE!")</f>
        <v>#VALUE!</v>
      </c>
    </row>
    <row r="510" ht="15.75" customHeight="1">
      <c r="A510" s="1" t="s">
        <v>1125</v>
      </c>
      <c r="B510" s="1" t="s">
        <v>1126</v>
      </c>
      <c r="C510" s="1" t="s">
        <v>1127</v>
      </c>
      <c r="D510" s="1" t="s">
        <v>9</v>
      </c>
      <c r="E510" s="1" t="s">
        <v>10</v>
      </c>
      <c r="F510" s="1" t="str">
        <f>IFERROR(__xludf.DUMMYFUNCTION("GOOGLETRANSLATE(C510,""fr"",""en"")"),"#VALUE!")</f>
        <v>#VALUE!</v>
      </c>
    </row>
    <row r="511" ht="15.75" customHeight="1">
      <c r="A511" s="1" t="s">
        <v>1125</v>
      </c>
      <c r="B511" s="1" t="s">
        <v>1128</v>
      </c>
      <c r="C511" s="1" t="s">
        <v>1129</v>
      </c>
      <c r="D511" s="1" t="s">
        <v>9</v>
      </c>
      <c r="E511" s="1" t="s">
        <v>10</v>
      </c>
      <c r="F511" s="1" t="str">
        <f>IFERROR(__xludf.DUMMYFUNCTION("GOOGLETRANSLATE(C511,""fr"",""en"")"),"#VALUE!")</f>
        <v>#VALUE!</v>
      </c>
    </row>
    <row r="512" ht="15.75" customHeight="1">
      <c r="A512" s="1" t="s">
        <v>1125</v>
      </c>
      <c r="B512" s="1" t="s">
        <v>1130</v>
      </c>
      <c r="C512" s="1" t="s">
        <v>1131</v>
      </c>
      <c r="D512" s="1" t="s">
        <v>9</v>
      </c>
      <c r="E512" s="1" t="s">
        <v>10</v>
      </c>
      <c r="F512" s="1" t="str">
        <f>IFERROR(__xludf.DUMMYFUNCTION("GOOGLETRANSLATE(C512,""fr"",""en"")"),"#VALUE!")</f>
        <v>#VALUE!</v>
      </c>
    </row>
    <row r="513" ht="15.75" customHeight="1">
      <c r="A513" s="1" t="s">
        <v>1125</v>
      </c>
      <c r="B513" s="1" t="s">
        <v>1132</v>
      </c>
      <c r="C513" s="1" t="s">
        <v>1133</v>
      </c>
      <c r="D513" s="1" t="s">
        <v>9</v>
      </c>
      <c r="E513" s="1" t="s">
        <v>10</v>
      </c>
      <c r="F513" s="1" t="str">
        <f>IFERROR(__xludf.DUMMYFUNCTION("GOOGLETRANSLATE(C513,""fr"",""en"")"),"#VALUE!")</f>
        <v>#VALUE!</v>
      </c>
    </row>
    <row r="514" ht="15.75" customHeight="1">
      <c r="A514" s="1" t="s">
        <v>1125</v>
      </c>
      <c r="B514" s="1" t="s">
        <v>1134</v>
      </c>
      <c r="C514" s="1" t="s">
        <v>1135</v>
      </c>
      <c r="D514" s="1" t="s">
        <v>9</v>
      </c>
      <c r="E514" s="1" t="s">
        <v>10</v>
      </c>
      <c r="F514" s="1" t="str">
        <f>IFERROR(__xludf.DUMMYFUNCTION("GOOGLETRANSLATE(C514,""fr"",""en"")"),"#VALUE!")</f>
        <v>#VALUE!</v>
      </c>
    </row>
    <row r="515" ht="15.75" customHeight="1">
      <c r="A515" s="1" t="s">
        <v>1136</v>
      </c>
      <c r="B515" s="1" t="s">
        <v>1137</v>
      </c>
      <c r="C515" s="1" t="s">
        <v>1138</v>
      </c>
      <c r="D515" s="1" t="s">
        <v>9</v>
      </c>
      <c r="E515" s="1" t="s">
        <v>10</v>
      </c>
      <c r="F515" s="1" t="str">
        <f>IFERROR(__xludf.DUMMYFUNCTION("GOOGLETRANSLATE(C515,""fr"",""en"")"),"#VALUE!")</f>
        <v>#VALUE!</v>
      </c>
    </row>
    <row r="516" ht="15.75" customHeight="1">
      <c r="A516" s="1" t="s">
        <v>1136</v>
      </c>
      <c r="B516" s="1" t="s">
        <v>1139</v>
      </c>
      <c r="C516" s="1" t="s">
        <v>1140</v>
      </c>
      <c r="D516" s="1" t="s">
        <v>9</v>
      </c>
      <c r="E516" s="1" t="s">
        <v>10</v>
      </c>
      <c r="F516" s="1" t="str">
        <f>IFERROR(__xludf.DUMMYFUNCTION("GOOGLETRANSLATE(C516,""fr"",""en"")"),"#VALUE!")</f>
        <v>#VALUE!</v>
      </c>
    </row>
    <row r="517" ht="15.75" customHeight="1">
      <c r="A517" s="1" t="s">
        <v>1136</v>
      </c>
      <c r="B517" s="1" t="s">
        <v>1141</v>
      </c>
      <c r="C517" s="1" t="s">
        <v>1142</v>
      </c>
      <c r="D517" s="1" t="s">
        <v>9</v>
      </c>
      <c r="E517" s="1" t="s">
        <v>10</v>
      </c>
      <c r="F517" s="1" t="str">
        <f>IFERROR(__xludf.DUMMYFUNCTION("GOOGLETRANSLATE(C517,""fr"",""en"")"),"#VALUE!")</f>
        <v>#VALUE!</v>
      </c>
    </row>
    <row r="518" ht="15.75" customHeight="1">
      <c r="A518" s="1" t="s">
        <v>1143</v>
      </c>
      <c r="B518" s="1" t="s">
        <v>1144</v>
      </c>
      <c r="C518" s="1" t="s">
        <v>1145</v>
      </c>
      <c r="D518" s="1" t="s">
        <v>9</v>
      </c>
      <c r="E518" s="1" t="s">
        <v>10</v>
      </c>
      <c r="F518" s="1" t="str">
        <f>IFERROR(__xludf.DUMMYFUNCTION("GOOGLETRANSLATE(C518,""fr"",""en"")"),"#VALUE!")</f>
        <v>#VALUE!</v>
      </c>
    </row>
    <row r="519" ht="15.75" customHeight="1">
      <c r="A519" s="1" t="s">
        <v>1143</v>
      </c>
      <c r="B519" s="1" t="s">
        <v>1146</v>
      </c>
      <c r="C519" s="1" t="s">
        <v>1147</v>
      </c>
      <c r="D519" s="1" t="s">
        <v>9</v>
      </c>
      <c r="E519" s="1" t="s">
        <v>10</v>
      </c>
      <c r="F519" s="1" t="str">
        <f>IFERROR(__xludf.DUMMYFUNCTION("GOOGLETRANSLATE(C519,""fr"",""en"")"),"#VALUE!")</f>
        <v>#VALUE!</v>
      </c>
    </row>
    <row r="520" ht="15.75" customHeight="1">
      <c r="A520" s="1" t="s">
        <v>1143</v>
      </c>
      <c r="B520" s="1" t="s">
        <v>1148</v>
      </c>
      <c r="C520" s="1" t="s">
        <v>1149</v>
      </c>
      <c r="D520" s="1" t="s">
        <v>9</v>
      </c>
      <c r="E520" s="1" t="s">
        <v>10</v>
      </c>
      <c r="F520" s="1" t="str">
        <f>IFERROR(__xludf.DUMMYFUNCTION("GOOGLETRANSLATE(C520,""fr"",""en"")"),"#VALUE!")</f>
        <v>#VALUE!</v>
      </c>
    </row>
    <row r="521" ht="15.75" customHeight="1">
      <c r="A521" s="1" t="s">
        <v>1143</v>
      </c>
      <c r="B521" s="1" t="s">
        <v>1150</v>
      </c>
      <c r="C521" s="1" t="s">
        <v>1151</v>
      </c>
      <c r="D521" s="1" t="s">
        <v>9</v>
      </c>
      <c r="E521" s="1" t="s">
        <v>10</v>
      </c>
      <c r="F521" s="1" t="str">
        <f>IFERROR(__xludf.DUMMYFUNCTION("GOOGLETRANSLATE(C521,""fr"",""en"")"),"#VALUE!")</f>
        <v>#VALUE!</v>
      </c>
    </row>
    <row r="522" ht="15.75" customHeight="1">
      <c r="A522" s="1" t="s">
        <v>1143</v>
      </c>
      <c r="B522" s="1" t="s">
        <v>1152</v>
      </c>
      <c r="C522" s="1" t="s">
        <v>1153</v>
      </c>
      <c r="D522" s="1" t="s">
        <v>9</v>
      </c>
      <c r="E522" s="1" t="s">
        <v>10</v>
      </c>
      <c r="F522" s="1" t="str">
        <f>IFERROR(__xludf.DUMMYFUNCTION("GOOGLETRANSLATE(C522,""fr"",""en"")"),"#VALUE!")</f>
        <v>#VALUE!</v>
      </c>
    </row>
    <row r="523" ht="15.75" customHeight="1">
      <c r="A523" s="1" t="s">
        <v>1143</v>
      </c>
      <c r="B523" s="1" t="s">
        <v>1154</v>
      </c>
      <c r="C523" s="1" t="s">
        <v>1155</v>
      </c>
      <c r="D523" s="1" t="s">
        <v>9</v>
      </c>
      <c r="E523" s="1" t="s">
        <v>10</v>
      </c>
      <c r="F523" s="1" t="str">
        <f>IFERROR(__xludf.DUMMYFUNCTION("GOOGLETRANSLATE(C523,""fr"",""en"")"),"#VALUE!")</f>
        <v>#VALUE!</v>
      </c>
    </row>
    <row r="524" ht="15.75" customHeight="1">
      <c r="A524" s="1" t="s">
        <v>1156</v>
      </c>
      <c r="B524" s="1" t="s">
        <v>1157</v>
      </c>
      <c r="C524" s="1" t="s">
        <v>1158</v>
      </c>
      <c r="D524" s="1" t="s">
        <v>9</v>
      </c>
      <c r="E524" s="1" t="s">
        <v>10</v>
      </c>
      <c r="F524" s="1" t="str">
        <f>IFERROR(__xludf.DUMMYFUNCTION("GOOGLETRANSLATE(C524,""fr"",""en"")"),"#VALUE!")</f>
        <v>#VALUE!</v>
      </c>
    </row>
    <row r="525" ht="15.75" customHeight="1">
      <c r="A525" s="1" t="s">
        <v>1156</v>
      </c>
      <c r="B525" s="1" t="s">
        <v>1159</v>
      </c>
      <c r="C525" s="1" t="s">
        <v>1160</v>
      </c>
      <c r="D525" s="1" t="s">
        <v>9</v>
      </c>
      <c r="E525" s="1" t="s">
        <v>10</v>
      </c>
      <c r="F525" s="1" t="str">
        <f>IFERROR(__xludf.DUMMYFUNCTION("GOOGLETRANSLATE(C525,""fr"",""en"")"),"#VALUE!")</f>
        <v>#VALUE!</v>
      </c>
    </row>
    <row r="526" ht="15.75" customHeight="1">
      <c r="A526" s="1" t="s">
        <v>1156</v>
      </c>
      <c r="B526" s="1" t="s">
        <v>1161</v>
      </c>
      <c r="C526" s="1" t="s">
        <v>1162</v>
      </c>
      <c r="D526" s="1" t="s">
        <v>9</v>
      </c>
      <c r="E526" s="1" t="s">
        <v>10</v>
      </c>
      <c r="F526" s="1" t="str">
        <f>IFERROR(__xludf.DUMMYFUNCTION("GOOGLETRANSLATE(C526,""fr"",""en"")"),"#VALUE!")</f>
        <v>#VALUE!</v>
      </c>
    </row>
    <row r="527" ht="15.75" customHeight="1">
      <c r="A527" s="1" t="s">
        <v>1156</v>
      </c>
      <c r="B527" s="1" t="s">
        <v>1163</v>
      </c>
      <c r="C527" s="1" t="s">
        <v>1164</v>
      </c>
      <c r="D527" s="1" t="s">
        <v>9</v>
      </c>
      <c r="E527" s="1" t="s">
        <v>10</v>
      </c>
      <c r="F527" s="1" t="str">
        <f>IFERROR(__xludf.DUMMYFUNCTION("GOOGLETRANSLATE(C527,""fr"",""en"")"),"#VALUE!")</f>
        <v>#VALUE!</v>
      </c>
    </row>
    <row r="528" ht="15.75" customHeight="1">
      <c r="A528" s="1" t="s">
        <v>1156</v>
      </c>
      <c r="B528" s="1" t="s">
        <v>1165</v>
      </c>
      <c r="C528" s="1" t="s">
        <v>1166</v>
      </c>
      <c r="D528" s="1" t="s">
        <v>9</v>
      </c>
      <c r="E528" s="1" t="s">
        <v>10</v>
      </c>
      <c r="F528" s="1" t="str">
        <f>IFERROR(__xludf.DUMMYFUNCTION("GOOGLETRANSLATE(C528,""fr"",""en"")"),"#VALUE!")</f>
        <v>#VALUE!</v>
      </c>
    </row>
    <row r="529" ht="15.75" customHeight="1">
      <c r="A529" s="1" t="s">
        <v>1156</v>
      </c>
      <c r="B529" s="1" t="s">
        <v>1167</v>
      </c>
      <c r="C529" s="1" t="s">
        <v>1168</v>
      </c>
      <c r="D529" s="1" t="s">
        <v>9</v>
      </c>
      <c r="E529" s="1" t="s">
        <v>10</v>
      </c>
      <c r="F529" s="1" t="str">
        <f>IFERROR(__xludf.DUMMYFUNCTION("GOOGLETRANSLATE(C529,""fr"",""en"")"),"new customer,
 I expect to need insurance to be able to say whether it is effective or not.
A hello to the one who will read this comment.
")</f>
        <v>new customer,
 I expect to need insurance to be able to say whether it is effective or not.
A hello to the one who will read this comment.
</v>
      </c>
    </row>
    <row r="530" ht="15.75" customHeight="1">
      <c r="A530" s="1" t="s">
        <v>1156</v>
      </c>
      <c r="B530" s="1" t="s">
        <v>1169</v>
      </c>
      <c r="C530" s="1" t="s">
        <v>1170</v>
      </c>
      <c r="D530" s="1" t="s">
        <v>9</v>
      </c>
      <c r="E530" s="1" t="s">
        <v>10</v>
      </c>
      <c r="F530" s="1" t="str">
        <f>IFERROR(__xludf.DUMMYFUNCTION("GOOGLETRANSLATE(C530,""fr"",""en"")"),"#VALUE!")</f>
        <v>#VALUE!</v>
      </c>
    </row>
    <row r="531" ht="15.75" customHeight="1">
      <c r="A531" s="1" t="s">
        <v>1156</v>
      </c>
      <c r="B531" s="1" t="s">
        <v>1171</v>
      </c>
      <c r="C531" s="1" t="s">
        <v>1172</v>
      </c>
      <c r="D531" s="1" t="s">
        <v>9</v>
      </c>
      <c r="E531" s="1" t="s">
        <v>10</v>
      </c>
      <c r="F531" s="1" t="str">
        <f>IFERROR(__xludf.DUMMYFUNCTION("GOOGLETRANSLATE(C531,""fr"",""en"")"),"#VALUE!")</f>
        <v>#VALUE!</v>
      </c>
    </row>
    <row r="532" ht="15.75" customHeight="1">
      <c r="A532" s="1" t="s">
        <v>1156</v>
      </c>
      <c r="B532" s="1" t="s">
        <v>1173</v>
      </c>
      <c r="C532" s="1" t="s">
        <v>1174</v>
      </c>
      <c r="D532" s="1" t="s">
        <v>9</v>
      </c>
      <c r="E532" s="1" t="s">
        <v>10</v>
      </c>
      <c r="F532" s="1" t="str">
        <f>IFERROR(__xludf.DUMMYFUNCTION("GOOGLETRANSLATE(C532,""fr"",""en"")"),"I'm satisfied with the service. Simple and quick. My particular situation was taken into account. The prices are correct and the procedure is simple and quick.")</f>
        <v>I'm satisfied with the service. Simple and quick. My particular situation was taken into account. The prices are correct and the procedure is simple and quick.</v>
      </c>
    </row>
    <row r="533" ht="15.75" customHeight="1">
      <c r="A533" s="1" t="s">
        <v>1156</v>
      </c>
      <c r="B533" s="1" t="s">
        <v>1175</v>
      </c>
      <c r="C533" s="1" t="s">
        <v>1176</v>
      </c>
      <c r="D533" s="1" t="s">
        <v>9</v>
      </c>
      <c r="E533" s="1" t="s">
        <v>10</v>
      </c>
      <c r="F533" s="1" t="str">
        <f>IFERROR(__xludf.DUMMYFUNCTION("GOOGLETRANSLATE(C533,""fr"",""en"")"),"#VALUE!")</f>
        <v>#VALUE!</v>
      </c>
    </row>
    <row r="534" ht="15.75" customHeight="1">
      <c r="A534" s="1" t="s">
        <v>1177</v>
      </c>
      <c r="B534" s="1" t="s">
        <v>1178</v>
      </c>
      <c r="C534" s="1" t="s">
        <v>1179</v>
      </c>
      <c r="D534" s="1" t="s">
        <v>9</v>
      </c>
      <c r="E534" s="1" t="s">
        <v>10</v>
      </c>
      <c r="F534" s="1" t="str">
        <f>IFERROR(__xludf.DUMMYFUNCTION("GOOGLETRANSLATE(C534,""fr"",""en"")"),"#VALUE!")</f>
        <v>#VALUE!</v>
      </c>
    </row>
    <row r="535" ht="15.75" customHeight="1">
      <c r="A535" s="1" t="s">
        <v>1180</v>
      </c>
      <c r="B535" s="1" t="s">
        <v>1181</v>
      </c>
      <c r="C535" s="1" t="s">
        <v>1182</v>
      </c>
      <c r="D535" s="1" t="s">
        <v>9</v>
      </c>
      <c r="E535" s="1" t="s">
        <v>10</v>
      </c>
      <c r="F535" s="1" t="str">
        <f>IFERROR(__xludf.DUMMYFUNCTION("GOOGLETRANSLATE(C535,""fr"",""en"")"),"#VALUE!")</f>
        <v>#VALUE!</v>
      </c>
    </row>
    <row r="536" ht="15.75" customHeight="1">
      <c r="A536" s="1" t="s">
        <v>1180</v>
      </c>
      <c r="B536" s="1" t="s">
        <v>1183</v>
      </c>
      <c r="C536" s="1" t="s">
        <v>1184</v>
      </c>
      <c r="D536" s="1" t="s">
        <v>9</v>
      </c>
      <c r="E536" s="1" t="s">
        <v>10</v>
      </c>
      <c r="F536" s="1" t="str">
        <f>IFERROR(__xludf.DUMMYFUNCTION("GOOGLETRANSLATE(C536,""fr"",""en"")"),"#VALUE!")</f>
        <v>#VALUE!</v>
      </c>
    </row>
    <row r="537" ht="15.75" customHeight="1">
      <c r="A537" s="1" t="s">
        <v>1180</v>
      </c>
      <c r="B537" s="1" t="s">
        <v>1185</v>
      </c>
      <c r="C537" s="1" t="s">
        <v>1186</v>
      </c>
      <c r="D537" s="1" t="s">
        <v>9</v>
      </c>
      <c r="E537" s="1" t="s">
        <v>10</v>
      </c>
      <c r="F537" s="1" t="str">
        <f>IFERROR(__xludf.DUMMYFUNCTION("GOOGLETRANSLATE(C537,""fr"",""en"")"),"#VALUE!")</f>
        <v>#VALUE!</v>
      </c>
    </row>
    <row r="538" ht="15.75" customHeight="1">
      <c r="A538" s="1" t="s">
        <v>1187</v>
      </c>
      <c r="B538" s="1" t="s">
        <v>1188</v>
      </c>
      <c r="C538" s="1" t="s">
        <v>1189</v>
      </c>
      <c r="D538" s="1" t="s">
        <v>9</v>
      </c>
      <c r="E538" s="1" t="s">
        <v>10</v>
      </c>
      <c r="F538" s="1" t="str">
        <f>IFERROR(__xludf.DUMMYFUNCTION("GOOGLETRANSLATE(C538,""fr"",""en"")"),"#VALUE!")</f>
        <v>#VALUE!</v>
      </c>
    </row>
    <row r="539" ht="15.75" customHeight="1">
      <c r="A539" s="1" t="s">
        <v>1187</v>
      </c>
      <c r="B539" s="1" t="s">
        <v>1190</v>
      </c>
      <c r="C539" s="1" t="s">
        <v>1191</v>
      </c>
      <c r="D539" s="1" t="s">
        <v>9</v>
      </c>
      <c r="E539" s="1" t="s">
        <v>10</v>
      </c>
      <c r="F539" s="1" t="str">
        <f>IFERROR(__xludf.DUMMYFUNCTION("GOOGLETRANSLATE(C539,""fr"",""en"")"),"#VALUE!")</f>
        <v>#VALUE!</v>
      </c>
    </row>
    <row r="540" ht="15.75" customHeight="1">
      <c r="A540" s="1" t="s">
        <v>1187</v>
      </c>
      <c r="B540" s="1" t="s">
        <v>1192</v>
      </c>
      <c r="C540" s="1" t="s">
        <v>1193</v>
      </c>
      <c r="D540" s="1" t="s">
        <v>9</v>
      </c>
      <c r="E540" s="1" t="s">
        <v>10</v>
      </c>
      <c r="F540" s="1" t="str">
        <f>IFERROR(__xludf.DUMMYFUNCTION("GOOGLETRANSLATE(C540,""fr"",""en"")"),"#VALUE!")</f>
        <v>#VALUE!</v>
      </c>
    </row>
    <row r="541" ht="15.75" customHeight="1">
      <c r="A541" s="1" t="s">
        <v>1187</v>
      </c>
      <c r="B541" s="1" t="s">
        <v>1194</v>
      </c>
      <c r="C541" s="1" t="s">
        <v>1195</v>
      </c>
      <c r="D541" s="1" t="s">
        <v>9</v>
      </c>
      <c r="E541" s="1" t="s">
        <v>10</v>
      </c>
      <c r="F541" s="1" t="str">
        <f>IFERROR(__xludf.DUMMYFUNCTION("GOOGLETRANSLATE(C541,""fr"",""en"")"),"#VALUE!")</f>
        <v>#VALUE!</v>
      </c>
    </row>
    <row r="542" ht="15.75" customHeight="1">
      <c r="A542" s="1" t="s">
        <v>1196</v>
      </c>
      <c r="B542" s="1" t="s">
        <v>1197</v>
      </c>
      <c r="C542" s="1" t="s">
        <v>1198</v>
      </c>
      <c r="D542" s="1" t="s">
        <v>9</v>
      </c>
      <c r="E542" s="1" t="s">
        <v>10</v>
      </c>
      <c r="F542" s="1" t="str">
        <f>IFERROR(__xludf.DUMMYFUNCTION("GOOGLETRANSLATE(C542,""fr"",""en"")"),"#VALUE!")</f>
        <v>#VALUE!</v>
      </c>
    </row>
    <row r="543" ht="15.75" customHeight="1">
      <c r="A543" s="1" t="s">
        <v>1196</v>
      </c>
      <c r="B543" s="1" t="s">
        <v>1199</v>
      </c>
      <c r="C543" s="1" t="s">
        <v>1200</v>
      </c>
      <c r="D543" s="1" t="s">
        <v>9</v>
      </c>
      <c r="E543" s="1" t="s">
        <v>10</v>
      </c>
      <c r="F543" s="1" t="str">
        <f>IFERROR(__xludf.DUMMYFUNCTION("GOOGLETRANSLATE(C543,""fr"",""en"")"),"#VALUE!")</f>
        <v>#VALUE!</v>
      </c>
    </row>
    <row r="544" ht="15.75" customHeight="1">
      <c r="A544" s="1" t="s">
        <v>1196</v>
      </c>
      <c r="B544" s="1" t="s">
        <v>1201</v>
      </c>
      <c r="C544" s="1" t="s">
        <v>1202</v>
      </c>
      <c r="D544" s="1" t="s">
        <v>9</v>
      </c>
      <c r="E544" s="1" t="s">
        <v>10</v>
      </c>
      <c r="F544" s="1" t="str">
        <f>IFERROR(__xludf.DUMMYFUNCTION("GOOGLETRANSLATE(C544,""fr"",""en"")"),"#VALUE!")</f>
        <v>#VALUE!</v>
      </c>
    </row>
    <row r="545" ht="15.75" customHeight="1">
      <c r="A545" s="1" t="s">
        <v>1196</v>
      </c>
      <c r="B545" s="1" t="s">
        <v>1203</v>
      </c>
      <c r="C545" s="1" t="s">
        <v>1204</v>
      </c>
      <c r="D545" s="1" t="s">
        <v>9</v>
      </c>
      <c r="E545" s="1" t="s">
        <v>10</v>
      </c>
      <c r="F545" s="1" t="str">
        <f>IFERROR(__xludf.DUMMYFUNCTION("GOOGLETRANSLATE(C545,""fr"",""en"")"),"Perfect insurance for a young driver. Perfect customer service. Complete insurance in every way. Very good communication. Thank you Olivier Assurance.")</f>
        <v>Perfect insurance for a young driver. Perfect customer service. Complete insurance in every way. Very good communication. Thank you Olivier Assurance.</v>
      </c>
    </row>
    <row r="546" ht="15.75" customHeight="1">
      <c r="A546" s="1" t="s">
        <v>1196</v>
      </c>
      <c r="B546" s="1" t="s">
        <v>1205</v>
      </c>
      <c r="C546" s="1" t="s">
        <v>1206</v>
      </c>
      <c r="D546" s="1" t="s">
        <v>9</v>
      </c>
      <c r="E546" s="1" t="s">
        <v>10</v>
      </c>
      <c r="F546" s="1" t="str">
        <f>IFERROR(__xludf.DUMMYFUNCTION("GOOGLETRANSLATE(C546,""fr"",""en"")"),"#VALUE!")</f>
        <v>#VALUE!</v>
      </c>
    </row>
    <row r="547" ht="15.75" customHeight="1">
      <c r="A547" s="1" t="s">
        <v>1207</v>
      </c>
      <c r="B547" s="1" t="s">
        <v>1208</v>
      </c>
      <c r="C547" s="1" t="s">
        <v>1209</v>
      </c>
      <c r="D547" s="1" t="s">
        <v>9</v>
      </c>
      <c r="E547" s="1" t="s">
        <v>10</v>
      </c>
      <c r="F547" s="1" t="str">
        <f>IFERROR(__xludf.DUMMYFUNCTION("GOOGLETRANSLATE(C547,""fr"",""en"")"),"#VALUE!")</f>
        <v>#VALUE!</v>
      </c>
    </row>
    <row r="548" ht="15.75" customHeight="1">
      <c r="A548" s="1" t="s">
        <v>1207</v>
      </c>
      <c r="B548" s="1" t="s">
        <v>1210</v>
      </c>
      <c r="C548" s="1" t="s">
        <v>1211</v>
      </c>
      <c r="D548" s="1" t="s">
        <v>9</v>
      </c>
      <c r="E548" s="1" t="s">
        <v>10</v>
      </c>
      <c r="F548" s="1" t="str">
        <f>IFERROR(__xludf.DUMMYFUNCTION("GOOGLETRANSLATE(C548,""fr"",""en"")"),"#VALUE!")</f>
        <v>#VALUE!</v>
      </c>
    </row>
    <row r="549" ht="15.75" customHeight="1">
      <c r="A549" s="1" t="s">
        <v>1207</v>
      </c>
      <c r="B549" s="1" t="s">
        <v>1212</v>
      </c>
      <c r="C549" s="1" t="s">
        <v>1213</v>
      </c>
      <c r="D549" s="1" t="s">
        <v>9</v>
      </c>
      <c r="E549" s="1" t="s">
        <v>10</v>
      </c>
      <c r="F549" s="1" t="str">
        <f>IFERROR(__xludf.DUMMYFUNCTION("GOOGLETRANSLATE(C549,""fr"",""en"")"),"#VALUE!")</f>
        <v>#VALUE!</v>
      </c>
    </row>
    <row r="550" ht="15.75" customHeight="1">
      <c r="A550" s="1" t="s">
        <v>1207</v>
      </c>
      <c r="B550" s="1" t="s">
        <v>1214</v>
      </c>
      <c r="C550" s="1" t="s">
        <v>1215</v>
      </c>
      <c r="D550" s="1" t="s">
        <v>9</v>
      </c>
      <c r="E550" s="1" t="s">
        <v>10</v>
      </c>
      <c r="F550" s="1" t="str">
        <f>IFERROR(__xludf.DUMMYFUNCTION("GOOGLETRANSLATE(C550,""fr"",""en"")"),"#VALUE!")</f>
        <v>#VALUE!</v>
      </c>
    </row>
    <row r="551" ht="15.75" customHeight="1">
      <c r="A551" s="1" t="s">
        <v>1207</v>
      </c>
      <c r="B551" s="1" t="s">
        <v>1216</v>
      </c>
      <c r="C551" s="1" t="s">
        <v>1217</v>
      </c>
      <c r="D551" s="1" t="s">
        <v>9</v>
      </c>
      <c r="E551" s="1" t="s">
        <v>10</v>
      </c>
      <c r="F551" s="1" t="str">
        <f>IFERROR(__xludf.DUMMYFUNCTION("GOOGLETRANSLATE(C551,""fr"",""en"")"),"#VALUE!")</f>
        <v>#VALUE!</v>
      </c>
    </row>
    <row r="552" ht="15.75" customHeight="1">
      <c r="A552" s="1" t="s">
        <v>1207</v>
      </c>
      <c r="B552" s="1" t="s">
        <v>1218</v>
      </c>
      <c r="C552" s="1" t="s">
        <v>1219</v>
      </c>
      <c r="D552" s="1" t="s">
        <v>9</v>
      </c>
      <c r="E552" s="1" t="s">
        <v>10</v>
      </c>
      <c r="F552" s="1" t="str">
        <f>IFERROR(__xludf.DUMMYFUNCTION("GOOGLETRANSLATE(C552,""fr"",""en"")"),"#VALUE!")</f>
        <v>#VALUE!</v>
      </c>
    </row>
    <row r="553" ht="15.75" customHeight="1">
      <c r="A553" s="1" t="s">
        <v>1207</v>
      </c>
      <c r="B553" s="1" t="s">
        <v>1220</v>
      </c>
      <c r="C553" s="1" t="s">
        <v>1221</v>
      </c>
      <c r="D553" s="1" t="s">
        <v>9</v>
      </c>
      <c r="E553" s="1" t="s">
        <v>10</v>
      </c>
      <c r="F553" s="1" t="str">
        <f>IFERROR(__xludf.DUMMYFUNCTION("GOOGLETRANSLATE(C553,""fr"",""en"")"),"#VALUE!")</f>
        <v>#VALUE!</v>
      </c>
    </row>
    <row r="554" ht="15.75" customHeight="1">
      <c r="A554" s="1" t="s">
        <v>1207</v>
      </c>
      <c r="B554" s="1" t="s">
        <v>1222</v>
      </c>
      <c r="C554" s="1" t="s">
        <v>1223</v>
      </c>
      <c r="D554" s="1" t="s">
        <v>9</v>
      </c>
      <c r="E554" s="1" t="s">
        <v>10</v>
      </c>
      <c r="F554" s="1" t="str">
        <f>IFERROR(__xludf.DUMMYFUNCTION("GOOGLETRANSLATE(C554,""fr"",""en"")"),"Satisfied with responsiveness
Difficult annual payment
Good explanation of the contract and the services offered
Responses are quick and helped by phone is precise and the appropriate response.")</f>
        <v>Satisfied with responsiveness
Difficult annual payment
Good explanation of the contract and the services offered
Responses are quick and helped by phone is precise and the appropriate response.</v>
      </c>
    </row>
    <row r="555" ht="15.75" customHeight="1">
      <c r="A555" s="1" t="s">
        <v>1224</v>
      </c>
      <c r="B555" s="1" t="s">
        <v>1225</v>
      </c>
      <c r="C555" s="1" t="s">
        <v>1226</v>
      </c>
      <c r="D555" s="1" t="s">
        <v>9</v>
      </c>
      <c r="E555" s="1" t="s">
        <v>10</v>
      </c>
      <c r="F555" s="1" t="str">
        <f>IFERROR(__xludf.DUMMYFUNCTION("GOOGLETRANSLATE(C555,""fr"",""en"")"),"#VALUE!")</f>
        <v>#VALUE!</v>
      </c>
    </row>
    <row r="556" ht="15.75" customHeight="1">
      <c r="A556" s="1" t="s">
        <v>1224</v>
      </c>
      <c r="B556" s="1" t="s">
        <v>1227</v>
      </c>
      <c r="C556" s="1" t="s">
        <v>1228</v>
      </c>
      <c r="D556" s="1" t="s">
        <v>9</v>
      </c>
      <c r="E556" s="1" t="s">
        <v>10</v>
      </c>
      <c r="F556" s="1" t="str">
        <f>IFERROR(__xludf.DUMMYFUNCTION("GOOGLETRANSLATE(C556,""fr"",""en"")"),"#VALUE!")</f>
        <v>#VALUE!</v>
      </c>
    </row>
    <row r="557" ht="15.75" customHeight="1">
      <c r="A557" s="1" t="s">
        <v>1224</v>
      </c>
      <c r="B557" s="1" t="s">
        <v>1229</v>
      </c>
      <c r="C557" s="1" t="s">
        <v>1230</v>
      </c>
      <c r="D557" s="1" t="s">
        <v>9</v>
      </c>
      <c r="E557" s="1" t="s">
        <v>10</v>
      </c>
      <c r="F557" s="1" t="str">
        <f>IFERROR(__xludf.DUMMYFUNCTION("GOOGLETRANSLATE(C557,""fr"",""en"")"),"#VALUE!")</f>
        <v>#VALUE!</v>
      </c>
    </row>
    <row r="558" ht="15.75" customHeight="1">
      <c r="A558" s="1" t="s">
        <v>1224</v>
      </c>
      <c r="B558" s="1" t="s">
        <v>1231</v>
      </c>
      <c r="C558" s="1" t="s">
        <v>1232</v>
      </c>
      <c r="D558" s="1" t="s">
        <v>9</v>
      </c>
      <c r="E558" s="1" t="s">
        <v>10</v>
      </c>
      <c r="F558" s="1" t="str">
        <f>IFERROR(__xludf.DUMMYFUNCTION("GOOGLETRANSLATE(C558,""fr"",""en"")"),"#VALUE!")</f>
        <v>#VALUE!</v>
      </c>
    </row>
    <row r="559" ht="15.75" customHeight="1">
      <c r="A559" s="1" t="s">
        <v>1224</v>
      </c>
      <c r="B559" s="1" t="s">
        <v>1233</v>
      </c>
      <c r="C559" s="1" t="s">
        <v>1234</v>
      </c>
      <c r="D559" s="1" t="s">
        <v>9</v>
      </c>
      <c r="E559" s="1" t="s">
        <v>10</v>
      </c>
      <c r="F559" s="1" t="str">
        <f>IFERROR(__xludf.DUMMYFUNCTION("GOOGLETRANSLATE(C559,""fr"",""en"")"),"very good product value price I recommend easy access in personal space any modifications possible at any time, possibility of personalized good the options")</f>
        <v>very good product value price I recommend easy access in personal space any modifications possible at any time, possibility of personalized good the options</v>
      </c>
    </row>
    <row r="560" ht="15.75" customHeight="1">
      <c r="A560" s="1" t="s">
        <v>1224</v>
      </c>
      <c r="B560" s="1" t="s">
        <v>1235</v>
      </c>
      <c r="C560" s="1" t="s">
        <v>1236</v>
      </c>
      <c r="D560" s="1" t="s">
        <v>9</v>
      </c>
      <c r="E560" s="1" t="s">
        <v>10</v>
      </c>
      <c r="F560" s="1" t="str">
        <f>IFERROR(__xludf.DUMMYFUNCTION("GOOGLETRANSLATE(C560,""fr"",""en"")"),"#VALUE!")</f>
        <v>#VALUE!</v>
      </c>
    </row>
    <row r="561" ht="15.75" customHeight="1">
      <c r="A561" s="1" t="s">
        <v>1224</v>
      </c>
      <c r="B561" s="1" t="s">
        <v>1237</v>
      </c>
      <c r="C561" s="1" t="s">
        <v>1238</v>
      </c>
      <c r="D561" s="1" t="s">
        <v>9</v>
      </c>
      <c r="E561" s="1" t="s">
        <v>10</v>
      </c>
      <c r="F561" s="1" t="str">
        <f>IFERROR(__xludf.DUMMYFUNCTION("GOOGLETRANSLATE(C561,""fr"",""en"")"),"#VALUE!")</f>
        <v>#VALUE!</v>
      </c>
    </row>
    <row r="562" ht="15.75" customHeight="1">
      <c r="A562" s="1" t="s">
        <v>1224</v>
      </c>
      <c r="B562" s="1" t="s">
        <v>1239</v>
      </c>
      <c r="C562" s="1" t="s">
        <v>1240</v>
      </c>
      <c r="D562" s="1" t="s">
        <v>9</v>
      </c>
      <c r="E562" s="1" t="s">
        <v>10</v>
      </c>
      <c r="F562" s="1" t="str">
        <f>IFERROR(__xludf.DUMMYFUNCTION("GOOGLETRANSLATE(C562,""fr"",""en"")"),"#VALUE!")</f>
        <v>#VALUE!</v>
      </c>
    </row>
    <row r="563" ht="15.75" customHeight="1">
      <c r="A563" s="1" t="s">
        <v>1224</v>
      </c>
      <c r="B563" s="1" t="s">
        <v>1241</v>
      </c>
      <c r="C563" s="1" t="s">
        <v>1242</v>
      </c>
      <c r="D563" s="1" t="s">
        <v>9</v>
      </c>
      <c r="E563" s="1" t="s">
        <v>10</v>
      </c>
      <c r="F563" s="1" t="str">
        <f>IFERROR(__xludf.DUMMYFUNCTION("GOOGLETRANSLATE(C563,""fr"",""en"")"),"I am satisfied with the L’Olivier Auto Insurance service, the reception on the phone was perfect the price suits me, for me the olive tree is the insurance that I need. Thank you.")</f>
        <v>I am satisfied with the L’Olivier Auto Insurance service, the reception on the phone was perfect the price suits me, for me the olive tree is the insurance that I need. Thank you.</v>
      </c>
    </row>
    <row r="564" ht="15.75" customHeight="1">
      <c r="A564" s="1" t="s">
        <v>1243</v>
      </c>
      <c r="B564" s="1" t="s">
        <v>1244</v>
      </c>
      <c r="C564" s="1" t="s">
        <v>1245</v>
      </c>
      <c r="D564" s="1" t="s">
        <v>9</v>
      </c>
      <c r="E564" s="1" t="s">
        <v>10</v>
      </c>
      <c r="F564" s="1" t="str">
        <f>IFERROR(__xludf.DUMMYFUNCTION("GOOGLETRANSLATE(C564,""fr"",""en"")"),"#VALUE!")</f>
        <v>#VALUE!</v>
      </c>
    </row>
    <row r="565" ht="15.75" customHeight="1">
      <c r="A565" s="1" t="s">
        <v>1243</v>
      </c>
      <c r="B565" s="1" t="s">
        <v>1246</v>
      </c>
      <c r="C565" s="1" t="s">
        <v>1247</v>
      </c>
      <c r="D565" s="1" t="s">
        <v>9</v>
      </c>
      <c r="E565" s="1" t="s">
        <v>10</v>
      </c>
      <c r="F565" s="1" t="str">
        <f>IFERROR(__xludf.DUMMYFUNCTION("GOOGLETRANSLATE(C565,""fr"",""en"")"),"#VALUE!")</f>
        <v>#VALUE!</v>
      </c>
    </row>
    <row r="566" ht="15.75" customHeight="1">
      <c r="A566" s="1" t="s">
        <v>1243</v>
      </c>
      <c r="B566" s="1" t="s">
        <v>1248</v>
      </c>
      <c r="C566" s="1" t="s">
        <v>1249</v>
      </c>
      <c r="D566" s="1" t="s">
        <v>9</v>
      </c>
      <c r="E566" s="1" t="s">
        <v>10</v>
      </c>
      <c r="F566" s="1" t="str">
        <f>IFERROR(__xludf.DUMMYFUNCTION("GOOGLETRANSLATE(C566,""fr"",""en"")"),"#VALUE!")</f>
        <v>#VALUE!</v>
      </c>
    </row>
    <row r="567" ht="15.75" customHeight="1">
      <c r="A567" s="1" t="s">
        <v>1243</v>
      </c>
      <c r="B567" s="1" t="s">
        <v>1250</v>
      </c>
      <c r="C567" s="1" t="s">
        <v>1251</v>
      </c>
      <c r="D567" s="1" t="s">
        <v>9</v>
      </c>
      <c r="E567" s="1" t="s">
        <v>10</v>
      </c>
      <c r="F567" s="1" t="str">
        <f>IFERROR(__xludf.DUMMYFUNCTION("GOOGLETRANSLATE(C567,""fr"",""en"")"),"#VALUE!")</f>
        <v>#VALUE!</v>
      </c>
    </row>
    <row r="568" ht="15.75" customHeight="1">
      <c r="A568" s="1" t="s">
        <v>1243</v>
      </c>
      <c r="B568" s="1" t="s">
        <v>1252</v>
      </c>
      <c r="C568" s="1" t="s">
        <v>1253</v>
      </c>
      <c r="D568" s="1" t="s">
        <v>9</v>
      </c>
      <c r="E568" s="1" t="s">
        <v>10</v>
      </c>
      <c r="F568" s="1" t="str">
        <f>IFERROR(__xludf.DUMMYFUNCTION("GOOGLETRANSLATE(C568,""fr"",""en"")"),"#VALUE!")</f>
        <v>#VALUE!</v>
      </c>
    </row>
    <row r="569" ht="15.75" customHeight="1">
      <c r="A569" s="1" t="s">
        <v>1243</v>
      </c>
      <c r="B569" s="1" t="s">
        <v>1254</v>
      </c>
      <c r="C569" s="1" t="s">
        <v>1255</v>
      </c>
      <c r="D569" s="1" t="s">
        <v>9</v>
      </c>
      <c r="E569" s="1" t="s">
        <v>10</v>
      </c>
      <c r="F569" s="1" t="str">
        <f>IFERROR(__xludf.DUMMYFUNCTION("GOOGLETRANSLATE(C569,""fr"",""en"")"),"#VALUE!")</f>
        <v>#VALUE!</v>
      </c>
    </row>
    <row r="570" ht="15.75" customHeight="1">
      <c r="A570" s="1" t="s">
        <v>1243</v>
      </c>
      <c r="B570" s="1" t="s">
        <v>1256</v>
      </c>
      <c r="C570" s="1" t="s">
        <v>1257</v>
      </c>
      <c r="D570" s="1" t="s">
        <v>9</v>
      </c>
      <c r="E570" s="1" t="s">
        <v>10</v>
      </c>
      <c r="F570" s="1" t="str">
        <f>IFERROR(__xludf.DUMMYFUNCTION("GOOGLETRANSLATE(C570,""fr"",""en"")"),"#VALUE!")</f>
        <v>#VALUE!</v>
      </c>
    </row>
    <row r="571" ht="15.75" customHeight="1">
      <c r="A571" s="1" t="s">
        <v>1243</v>
      </c>
      <c r="B571" s="1" t="s">
        <v>1258</v>
      </c>
      <c r="C571" s="1" t="s">
        <v>1259</v>
      </c>
      <c r="D571" s="1" t="s">
        <v>9</v>
      </c>
      <c r="E571" s="1" t="s">
        <v>10</v>
      </c>
      <c r="F571" s="1" t="str">
        <f>IFERROR(__xludf.DUMMYFUNCTION("GOOGLETRANSLATE(C571,""fr"",""en"")"),"#VALUE!")</f>
        <v>#VALUE!</v>
      </c>
    </row>
    <row r="572" ht="15.75" customHeight="1">
      <c r="A572" s="1" t="s">
        <v>1243</v>
      </c>
      <c r="B572" s="1" t="s">
        <v>1260</v>
      </c>
      <c r="C572" s="1" t="s">
        <v>1261</v>
      </c>
      <c r="D572" s="1" t="s">
        <v>9</v>
      </c>
      <c r="E572" s="1" t="s">
        <v>10</v>
      </c>
      <c r="F572" s="1" t="str">
        <f>IFERROR(__xludf.DUMMYFUNCTION("GOOGLETRANSLATE(C572,""fr"",""en"")"),"#VALUE!")</f>
        <v>#VALUE!</v>
      </c>
    </row>
    <row r="573" ht="15.75" customHeight="1">
      <c r="A573" s="1" t="s">
        <v>1243</v>
      </c>
      <c r="B573" s="1" t="s">
        <v>1262</v>
      </c>
      <c r="C573" s="1" t="s">
        <v>1263</v>
      </c>
      <c r="D573" s="1" t="s">
        <v>9</v>
      </c>
      <c r="E573" s="1" t="s">
        <v>10</v>
      </c>
      <c r="F573" s="1" t="str">
        <f>IFERROR(__xludf.DUMMYFUNCTION("GOOGLETRANSLATE(C573,""fr"",""en"")"),"#VALUE!")</f>
        <v>#VALUE!</v>
      </c>
    </row>
    <row r="574" ht="15.75" customHeight="1">
      <c r="A574" s="1" t="s">
        <v>1243</v>
      </c>
      <c r="B574" s="1" t="s">
        <v>1264</v>
      </c>
      <c r="C574" s="1" t="s">
        <v>1265</v>
      </c>
      <c r="D574" s="1" t="s">
        <v>9</v>
      </c>
      <c r="E574" s="1" t="s">
        <v>10</v>
      </c>
      <c r="F574" s="1" t="str">
        <f>IFERROR(__xludf.DUMMYFUNCTION("GOOGLETRANSLATE(C574,""fr"",""en"")"),"#VALUE!")</f>
        <v>#VALUE!</v>
      </c>
    </row>
    <row r="575" ht="15.75" customHeight="1">
      <c r="A575" s="1" t="s">
        <v>1266</v>
      </c>
      <c r="B575" s="1" t="s">
        <v>1267</v>
      </c>
      <c r="C575" s="1" t="s">
        <v>1268</v>
      </c>
      <c r="D575" s="1" t="s">
        <v>9</v>
      </c>
      <c r="E575" s="1" t="s">
        <v>10</v>
      </c>
      <c r="F575" s="1" t="str">
        <f>IFERROR(__xludf.DUMMYFUNCTION("GOOGLETRANSLATE(C575,""fr"",""en"")"),"#VALUE!")</f>
        <v>#VALUE!</v>
      </c>
    </row>
    <row r="576" ht="15.75" customHeight="1">
      <c r="A576" s="1" t="s">
        <v>1266</v>
      </c>
      <c r="B576" s="1" t="s">
        <v>1269</v>
      </c>
      <c r="C576" s="1" t="s">
        <v>1270</v>
      </c>
      <c r="D576" s="1" t="s">
        <v>9</v>
      </c>
      <c r="E576" s="1" t="s">
        <v>10</v>
      </c>
      <c r="F576" s="1" t="str">
        <f>IFERROR(__xludf.DUMMYFUNCTION("GOOGLETRANSLATE(C576,""fr"",""en"")"),"suitable price, excellent formalization system, in keeping from the original document to my postal box, thanks you to do the necessary for the change of assignor")</f>
        <v>suitable price, excellent formalization system, in keeping from the original document to my postal box, thanks you to do the necessary for the change of assignor</v>
      </c>
    </row>
    <row r="577" ht="15.75" customHeight="1">
      <c r="A577" s="1" t="s">
        <v>1266</v>
      </c>
      <c r="B577" s="1" t="s">
        <v>1271</v>
      </c>
      <c r="C577" s="1" t="s">
        <v>1272</v>
      </c>
      <c r="D577" s="1" t="s">
        <v>9</v>
      </c>
      <c r="E577" s="1" t="s">
        <v>10</v>
      </c>
      <c r="F577" s="1" t="str">
        <f>IFERROR(__xludf.DUMMYFUNCTION("GOOGLETRANSLATE(C577,""fr"",""en"")"),"#VALUE!")</f>
        <v>#VALUE!</v>
      </c>
    </row>
    <row r="578" ht="15.75" customHeight="1">
      <c r="A578" s="1" t="s">
        <v>1266</v>
      </c>
      <c r="B578" s="1" t="s">
        <v>1273</v>
      </c>
      <c r="C578" s="1" t="s">
        <v>1274</v>
      </c>
      <c r="D578" s="1" t="s">
        <v>9</v>
      </c>
      <c r="E578" s="1" t="s">
        <v>10</v>
      </c>
      <c r="F578" s="1" t="str">
        <f>IFERROR(__xludf.DUMMYFUNCTION("GOOGLETRANSLATE(C578,""fr"",""en"")"),"#VALUE!")</f>
        <v>#VALUE!</v>
      </c>
    </row>
    <row r="579" ht="15.75" customHeight="1">
      <c r="A579" s="1" t="s">
        <v>1266</v>
      </c>
      <c r="B579" s="1" t="s">
        <v>1275</v>
      </c>
      <c r="C579" s="1" t="s">
        <v>1276</v>
      </c>
      <c r="D579" s="1" t="s">
        <v>9</v>
      </c>
      <c r="E579" s="1" t="s">
        <v>10</v>
      </c>
      <c r="F579" s="1" t="str">
        <f>IFERROR(__xludf.DUMMYFUNCTION("GOOGLETRANSLATE(C579,""fr"",""en"")"),"#VALUE!")</f>
        <v>#VALUE!</v>
      </c>
    </row>
    <row r="580" ht="15.75" customHeight="1">
      <c r="A580" s="1" t="s">
        <v>1277</v>
      </c>
      <c r="B580" s="1" t="s">
        <v>1278</v>
      </c>
      <c r="C580" s="1" t="s">
        <v>1279</v>
      </c>
      <c r="D580" s="1" t="s">
        <v>9</v>
      </c>
      <c r="E580" s="1" t="s">
        <v>10</v>
      </c>
      <c r="F580" s="1" t="str">
        <f>IFERROR(__xludf.DUMMYFUNCTION("GOOGLETRANSLATE(C580,""fr"",""en"")"),"#VALUE!")</f>
        <v>#VALUE!</v>
      </c>
    </row>
    <row r="581" ht="15.75" customHeight="1">
      <c r="A581" s="1" t="s">
        <v>1277</v>
      </c>
      <c r="B581" s="1" t="s">
        <v>1280</v>
      </c>
      <c r="C581" s="1" t="s">
        <v>1281</v>
      </c>
      <c r="D581" s="1" t="s">
        <v>9</v>
      </c>
      <c r="E581" s="1" t="s">
        <v>10</v>
      </c>
      <c r="F581" s="1" t="str">
        <f>IFERROR(__xludf.DUMMYFUNCTION("GOOGLETRANSLATE(C581,""fr"",""en"")"),"#VALUE!")</f>
        <v>#VALUE!</v>
      </c>
    </row>
    <row r="582" ht="15.75" customHeight="1">
      <c r="A582" s="1" t="s">
        <v>1277</v>
      </c>
      <c r="B582" s="1" t="s">
        <v>1282</v>
      </c>
      <c r="C582" s="1" t="s">
        <v>1283</v>
      </c>
      <c r="D582" s="1" t="s">
        <v>9</v>
      </c>
      <c r="E582" s="1" t="s">
        <v>10</v>
      </c>
      <c r="F582" s="1" t="str">
        <f>IFERROR(__xludf.DUMMYFUNCTION("GOOGLETRANSLATE(C582,""fr"",""en"")"),"#VALUE!")</f>
        <v>#VALUE!</v>
      </c>
    </row>
    <row r="583" ht="15.75" customHeight="1">
      <c r="A583" s="1" t="s">
        <v>1277</v>
      </c>
      <c r="B583" s="1" t="s">
        <v>1284</v>
      </c>
      <c r="C583" s="1" t="s">
        <v>1285</v>
      </c>
      <c r="D583" s="1" t="s">
        <v>9</v>
      </c>
      <c r="E583" s="1" t="s">
        <v>10</v>
      </c>
      <c r="F583" s="1" t="str">
        <f>IFERROR(__xludf.DUMMYFUNCTION("GOOGLETRANSLATE(C583,""fr"",""en"")"),"#VALUE!")</f>
        <v>#VALUE!</v>
      </c>
    </row>
    <row r="584" ht="15.75" customHeight="1">
      <c r="A584" s="1" t="s">
        <v>1277</v>
      </c>
      <c r="B584" s="1" t="s">
        <v>1286</v>
      </c>
      <c r="C584" s="1" t="s">
        <v>1287</v>
      </c>
      <c r="D584" s="1" t="s">
        <v>9</v>
      </c>
      <c r="E584" s="1" t="s">
        <v>10</v>
      </c>
      <c r="F584" s="1" t="str">
        <f>IFERROR(__xludf.DUMMYFUNCTION("GOOGLETRANSLATE(C584,""fr"",""en"")"),"#VALUE!")</f>
        <v>#VALUE!</v>
      </c>
    </row>
    <row r="585" ht="15.75" customHeight="1">
      <c r="A585" s="1" t="s">
        <v>1288</v>
      </c>
      <c r="B585" s="1" t="s">
        <v>1289</v>
      </c>
      <c r="C585" s="1" t="s">
        <v>1290</v>
      </c>
      <c r="D585" s="1" t="s">
        <v>9</v>
      </c>
      <c r="E585" s="1" t="s">
        <v>10</v>
      </c>
      <c r="F585" s="1" t="str">
        <f>IFERROR(__xludf.DUMMYFUNCTION("GOOGLETRANSLATE(C585,""fr"",""en"")"),"#VALUE!")</f>
        <v>#VALUE!</v>
      </c>
    </row>
    <row r="586" ht="15.75" customHeight="1">
      <c r="A586" s="1" t="s">
        <v>1288</v>
      </c>
      <c r="B586" s="1" t="s">
        <v>1291</v>
      </c>
      <c r="C586" s="1" t="s">
        <v>1292</v>
      </c>
      <c r="D586" s="1" t="s">
        <v>9</v>
      </c>
      <c r="E586" s="1" t="s">
        <v>10</v>
      </c>
      <c r="F586" s="1" t="str">
        <f>IFERROR(__xludf.DUMMYFUNCTION("GOOGLETRANSLATE(C586,""fr"",""en"")"),"#VALUE!")</f>
        <v>#VALUE!</v>
      </c>
    </row>
    <row r="587" ht="15.75" customHeight="1">
      <c r="A587" s="1" t="s">
        <v>1288</v>
      </c>
      <c r="B587" s="1" t="s">
        <v>1293</v>
      </c>
      <c r="C587" s="1" t="s">
        <v>1294</v>
      </c>
      <c r="D587" s="1" t="s">
        <v>9</v>
      </c>
      <c r="E587" s="1" t="s">
        <v>10</v>
      </c>
      <c r="F587" s="1" t="str">
        <f>IFERROR(__xludf.DUMMYFUNCTION("GOOGLETRANSLATE(C587,""fr"",""en"")"),"#VALUE!")</f>
        <v>#VALUE!</v>
      </c>
    </row>
    <row r="588" ht="15.75" customHeight="1">
      <c r="A588" s="1" t="s">
        <v>1288</v>
      </c>
      <c r="B588" s="1" t="s">
        <v>1295</v>
      </c>
      <c r="C588" s="1" t="s">
        <v>1296</v>
      </c>
      <c r="D588" s="1" t="s">
        <v>9</v>
      </c>
      <c r="E588" s="1" t="s">
        <v>10</v>
      </c>
      <c r="F588" s="1" t="str">
        <f>IFERROR(__xludf.DUMMYFUNCTION("GOOGLETRANSLATE(C588,""fr"",""en"")"),"#VALUE!")</f>
        <v>#VALUE!</v>
      </c>
    </row>
    <row r="589" ht="15.75" customHeight="1">
      <c r="A589" s="1" t="s">
        <v>1288</v>
      </c>
      <c r="B589" s="1" t="s">
        <v>1297</v>
      </c>
      <c r="C589" s="1" t="s">
        <v>1298</v>
      </c>
      <c r="D589" s="1" t="s">
        <v>9</v>
      </c>
      <c r="E589" s="1" t="s">
        <v>10</v>
      </c>
      <c r="F589" s="1" t="str">
        <f>IFERROR(__xludf.DUMMYFUNCTION("GOOGLETRANSLATE(C589,""fr"",""en"")"),"#VALUE!")</f>
        <v>#VALUE!</v>
      </c>
    </row>
    <row r="590" ht="15.75" customHeight="1">
      <c r="A590" s="1" t="s">
        <v>1299</v>
      </c>
      <c r="B590" s="1" t="s">
        <v>1300</v>
      </c>
      <c r="C590" s="1" t="s">
        <v>1301</v>
      </c>
      <c r="D590" s="1" t="s">
        <v>9</v>
      </c>
      <c r="E590" s="1" t="s">
        <v>10</v>
      </c>
      <c r="F590" s="1" t="str">
        <f>IFERROR(__xludf.DUMMYFUNCTION("GOOGLETRANSLATE(C590,""fr"",""en"")"),"#VALUE!")</f>
        <v>#VALUE!</v>
      </c>
    </row>
    <row r="591" ht="15.75" customHeight="1">
      <c r="A591" s="1" t="s">
        <v>1299</v>
      </c>
      <c r="B591" s="1" t="s">
        <v>1302</v>
      </c>
      <c r="C591" s="1" t="s">
        <v>1303</v>
      </c>
      <c r="D591" s="1" t="s">
        <v>9</v>
      </c>
      <c r="E591" s="1" t="s">
        <v>10</v>
      </c>
      <c r="F591" s="1" t="str">
        <f>IFERROR(__xludf.DUMMYFUNCTION("GOOGLETRANSLATE(C591,""fr"",""en"")"),"#VALUE!")</f>
        <v>#VALUE!</v>
      </c>
    </row>
    <row r="592" ht="15.75" customHeight="1">
      <c r="A592" s="1" t="s">
        <v>1299</v>
      </c>
      <c r="B592" s="1" t="s">
        <v>1304</v>
      </c>
      <c r="C592" s="1" t="s">
        <v>1305</v>
      </c>
      <c r="D592" s="1" t="s">
        <v>9</v>
      </c>
      <c r="E592" s="1" t="s">
        <v>10</v>
      </c>
      <c r="F592" s="1" t="str">
        <f>IFERROR(__xludf.DUMMYFUNCTION("GOOGLETRANSLATE(C592,""fr"",""en"")"),"#VALUE!")</f>
        <v>#VALUE!</v>
      </c>
    </row>
    <row r="593" ht="15.75" customHeight="1">
      <c r="A593" s="1" t="s">
        <v>1299</v>
      </c>
      <c r="B593" s="1" t="s">
        <v>1306</v>
      </c>
      <c r="C593" s="1" t="s">
        <v>1307</v>
      </c>
      <c r="D593" s="1" t="s">
        <v>9</v>
      </c>
      <c r="E593" s="1" t="s">
        <v>10</v>
      </c>
      <c r="F593" s="1" t="str">
        <f>IFERROR(__xludf.DUMMYFUNCTION("GOOGLETRANSLATE(C593,""fr"",""en"")"),"#VALUE!")</f>
        <v>#VALUE!</v>
      </c>
    </row>
    <row r="594" ht="15.75" customHeight="1">
      <c r="A594" s="1" t="s">
        <v>1308</v>
      </c>
      <c r="B594" s="1" t="s">
        <v>1309</v>
      </c>
      <c r="C594" s="1" t="s">
        <v>1310</v>
      </c>
      <c r="D594" s="1" t="s">
        <v>9</v>
      </c>
      <c r="E594" s="1" t="s">
        <v>10</v>
      </c>
      <c r="F594" s="1" t="str">
        <f>IFERROR(__xludf.DUMMYFUNCTION("GOOGLETRANSLATE(C594,""fr"",""en"")"),"#VALUE!")</f>
        <v>#VALUE!</v>
      </c>
    </row>
    <row r="595" ht="15.75" customHeight="1">
      <c r="A595" s="1" t="s">
        <v>1308</v>
      </c>
      <c r="B595" s="1" t="s">
        <v>1311</v>
      </c>
      <c r="C595" s="1" t="s">
        <v>1312</v>
      </c>
      <c r="D595" s="1" t="s">
        <v>9</v>
      </c>
      <c r="E595" s="1" t="s">
        <v>10</v>
      </c>
      <c r="F595" s="1" t="str">
        <f>IFERROR(__xludf.DUMMYFUNCTION("GOOGLETRANSLATE(C595,""fr"",""en"")"),"#VALUE!")</f>
        <v>#VALUE!</v>
      </c>
    </row>
    <row r="596" ht="15.75" customHeight="1">
      <c r="A596" s="1" t="s">
        <v>1308</v>
      </c>
      <c r="B596" s="1" t="s">
        <v>1313</v>
      </c>
      <c r="C596" s="1" t="s">
        <v>1314</v>
      </c>
      <c r="D596" s="1" t="s">
        <v>9</v>
      </c>
      <c r="E596" s="1" t="s">
        <v>10</v>
      </c>
      <c r="F596" s="1" t="str">
        <f>IFERROR(__xludf.DUMMYFUNCTION("GOOGLETRANSLATE(C596,""fr"",""en"")"),"#VALUE!")</f>
        <v>#VALUE!</v>
      </c>
    </row>
    <row r="597" ht="15.75" customHeight="1">
      <c r="A597" s="1" t="s">
        <v>1308</v>
      </c>
      <c r="B597" s="1" t="s">
        <v>1315</v>
      </c>
      <c r="C597" s="1" t="s">
        <v>1316</v>
      </c>
      <c r="D597" s="1" t="s">
        <v>9</v>
      </c>
      <c r="E597" s="1" t="s">
        <v>10</v>
      </c>
      <c r="F597" s="1" t="str">
        <f>IFERROR(__xludf.DUMMYFUNCTION("GOOGLETRANSLATE(C597,""fr"",""en"")"),"#VALUE!")</f>
        <v>#VALUE!</v>
      </c>
    </row>
    <row r="598" ht="15.75" customHeight="1">
      <c r="A598" s="1" t="s">
        <v>1308</v>
      </c>
      <c r="B598" s="1" t="s">
        <v>1317</v>
      </c>
      <c r="C598" s="1" t="s">
        <v>1318</v>
      </c>
      <c r="D598" s="1" t="s">
        <v>9</v>
      </c>
      <c r="E598" s="1" t="s">
        <v>10</v>
      </c>
      <c r="F598" s="1" t="str">
        <f>IFERROR(__xludf.DUMMYFUNCTION("GOOGLETRANSLATE(C598,""fr"",""en"")"),"#VALUE!")</f>
        <v>#VALUE!</v>
      </c>
    </row>
    <row r="599" ht="15.75" customHeight="1">
      <c r="A599" s="1" t="s">
        <v>1319</v>
      </c>
      <c r="B599" s="1" t="s">
        <v>1320</v>
      </c>
      <c r="C599" s="1" t="s">
        <v>1321</v>
      </c>
      <c r="D599" s="1" t="s">
        <v>9</v>
      </c>
      <c r="E599" s="1" t="s">
        <v>10</v>
      </c>
      <c r="F599" s="1" t="str">
        <f>IFERROR(__xludf.DUMMYFUNCTION("GOOGLETRANSLATE(C599,""fr"",""en"")"),"#VALUE!")</f>
        <v>#VALUE!</v>
      </c>
    </row>
    <row r="600" ht="15.75" customHeight="1">
      <c r="A600" s="1" t="s">
        <v>1319</v>
      </c>
      <c r="B600" s="1" t="s">
        <v>1322</v>
      </c>
      <c r="C600" s="1" t="s">
        <v>1323</v>
      </c>
      <c r="D600" s="1" t="s">
        <v>9</v>
      </c>
      <c r="E600" s="1" t="s">
        <v>10</v>
      </c>
      <c r="F600" s="1" t="str">
        <f>IFERROR(__xludf.DUMMYFUNCTION("GOOGLETRANSLATE(C600,""fr"",""en"")"),"#VALUE!")</f>
        <v>#VALUE!</v>
      </c>
    </row>
    <row r="601" ht="15.75" customHeight="1">
      <c r="A601" s="1" t="s">
        <v>1319</v>
      </c>
      <c r="B601" s="1" t="s">
        <v>1324</v>
      </c>
      <c r="C601" s="1" t="s">
        <v>1325</v>
      </c>
      <c r="D601" s="1" t="s">
        <v>9</v>
      </c>
      <c r="E601" s="1" t="s">
        <v>10</v>
      </c>
      <c r="F601" s="1" t="str">
        <f>IFERROR(__xludf.DUMMYFUNCTION("GOOGLETRANSLATE(C601,""fr"",""en"")"),"#VALUE!")</f>
        <v>#VALUE!</v>
      </c>
    </row>
    <row r="602" ht="15.75" customHeight="1">
      <c r="A602" s="1" t="s">
        <v>1319</v>
      </c>
      <c r="B602" s="1" t="s">
        <v>1326</v>
      </c>
      <c r="C602" s="1" t="s">
        <v>1327</v>
      </c>
      <c r="D602" s="1" t="s">
        <v>9</v>
      </c>
      <c r="E602" s="1" t="s">
        <v>10</v>
      </c>
      <c r="F602" s="1" t="str">
        <f>IFERROR(__xludf.DUMMYFUNCTION("GOOGLETRANSLATE(C602,""fr"",""en"")"),"#VALUE!")</f>
        <v>#VALUE!</v>
      </c>
    </row>
    <row r="603" ht="15.75" customHeight="1">
      <c r="A603" s="1" t="s">
        <v>1319</v>
      </c>
      <c r="B603" s="1" t="s">
        <v>1328</v>
      </c>
      <c r="C603" s="1" t="s">
        <v>1329</v>
      </c>
      <c r="D603" s="1" t="s">
        <v>9</v>
      </c>
      <c r="E603" s="1" t="s">
        <v>10</v>
      </c>
      <c r="F603" s="1" t="str">
        <f>IFERROR(__xludf.DUMMYFUNCTION("GOOGLETRANSLATE(C603,""fr"",""en"")"),"#VALUE!")</f>
        <v>#VALUE!</v>
      </c>
    </row>
    <row r="604" ht="15.75" customHeight="1">
      <c r="A604" s="1" t="s">
        <v>1319</v>
      </c>
      <c r="B604" s="1" t="s">
        <v>1330</v>
      </c>
      <c r="C604" s="1" t="s">
        <v>1331</v>
      </c>
      <c r="D604" s="1" t="s">
        <v>9</v>
      </c>
      <c r="E604" s="1" t="s">
        <v>10</v>
      </c>
      <c r="F604" s="1" t="str">
        <f>IFERROR(__xludf.DUMMYFUNCTION("GOOGLETRANSLATE(C604,""fr"",""en"")"),"#VALUE!")</f>
        <v>#VALUE!</v>
      </c>
    </row>
    <row r="605" ht="15.75" customHeight="1">
      <c r="A605" s="1" t="s">
        <v>1319</v>
      </c>
      <c r="B605" s="1" t="s">
        <v>1332</v>
      </c>
      <c r="C605" s="1" t="s">
        <v>1333</v>
      </c>
      <c r="D605" s="1" t="s">
        <v>9</v>
      </c>
      <c r="E605" s="1" t="s">
        <v>10</v>
      </c>
      <c r="F605" s="1" t="str">
        <f>IFERROR(__xludf.DUMMYFUNCTION("GOOGLETRANSLATE(C605,""fr"",""en"")"),"#VALUE!")</f>
        <v>#VALUE!</v>
      </c>
    </row>
    <row r="606" ht="15.75" customHeight="1">
      <c r="A606" s="1" t="s">
        <v>1319</v>
      </c>
      <c r="B606" s="1" t="s">
        <v>1334</v>
      </c>
      <c r="C606" s="1" t="s">
        <v>1335</v>
      </c>
      <c r="D606" s="1" t="s">
        <v>9</v>
      </c>
      <c r="E606" s="1" t="s">
        <v>10</v>
      </c>
      <c r="F606" s="1" t="str">
        <f>IFERROR(__xludf.DUMMYFUNCTION("GOOGLETRANSLATE(C606,""fr"",""en"")"),"#VALUE!")</f>
        <v>#VALUE!</v>
      </c>
    </row>
    <row r="607" ht="15.75" customHeight="1">
      <c r="A607" s="1" t="s">
        <v>1336</v>
      </c>
      <c r="B607" s="1" t="s">
        <v>1337</v>
      </c>
      <c r="C607" s="1" t="s">
        <v>1338</v>
      </c>
      <c r="D607" s="1" t="s">
        <v>9</v>
      </c>
      <c r="E607" s="1" t="s">
        <v>10</v>
      </c>
      <c r="F607" s="1" t="str">
        <f>IFERROR(__xludf.DUMMYFUNCTION("GOOGLETRANSLATE(C607,""fr"",""en"")"),"#VALUE!")</f>
        <v>#VALUE!</v>
      </c>
    </row>
    <row r="608" ht="15.75" customHeight="1">
      <c r="A608" s="1" t="s">
        <v>1336</v>
      </c>
      <c r="B608" s="1" t="s">
        <v>1339</v>
      </c>
      <c r="C608" s="1" t="s">
        <v>1340</v>
      </c>
      <c r="D608" s="1" t="s">
        <v>9</v>
      </c>
      <c r="E608" s="1" t="s">
        <v>10</v>
      </c>
      <c r="F608" s="1" t="str">
        <f>IFERROR(__xludf.DUMMYFUNCTION("GOOGLETRANSLATE(C608,""fr"",""en"")"),"#VALUE!")</f>
        <v>#VALUE!</v>
      </c>
    </row>
    <row r="609" ht="15.75" customHeight="1">
      <c r="A609" s="1" t="s">
        <v>1336</v>
      </c>
      <c r="B609" s="1" t="s">
        <v>1341</v>
      </c>
      <c r="C609" s="1" t="s">
        <v>1342</v>
      </c>
      <c r="D609" s="1" t="s">
        <v>9</v>
      </c>
      <c r="E609" s="1" t="s">
        <v>10</v>
      </c>
      <c r="F609" s="1" t="str">
        <f>IFERROR(__xludf.DUMMYFUNCTION("GOOGLETRANSLATE(C609,""fr"",""en"")"),"#VALUE!")</f>
        <v>#VALUE!</v>
      </c>
    </row>
    <row r="610" ht="15.75" customHeight="1">
      <c r="A610" s="1" t="s">
        <v>1336</v>
      </c>
      <c r="B610" s="1" t="s">
        <v>1343</v>
      </c>
      <c r="C610" s="1" t="s">
        <v>1344</v>
      </c>
      <c r="D610" s="1" t="s">
        <v>9</v>
      </c>
      <c r="E610" s="1" t="s">
        <v>10</v>
      </c>
      <c r="F610" s="1" t="str">
        <f>IFERROR(__xludf.DUMMYFUNCTION("GOOGLETRANSLATE(C610,""fr"",""en"")"),"#VALUE!")</f>
        <v>#VALUE!</v>
      </c>
    </row>
    <row r="611" ht="15.75" customHeight="1">
      <c r="A611" s="1" t="s">
        <v>1336</v>
      </c>
      <c r="B611" s="1" t="s">
        <v>1345</v>
      </c>
      <c r="C611" s="1" t="s">
        <v>1346</v>
      </c>
      <c r="D611" s="1" t="s">
        <v>9</v>
      </c>
      <c r="E611" s="1" t="s">
        <v>10</v>
      </c>
      <c r="F611" s="1" t="str">
        <f>IFERROR(__xludf.DUMMYFUNCTION("GOOGLETRANSLATE(C611,""fr"",""en"")"),"#VALUE!")</f>
        <v>#VALUE!</v>
      </c>
    </row>
    <row r="612" ht="15.75" customHeight="1">
      <c r="A612" s="1" t="s">
        <v>1336</v>
      </c>
      <c r="B612" s="1" t="s">
        <v>1347</v>
      </c>
      <c r="C612" s="1" t="s">
        <v>1348</v>
      </c>
      <c r="D612" s="1" t="s">
        <v>9</v>
      </c>
      <c r="E612" s="1" t="s">
        <v>10</v>
      </c>
      <c r="F612" s="1" t="str">
        <f>IFERROR(__xludf.DUMMYFUNCTION("GOOGLETRANSLATE(C612,""fr"",""en"")"),"#VALUE!")</f>
        <v>#VALUE!</v>
      </c>
    </row>
    <row r="613" ht="15.75" customHeight="1">
      <c r="A613" s="1" t="s">
        <v>1336</v>
      </c>
      <c r="B613" s="1" t="s">
        <v>1349</v>
      </c>
      <c r="C613" s="1" t="s">
        <v>1350</v>
      </c>
      <c r="D613" s="1" t="s">
        <v>9</v>
      </c>
      <c r="E613" s="1" t="s">
        <v>10</v>
      </c>
      <c r="F613" s="1" t="str">
        <f>IFERROR(__xludf.DUMMYFUNCTION("GOOGLETRANSLATE(C613,""fr"",""en"")"),"#VALUE!")</f>
        <v>#VALUE!</v>
      </c>
    </row>
    <row r="614" ht="15.75" customHeight="1">
      <c r="A614" s="1" t="s">
        <v>1351</v>
      </c>
      <c r="B614" s="1" t="s">
        <v>1352</v>
      </c>
      <c r="C614" s="1" t="s">
        <v>1353</v>
      </c>
      <c r="D614" s="1" t="s">
        <v>9</v>
      </c>
      <c r="E614" s="1" t="s">
        <v>10</v>
      </c>
      <c r="F614" s="1" t="str">
        <f>IFERROR(__xludf.DUMMYFUNCTION("GOOGLETRANSLATE(C614,""fr"",""en"")"),"I am very satisfied, my brother also had this young driver insurance with whom he had no problem, I hope that for me it will also be very good")</f>
        <v>I am very satisfied, my brother also had this young driver insurance with whom he had no problem, I hope that for me it will also be very good</v>
      </c>
    </row>
    <row r="615" ht="15.75" customHeight="1">
      <c r="A615" s="1" t="s">
        <v>1351</v>
      </c>
      <c r="B615" s="1" t="s">
        <v>1354</v>
      </c>
      <c r="C615" s="1" t="s">
        <v>1355</v>
      </c>
      <c r="D615" s="1" t="s">
        <v>9</v>
      </c>
      <c r="E615" s="1" t="s">
        <v>10</v>
      </c>
      <c r="F615" s="1" t="str">
        <f>IFERROR(__xludf.DUMMYFUNCTION("GOOGLETRANSLATE(C615,""fr"",""en"")"),"#VALUE!")</f>
        <v>#VALUE!</v>
      </c>
    </row>
    <row r="616" ht="15.75" customHeight="1">
      <c r="A616" s="1" t="s">
        <v>1356</v>
      </c>
      <c r="B616" s="1" t="s">
        <v>1357</v>
      </c>
      <c r="C616" s="1" t="s">
        <v>1358</v>
      </c>
      <c r="D616" s="1" t="s">
        <v>9</v>
      </c>
      <c r="E616" s="1" t="s">
        <v>10</v>
      </c>
      <c r="F616" s="1" t="str">
        <f>IFERROR(__xludf.DUMMYFUNCTION("GOOGLETRANSLATE(C616,""fr"",""en"")"),"#VALUE!")</f>
        <v>#VALUE!</v>
      </c>
    </row>
    <row r="617" ht="15.75" customHeight="1">
      <c r="A617" s="1" t="s">
        <v>1356</v>
      </c>
      <c r="B617" s="1" t="s">
        <v>1359</v>
      </c>
      <c r="C617" s="1" t="s">
        <v>1360</v>
      </c>
      <c r="D617" s="1" t="s">
        <v>9</v>
      </c>
      <c r="E617" s="1" t="s">
        <v>10</v>
      </c>
      <c r="F617" s="1" t="str">
        <f>IFERROR(__xludf.DUMMYFUNCTION("GOOGLETRANSLATE(C617,""fr"",""en"")"),"#VALUE!")</f>
        <v>#VALUE!</v>
      </c>
    </row>
    <row r="618" ht="15.75" customHeight="1">
      <c r="A618" s="1" t="s">
        <v>1361</v>
      </c>
      <c r="B618" s="1" t="s">
        <v>1362</v>
      </c>
      <c r="C618" s="1" t="s">
        <v>1363</v>
      </c>
      <c r="D618" s="1" t="s">
        <v>9</v>
      </c>
      <c r="E618" s="1" t="s">
        <v>10</v>
      </c>
      <c r="F618" s="1" t="str">
        <f>IFERROR(__xludf.DUMMYFUNCTION("GOOGLETRANSLATE(C618,""fr"",""en"")"),"#VALUE!")</f>
        <v>#VALUE!</v>
      </c>
    </row>
    <row r="619" ht="15.75" customHeight="1">
      <c r="A619" s="1" t="s">
        <v>1361</v>
      </c>
      <c r="B619" s="1" t="s">
        <v>1364</v>
      </c>
      <c r="C619" s="1" t="s">
        <v>1365</v>
      </c>
      <c r="D619" s="1" t="s">
        <v>9</v>
      </c>
      <c r="E619" s="1" t="s">
        <v>10</v>
      </c>
      <c r="F619" s="1" t="str">
        <f>IFERROR(__xludf.DUMMYFUNCTION("GOOGLETRANSLATE(C619,""fr"",""en"")"),"#VALUE!")</f>
        <v>#VALUE!</v>
      </c>
    </row>
    <row r="620" ht="15.75" customHeight="1">
      <c r="A620" s="1" t="s">
        <v>1361</v>
      </c>
      <c r="B620" s="1" t="s">
        <v>1366</v>
      </c>
      <c r="C620" s="1" t="s">
        <v>1367</v>
      </c>
      <c r="D620" s="1" t="s">
        <v>9</v>
      </c>
      <c r="E620" s="1" t="s">
        <v>10</v>
      </c>
      <c r="F620" s="1" t="str">
        <f>IFERROR(__xludf.DUMMYFUNCTION("GOOGLETRANSLATE(C620,""fr"",""en"")"),"#VALUE!")</f>
        <v>#VALUE!</v>
      </c>
    </row>
    <row r="621" ht="15.75" customHeight="1">
      <c r="A621" s="1" t="s">
        <v>1361</v>
      </c>
      <c r="B621" s="1" t="s">
        <v>1368</v>
      </c>
      <c r="C621" s="1" t="s">
        <v>1369</v>
      </c>
      <c r="D621" s="1" t="s">
        <v>9</v>
      </c>
      <c r="E621" s="1" t="s">
        <v>10</v>
      </c>
      <c r="F621" s="1" t="str">
        <f>IFERROR(__xludf.DUMMYFUNCTION("GOOGLETRANSLATE(C621,""fr"",""en"")"),"#VALUE!")</f>
        <v>#VALUE!</v>
      </c>
    </row>
    <row r="622" ht="15.75" customHeight="1">
      <c r="A622" s="1" t="s">
        <v>1361</v>
      </c>
      <c r="B622" s="1" t="s">
        <v>1370</v>
      </c>
      <c r="C622" s="1" t="s">
        <v>1371</v>
      </c>
      <c r="D622" s="1" t="s">
        <v>9</v>
      </c>
      <c r="E622" s="1" t="s">
        <v>10</v>
      </c>
      <c r="F622" s="1" t="str">
        <f>IFERROR(__xludf.DUMMYFUNCTION("GOOGLETRANSLATE(C622,""fr"",""en"")"),"#VALUE!")</f>
        <v>#VALUE!</v>
      </c>
    </row>
    <row r="623" ht="15.75" customHeight="1">
      <c r="A623" s="1" t="s">
        <v>1361</v>
      </c>
      <c r="B623" s="1" t="s">
        <v>1372</v>
      </c>
      <c r="C623" s="1" t="s">
        <v>1373</v>
      </c>
      <c r="D623" s="1" t="s">
        <v>9</v>
      </c>
      <c r="E623" s="1" t="s">
        <v>10</v>
      </c>
      <c r="F623" s="1" t="str">
        <f>IFERROR(__xludf.DUMMYFUNCTION("GOOGLETRANSLATE(C623,""fr"",""en"")"),"#VALUE!")</f>
        <v>#VALUE!</v>
      </c>
    </row>
    <row r="624" ht="15.75" customHeight="1">
      <c r="A624" s="1" t="s">
        <v>1361</v>
      </c>
      <c r="B624" s="1" t="s">
        <v>1374</v>
      </c>
      <c r="C624" s="1" t="s">
        <v>1375</v>
      </c>
      <c r="D624" s="1" t="s">
        <v>9</v>
      </c>
      <c r="E624" s="1" t="s">
        <v>10</v>
      </c>
      <c r="F624" s="1" t="str">
        <f>IFERROR(__xludf.DUMMYFUNCTION("GOOGLETRANSLATE(C624,""fr"",""en"")"),"#VALUE!")</f>
        <v>#VALUE!</v>
      </c>
    </row>
    <row r="625" ht="15.75" customHeight="1">
      <c r="A625" s="1" t="s">
        <v>1361</v>
      </c>
      <c r="B625" s="1" t="s">
        <v>1376</v>
      </c>
      <c r="C625" s="1" t="s">
        <v>1377</v>
      </c>
      <c r="D625" s="1" t="s">
        <v>9</v>
      </c>
      <c r="E625" s="1" t="s">
        <v>10</v>
      </c>
      <c r="F625" s="1" t="str">
        <f>IFERROR(__xludf.DUMMYFUNCTION("GOOGLETRANSLATE(C625,""fr"",""en"")"),"#VALUE!")</f>
        <v>#VALUE!</v>
      </c>
    </row>
    <row r="626" ht="15.75" customHeight="1">
      <c r="A626" s="1" t="s">
        <v>1361</v>
      </c>
      <c r="B626" s="1" t="s">
        <v>1378</v>
      </c>
      <c r="C626" s="1" t="s">
        <v>1379</v>
      </c>
      <c r="D626" s="1" t="s">
        <v>9</v>
      </c>
      <c r="E626" s="1" t="s">
        <v>10</v>
      </c>
      <c r="F626" s="1" t="str">
        <f>IFERROR(__xludf.DUMMYFUNCTION("GOOGLETRANSLATE(C626,""fr"",""en"")"),"#VALUE!")</f>
        <v>#VALUE!</v>
      </c>
    </row>
    <row r="627" ht="15.75" customHeight="1">
      <c r="A627" s="1" t="s">
        <v>1361</v>
      </c>
      <c r="B627" s="1" t="s">
        <v>1380</v>
      </c>
      <c r="C627" s="1" t="s">
        <v>1381</v>
      </c>
      <c r="D627" s="1" t="s">
        <v>9</v>
      </c>
      <c r="E627" s="1" t="s">
        <v>10</v>
      </c>
      <c r="F627" s="1" t="str">
        <f>IFERROR(__xludf.DUMMYFUNCTION("GOOGLETRANSLATE(C627,""fr"",""en"")"),"#VALUE!")</f>
        <v>#VALUE!</v>
      </c>
    </row>
    <row r="628" ht="15.75" customHeight="1">
      <c r="A628" s="1" t="s">
        <v>1361</v>
      </c>
      <c r="B628" s="1" t="s">
        <v>1382</v>
      </c>
      <c r="C628" s="1" t="s">
        <v>1383</v>
      </c>
      <c r="D628" s="1" t="s">
        <v>9</v>
      </c>
      <c r="E628" s="1" t="s">
        <v>10</v>
      </c>
      <c r="F628" s="1" t="str">
        <f>IFERROR(__xludf.DUMMYFUNCTION("GOOGLETRANSLATE(C628,""fr"",""en"")"),"#VALUE!")</f>
        <v>#VALUE!</v>
      </c>
    </row>
    <row r="629" ht="15.75" customHeight="1">
      <c r="A629" s="1" t="s">
        <v>1361</v>
      </c>
      <c r="B629" s="1" t="s">
        <v>1384</v>
      </c>
      <c r="C629" s="1" t="s">
        <v>1385</v>
      </c>
      <c r="D629" s="1" t="s">
        <v>9</v>
      </c>
      <c r="E629" s="1" t="s">
        <v>10</v>
      </c>
      <c r="F629" s="1" t="str">
        <f>IFERROR(__xludf.DUMMYFUNCTION("GOOGLETRANSLATE(C629,""fr"",""en"")"),"#VALUE!")</f>
        <v>#VALUE!</v>
      </c>
    </row>
    <row r="630" ht="15.75" customHeight="1">
      <c r="A630" s="1" t="s">
        <v>1386</v>
      </c>
      <c r="B630" s="1" t="s">
        <v>1387</v>
      </c>
      <c r="C630" s="1" t="s">
        <v>1388</v>
      </c>
      <c r="D630" s="1" t="s">
        <v>9</v>
      </c>
      <c r="E630" s="1" t="s">
        <v>10</v>
      </c>
      <c r="F630" s="1" t="str">
        <f>IFERROR(__xludf.DUMMYFUNCTION("GOOGLETRANSLATE(C630,""fr"",""en"")"),"#VALUE!")</f>
        <v>#VALUE!</v>
      </c>
    </row>
    <row r="631" ht="15.75" customHeight="1">
      <c r="A631" s="1" t="s">
        <v>1386</v>
      </c>
      <c r="B631" s="1" t="s">
        <v>1389</v>
      </c>
      <c r="C631" s="1" t="s">
        <v>1390</v>
      </c>
      <c r="D631" s="1" t="s">
        <v>9</v>
      </c>
      <c r="E631" s="1" t="s">
        <v>10</v>
      </c>
      <c r="F631" s="1" t="str">
        <f>IFERROR(__xludf.DUMMYFUNCTION("GOOGLETRANSLATE(C631,""fr"",""en"")"),"#VALUE!")</f>
        <v>#VALUE!</v>
      </c>
    </row>
    <row r="632" ht="15.75" customHeight="1">
      <c r="A632" s="1" t="s">
        <v>1386</v>
      </c>
      <c r="B632" s="1" t="s">
        <v>1391</v>
      </c>
      <c r="C632" s="1" t="s">
        <v>1392</v>
      </c>
      <c r="D632" s="1" t="s">
        <v>9</v>
      </c>
      <c r="E632" s="1" t="s">
        <v>10</v>
      </c>
      <c r="F632" s="1" t="str">
        <f>IFERROR(__xludf.DUMMYFUNCTION("GOOGLETRANSLATE(C632,""fr"",""en"")"),"#VALUE!")</f>
        <v>#VALUE!</v>
      </c>
    </row>
    <row r="633" ht="15.75" customHeight="1">
      <c r="A633" s="1" t="s">
        <v>1386</v>
      </c>
      <c r="B633" s="1" t="s">
        <v>1393</v>
      </c>
      <c r="C633" s="1" t="s">
        <v>1394</v>
      </c>
      <c r="D633" s="1" t="s">
        <v>9</v>
      </c>
      <c r="E633" s="1" t="s">
        <v>10</v>
      </c>
      <c r="F633" s="1" t="str">
        <f>IFERROR(__xludf.DUMMYFUNCTION("GOOGLETRANSLATE(C633,""fr"",""en"")"),"#VALUE!")</f>
        <v>#VALUE!</v>
      </c>
    </row>
    <row r="634" ht="15.75" customHeight="1">
      <c r="A634" s="1" t="s">
        <v>1386</v>
      </c>
      <c r="B634" s="1" t="s">
        <v>1395</v>
      </c>
      <c r="C634" s="1" t="s">
        <v>1396</v>
      </c>
      <c r="D634" s="1" t="s">
        <v>9</v>
      </c>
      <c r="E634" s="1" t="s">
        <v>10</v>
      </c>
      <c r="F634" s="1" t="str">
        <f>IFERROR(__xludf.DUMMYFUNCTION("GOOGLETRANSLATE(C634,""fr"",""en"")"),"#VALUE!")</f>
        <v>#VALUE!</v>
      </c>
    </row>
    <row r="635" ht="15.75" customHeight="1">
      <c r="A635" s="1" t="s">
        <v>1386</v>
      </c>
      <c r="B635" s="1" t="s">
        <v>1397</v>
      </c>
      <c r="C635" s="1" t="s">
        <v>1398</v>
      </c>
      <c r="D635" s="1" t="s">
        <v>9</v>
      </c>
      <c r="E635" s="1" t="s">
        <v>10</v>
      </c>
      <c r="F635" s="1" t="str">
        <f>IFERROR(__xludf.DUMMYFUNCTION("GOOGLETRANSLATE(C635,""fr"",""en"")"),"#VALUE!")</f>
        <v>#VALUE!</v>
      </c>
    </row>
    <row r="636" ht="15.75" customHeight="1">
      <c r="A636" s="1" t="s">
        <v>1386</v>
      </c>
      <c r="B636" s="1" t="s">
        <v>1399</v>
      </c>
      <c r="C636" s="1" t="s">
        <v>1400</v>
      </c>
      <c r="D636" s="1" t="s">
        <v>9</v>
      </c>
      <c r="E636" s="1" t="s">
        <v>10</v>
      </c>
      <c r="F636" s="1" t="str">
        <f>IFERROR(__xludf.DUMMYFUNCTION("GOOGLETRANSLATE(C636,""fr"",""en"")"),"#VALUE!")</f>
        <v>#VALUE!</v>
      </c>
    </row>
    <row r="637" ht="15.75" customHeight="1">
      <c r="A637" s="1" t="s">
        <v>1386</v>
      </c>
      <c r="B637" s="1" t="s">
        <v>1401</v>
      </c>
      <c r="C637" s="1" t="s">
        <v>1402</v>
      </c>
      <c r="D637" s="1" t="s">
        <v>9</v>
      </c>
      <c r="E637" s="1" t="s">
        <v>10</v>
      </c>
      <c r="F637" s="1" t="str">
        <f>IFERROR(__xludf.DUMMYFUNCTION("GOOGLETRANSLATE(C637,""fr"",""en"")"),"#VALUE!")</f>
        <v>#VALUE!</v>
      </c>
    </row>
    <row r="638" ht="15.75" customHeight="1">
      <c r="A638" s="1" t="s">
        <v>1403</v>
      </c>
      <c r="B638" s="1" t="s">
        <v>1404</v>
      </c>
      <c r="C638" s="1" t="s">
        <v>1405</v>
      </c>
      <c r="D638" s="1" t="s">
        <v>9</v>
      </c>
      <c r="E638" s="1" t="s">
        <v>10</v>
      </c>
      <c r="F638" s="1" t="str">
        <f>IFERROR(__xludf.DUMMYFUNCTION("GOOGLETRANSLATE(C638,""fr"",""en"")"),"#VALUE!")</f>
        <v>#VALUE!</v>
      </c>
    </row>
    <row r="639" ht="15.75" customHeight="1">
      <c r="A639" s="1" t="s">
        <v>1403</v>
      </c>
      <c r="B639" s="1" t="s">
        <v>1406</v>
      </c>
      <c r="C639" s="1" t="s">
        <v>1407</v>
      </c>
      <c r="D639" s="1" t="s">
        <v>9</v>
      </c>
      <c r="E639" s="1" t="s">
        <v>10</v>
      </c>
      <c r="F639" s="1" t="str">
        <f>IFERROR(__xludf.DUMMYFUNCTION("GOOGLETRANSLATE(C639,""fr"",""en"")"),"#VALUE!")</f>
        <v>#VALUE!</v>
      </c>
    </row>
    <row r="640" ht="15.75" customHeight="1">
      <c r="A640" s="1" t="s">
        <v>1403</v>
      </c>
      <c r="B640" s="1" t="s">
        <v>1408</v>
      </c>
      <c r="C640" s="1" t="s">
        <v>1409</v>
      </c>
      <c r="D640" s="1" t="s">
        <v>9</v>
      </c>
      <c r="E640" s="1" t="s">
        <v>10</v>
      </c>
      <c r="F640" s="1" t="str">
        <f>IFERROR(__xludf.DUMMYFUNCTION("GOOGLETRANSLATE(C640,""fr"",""en"")"),"#VALUE!")</f>
        <v>#VALUE!</v>
      </c>
    </row>
    <row r="641" ht="15.75" customHeight="1">
      <c r="A641" s="1" t="s">
        <v>1403</v>
      </c>
      <c r="B641" s="1" t="s">
        <v>1410</v>
      </c>
      <c r="C641" s="1" t="s">
        <v>1411</v>
      </c>
      <c r="D641" s="1" t="s">
        <v>9</v>
      </c>
      <c r="E641" s="1" t="s">
        <v>10</v>
      </c>
      <c r="F641" s="1" t="str">
        <f>IFERROR(__xludf.DUMMYFUNCTION("GOOGLETRANSLATE(C641,""fr"",""en"")"),"#VALUE!")</f>
        <v>#VALUE!</v>
      </c>
    </row>
    <row r="642" ht="15.75" customHeight="1">
      <c r="A642" s="1" t="s">
        <v>1403</v>
      </c>
      <c r="B642" s="1" t="s">
        <v>1412</v>
      </c>
      <c r="C642" s="1" t="s">
        <v>1413</v>
      </c>
      <c r="D642" s="1" t="s">
        <v>9</v>
      </c>
      <c r="E642" s="1" t="s">
        <v>10</v>
      </c>
      <c r="F642" s="1" t="str">
        <f>IFERROR(__xludf.DUMMYFUNCTION("GOOGLETRANSLATE(C642,""fr"",""en"")"),"#VALUE!")</f>
        <v>#VALUE!</v>
      </c>
    </row>
    <row r="643" ht="15.75" customHeight="1">
      <c r="A643" s="1" t="s">
        <v>1403</v>
      </c>
      <c r="B643" s="1" t="s">
        <v>1414</v>
      </c>
      <c r="C643" s="1" t="s">
        <v>1415</v>
      </c>
      <c r="D643" s="1" t="s">
        <v>9</v>
      </c>
      <c r="E643" s="1" t="s">
        <v>10</v>
      </c>
      <c r="F643" s="1" t="str">
        <f>IFERROR(__xludf.DUMMYFUNCTION("GOOGLETRANSLATE(C643,""fr"",""en"")"),"#VALUE!")</f>
        <v>#VALUE!</v>
      </c>
    </row>
    <row r="644" ht="15.75" customHeight="1">
      <c r="A644" s="1" t="s">
        <v>1403</v>
      </c>
      <c r="B644" s="1" t="s">
        <v>1416</v>
      </c>
      <c r="C644" s="1" t="s">
        <v>1417</v>
      </c>
      <c r="D644" s="1" t="s">
        <v>9</v>
      </c>
      <c r="E644" s="1" t="s">
        <v>10</v>
      </c>
      <c r="F644" s="1" t="str">
        <f>IFERROR(__xludf.DUMMYFUNCTION("GOOGLETRANSLATE(C644,""fr"",""en"")"),"#VALUE!")</f>
        <v>#VALUE!</v>
      </c>
    </row>
    <row r="645" ht="15.75" customHeight="1">
      <c r="A645" s="1" t="s">
        <v>1403</v>
      </c>
      <c r="B645" s="1" t="s">
        <v>1418</v>
      </c>
      <c r="C645" s="1" t="s">
        <v>1419</v>
      </c>
      <c r="D645" s="1" t="s">
        <v>9</v>
      </c>
      <c r="E645" s="1" t="s">
        <v>10</v>
      </c>
      <c r="F645" s="1" t="str">
        <f>IFERROR(__xludf.DUMMYFUNCTION("GOOGLETRANSLATE(C645,""fr"",""en"")"),"#VALUE!")</f>
        <v>#VALUE!</v>
      </c>
    </row>
    <row r="646" ht="15.75" customHeight="1">
      <c r="A646" s="1" t="s">
        <v>1403</v>
      </c>
      <c r="B646" s="1" t="s">
        <v>1420</v>
      </c>
      <c r="C646" s="1" t="s">
        <v>1421</v>
      </c>
      <c r="D646" s="1" t="s">
        <v>9</v>
      </c>
      <c r="E646" s="1" t="s">
        <v>10</v>
      </c>
      <c r="F646" s="1" t="str">
        <f>IFERROR(__xludf.DUMMYFUNCTION("GOOGLETRANSLATE(C646,""fr"",""en"")"),"#VALUE!")</f>
        <v>#VALUE!</v>
      </c>
    </row>
    <row r="647" ht="15.75" customHeight="1">
      <c r="A647" s="1" t="s">
        <v>1403</v>
      </c>
      <c r="B647" s="1" t="s">
        <v>1422</v>
      </c>
      <c r="C647" s="1" t="s">
        <v>1423</v>
      </c>
      <c r="D647" s="1" t="s">
        <v>9</v>
      </c>
      <c r="E647" s="1" t="s">
        <v>10</v>
      </c>
      <c r="F647" s="1" t="str">
        <f>IFERROR(__xludf.DUMMYFUNCTION("GOOGLETRANSLATE(C647,""fr"",""en"")"),"#VALUE!")</f>
        <v>#VALUE!</v>
      </c>
    </row>
    <row r="648" ht="15.75" customHeight="1">
      <c r="A648" s="1" t="s">
        <v>1403</v>
      </c>
      <c r="B648" s="1" t="s">
        <v>1424</v>
      </c>
      <c r="C648" s="1" t="s">
        <v>1425</v>
      </c>
      <c r="D648" s="1" t="s">
        <v>9</v>
      </c>
      <c r="E648" s="1" t="s">
        <v>10</v>
      </c>
      <c r="F648" s="1" t="str">
        <f>IFERROR(__xludf.DUMMYFUNCTION("GOOGLETRANSLATE(C648,""fr"",""en"")"),"#VALUE!")</f>
        <v>#VALUE!</v>
      </c>
    </row>
    <row r="649" ht="15.75" customHeight="1">
      <c r="A649" s="1" t="s">
        <v>1403</v>
      </c>
      <c r="B649" s="1" t="s">
        <v>1426</v>
      </c>
      <c r="C649" s="1" t="s">
        <v>1427</v>
      </c>
      <c r="D649" s="1" t="s">
        <v>9</v>
      </c>
      <c r="E649" s="1" t="s">
        <v>10</v>
      </c>
      <c r="F649" s="1" t="str">
        <f>IFERROR(__xludf.DUMMYFUNCTION("GOOGLETRANSLATE(C649,""fr"",""en"")"),"#VALUE!")</f>
        <v>#VALUE!</v>
      </c>
    </row>
    <row r="650" ht="15.75" customHeight="1">
      <c r="A650" s="1" t="s">
        <v>1403</v>
      </c>
      <c r="B650" s="1" t="s">
        <v>1428</v>
      </c>
      <c r="C650" s="1" t="s">
        <v>1429</v>
      </c>
      <c r="D650" s="1" t="s">
        <v>9</v>
      </c>
      <c r="E650" s="1" t="s">
        <v>10</v>
      </c>
      <c r="F650" s="1" t="str">
        <f>IFERROR(__xludf.DUMMYFUNCTION("GOOGLETRANSLATE(C650,""fr"",""en"")"),"#VALUE!")</f>
        <v>#VALUE!</v>
      </c>
    </row>
    <row r="651" ht="15.75" customHeight="1">
      <c r="A651" s="1" t="s">
        <v>1403</v>
      </c>
      <c r="B651" s="1" t="s">
        <v>1430</v>
      </c>
      <c r="C651" s="1" t="s">
        <v>1431</v>
      </c>
      <c r="D651" s="1" t="s">
        <v>9</v>
      </c>
      <c r="E651" s="1" t="s">
        <v>10</v>
      </c>
      <c r="F651" s="1" t="str">
        <f>IFERROR(__xludf.DUMMYFUNCTION("GOOGLETRANSLATE(C651,""fr"",""en"")"),"#VALUE!")</f>
        <v>#VALUE!</v>
      </c>
    </row>
    <row r="652" ht="15.75" customHeight="1">
      <c r="A652" s="1" t="s">
        <v>1403</v>
      </c>
      <c r="B652" s="1" t="s">
        <v>1432</v>
      </c>
      <c r="C652" s="1" t="s">
        <v>1433</v>
      </c>
      <c r="D652" s="1" t="s">
        <v>9</v>
      </c>
      <c r="E652" s="1" t="s">
        <v>10</v>
      </c>
      <c r="F652" s="1" t="str">
        <f>IFERROR(__xludf.DUMMYFUNCTION("GOOGLETRANSLATE(C652,""fr"",""en"")"),"#VALUE!")</f>
        <v>#VALUE!</v>
      </c>
    </row>
    <row r="653" ht="15.75" customHeight="1">
      <c r="A653" s="1" t="s">
        <v>1434</v>
      </c>
      <c r="B653" s="1" t="s">
        <v>1435</v>
      </c>
      <c r="C653" s="1" t="s">
        <v>1436</v>
      </c>
      <c r="D653" s="1" t="s">
        <v>9</v>
      </c>
      <c r="E653" s="1" t="s">
        <v>10</v>
      </c>
      <c r="F653" s="1" t="str">
        <f>IFERROR(__xludf.DUMMYFUNCTION("GOOGLETRANSLATE(C653,""fr"",""en"")"),"#VALUE!")</f>
        <v>#VALUE!</v>
      </c>
    </row>
    <row r="654" ht="15.75" customHeight="1">
      <c r="A654" s="1" t="s">
        <v>1434</v>
      </c>
      <c r="B654" s="1" t="s">
        <v>1437</v>
      </c>
      <c r="C654" s="1" t="s">
        <v>1438</v>
      </c>
      <c r="D654" s="1" t="s">
        <v>9</v>
      </c>
      <c r="E654" s="1" t="s">
        <v>10</v>
      </c>
      <c r="F654" s="1" t="str">
        <f>IFERROR(__xludf.DUMMYFUNCTION("GOOGLETRANSLATE(C654,""fr"",""en"")"),"#VALUE!")</f>
        <v>#VALUE!</v>
      </c>
    </row>
    <row r="655" ht="15.75" customHeight="1">
      <c r="A655" s="1" t="s">
        <v>1434</v>
      </c>
      <c r="B655" s="1" t="s">
        <v>1439</v>
      </c>
      <c r="C655" s="1" t="s">
        <v>1440</v>
      </c>
      <c r="D655" s="1" t="s">
        <v>9</v>
      </c>
      <c r="E655" s="1" t="s">
        <v>10</v>
      </c>
      <c r="F655" s="1" t="str">
        <f>IFERROR(__xludf.DUMMYFUNCTION("GOOGLETRANSLATE(C655,""fr"",""en"")"),"#VALUE!")</f>
        <v>#VALUE!</v>
      </c>
    </row>
    <row r="656" ht="15.75" customHeight="1">
      <c r="A656" s="1" t="s">
        <v>1434</v>
      </c>
      <c r="B656" s="1" t="s">
        <v>1441</v>
      </c>
      <c r="C656" s="1" t="s">
        <v>1442</v>
      </c>
      <c r="D656" s="1" t="s">
        <v>9</v>
      </c>
      <c r="E656" s="1" t="s">
        <v>10</v>
      </c>
      <c r="F656" s="1" t="str">
        <f>IFERROR(__xludf.DUMMYFUNCTION("GOOGLETRANSLATE(C656,""fr"",""en"")"),"#VALUE!")</f>
        <v>#VALUE!</v>
      </c>
    </row>
    <row r="657" ht="15.75" customHeight="1">
      <c r="A657" s="1" t="s">
        <v>1434</v>
      </c>
      <c r="B657" s="1" t="s">
        <v>1443</v>
      </c>
      <c r="C657" s="1" t="s">
        <v>1444</v>
      </c>
      <c r="D657" s="1" t="s">
        <v>9</v>
      </c>
      <c r="E657" s="1" t="s">
        <v>10</v>
      </c>
      <c r="F657" s="1" t="str">
        <f>IFERROR(__xludf.DUMMYFUNCTION("GOOGLETRANSLATE(C657,""fr"",""en"")"),"#VALUE!")</f>
        <v>#VALUE!</v>
      </c>
    </row>
    <row r="658" ht="15.75" customHeight="1">
      <c r="A658" s="1" t="s">
        <v>1434</v>
      </c>
      <c r="B658" s="1" t="s">
        <v>1445</v>
      </c>
      <c r="C658" s="1" t="s">
        <v>1446</v>
      </c>
      <c r="D658" s="1" t="s">
        <v>9</v>
      </c>
      <c r="E658" s="1" t="s">
        <v>10</v>
      </c>
      <c r="F658" s="1" t="str">
        <f>IFERROR(__xludf.DUMMYFUNCTION("GOOGLETRANSLATE(C658,""fr"",""en"")"),"#VALUE!")</f>
        <v>#VALUE!</v>
      </c>
    </row>
    <row r="659" ht="15.75" customHeight="1">
      <c r="A659" s="1" t="s">
        <v>1434</v>
      </c>
      <c r="B659" s="1" t="s">
        <v>1447</v>
      </c>
      <c r="C659" s="1" t="s">
        <v>1448</v>
      </c>
      <c r="D659" s="1" t="s">
        <v>9</v>
      </c>
      <c r="E659" s="1" t="s">
        <v>10</v>
      </c>
      <c r="F659" s="1" t="str">
        <f>IFERROR(__xludf.DUMMYFUNCTION("GOOGLETRANSLATE(C659,""fr"",""en"")"),"#VALUE!")</f>
        <v>#VALUE!</v>
      </c>
    </row>
    <row r="660" ht="15.75" customHeight="1">
      <c r="A660" s="1" t="s">
        <v>1434</v>
      </c>
      <c r="B660" s="1" t="s">
        <v>1449</v>
      </c>
      <c r="C660" s="1" t="s">
        <v>1450</v>
      </c>
      <c r="D660" s="1" t="s">
        <v>9</v>
      </c>
      <c r="E660" s="1" t="s">
        <v>10</v>
      </c>
      <c r="F660" s="1" t="str">
        <f>IFERROR(__xludf.DUMMYFUNCTION("GOOGLETRANSLATE(C660,""fr"",""en"")"),"#VALUE!")</f>
        <v>#VALUE!</v>
      </c>
    </row>
    <row r="661" ht="15.75" customHeight="1">
      <c r="A661" s="1" t="s">
        <v>1434</v>
      </c>
      <c r="B661" s="1" t="s">
        <v>1451</v>
      </c>
      <c r="C661" s="1" t="s">
        <v>1452</v>
      </c>
      <c r="D661" s="1" t="s">
        <v>9</v>
      </c>
      <c r="E661" s="1" t="s">
        <v>10</v>
      </c>
      <c r="F661" s="1" t="str">
        <f>IFERROR(__xludf.DUMMYFUNCTION("GOOGLETRANSLATE(C661,""fr"",""en"")"),"#VALUE!")</f>
        <v>#VALUE!</v>
      </c>
    </row>
    <row r="662" ht="15.75" customHeight="1">
      <c r="A662" s="1" t="s">
        <v>1434</v>
      </c>
      <c r="B662" s="1" t="s">
        <v>1453</v>
      </c>
      <c r="C662" s="1" t="s">
        <v>1454</v>
      </c>
      <c r="D662" s="1" t="s">
        <v>9</v>
      </c>
      <c r="E662" s="1" t="s">
        <v>10</v>
      </c>
      <c r="F662" s="1" t="str">
        <f>IFERROR(__xludf.DUMMYFUNCTION("GOOGLETRANSLATE(C662,""fr"",""en"")"),"#VALUE!")</f>
        <v>#VALUE!</v>
      </c>
    </row>
    <row r="663" ht="15.75" customHeight="1">
      <c r="A663" s="1" t="s">
        <v>1455</v>
      </c>
      <c r="B663" s="1" t="s">
        <v>1456</v>
      </c>
      <c r="C663" s="1" t="s">
        <v>1457</v>
      </c>
      <c r="D663" s="1" t="s">
        <v>9</v>
      </c>
      <c r="E663" s="1" t="s">
        <v>10</v>
      </c>
      <c r="F663" s="1" t="str">
        <f>IFERROR(__xludf.DUMMYFUNCTION("GOOGLETRANSLATE(C663,""fr"",""en"")"),"#VALUE!")</f>
        <v>#VALUE!</v>
      </c>
    </row>
    <row r="664" ht="15.75" customHeight="1">
      <c r="A664" s="1" t="s">
        <v>1455</v>
      </c>
      <c r="B664" s="1" t="s">
        <v>1458</v>
      </c>
      <c r="C664" s="1" t="s">
        <v>1459</v>
      </c>
      <c r="D664" s="1" t="s">
        <v>9</v>
      </c>
      <c r="E664" s="1" t="s">
        <v>10</v>
      </c>
      <c r="F664" s="1" t="str">
        <f>IFERROR(__xludf.DUMMYFUNCTION("GOOGLETRANSLATE(C664,""fr"",""en"")"),"#VALUE!")</f>
        <v>#VALUE!</v>
      </c>
    </row>
    <row r="665" ht="15.75" customHeight="1">
      <c r="A665" s="1" t="s">
        <v>1455</v>
      </c>
      <c r="B665" s="1" t="s">
        <v>1460</v>
      </c>
      <c r="C665" s="1" t="s">
        <v>1461</v>
      </c>
      <c r="D665" s="1" t="s">
        <v>9</v>
      </c>
      <c r="E665" s="1" t="s">
        <v>10</v>
      </c>
      <c r="F665" s="1" t="str">
        <f>IFERROR(__xludf.DUMMYFUNCTION("GOOGLETRANSLATE(C665,""fr"",""en"")"),"#VALUE!")</f>
        <v>#VALUE!</v>
      </c>
    </row>
    <row r="666" ht="15.75" customHeight="1">
      <c r="A666" s="1" t="s">
        <v>1455</v>
      </c>
      <c r="B666" s="1" t="s">
        <v>1462</v>
      </c>
      <c r="C666" s="1" t="s">
        <v>1463</v>
      </c>
      <c r="D666" s="1" t="s">
        <v>9</v>
      </c>
      <c r="E666" s="1" t="s">
        <v>10</v>
      </c>
      <c r="F666" s="1" t="str">
        <f>IFERROR(__xludf.DUMMYFUNCTION("GOOGLETRANSLATE(C666,""fr"",""en"")"),"#VALUE!")</f>
        <v>#VALUE!</v>
      </c>
    </row>
    <row r="667" ht="15.75" customHeight="1">
      <c r="A667" s="1" t="s">
        <v>1455</v>
      </c>
      <c r="B667" s="1" t="s">
        <v>1464</v>
      </c>
      <c r="C667" s="1" t="s">
        <v>1465</v>
      </c>
      <c r="D667" s="1" t="s">
        <v>9</v>
      </c>
      <c r="E667" s="1" t="s">
        <v>10</v>
      </c>
      <c r="F667" s="1" t="str">
        <f>IFERROR(__xludf.DUMMYFUNCTION("GOOGLETRANSLATE(C667,""fr"",""en"")"),"#VALUE!")</f>
        <v>#VALUE!</v>
      </c>
    </row>
    <row r="668" ht="15.75" customHeight="1">
      <c r="A668" s="1" t="s">
        <v>1455</v>
      </c>
      <c r="B668" s="1" t="s">
        <v>1466</v>
      </c>
      <c r="C668" s="1" t="s">
        <v>1467</v>
      </c>
      <c r="D668" s="1" t="s">
        <v>9</v>
      </c>
      <c r="E668" s="1" t="s">
        <v>10</v>
      </c>
      <c r="F668" s="1" t="str">
        <f>IFERROR(__xludf.DUMMYFUNCTION("GOOGLETRANSLATE(C668,""fr"",""en"")"),"#VALUE!")</f>
        <v>#VALUE!</v>
      </c>
    </row>
    <row r="669" ht="15.75" customHeight="1">
      <c r="A669" s="1" t="s">
        <v>1455</v>
      </c>
      <c r="B669" s="1" t="s">
        <v>1468</v>
      </c>
      <c r="C669" s="1" t="s">
        <v>1469</v>
      </c>
      <c r="D669" s="1" t="s">
        <v>9</v>
      </c>
      <c r="E669" s="1" t="s">
        <v>10</v>
      </c>
      <c r="F669" s="1" t="str">
        <f>IFERROR(__xludf.DUMMYFUNCTION("GOOGLETRANSLATE(C669,""fr"",""en"")"),"#VALUE!")</f>
        <v>#VALUE!</v>
      </c>
    </row>
    <row r="670" ht="15.75" customHeight="1">
      <c r="A670" s="1" t="s">
        <v>1455</v>
      </c>
      <c r="B670" s="1" t="s">
        <v>1470</v>
      </c>
      <c r="C670" s="1" t="s">
        <v>1471</v>
      </c>
      <c r="D670" s="1" t="s">
        <v>9</v>
      </c>
      <c r="E670" s="1" t="s">
        <v>10</v>
      </c>
      <c r="F670" s="1" t="str">
        <f>IFERROR(__xludf.DUMMYFUNCTION("GOOGLETRANSLATE(C670,""fr"",""en"")"),"#VALUE!")</f>
        <v>#VALUE!</v>
      </c>
    </row>
    <row r="671" ht="15.75" customHeight="1">
      <c r="A671" s="1" t="s">
        <v>1455</v>
      </c>
      <c r="B671" s="1" t="s">
        <v>1472</v>
      </c>
      <c r="C671" s="1" t="s">
        <v>1473</v>
      </c>
      <c r="D671" s="1" t="s">
        <v>9</v>
      </c>
      <c r="E671" s="1" t="s">
        <v>10</v>
      </c>
      <c r="F671" s="1" t="str">
        <f>IFERROR(__xludf.DUMMYFUNCTION("GOOGLETRANSLATE(C671,""fr"",""en"")"),"#VALUE!")</f>
        <v>#VALUE!</v>
      </c>
    </row>
    <row r="672" ht="15.75" customHeight="1">
      <c r="A672" s="1" t="s">
        <v>1455</v>
      </c>
      <c r="B672" s="1" t="s">
        <v>1474</v>
      </c>
      <c r="C672" s="1" t="s">
        <v>1475</v>
      </c>
      <c r="D672" s="1" t="s">
        <v>9</v>
      </c>
      <c r="E672" s="1" t="s">
        <v>10</v>
      </c>
      <c r="F672" s="1" t="str">
        <f>IFERROR(__xludf.DUMMYFUNCTION("GOOGLETRANSLATE(C672,""fr"",""en"")"),"#VALUE!")</f>
        <v>#VALUE!</v>
      </c>
    </row>
    <row r="673" ht="15.75" customHeight="1">
      <c r="A673" s="1" t="s">
        <v>1476</v>
      </c>
      <c r="B673" s="1" t="s">
        <v>1477</v>
      </c>
      <c r="C673" s="1" t="s">
        <v>1478</v>
      </c>
      <c r="D673" s="1" t="s">
        <v>9</v>
      </c>
      <c r="E673" s="1" t="s">
        <v>10</v>
      </c>
      <c r="F673" s="1" t="str">
        <f>IFERROR(__xludf.DUMMYFUNCTION("GOOGLETRANSLATE(C673,""fr"",""en"")"),"#VALUE!")</f>
        <v>#VALUE!</v>
      </c>
    </row>
    <row r="674" ht="15.75" customHeight="1">
      <c r="A674" s="1" t="s">
        <v>1476</v>
      </c>
      <c r="B674" s="1" t="s">
        <v>1479</v>
      </c>
      <c r="C674" s="1" t="s">
        <v>1480</v>
      </c>
      <c r="D674" s="1" t="s">
        <v>9</v>
      </c>
      <c r="E674" s="1" t="s">
        <v>10</v>
      </c>
      <c r="F674" s="1" t="str">
        <f>IFERROR(__xludf.DUMMYFUNCTION("GOOGLETRANSLATE(C674,""fr"",""en"")"),"#VALUE!")</f>
        <v>#VALUE!</v>
      </c>
    </row>
    <row r="675" ht="15.75" customHeight="1">
      <c r="A675" s="1" t="s">
        <v>1481</v>
      </c>
      <c r="B675" s="1" t="s">
        <v>1482</v>
      </c>
      <c r="C675" s="1" t="s">
        <v>1483</v>
      </c>
      <c r="D675" s="1" t="s">
        <v>9</v>
      </c>
      <c r="E675" s="1" t="s">
        <v>10</v>
      </c>
      <c r="F675" s="1" t="str">
        <f>IFERROR(__xludf.DUMMYFUNCTION("GOOGLETRANSLATE(C675,""fr"",""en"")"),"#VALUE!")</f>
        <v>#VALUE!</v>
      </c>
    </row>
    <row r="676" ht="15.75" customHeight="1">
      <c r="A676" s="1" t="s">
        <v>1481</v>
      </c>
      <c r="B676" s="1" t="s">
        <v>1484</v>
      </c>
      <c r="C676" s="1" t="s">
        <v>1485</v>
      </c>
      <c r="D676" s="1" t="s">
        <v>9</v>
      </c>
      <c r="E676" s="1" t="s">
        <v>10</v>
      </c>
      <c r="F676" s="1" t="str">
        <f>IFERROR(__xludf.DUMMYFUNCTION("GOOGLETRANSLATE(C676,""fr"",""en"")"),"#VALUE!")</f>
        <v>#VALUE!</v>
      </c>
    </row>
    <row r="677" ht="15.75" customHeight="1">
      <c r="A677" s="1" t="s">
        <v>1481</v>
      </c>
      <c r="B677" s="1" t="s">
        <v>1486</v>
      </c>
      <c r="C677" s="1" t="s">
        <v>1487</v>
      </c>
      <c r="D677" s="1" t="s">
        <v>9</v>
      </c>
      <c r="E677" s="1" t="s">
        <v>10</v>
      </c>
      <c r="F677" s="1" t="str">
        <f>IFERROR(__xludf.DUMMYFUNCTION("GOOGLETRANSLATE(C677,""fr"",""en"")"),"#VALUE!")</f>
        <v>#VALUE!</v>
      </c>
    </row>
    <row r="678" ht="15.75" customHeight="1">
      <c r="A678" s="1" t="s">
        <v>1481</v>
      </c>
      <c r="B678" s="1" t="s">
        <v>1488</v>
      </c>
      <c r="C678" s="1" t="s">
        <v>1489</v>
      </c>
      <c r="D678" s="1" t="s">
        <v>9</v>
      </c>
      <c r="E678" s="1" t="s">
        <v>10</v>
      </c>
      <c r="F678" s="1" t="str">
        <f>IFERROR(__xludf.DUMMYFUNCTION("GOOGLETRANSLATE(C678,""fr"",""en"")"),"#VALUE!")</f>
        <v>#VALUE!</v>
      </c>
    </row>
    <row r="679" ht="15.75" customHeight="1">
      <c r="A679" s="1" t="s">
        <v>1481</v>
      </c>
      <c r="B679" s="1" t="s">
        <v>1490</v>
      </c>
      <c r="C679" s="1" t="s">
        <v>1491</v>
      </c>
      <c r="D679" s="1" t="s">
        <v>9</v>
      </c>
      <c r="E679" s="1" t="s">
        <v>10</v>
      </c>
      <c r="F679" s="1" t="str">
        <f>IFERROR(__xludf.DUMMYFUNCTION("GOOGLETRANSLATE(C679,""fr"",""en"")"),"#VALUE!")</f>
        <v>#VALUE!</v>
      </c>
    </row>
    <row r="680" ht="15.75" customHeight="1">
      <c r="A680" s="1" t="s">
        <v>1481</v>
      </c>
      <c r="B680" s="1" t="s">
        <v>1492</v>
      </c>
      <c r="C680" s="1" t="s">
        <v>1493</v>
      </c>
      <c r="D680" s="1" t="s">
        <v>9</v>
      </c>
      <c r="E680" s="1" t="s">
        <v>10</v>
      </c>
      <c r="F680" s="1" t="str">
        <f>IFERROR(__xludf.DUMMYFUNCTION("GOOGLETRANSLATE(C680,""fr"",""en"")"),"#VALUE!")</f>
        <v>#VALUE!</v>
      </c>
    </row>
    <row r="681" ht="15.75" customHeight="1">
      <c r="A681" s="1" t="s">
        <v>1481</v>
      </c>
      <c r="B681" s="1" t="s">
        <v>1494</v>
      </c>
      <c r="C681" s="1" t="s">
        <v>1495</v>
      </c>
      <c r="D681" s="1" t="s">
        <v>9</v>
      </c>
      <c r="E681" s="1" t="s">
        <v>10</v>
      </c>
      <c r="F681" s="1" t="str">
        <f>IFERROR(__xludf.DUMMYFUNCTION("GOOGLETRANSLATE(C681,""fr"",""en"")"),"#VALUE!")</f>
        <v>#VALUE!</v>
      </c>
    </row>
    <row r="682" ht="15.75" customHeight="1">
      <c r="A682" s="1" t="s">
        <v>1481</v>
      </c>
      <c r="B682" s="1" t="s">
        <v>1496</v>
      </c>
      <c r="C682" s="1" t="s">
        <v>1497</v>
      </c>
      <c r="D682" s="1" t="s">
        <v>9</v>
      </c>
      <c r="E682" s="1" t="s">
        <v>10</v>
      </c>
      <c r="F682" s="1" t="str">
        <f>IFERROR(__xludf.DUMMYFUNCTION("GOOGLETRANSLATE(C682,""fr"",""en"")"),"#VALUE!")</f>
        <v>#VALUE!</v>
      </c>
    </row>
    <row r="683" ht="15.75" customHeight="1">
      <c r="A683" s="1" t="s">
        <v>1481</v>
      </c>
      <c r="B683" s="1" t="s">
        <v>1498</v>
      </c>
      <c r="C683" s="1" t="s">
        <v>1499</v>
      </c>
      <c r="D683" s="1" t="s">
        <v>9</v>
      </c>
      <c r="E683" s="1" t="s">
        <v>10</v>
      </c>
      <c r="F683" s="1" t="str">
        <f>IFERROR(__xludf.DUMMYFUNCTION("GOOGLETRANSLATE(C683,""fr"",""en"")"),"#VALUE!")</f>
        <v>#VALUE!</v>
      </c>
    </row>
    <row r="684" ht="15.75" customHeight="1">
      <c r="A684" s="1" t="s">
        <v>1481</v>
      </c>
      <c r="B684" s="1" t="s">
        <v>1500</v>
      </c>
      <c r="C684" s="1" t="s">
        <v>1501</v>
      </c>
      <c r="D684" s="1" t="s">
        <v>9</v>
      </c>
      <c r="E684" s="1" t="s">
        <v>10</v>
      </c>
      <c r="F684" s="1" t="str">
        <f>IFERROR(__xludf.DUMMYFUNCTION("GOOGLETRANSLATE(C684,""fr"",""en"")"),"#VALUE!")</f>
        <v>#VALUE!</v>
      </c>
    </row>
    <row r="685" ht="15.75" customHeight="1">
      <c r="A685" s="1" t="s">
        <v>1481</v>
      </c>
      <c r="B685" s="1" t="s">
        <v>1502</v>
      </c>
      <c r="C685" s="1" t="s">
        <v>1503</v>
      </c>
      <c r="D685" s="1" t="s">
        <v>9</v>
      </c>
      <c r="E685" s="1" t="s">
        <v>10</v>
      </c>
      <c r="F685" s="1" t="str">
        <f>IFERROR(__xludf.DUMMYFUNCTION("GOOGLETRANSLATE(C685,""fr"",""en"")"),"#VALUE!")</f>
        <v>#VALUE!</v>
      </c>
    </row>
    <row r="686" ht="15.75" customHeight="1">
      <c r="A686" s="1" t="s">
        <v>1504</v>
      </c>
      <c r="B686" s="1" t="s">
        <v>1505</v>
      </c>
      <c r="C686" s="1" t="s">
        <v>1506</v>
      </c>
      <c r="D686" s="1" t="s">
        <v>9</v>
      </c>
      <c r="E686" s="1" t="s">
        <v>10</v>
      </c>
      <c r="F686" s="1" t="str">
        <f>IFERROR(__xludf.DUMMYFUNCTION("GOOGLETRANSLATE(C686,""fr"",""en"")"),"#VALUE!")</f>
        <v>#VALUE!</v>
      </c>
    </row>
    <row r="687" ht="15.75" customHeight="1">
      <c r="A687" s="1" t="s">
        <v>1504</v>
      </c>
      <c r="B687" s="1" t="s">
        <v>1507</v>
      </c>
      <c r="C687" s="1" t="s">
        <v>1508</v>
      </c>
      <c r="D687" s="1" t="s">
        <v>9</v>
      </c>
      <c r="E687" s="1" t="s">
        <v>10</v>
      </c>
      <c r="F687" s="1" t="str">
        <f>IFERROR(__xludf.DUMMYFUNCTION("GOOGLETRANSLATE(C687,""fr"",""en"")"),"#VALUE!")</f>
        <v>#VALUE!</v>
      </c>
    </row>
    <row r="688" ht="15.75" customHeight="1">
      <c r="A688" s="1" t="s">
        <v>1504</v>
      </c>
      <c r="B688" s="1" t="s">
        <v>1509</v>
      </c>
      <c r="C688" s="1" t="s">
        <v>1510</v>
      </c>
      <c r="D688" s="1" t="s">
        <v>9</v>
      </c>
      <c r="E688" s="1" t="s">
        <v>10</v>
      </c>
      <c r="F688" s="1" t="str">
        <f>IFERROR(__xludf.DUMMYFUNCTION("GOOGLETRANSLATE(C688,""fr"",""en"")"),"#VALUE!")</f>
        <v>#VALUE!</v>
      </c>
    </row>
    <row r="689" ht="15.75" customHeight="1">
      <c r="A689" s="1" t="s">
        <v>1504</v>
      </c>
      <c r="B689" s="1" t="s">
        <v>1511</v>
      </c>
      <c r="C689" s="1" t="s">
        <v>1512</v>
      </c>
      <c r="D689" s="1" t="s">
        <v>9</v>
      </c>
      <c r="E689" s="1" t="s">
        <v>10</v>
      </c>
      <c r="F689" s="1" t="str">
        <f>IFERROR(__xludf.DUMMYFUNCTION("GOOGLETRANSLATE(C689,""fr"",""en"")"),"#VALUE!")</f>
        <v>#VALUE!</v>
      </c>
    </row>
    <row r="690" ht="15.75" customHeight="1">
      <c r="A690" s="1" t="s">
        <v>1504</v>
      </c>
      <c r="B690" s="1" t="s">
        <v>1513</v>
      </c>
      <c r="C690" s="1" t="s">
        <v>1514</v>
      </c>
      <c r="D690" s="1" t="s">
        <v>9</v>
      </c>
      <c r="E690" s="1" t="s">
        <v>10</v>
      </c>
      <c r="F690" s="1" t="str">
        <f>IFERROR(__xludf.DUMMYFUNCTION("GOOGLETRANSLATE(C690,""fr"",""en"")"),"#VALUE!")</f>
        <v>#VALUE!</v>
      </c>
    </row>
    <row r="691" ht="15.75" customHeight="1">
      <c r="A691" s="1" t="s">
        <v>1515</v>
      </c>
      <c r="B691" s="1" t="s">
        <v>1516</v>
      </c>
      <c r="C691" s="1" t="s">
        <v>1517</v>
      </c>
      <c r="D691" s="1" t="s">
        <v>9</v>
      </c>
      <c r="E691" s="1" t="s">
        <v>10</v>
      </c>
      <c r="F691" s="1" t="str">
        <f>IFERROR(__xludf.DUMMYFUNCTION("GOOGLETRANSLATE(C691,""fr"",""en"")"),"#VALUE!")</f>
        <v>#VALUE!</v>
      </c>
    </row>
    <row r="692" ht="15.75" customHeight="1">
      <c r="A692" s="1" t="s">
        <v>1515</v>
      </c>
      <c r="B692" s="1" t="s">
        <v>1518</v>
      </c>
      <c r="C692" s="1" t="s">
        <v>1519</v>
      </c>
      <c r="D692" s="1" t="s">
        <v>9</v>
      </c>
      <c r="E692" s="1" t="s">
        <v>10</v>
      </c>
      <c r="F692" s="1" t="str">
        <f>IFERROR(__xludf.DUMMYFUNCTION("GOOGLETRANSLATE(C692,""fr"",""en"")"),"#VALUE!")</f>
        <v>#VALUE!</v>
      </c>
    </row>
    <row r="693" ht="15.75" customHeight="1">
      <c r="A693" s="1" t="s">
        <v>1515</v>
      </c>
      <c r="B693" s="1" t="s">
        <v>1520</v>
      </c>
      <c r="C693" s="1" t="s">
        <v>1521</v>
      </c>
      <c r="D693" s="1" t="s">
        <v>9</v>
      </c>
      <c r="E693" s="1" t="s">
        <v>10</v>
      </c>
      <c r="F693" s="1" t="str">
        <f>IFERROR(__xludf.DUMMYFUNCTION("GOOGLETRANSLATE(C693,""fr"",""en"")"),"#VALUE!")</f>
        <v>#VALUE!</v>
      </c>
    </row>
    <row r="694" ht="15.75" customHeight="1">
      <c r="A694" s="1" t="s">
        <v>1522</v>
      </c>
      <c r="B694" s="1" t="s">
        <v>1523</v>
      </c>
      <c r="C694" s="1" t="s">
        <v>1524</v>
      </c>
      <c r="D694" s="1" t="s">
        <v>9</v>
      </c>
      <c r="E694" s="1" t="s">
        <v>10</v>
      </c>
      <c r="F694" s="1" t="str">
        <f>IFERROR(__xludf.DUMMYFUNCTION("GOOGLETRANSLATE(C694,""fr"",""en"")"),"#VALUE!")</f>
        <v>#VALUE!</v>
      </c>
    </row>
    <row r="695" ht="15.75" customHeight="1">
      <c r="A695" s="1" t="s">
        <v>1522</v>
      </c>
      <c r="B695" s="1" t="s">
        <v>1525</v>
      </c>
      <c r="C695" s="1" t="s">
        <v>1526</v>
      </c>
      <c r="D695" s="1" t="s">
        <v>9</v>
      </c>
      <c r="E695" s="1" t="s">
        <v>10</v>
      </c>
      <c r="F695" s="1" t="str">
        <f>IFERROR(__xludf.DUMMYFUNCTION("GOOGLETRANSLATE(C695,""fr"",""en"")"),"#VALUE!")</f>
        <v>#VALUE!</v>
      </c>
    </row>
    <row r="696" ht="15.75" customHeight="1">
      <c r="A696" s="1" t="s">
        <v>1522</v>
      </c>
      <c r="B696" s="1" t="s">
        <v>1527</v>
      </c>
      <c r="C696" s="1" t="s">
        <v>1528</v>
      </c>
      <c r="D696" s="1" t="s">
        <v>9</v>
      </c>
      <c r="E696" s="1" t="s">
        <v>10</v>
      </c>
      <c r="F696" s="1" t="str">
        <f>IFERROR(__xludf.DUMMYFUNCTION("GOOGLETRANSLATE(C696,""fr"",""en"")"),"#VALUE!")</f>
        <v>#VALUE!</v>
      </c>
    </row>
    <row r="697" ht="15.75" customHeight="1">
      <c r="A697" s="1" t="s">
        <v>1522</v>
      </c>
      <c r="B697" s="1" t="s">
        <v>1529</v>
      </c>
      <c r="C697" s="1" t="s">
        <v>1530</v>
      </c>
      <c r="D697" s="1" t="s">
        <v>9</v>
      </c>
      <c r="E697" s="1" t="s">
        <v>10</v>
      </c>
      <c r="F697" s="1" t="str">
        <f>IFERROR(__xludf.DUMMYFUNCTION("GOOGLETRANSLATE(C697,""fr"",""en"")"),"#VALUE!")</f>
        <v>#VALUE!</v>
      </c>
    </row>
    <row r="698" ht="15.75" customHeight="1">
      <c r="A698" s="1" t="s">
        <v>1531</v>
      </c>
      <c r="B698" s="1" t="s">
        <v>1532</v>
      </c>
      <c r="C698" s="1" t="s">
        <v>1533</v>
      </c>
      <c r="D698" s="1" t="s">
        <v>9</v>
      </c>
      <c r="E698" s="1" t="s">
        <v>10</v>
      </c>
      <c r="F698" s="1" t="str">
        <f>IFERROR(__xludf.DUMMYFUNCTION("GOOGLETRANSLATE(C698,""fr"",""en"")"),"#VALUE!")</f>
        <v>#VALUE!</v>
      </c>
    </row>
    <row r="699" ht="15.75" customHeight="1">
      <c r="A699" s="1" t="s">
        <v>1531</v>
      </c>
      <c r="B699" s="1" t="s">
        <v>1534</v>
      </c>
      <c r="C699" s="1" t="s">
        <v>1535</v>
      </c>
      <c r="D699" s="1" t="s">
        <v>9</v>
      </c>
      <c r="E699" s="1" t="s">
        <v>10</v>
      </c>
      <c r="F699" s="1" t="str">
        <f>IFERROR(__xludf.DUMMYFUNCTION("GOOGLETRANSLATE(C699,""fr"",""en"")"),"#VALUE!")</f>
        <v>#VALUE!</v>
      </c>
    </row>
    <row r="700" ht="15.75" customHeight="1">
      <c r="A700" s="1" t="s">
        <v>1531</v>
      </c>
      <c r="B700" s="1" t="s">
        <v>1536</v>
      </c>
      <c r="C700" s="1" t="s">
        <v>1537</v>
      </c>
      <c r="D700" s="1" t="s">
        <v>9</v>
      </c>
      <c r="E700" s="1" t="s">
        <v>10</v>
      </c>
      <c r="F700" s="1" t="str">
        <f>IFERROR(__xludf.DUMMYFUNCTION("GOOGLETRANSLATE(C700,""fr"",""en"")"),"Auto insurance cheaper than other insurance. Very good listening and good advice. Very responsive to answer questions. Very professional.")</f>
        <v>Auto insurance cheaper than other insurance. Very good listening and good advice. Very responsive to answer questions. Very professional.</v>
      </c>
    </row>
    <row r="701" ht="15.75" customHeight="1">
      <c r="A701" s="1" t="s">
        <v>1531</v>
      </c>
      <c r="B701" s="1" t="s">
        <v>1538</v>
      </c>
      <c r="C701" s="1" t="s">
        <v>1539</v>
      </c>
      <c r="D701" s="1" t="s">
        <v>9</v>
      </c>
      <c r="E701" s="1" t="s">
        <v>10</v>
      </c>
      <c r="F701" s="1" t="str">
        <f>IFERROR(__xludf.DUMMYFUNCTION("GOOGLETRANSLATE(C701,""fr"",""en"")"),"#VALUE!")</f>
        <v>#VALUE!</v>
      </c>
    </row>
    <row r="702" ht="15.75" customHeight="1">
      <c r="A702" s="1" t="s">
        <v>1531</v>
      </c>
      <c r="B702" s="1" t="s">
        <v>1540</v>
      </c>
      <c r="C702" s="1" t="s">
        <v>1541</v>
      </c>
      <c r="D702" s="1" t="s">
        <v>9</v>
      </c>
      <c r="E702" s="1" t="s">
        <v>10</v>
      </c>
      <c r="F702" s="1" t="str">
        <f>IFERROR(__xludf.DUMMYFUNCTION("GOOGLETRANSLATE(C702,""fr"",""en"")"),"#VALUE!")</f>
        <v>#VALUE!</v>
      </c>
    </row>
    <row r="703" ht="15.75" customHeight="1">
      <c r="A703" s="1" t="s">
        <v>1531</v>
      </c>
      <c r="B703" s="1" t="s">
        <v>1542</v>
      </c>
      <c r="C703" s="1" t="s">
        <v>1543</v>
      </c>
      <c r="D703" s="1" t="s">
        <v>9</v>
      </c>
      <c r="E703" s="1" t="s">
        <v>10</v>
      </c>
      <c r="F703" s="1" t="str">
        <f>IFERROR(__xludf.DUMMYFUNCTION("GOOGLETRANSLATE(C703,""fr"",""en"")"),"#VALUE!")</f>
        <v>#VALUE!</v>
      </c>
    </row>
    <row r="704" ht="15.75" customHeight="1">
      <c r="A704" s="1" t="s">
        <v>1531</v>
      </c>
      <c r="B704" s="1" t="s">
        <v>1544</v>
      </c>
      <c r="C704" s="1" t="s">
        <v>1545</v>
      </c>
      <c r="D704" s="1" t="s">
        <v>9</v>
      </c>
      <c r="E704" s="1" t="s">
        <v>10</v>
      </c>
      <c r="F704" s="1" t="str">
        <f>IFERROR(__xludf.DUMMYFUNCTION("GOOGLETRANSLATE(C704,""fr"",""en"")"),"#VALUE!")</f>
        <v>#VALUE!</v>
      </c>
    </row>
    <row r="705" ht="15.75" customHeight="1">
      <c r="A705" s="1" t="s">
        <v>1531</v>
      </c>
      <c r="B705" s="1" t="s">
        <v>1546</v>
      </c>
      <c r="C705" s="1" t="s">
        <v>1547</v>
      </c>
      <c r="D705" s="1" t="s">
        <v>9</v>
      </c>
      <c r="E705" s="1" t="s">
        <v>10</v>
      </c>
      <c r="F705" s="1" t="str">
        <f>IFERROR(__xludf.DUMMYFUNCTION("GOOGLETRANSLATE(C705,""fr"",""en"")"),"#VALUE!")</f>
        <v>#VALUE!</v>
      </c>
    </row>
    <row r="706" ht="15.75" customHeight="1">
      <c r="A706" s="1" t="s">
        <v>1531</v>
      </c>
      <c r="B706" s="1" t="s">
        <v>1548</v>
      </c>
      <c r="C706" s="1" t="s">
        <v>1549</v>
      </c>
      <c r="D706" s="1" t="s">
        <v>9</v>
      </c>
      <c r="E706" s="1" t="s">
        <v>10</v>
      </c>
      <c r="F706" s="1" t="str">
        <f>IFERROR(__xludf.DUMMYFUNCTION("GOOGLETRANSLATE(C706,""fr"",""en"")"),"#VALUE!")</f>
        <v>#VALUE!</v>
      </c>
    </row>
    <row r="707" ht="15.75" customHeight="1">
      <c r="A707" s="1" t="s">
        <v>1531</v>
      </c>
      <c r="B707" s="1" t="s">
        <v>1550</v>
      </c>
      <c r="C707" s="1" t="s">
        <v>1551</v>
      </c>
      <c r="D707" s="1" t="s">
        <v>9</v>
      </c>
      <c r="E707" s="1" t="s">
        <v>10</v>
      </c>
      <c r="F707" s="1" t="str">
        <f>IFERROR(__xludf.DUMMYFUNCTION("GOOGLETRANSLATE(C707,""fr"",""en"")"),"#VALUE!")</f>
        <v>#VALUE!</v>
      </c>
    </row>
    <row r="708" ht="15.75" customHeight="1">
      <c r="A708" s="1" t="s">
        <v>1552</v>
      </c>
      <c r="B708" s="1" t="s">
        <v>1553</v>
      </c>
      <c r="C708" s="1" t="s">
        <v>1554</v>
      </c>
      <c r="D708" s="1" t="s">
        <v>9</v>
      </c>
      <c r="E708" s="1" t="s">
        <v>10</v>
      </c>
      <c r="F708" s="1" t="str">
        <f>IFERROR(__xludf.DUMMYFUNCTION("GOOGLETRANSLATE(C708,""fr"",""en"")"),"#VALUE!")</f>
        <v>#VALUE!</v>
      </c>
    </row>
    <row r="709" ht="15.75" customHeight="1">
      <c r="A709" s="1" t="s">
        <v>1552</v>
      </c>
      <c r="B709" s="1" t="s">
        <v>1555</v>
      </c>
      <c r="C709" s="1" t="s">
        <v>1556</v>
      </c>
      <c r="D709" s="1" t="s">
        <v>9</v>
      </c>
      <c r="E709" s="1" t="s">
        <v>10</v>
      </c>
      <c r="F709" s="1" t="str">
        <f>IFERROR(__xludf.DUMMYFUNCTION("GOOGLETRANSLATE(C709,""fr"",""en"")"),"#VALUE!")</f>
        <v>#VALUE!</v>
      </c>
    </row>
    <row r="710" ht="15.75" customHeight="1">
      <c r="A710" s="1" t="s">
        <v>1552</v>
      </c>
      <c r="B710" s="1" t="s">
        <v>1557</v>
      </c>
      <c r="C710" s="1" t="s">
        <v>1558</v>
      </c>
      <c r="D710" s="1" t="s">
        <v>9</v>
      </c>
      <c r="E710" s="1" t="s">
        <v>10</v>
      </c>
      <c r="F710" s="1" t="str">
        <f>IFERROR(__xludf.DUMMYFUNCTION("GOOGLETRANSLATE(C710,""fr"",""en"")"),"#VALUE!")</f>
        <v>#VALUE!</v>
      </c>
    </row>
    <row r="711" ht="15.75" customHeight="1">
      <c r="A711" s="1" t="s">
        <v>1552</v>
      </c>
      <c r="B711" s="1" t="s">
        <v>1559</v>
      </c>
      <c r="C711" s="1" t="s">
        <v>1560</v>
      </c>
      <c r="D711" s="1" t="s">
        <v>9</v>
      </c>
      <c r="E711" s="1" t="s">
        <v>10</v>
      </c>
      <c r="F711" s="1" t="str">
        <f>IFERROR(__xludf.DUMMYFUNCTION("GOOGLETRANSLATE(C711,""fr"",""en"")"),"#VALUE!")</f>
        <v>#VALUE!</v>
      </c>
    </row>
    <row r="712" ht="15.75" customHeight="1">
      <c r="A712" s="1" t="s">
        <v>1552</v>
      </c>
      <c r="B712" s="1" t="s">
        <v>1561</v>
      </c>
      <c r="C712" s="1" t="s">
        <v>1562</v>
      </c>
      <c r="D712" s="1" t="s">
        <v>9</v>
      </c>
      <c r="E712" s="1" t="s">
        <v>10</v>
      </c>
      <c r="F712" s="1" t="str">
        <f>IFERROR(__xludf.DUMMYFUNCTION("GOOGLETRANSLATE(C712,""fr"",""en"")"),"#VALUE!")</f>
        <v>#VALUE!</v>
      </c>
    </row>
    <row r="713" ht="15.75" customHeight="1">
      <c r="A713" s="1" t="s">
        <v>1563</v>
      </c>
      <c r="B713" s="1" t="s">
        <v>1564</v>
      </c>
      <c r="C713" s="1" t="s">
        <v>1565</v>
      </c>
      <c r="D713" s="1" t="s">
        <v>9</v>
      </c>
      <c r="E713" s="1" t="s">
        <v>10</v>
      </c>
      <c r="F713" s="1" t="str">
        <f>IFERROR(__xludf.DUMMYFUNCTION("GOOGLETRANSLATE(C713,""fr"",""en"")"),"#VALUE!")</f>
        <v>#VALUE!</v>
      </c>
    </row>
    <row r="714" ht="15.75" customHeight="1">
      <c r="A714" s="1" t="s">
        <v>1563</v>
      </c>
      <c r="B714" s="1" t="s">
        <v>1566</v>
      </c>
      <c r="C714" s="1" t="s">
        <v>1567</v>
      </c>
      <c r="D714" s="1" t="s">
        <v>9</v>
      </c>
      <c r="E714" s="1" t="s">
        <v>10</v>
      </c>
      <c r="F714" s="1" t="str">
        <f>IFERROR(__xludf.DUMMYFUNCTION("GOOGLETRANSLATE(C714,""fr"",""en"")"),"#VALUE!")</f>
        <v>#VALUE!</v>
      </c>
    </row>
    <row r="715" ht="15.75" customHeight="1">
      <c r="A715" s="1" t="s">
        <v>1563</v>
      </c>
      <c r="B715" s="1" t="s">
        <v>1568</v>
      </c>
      <c r="C715" s="1" t="s">
        <v>1569</v>
      </c>
      <c r="D715" s="1" t="s">
        <v>9</v>
      </c>
      <c r="E715" s="1" t="s">
        <v>10</v>
      </c>
      <c r="F715" s="1" t="str">
        <f>IFERROR(__xludf.DUMMYFUNCTION("GOOGLETRANSLATE(C715,""fr"",""en"")"),"#VALUE!")</f>
        <v>#VALUE!</v>
      </c>
    </row>
    <row r="716" ht="15.75" customHeight="1">
      <c r="A716" s="1" t="s">
        <v>1570</v>
      </c>
      <c r="B716" s="1" t="s">
        <v>1571</v>
      </c>
      <c r="C716" s="1" t="s">
        <v>1572</v>
      </c>
      <c r="D716" s="1" t="s">
        <v>9</v>
      </c>
      <c r="E716" s="1" t="s">
        <v>10</v>
      </c>
      <c r="F716" s="1" t="str">
        <f>IFERROR(__xludf.DUMMYFUNCTION("GOOGLETRANSLATE(C716,""fr"",""en"")"),"#VALUE!")</f>
        <v>#VALUE!</v>
      </c>
    </row>
    <row r="717" ht="15.75" customHeight="1">
      <c r="A717" s="1" t="s">
        <v>1570</v>
      </c>
      <c r="B717" s="1" t="s">
        <v>1573</v>
      </c>
      <c r="C717" s="1" t="s">
        <v>1574</v>
      </c>
      <c r="D717" s="1" t="s">
        <v>9</v>
      </c>
      <c r="E717" s="1" t="s">
        <v>10</v>
      </c>
      <c r="F717" s="1" t="str">
        <f>IFERROR(__xludf.DUMMYFUNCTION("GOOGLETRANSLATE(C717,""fr"",""en"")"),"#VALUE!")</f>
        <v>#VALUE!</v>
      </c>
    </row>
    <row r="718" ht="15.75" customHeight="1">
      <c r="A718" s="1" t="s">
        <v>1570</v>
      </c>
      <c r="B718" s="1" t="s">
        <v>1575</v>
      </c>
      <c r="C718" s="1" t="s">
        <v>1576</v>
      </c>
      <c r="D718" s="1" t="s">
        <v>9</v>
      </c>
      <c r="E718" s="1" t="s">
        <v>10</v>
      </c>
      <c r="F718" s="1" t="str">
        <f>IFERROR(__xludf.DUMMYFUNCTION("GOOGLETRANSLATE(C718,""fr"",""en"")"),"#VALUE!")</f>
        <v>#VALUE!</v>
      </c>
    </row>
    <row r="719" ht="15.75" customHeight="1">
      <c r="A719" s="1" t="s">
        <v>1577</v>
      </c>
      <c r="B719" s="1" t="s">
        <v>1578</v>
      </c>
      <c r="C719" s="1" t="s">
        <v>1579</v>
      </c>
      <c r="D719" s="1" t="s">
        <v>9</v>
      </c>
      <c r="E719" s="1" t="s">
        <v>10</v>
      </c>
      <c r="F719" s="1" t="str">
        <f>IFERROR(__xludf.DUMMYFUNCTION("GOOGLETRANSLATE(C719,""fr"",""en"")"),"#VALUE!")</f>
        <v>#VALUE!</v>
      </c>
    </row>
    <row r="720" ht="15.75" customHeight="1">
      <c r="A720" s="1" t="s">
        <v>1577</v>
      </c>
      <c r="B720" s="1" t="s">
        <v>1580</v>
      </c>
      <c r="C720" s="1" t="s">
        <v>1581</v>
      </c>
      <c r="D720" s="1" t="s">
        <v>9</v>
      </c>
      <c r="E720" s="1" t="s">
        <v>10</v>
      </c>
      <c r="F720" s="1" t="str">
        <f>IFERROR(__xludf.DUMMYFUNCTION("GOOGLETRANSLATE(C720,""fr"",""en"")"),"#VALUE!")</f>
        <v>#VALUE!</v>
      </c>
    </row>
    <row r="721" ht="15.75" customHeight="1">
      <c r="A721" s="1" t="s">
        <v>1577</v>
      </c>
      <c r="B721" s="1" t="s">
        <v>1582</v>
      </c>
      <c r="C721" s="1" t="s">
        <v>1583</v>
      </c>
      <c r="D721" s="1" t="s">
        <v>9</v>
      </c>
      <c r="E721" s="1" t="s">
        <v>10</v>
      </c>
      <c r="F721" s="1" t="str">
        <f>IFERROR(__xludf.DUMMYFUNCTION("GOOGLETRANSLATE(C721,""fr"",""en"")"),"#VALUE!")</f>
        <v>#VALUE!</v>
      </c>
    </row>
    <row r="722" ht="15.75" customHeight="1">
      <c r="A722" s="1" t="s">
        <v>1577</v>
      </c>
      <c r="B722" s="1" t="s">
        <v>1584</v>
      </c>
      <c r="C722" s="1" t="s">
        <v>1585</v>
      </c>
      <c r="D722" s="1" t="s">
        <v>9</v>
      </c>
      <c r="E722" s="1" t="s">
        <v>10</v>
      </c>
      <c r="F722" s="1" t="str">
        <f>IFERROR(__xludf.DUMMYFUNCTION("GOOGLETRANSLATE(C722,""fr"",""en"")"),"#VALUE!")</f>
        <v>#VALUE!</v>
      </c>
    </row>
    <row r="723" ht="15.75" customHeight="1">
      <c r="A723" s="1" t="s">
        <v>1577</v>
      </c>
      <c r="B723" s="1" t="s">
        <v>1586</v>
      </c>
      <c r="C723" s="1" t="s">
        <v>1587</v>
      </c>
      <c r="D723" s="1" t="s">
        <v>9</v>
      </c>
      <c r="E723" s="1" t="s">
        <v>10</v>
      </c>
      <c r="F723" s="1" t="str">
        <f>IFERROR(__xludf.DUMMYFUNCTION("GOOGLETRANSLATE(C723,""fr"",""en"")"),"#VALUE!")</f>
        <v>#VALUE!</v>
      </c>
    </row>
    <row r="724" ht="15.75" customHeight="1">
      <c r="A724" s="1" t="s">
        <v>1588</v>
      </c>
      <c r="B724" s="1" t="s">
        <v>1589</v>
      </c>
      <c r="C724" s="1" t="s">
        <v>1590</v>
      </c>
      <c r="D724" s="1" t="s">
        <v>9</v>
      </c>
      <c r="E724" s="1" t="s">
        <v>10</v>
      </c>
      <c r="F724" s="1" t="str">
        <f>IFERROR(__xludf.DUMMYFUNCTION("GOOGLETRANSLATE(C724,""fr"",""en"")"),"#VALUE!")</f>
        <v>#VALUE!</v>
      </c>
    </row>
    <row r="725" ht="15.75" customHeight="1">
      <c r="A725" s="1" t="s">
        <v>1588</v>
      </c>
      <c r="B725" s="1" t="s">
        <v>1591</v>
      </c>
      <c r="C725" s="1" t="s">
        <v>1592</v>
      </c>
      <c r="D725" s="1" t="s">
        <v>9</v>
      </c>
      <c r="E725" s="1" t="s">
        <v>10</v>
      </c>
      <c r="F725" s="1" t="str">
        <f>IFERROR(__xludf.DUMMYFUNCTION("GOOGLETRANSLATE(C725,""fr"",""en"")"),"#VALUE!")</f>
        <v>#VALUE!</v>
      </c>
    </row>
    <row r="726" ht="15.75" customHeight="1">
      <c r="A726" s="1" t="s">
        <v>1588</v>
      </c>
      <c r="B726" s="1" t="s">
        <v>1593</v>
      </c>
      <c r="C726" s="1" t="s">
        <v>1594</v>
      </c>
      <c r="D726" s="1" t="s">
        <v>9</v>
      </c>
      <c r="E726" s="1" t="s">
        <v>10</v>
      </c>
      <c r="F726" s="1" t="str">
        <f>IFERROR(__xludf.DUMMYFUNCTION("GOOGLETRANSLATE(C726,""fr"",""en"")"),"#VALUE!")</f>
        <v>#VALUE!</v>
      </c>
    </row>
    <row r="727" ht="15.75" customHeight="1">
      <c r="A727" s="1" t="s">
        <v>1588</v>
      </c>
      <c r="B727" s="1" t="s">
        <v>1595</v>
      </c>
      <c r="C727" s="1" t="s">
        <v>1596</v>
      </c>
      <c r="D727" s="1" t="s">
        <v>9</v>
      </c>
      <c r="E727" s="1" t="s">
        <v>10</v>
      </c>
      <c r="F727" s="1" t="str">
        <f>IFERROR(__xludf.DUMMYFUNCTION("GOOGLETRANSLATE(C727,""fr"",""en"")"),"#VALUE!")</f>
        <v>#VALUE!</v>
      </c>
    </row>
    <row r="728" ht="15.75" customHeight="1">
      <c r="A728" s="1" t="s">
        <v>1597</v>
      </c>
      <c r="B728" s="1" t="s">
        <v>1598</v>
      </c>
      <c r="C728" s="1" t="s">
        <v>1599</v>
      </c>
      <c r="D728" s="1" t="s">
        <v>9</v>
      </c>
      <c r="E728" s="1" t="s">
        <v>10</v>
      </c>
      <c r="F728" s="1" t="str">
        <f>IFERROR(__xludf.DUMMYFUNCTION("GOOGLETRANSLATE(C728,""fr"",""en"")"),"#VALUE!")</f>
        <v>#VALUE!</v>
      </c>
    </row>
    <row r="729" ht="15.75" customHeight="1">
      <c r="A729" s="1" t="s">
        <v>1597</v>
      </c>
      <c r="B729" s="1" t="s">
        <v>1600</v>
      </c>
      <c r="C729" s="1" t="s">
        <v>1601</v>
      </c>
      <c r="D729" s="1" t="s">
        <v>9</v>
      </c>
      <c r="E729" s="1" t="s">
        <v>10</v>
      </c>
      <c r="F729" s="1" t="str">
        <f>IFERROR(__xludf.DUMMYFUNCTION("GOOGLETRANSLATE(C729,""fr"",""en"")"),"#VALUE!")</f>
        <v>#VALUE!</v>
      </c>
    </row>
    <row r="730" ht="15.75" customHeight="1">
      <c r="A730" s="1" t="s">
        <v>1597</v>
      </c>
      <c r="B730" s="1" t="s">
        <v>1602</v>
      </c>
      <c r="C730" s="1" t="s">
        <v>1603</v>
      </c>
      <c r="D730" s="1" t="s">
        <v>9</v>
      </c>
      <c r="E730" s="1" t="s">
        <v>10</v>
      </c>
      <c r="F730" s="1" t="str">
        <f>IFERROR(__xludf.DUMMYFUNCTION("GOOGLETRANSLATE(C730,""fr"",""en"")"),"#VALUE!")</f>
        <v>#VALUE!</v>
      </c>
    </row>
    <row r="731" ht="15.75" customHeight="1">
      <c r="A731" s="1" t="s">
        <v>1597</v>
      </c>
      <c r="B731" s="1" t="s">
        <v>1604</v>
      </c>
      <c r="C731" s="1" t="s">
        <v>1605</v>
      </c>
      <c r="D731" s="1" t="s">
        <v>9</v>
      </c>
      <c r="E731" s="1" t="s">
        <v>10</v>
      </c>
      <c r="F731" s="1" t="str">
        <f>IFERROR(__xludf.DUMMYFUNCTION("GOOGLETRANSLATE(C731,""fr"",""en"")"),"#VALUE!")</f>
        <v>#VALUE!</v>
      </c>
    </row>
    <row r="732" ht="15.75" customHeight="1">
      <c r="A732" s="1" t="s">
        <v>1597</v>
      </c>
      <c r="B732" s="1" t="s">
        <v>1606</v>
      </c>
      <c r="C732" s="1" t="s">
        <v>1607</v>
      </c>
      <c r="D732" s="1" t="s">
        <v>9</v>
      </c>
      <c r="E732" s="1" t="s">
        <v>10</v>
      </c>
      <c r="F732" s="1" t="str">
        <f>IFERROR(__xludf.DUMMYFUNCTION("GOOGLETRANSLATE(C732,""fr"",""en"")"),"#VALUE!")</f>
        <v>#VALUE!</v>
      </c>
    </row>
    <row r="733" ht="15.75" customHeight="1">
      <c r="A733" s="1" t="s">
        <v>1597</v>
      </c>
      <c r="B733" s="1" t="s">
        <v>1608</v>
      </c>
      <c r="C733" s="1" t="s">
        <v>1609</v>
      </c>
      <c r="D733" s="1" t="s">
        <v>9</v>
      </c>
      <c r="E733" s="1" t="s">
        <v>10</v>
      </c>
      <c r="F733" s="1" t="str">
        <f>IFERROR(__xludf.DUMMYFUNCTION("GOOGLETRANSLATE(C733,""fr"",""en"")"),"#VALUE!")</f>
        <v>#VALUE!</v>
      </c>
    </row>
    <row r="734" ht="15.75" customHeight="1">
      <c r="A734" s="1" t="s">
        <v>1610</v>
      </c>
      <c r="B734" s="1" t="s">
        <v>1611</v>
      </c>
      <c r="C734" s="1" t="s">
        <v>1612</v>
      </c>
      <c r="D734" s="1" t="s">
        <v>9</v>
      </c>
      <c r="E734" s="1" t="s">
        <v>10</v>
      </c>
      <c r="F734" s="1" t="str">
        <f>IFERROR(__xludf.DUMMYFUNCTION("GOOGLETRANSLATE(C734,""fr"",""en"")"),"#VALUE!")</f>
        <v>#VALUE!</v>
      </c>
    </row>
    <row r="735" ht="15.75" customHeight="1">
      <c r="A735" s="1" t="s">
        <v>1610</v>
      </c>
      <c r="B735" s="1" t="s">
        <v>1613</v>
      </c>
      <c r="C735" s="1" t="s">
        <v>1614</v>
      </c>
      <c r="D735" s="1" t="s">
        <v>9</v>
      </c>
      <c r="E735" s="1" t="s">
        <v>10</v>
      </c>
      <c r="F735" s="1" t="str">
        <f>IFERROR(__xludf.DUMMYFUNCTION("GOOGLETRANSLATE(C735,""fr"",""en"")"),"#VALUE!")</f>
        <v>#VALUE!</v>
      </c>
    </row>
    <row r="736" ht="15.75" customHeight="1">
      <c r="A736" s="1" t="s">
        <v>1610</v>
      </c>
      <c r="B736" s="1" t="s">
        <v>1615</v>
      </c>
      <c r="C736" s="1" t="s">
        <v>1616</v>
      </c>
      <c r="D736" s="1" t="s">
        <v>9</v>
      </c>
      <c r="E736" s="1" t="s">
        <v>10</v>
      </c>
      <c r="F736" s="1" t="str">
        <f>IFERROR(__xludf.DUMMYFUNCTION("GOOGLETRANSLATE(C736,""fr"",""en"")"),"#VALUE!")</f>
        <v>#VALUE!</v>
      </c>
    </row>
    <row r="737" ht="15.75" customHeight="1">
      <c r="A737" s="1" t="s">
        <v>1610</v>
      </c>
      <c r="B737" s="1" t="s">
        <v>1617</v>
      </c>
      <c r="C737" s="1" t="s">
        <v>1618</v>
      </c>
      <c r="D737" s="1" t="s">
        <v>9</v>
      </c>
      <c r="E737" s="1" t="s">
        <v>10</v>
      </c>
      <c r="F737" s="1" t="str">
        <f>IFERROR(__xludf.DUMMYFUNCTION("GOOGLETRANSLATE(C737,""fr"",""en"")"),"#VALUE!")</f>
        <v>#VALUE!</v>
      </c>
    </row>
    <row r="738" ht="15.75" customHeight="1">
      <c r="A738" s="1" t="s">
        <v>1610</v>
      </c>
      <c r="B738" s="1" t="s">
        <v>1619</v>
      </c>
      <c r="C738" s="1" t="s">
        <v>1620</v>
      </c>
      <c r="D738" s="1" t="s">
        <v>9</v>
      </c>
      <c r="E738" s="1" t="s">
        <v>10</v>
      </c>
      <c r="F738" s="1" t="str">
        <f>IFERROR(__xludf.DUMMYFUNCTION("GOOGLETRANSLATE(C738,""fr"",""en"")"),"#VALUE!")</f>
        <v>#VALUE!</v>
      </c>
    </row>
    <row r="739" ht="15.75" customHeight="1">
      <c r="A739" s="1" t="s">
        <v>1610</v>
      </c>
      <c r="B739" s="1" t="s">
        <v>1621</v>
      </c>
      <c r="C739" s="1" t="s">
        <v>1622</v>
      </c>
      <c r="D739" s="1" t="s">
        <v>9</v>
      </c>
      <c r="E739" s="1" t="s">
        <v>10</v>
      </c>
      <c r="F739" s="1" t="str">
        <f>IFERROR(__xludf.DUMMYFUNCTION("GOOGLETRANSLATE(C739,""fr"",""en"")"),"#VALUE!")</f>
        <v>#VALUE!</v>
      </c>
    </row>
    <row r="740" ht="15.75" customHeight="1">
      <c r="A740" s="1" t="s">
        <v>1610</v>
      </c>
      <c r="B740" s="1" t="s">
        <v>1623</v>
      </c>
      <c r="C740" s="1" t="s">
        <v>1624</v>
      </c>
      <c r="D740" s="1" t="s">
        <v>9</v>
      </c>
      <c r="E740" s="1" t="s">
        <v>10</v>
      </c>
      <c r="F740" s="1" t="str">
        <f>IFERROR(__xludf.DUMMYFUNCTION("GOOGLETRANSLATE(C740,""fr"",""en"")"),"#VALUE!")</f>
        <v>#VALUE!</v>
      </c>
    </row>
    <row r="741" ht="15.75" customHeight="1">
      <c r="A741" s="1" t="s">
        <v>1625</v>
      </c>
      <c r="B741" s="1" t="s">
        <v>1626</v>
      </c>
      <c r="C741" s="1" t="s">
        <v>1627</v>
      </c>
      <c r="D741" s="1" t="s">
        <v>9</v>
      </c>
      <c r="E741" s="1" t="s">
        <v>10</v>
      </c>
      <c r="F741" s="1" t="str">
        <f>IFERROR(__xludf.DUMMYFUNCTION("GOOGLETRANSLATE(C741,""fr"",""en"")"),"#VALUE!")</f>
        <v>#VALUE!</v>
      </c>
    </row>
    <row r="742" ht="15.75" customHeight="1">
      <c r="A742" s="1" t="s">
        <v>1625</v>
      </c>
      <c r="B742" s="1" t="s">
        <v>1628</v>
      </c>
      <c r="C742" s="1" t="s">
        <v>1629</v>
      </c>
      <c r="D742" s="1" t="s">
        <v>9</v>
      </c>
      <c r="E742" s="1" t="s">
        <v>10</v>
      </c>
      <c r="F742" s="1" t="str">
        <f>IFERROR(__xludf.DUMMYFUNCTION("GOOGLETRANSLATE(C742,""fr"",""en"")"),"#VALUE!")</f>
        <v>#VALUE!</v>
      </c>
    </row>
    <row r="743" ht="15.75" customHeight="1">
      <c r="A743" s="1" t="s">
        <v>1625</v>
      </c>
      <c r="B743" s="1" t="s">
        <v>1630</v>
      </c>
      <c r="C743" s="1" t="s">
        <v>1631</v>
      </c>
      <c r="D743" s="1" t="s">
        <v>9</v>
      </c>
      <c r="E743" s="1" t="s">
        <v>10</v>
      </c>
      <c r="F743" s="1" t="str">
        <f>IFERROR(__xludf.DUMMYFUNCTION("GOOGLETRANSLATE(C743,""fr"",""en"")"),"#VALUE!")</f>
        <v>#VALUE!</v>
      </c>
    </row>
    <row r="744" ht="15.75" customHeight="1">
      <c r="A744" s="1" t="s">
        <v>1625</v>
      </c>
      <c r="B744" s="1" t="s">
        <v>1632</v>
      </c>
      <c r="C744" s="1" t="s">
        <v>1633</v>
      </c>
      <c r="D744" s="1" t="s">
        <v>9</v>
      </c>
      <c r="E744" s="1" t="s">
        <v>10</v>
      </c>
      <c r="F744" s="1" t="str">
        <f>IFERROR(__xludf.DUMMYFUNCTION("GOOGLETRANSLATE(C744,""fr"",""en"")"),"#VALUE!")</f>
        <v>#VALUE!</v>
      </c>
    </row>
    <row r="745" ht="15.75" customHeight="1">
      <c r="A745" s="1" t="s">
        <v>1634</v>
      </c>
      <c r="B745" s="1" t="s">
        <v>1635</v>
      </c>
      <c r="C745" s="1" t="s">
        <v>1636</v>
      </c>
      <c r="D745" s="1" t="s">
        <v>9</v>
      </c>
      <c r="E745" s="1" t="s">
        <v>10</v>
      </c>
      <c r="F745" s="1" t="str">
        <f>IFERROR(__xludf.DUMMYFUNCTION("GOOGLETRANSLATE(C745,""fr"",""en"")"),"#VALUE!")</f>
        <v>#VALUE!</v>
      </c>
    </row>
    <row r="746" ht="15.75" customHeight="1">
      <c r="A746" s="1" t="s">
        <v>1637</v>
      </c>
      <c r="B746" s="1" t="s">
        <v>1638</v>
      </c>
      <c r="C746" s="1" t="s">
        <v>1639</v>
      </c>
      <c r="D746" s="1" t="s">
        <v>9</v>
      </c>
      <c r="E746" s="1" t="s">
        <v>10</v>
      </c>
      <c r="F746" s="1" t="str">
        <f>IFERROR(__xludf.DUMMYFUNCTION("GOOGLETRANSLATE(C746,""fr"",""en"")"),"#VALUE!")</f>
        <v>#VALUE!</v>
      </c>
    </row>
    <row r="747" ht="15.75" customHeight="1">
      <c r="A747" s="1" t="s">
        <v>1637</v>
      </c>
      <c r="B747" s="1" t="s">
        <v>1640</v>
      </c>
      <c r="C747" s="1" t="s">
        <v>1641</v>
      </c>
      <c r="D747" s="1" t="s">
        <v>9</v>
      </c>
      <c r="E747" s="1" t="s">
        <v>10</v>
      </c>
      <c r="F747" s="1" t="str">
        <f>IFERROR(__xludf.DUMMYFUNCTION("GOOGLETRANSLATE(C747,""fr"",""en"")"),"#VALUE!")</f>
        <v>#VALUE!</v>
      </c>
    </row>
    <row r="748" ht="15.75" customHeight="1">
      <c r="A748" s="1" t="s">
        <v>1637</v>
      </c>
      <c r="B748" s="1" t="s">
        <v>1642</v>
      </c>
      <c r="C748" s="1" t="s">
        <v>1643</v>
      </c>
      <c r="D748" s="1" t="s">
        <v>9</v>
      </c>
      <c r="E748" s="1" t="s">
        <v>10</v>
      </c>
      <c r="F748" s="1" t="str">
        <f>IFERROR(__xludf.DUMMYFUNCTION("GOOGLETRANSLATE(C748,""fr"",""en"")"),"#VALUE!")</f>
        <v>#VALUE!</v>
      </c>
    </row>
    <row r="749" ht="15.75" customHeight="1">
      <c r="A749" s="1" t="s">
        <v>1637</v>
      </c>
      <c r="B749" s="1" t="s">
        <v>1644</v>
      </c>
      <c r="C749" s="1" t="s">
        <v>1645</v>
      </c>
      <c r="D749" s="1" t="s">
        <v>9</v>
      </c>
      <c r="E749" s="1" t="s">
        <v>10</v>
      </c>
      <c r="F749" s="1" t="str">
        <f>IFERROR(__xludf.DUMMYFUNCTION("GOOGLETRANSLATE(C749,""fr"",""en"")"),"#VALUE!")</f>
        <v>#VALUE!</v>
      </c>
    </row>
    <row r="750" ht="15.75" customHeight="1">
      <c r="A750" s="1" t="s">
        <v>1637</v>
      </c>
      <c r="B750" s="1" t="s">
        <v>1646</v>
      </c>
      <c r="C750" s="1" t="s">
        <v>1647</v>
      </c>
      <c r="D750" s="1" t="s">
        <v>9</v>
      </c>
      <c r="E750" s="1" t="s">
        <v>10</v>
      </c>
      <c r="F750" s="1" t="str">
        <f>IFERROR(__xludf.DUMMYFUNCTION("GOOGLETRANSLATE(C750,""fr"",""en"")"),"#VALUE!")</f>
        <v>#VALUE!</v>
      </c>
    </row>
    <row r="751" ht="15.75" customHeight="1">
      <c r="A751" s="1" t="s">
        <v>1637</v>
      </c>
      <c r="B751" s="1" t="s">
        <v>1648</v>
      </c>
      <c r="C751" s="1" t="s">
        <v>1649</v>
      </c>
      <c r="D751" s="1" t="s">
        <v>9</v>
      </c>
      <c r="E751" s="1" t="s">
        <v>10</v>
      </c>
      <c r="F751" s="1" t="str">
        <f>IFERROR(__xludf.DUMMYFUNCTION("GOOGLETRANSLATE(C751,""fr"",""en"")"),"#VALUE!")</f>
        <v>#VALUE!</v>
      </c>
    </row>
    <row r="752" ht="15.75" customHeight="1">
      <c r="A752" s="1" t="s">
        <v>1637</v>
      </c>
      <c r="B752" s="1" t="s">
        <v>1650</v>
      </c>
      <c r="C752" s="1" t="s">
        <v>1651</v>
      </c>
      <c r="D752" s="1" t="s">
        <v>9</v>
      </c>
      <c r="E752" s="1" t="s">
        <v>10</v>
      </c>
      <c r="F752" s="1" t="str">
        <f>IFERROR(__xludf.DUMMYFUNCTION("GOOGLETRANSLATE(C752,""fr"",""en"")"),"#VALUE!")</f>
        <v>#VALUE!</v>
      </c>
    </row>
    <row r="753" ht="15.75" customHeight="1">
      <c r="A753" s="1" t="s">
        <v>1652</v>
      </c>
      <c r="B753" s="1" t="s">
        <v>1653</v>
      </c>
      <c r="C753" s="1" t="s">
        <v>1654</v>
      </c>
      <c r="D753" s="1" t="s">
        <v>9</v>
      </c>
      <c r="E753" s="1" t="s">
        <v>10</v>
      </c>
      <c r="F753" s="1" t="str">
        <f>IFERROR(__xludf.DUMMYFUNCTION("GOOGLETRANSLATE(C753,""fr"",""en"")"),"#VALUE!")</f>
        <v>#VALUE!</v>
      </c>
    </row>
    <row r="754" ht="15.75" customHeight="1">
      <c r="A754" s="1" t="s">
        <v>1652</v>
      </c>
      <c r="B754" s="1" t="s">
        <v>1655</v>
      </c>
      <c r="C754" s="1" t="s">
        <v>1656</v>
      </c>
      <c r="D754" s="1" t="s">
        <v>9</v>
      </c>
      <c r="E754" s="1" t="s">
        <v>10</v>
      </c>
      <c r="F754" s="1" t="str">
        <f>IFERROR(__xludf.DUMMYFUNCTION("GOOGLETRANSLATE(C754,""fr"",""en"")"),"#VALUE!")</f>
        <v>#VALUE!</v>
      </c>
    </row>
    <row r="755" ht="15.75" customHeight="1">
      <c r="A755" s="1" t="s">
        <v>1652</v>
      </c>
      <c r="B755" s="1" t="s">
        <v>1657</v>
      </c>
      <c r="C755" s="1" t="s">
        <v>1658</v>
      </c>
      <c r="D755" s="1" t="s">
        <v>9</v>
      </c>
      <c r="E755" s="1" t="s">
        <v>10</v>
      </c>
      <c r="F755" s="1" t="str">
        <f>IFERROR(__xludf.DUMMYFUNCTION("GOOGLETRANSLATE(C755,""fr"",""en"")"),"#VALUE!")</f>
        <v>#VALUE!</v>
      </c>
    </row>
    <row r="756" ht="15.75" customHeight="1">
      <c r="A756" s="1" t="s">
        <v>1652</v>
      </c>
      <c r="B756" s="1" t="s">
        <v>1659</v>
      </c>
      <c r="C756" s="1" t="s">
        <v>1660</v>
      </c>
      <c r="D756" s="1" t="s">
        <v>9</v>
      </c>
      <c r="E756" s="1" t="s">
        <v>10</v>
      </c>
      <c r="F756" s="1" t="str">
        <f>IFERROR(__xludf.DUMMYFUNCTION("GOOGLETRANSLATE(C756,""fr"",""en"")"),"#VALUE!")</f>
        <v>#VALUE!</v>
      </c>
    </row>
    <row r="757" ht="15.75" customHeight="1">
      <c r="A757" s="1" t="s">
        <v>1652</v>
      </c>
      <c r="B757" s="1" t="s">
        <v>1661</v>
      </c>
      <c r="C757" s="1" t="s">
        <v>1662</v>
      </c>
      <c r="D757" s="1" t="s">
        <v>9</v>
      </c>
      <c r="E757" s="1" t="s">
        <v>10</v>
      </c>
      <c r="F757" s="1" t="str">
        <f>IFERROR(__xludf.DUMMYFUNCTION("GOOGLETRANSLATE(C757,""fr"",""en"")"),"#VALUE!")</f>
        <v>#VALUE!</v>
      </c>
    </row>
    <row r="758" ht="15.75" customHeight="1">
      <c r="A758" s="1" t="s">
        <v>1652</v>
      </c>
      <c r="B758" s="1" t="s">
        <v>1663</v>
      </c>
      <c r="C758" s="1" t="s">
        <v>1664</v>
      </c>
      <c r="D758" s="1" t="s">
        <v>9</v>
      </c>
      <c r="E758" s="1" t="s">
        <v>10</v>
      </c>
      <c r="F758" s="1" t="str">
        <f>IFERROR(__xludf.DUMMYFUNCTION("GOOGLETRANSLATE(C758,""fr"",""en"")"),"#VALUE!")</f>
        <v>#VALUE!</v>
      </c>
    </row>
    <row r="759" ht="15.75" customHeight="1">
      <c r="A759" s="1" t="s">
        <v>1652</v>
      </c>
      <c r="B759" s="1" t="s">
        <v>1665</v>
      </c>
      <c r="C759" s="1" t="s">
        <v>1666</v>
      </c>
      <c r="D759" s="1" t="s">
        <v>9</v>
      </c>
      <c r="E759" s="1" t="s">
        <v>10</v>
      </c>
      <c r="F759" s="1" t="str">
        <f>IFERROR(__xludf.DUMMYFUNCTION("GOOGLETRANSLATE(C759,""fr"",""en"")"),"#VALUE!")</f>
        <v>#VALUE!</v>
      </c>
    </row>
    <row r="760" ht="15.75" customHeight="1">
      <c r="A760" s="1" t="s">
        <v>1652</v>
      </c>
      <c r="B760" s="1" t="s">
        <v>1667</v>
      </c>
      <c r="C760" s="1" t="s">
        <v>1668</v>
      </c>
      <c r="D760" s="1" t="s">
        <v>9</v>
      </c>
      <c r="E760" s="1" t="s">
        <v>10</v>
      </c>
      <c r="F760" s="1" t="str">
        <f>IFERROR(__xludf.DUMMYFUNCTION("GOOGLETRANSLATE(C760,""fr"",""en"")"),"#VALUE!")</f>
        <v>#VALUE!</v>
      </c>
    </row>
    <row r="761" ht="15.75" customHeight="1">
      <c r="A761" s="1" t="s">
        <v>1652</v>
      </c>
      <c r="B761" s="1" t="s">
        <v>1669</v>
      </c>
      <c r="C761" s="1" t="s">
        <v>1670</v>
      </c>
      <c r="D761" s="1" t="s">
        <v>9</v>
      </c>
      <c r="E761" s="1" t="s">
        <v>10</v>
      </c>
      <c r="F761" s="1" t="str">
        <f>IFERROR(__xludf.DUMMYFUNCTION("GOOGLETRANSLATE(C761,""fr"",""en"")"),"#VALUE!")</f>
        <v>#VALUE!</v>
      </c>
    </row>
    <row r="762" ht="15.75" customHeight="1">
      <c r="A762" s="1" t="s">
        <v>1652</v>
      </c>
      <c r="B762" s="1" t="s">
        <v>1671</v>
      </c>
      <c r="C762" s="1" t="s">
        <v>1672</v>
      </c>
      <c r="D762" s="1" t="s">
        <v>9</v>
      </c>
      <c r="E762" s="1" t="s">
        <v>10</v>
      </c>
      <c r="F762" s="1" t="str">
        <f>IFERROR(__xludf.DUMMYFUNCTION("GOOGLETRANSLATE(C762,""fr"",""en"")"),"#VALUE!")</f>
        <v>#VALUE!</v>
      </c>
    </row>
    <row r="763" ht="15.75" customHeight="1">
      <c r="A763" s="1" t="s">
        <v>1652</v>
      </c>
      <c r="B763" s="1" t="s">
        <v>1673</v>
      </c>
      <c r="C763" s="1" t="s">
        <v>1674</v>
      </c>
      <c r="D763" s="1" t="s">
        <v>9</v>
      </c>
      <c r="E763" s="1" t="s">
        <v>10</v>
      </c>
      <c r="F763" s="1" t="str">
        <f>IFERROR(__xludf.DUMMYFUNCTION("GOOGLETRANSLATE(C763,""fr"",""en"")"),"#VALUE!")</f>
        <v>#VALUE!</v>
      </c>
    </row>
    <row r="764" ht="15.75" customHeight="1">
      <c r="A764" s="1" t="s">
        <v>1652</v>
      </c>
      <c r="B764" s="1" t="s">
        <v>1675</v>
      </c>
      <c r="C764" s="1" t="s">
        <v>1676</v>
      </c>
      <c r="D764" s="1" t="s">
        <v>9</v>
      </c>
      <c r="E764" s="1" t="s">
        <v>10</v>
      </c>
      <c r="F764" s="1" t="str">
        <f>IFERROR(__xludf.DUMMYFUNCTION("GOOGLETRANSLATE(C764,""fr"",""en"")"),"#VALUE!")</f>
        <v>#VALUE!</v>
      </c>
    </row>
    <row r="765" ht="15.75" customHeight="1">
      <c r="A765" s="1" t="s">
        <v>1677</v>
      </c>
      <c r="B765" s="1" t="s">
        <v>1678</v>
      </c>
      <c r="C765" s="1" t="s">
        <v>1679</v>
      </c>
      <c r="D765" s="1" t="s">
        <v>9</v>
      </c>
      <c r="E765" s="1" t="s">
        <v>10</v>
      </c>
      <c r="F765" s="1" t="str">
        <f>IFERROR(__xludf.DUMMYFUNCTION("GOOGLETRANSLATE(C765,""fr"",""en"")"),"#VALUE!")</f>
        <v>#VALUE!</v>
      </c>
    </row>
    <row r="766" ht="15.75" customHeight="1">
      <c r="A766" s="1" t="s">
        <v>1677</v>
      </c>
      <c r="B766" s="1" t="s">
        <v>1680</v>
      </c>
      <c r="C766" s="1" t="s">
        <v>1681</v>
      </c>
      <c r="D766" s="1" t="s">
        <v>9</v>
      </c>
      <c r="E766" s="1" t="s">
        <v>10</v>
      </c>
      <c r="F766" s="1" t="str">
        <f>IFERROR(__xludf.DUMMYFUNCTION("GOOGLETRANSLATE(C766,""fr"",""en"")"),"#VALUE!")</f>
        <v>#VALUE!</v>
      </c>
    </row>
    <row r="767" ht="15.75" customHeight="1">
      <c r="A767" s="1" t="s">
        <v>1677</v>
      </c>
      <c r="B767" s="1" t="s">
        <v>1682</v>
      </c>
      <c r="C767" s="1" t="s">
        <v>1683</v>
      </c>
      <c r="D767" s="1" t="s">
        <v>9</v>
      </c>
      <c r="E767" s="1" t="s">
        <v>10</v>
      </c>
      <c r="F767" s="1" t="str">
        <f>IFERROR(__xludf.DUMMYFUNCTION("GOOGLETRANSLATE(C767,""fr"",""en"")"),"#VALUE!")</f>
        <v>#VALUE!</v>
      </c>
    </row>
    <row r="768" ht="15.75" customHeight="1">
      <c r="A768" s="1" t="s">
        <v>1677</v>
      </c>
      <c r="B768" s="1" t="s">
        <v>1684</v>
      </c>
      <c r="C768" s="1" t="s">
        <v>1685</v>
      </c>
      <c r="D768" s="1" t="s">
        <v>9</v>
      </c>
      <c r="E768" s="1" t="s">
        <v>10</v>
      </c>
      <c r="F768" s="1" t="str">
        <f>IFERROR(__xludf.DUMMYFUNCTION("GOOGLETRANSLATE(C768,""fr"",""en"")"),"#VALUE!")</f>
        <v>#VALUE!</v>
      </c>
    </row>
    <row r="769" ht="15.75" customHeight="1">
      <c r="A769" s="1" t="s">
        <v>1677</v>
      </c>
      <c r="B769" s="1" t="s">
        <v>1686</v>
      </c>
      <c r="C769" s="1" t="s">
        <v>1687</v>
      </c>
      <c r="D769" s="1" t="s">
        <v>9</v>
      </c>
      <c r="E769" s="1" t="s">
        <v>10</v>
      </c>
      <c r="F769" s="1" t="str">
        <f>IFERROR(__xludf.DUMMYFUNCTION("GOOGLETRANSLATE(C769,""fr"",""en"")"),"#VALUE!")</f>
        <v>#VALUE!</v>
      </c>
    </row>
    <row r="770" ht="15.75" customHeight="1">
      <c r="A770" s="1" t="s">
        <v>1677</v>
      </c>
      <c r="B770" s="1" t="s">
        <v>1688</v>
      </c>
      <c r="C770" s="1" t="s">
        <v>1689</v>
      </c>
      <c r="D770" s="1" t="s">
        <v>9</v>
      </c>
      <c r="E770" s="1" t="s">
        <v>10</v>
      </c>
      <c r="F770" s="1" t="str">
        <f>IFERROR(__xludf.DUMMYFUNCTION("GOOGLETRANSLATE(C770,""fr"",""en"")"),"#VALUE!")</f>
        <v>#VALUE!</v>
      </c>
    </row>
    <row r="771" ht="15.75" customHeight="1">
      <c r="A771" s="1" t="s">
        <v>1677</v>
      </c>
      <c r="B771" s="1" t="s">
        <v>1690</v>
      </c>
      <c r="C771" s="1" t="s">
        <v>1691</v>
      </c>
      <c r="D771" s="1" t="s">
        <v>9</v>
      </c>
      <c r="E771" s="1" t="s">
        <v>10</v>
      </c>
      <c r="F771" s="1" t="str">
        <f>IFERROR(__xludf.DUMMYFUNCTION("GOOGLETRANSLATE(C771,""fr"",""en"")"),"#VALUE!")</f>
        <v>#VALUE!</v>
      </c>
    </row>
    <row r="772" ht="15.75" customHeight="1">
      <c r="A772" s="1" t="s">
        <v>1677</v>
      </c>
      <c r="B772" s="1" t="s">
        <v>1692</v>
      </c>
      <c r="C772" s="1" t="s">
        <v>1693</v>
      </c>
      <c r="D772" s="1" t="s">
        <v>9</v>
      </c>
      <c r="E772" s="1" t="s">
        <v>10</v>
      </c>
      <c r="F772" s="1" t="str">
        <f>IFERROR(__xludf.DUMMYFUNCTION("GOOGLETRANSLATE(C772,""fr"",""en"")"),"#VALUE!")</f>
        <v>#VALUE!</v>
      </c>
    </row>
    <row r="773" ht="15.75" customHeight="1">
      <c r="A773" s="1" t="s">
        <v>1694</v>
      </c>
      <c r="B773" s="1" t="s">
        <v>1695</v>
      </c>
      <c r="C773" s="1" t="s">
        <v>1696</v>
      </c>
      <c r="D773" s="1" t="s">
        <v>9</v>
      </c>
      <c r="E773" s="1" t="s">
        <v>10</v>
      </c>
      <c r="F773" s="1" t="str">
        <f>IFERROR(__xludf.DUMMYFUNCTION("GOOGLETRANSLATE(C773,""fr"",""en"")"),"#VALUE!")</f>
        <v>#VALUE!</v>
      </c>
    </row>
    <row r="774" ht="15.75" customHeight="1">
      <c r="A774" s="1" t="s">
        <v>1694</v>
      </c>
      <c r="B774" s="1" t="s">
        <v>1697</v>
      </c>
      <c r="C774" s="1" t="s">
        <v>1698</v>
      </c>
      <c r="D774" s="1" t="s">
        <v>9</v>
      </c>
      <c r="E774" s="1" t="s">
        <v>10</v>
      </c>
      <c r="F774" s="1" t="str">
        <f>IFERROR(__xludf.DUMMYFUNCTION("GOOGLETRANSLATE(C774,""fr"",""en"")"),"#VALUE!")</f>
        <v>#VALUE!</v>
      </c>
    </row>
    <row r="775" ht="15.75" customHeight="1">
      <c r="A775" s="1" t="s">
        <v>1694</v>
      </c>
      <c r="B775" s="1" t="s">
        <v>1699</v>
      </c>
      <c r="C775" s="1" t="s">
        <v>1700</v>
      </c>
      <c r="D775" s="1" t="s">
        <v>9</v>
      </c>
      <c r="E775" s="1" t="s">
        <v>10</v>
      </c>
      <c r="F775" s="1" t="str">
        <f>IFERROR(__xludf.DUMMYFUNCTION("GOOGLETRANSLATE(C775,""fr"",""en"")"),"#VALUE!")</f>
        <v>#VALUE!</v>
      </c>
    </row>
    <row r="776" ht="15.75" customHeight="1">
      <c r="A776" s="1" t="s">
        <v>1694</v>
      </c>
      <c r="B776" s="1" t="s">
        <v>1701</v>
      </c>
      <c r="C776" s="1" t="s">
        <v>1702</v>
      </c>
      <c r="D776" s="1" t="s">
        <v>9</v>
      </c>
      <c r="E776" s="1" t="s">
        <v>10</v>
      </c>
      <c r="F776" s="1" t="str">
        <f>IFERROR(__xludf.DUMMYFUNCTION("GOOGLETRANSLATE(C776,""fr"",""en"")"),"#VALUE!")</f>
        <v>#VALUE!</v>
      </c>
    </row>
    <row r="777" ht="15.75" customHeight="1">
      <c r="A777" s="1" t="s">
        <v>1694</v>
      </c>
      <c r="B777" s="1" t="s">
        <v>1703</v>
      </c>
      <c r="C777" s="1" t="s">
        <v>1704</v>
      </c>
      <c r="D777" s="1" t="s">
        <v>9</v>
      </c>
      <c r="E777" s="1" t="s">
        <v>10</v>
      </c>
      <c r="F777" s="1" t="str">
        <f>IFERROR(__xludf.DUMMYFUNCTION("GOOGLETRANSLATE(C777,""fr"",""en"")"),"#VALUE!")</f>
        <v>#VALUE!</v>
      </c>
    </row>
    <row r="778" ht="15.75" customHeight="1">
      <c r="A778" s="1" t="s">
        <v>1694</v>
      </c>
      <c r="B778" s="1" t="s">
        <v>1705</v>
      </c>
      <c r="C778" s="1" t="s">
        <v>1706</v>
      </c>
      <c r="D778" s="1" t="s">
        <v>9</v>
      </c>
      <c r="E778" s="1" t="s">
        <v>10</v>
      </c>
      <c r="F778" s="1" t="str">
        <f>IFERROR(__xludf.DUMMYFUNCTION("GOOGLETRANSLATE(C778,""fr"",""en"")"),"#VALUE!")</f>
        <v>#VALUE!</v>
      </c>
    </row>
    <row r="779" ht="15.75" customHeight="1">
      <c r="A779" s="1" t="s">
        <v>1694</v>
      </c>
      <c r="B779" s="1" t="s">
        <v>1707</v>
      </c>
      <c r="C779" s="1" t="s">
        <v>1708</v>
      </c>
      <c r="D779" s="1" t="s">
        <v>9</v>
      </c>
      <c r="E779" s="1" t="s">
        <v>10</v>
      </c>
      <c r="F779" s="1" t="str">
        <f>IFERROR(__xludf.DUMMYFUNCTION("GOOGLETRANSLATE(C779,""fr"",""en"")"),"#VALUE!")</f>
        <v>#VALUE!</v>
      </c>
    </row>
    <row r="780" ht="15.75" customHeight="1">
      <c r="A780" s="1" t="s">
        <v>1694</v>
      </c>
      <c r="B780" s="1" t="s">
        <v>1709</v>
      </c>
      <c r="C780" s="1" t="s">
        <v>1710</v>
      </c>
      <c r="D780" s="1" t="s">
        <v>9</v>
      </c>
      <c r="E780" s="1" t="s">
        <v>10</v>
      </c>
      <c r="F780" s="1" t="str">
        <f>IFERROR(__xludf.DUMMYFUNCTION("GOOGLETRANSLATE(C780,""fr"",""en"")"),"#VALUE!")</f>
        <v>#VALUE!</v>
      </c>
    </row>
    <row r="781" ht="15.75" customHeight="1">
      <c r="A781" s="1" t="s">
        <v>1694</v>
      </c>
      <c r="B781" s="1" t="s">
        <v>1711</v>
      </c>
      <c r="C781" s="1" t="s">
        <v>1712</v>
      </c>
      <c r="D781" s="1" t="s">
        <v>9</v>
      </c>
      <c r="E781" s="1" t="s">
        <v>10</v>
      </c>
      <c r="F781" s="1" t="str">
        <f>IFERROR(__xludf.DUMMYFUNCTION("GOOGLETRANSLATE(C781,""fr"",""en"")"),"#VALUE!")</f>
        <v>#VALUE!</v>
      </c>
    </row>
    <row r="782" ht="15.75" customHeight="1">
      <c r="A782" s="1" t="s">
        <v>1694</v>
      </c>
      <c r="B782" s="1" t="s">
        <v>1713</v>
      </c>
      <c r="C782" s="1" t="s">
        <v>1714</v>
      </c>
      <c r="D782" s="1" t="s">
        <v>9</v>
      </c>
      <c r="E782" s="1" t="s">
        <v>10</v>
      </c>
      <c r="F782" s="1" t="str">
        <f>IFERROR(__xludf.DUMMYFUNCTION("GOOGLETRANSLATE(C782,""fr"",""en"")"),"#VALUE!")</f>
        <v>#VALUE!</v>
      </c>
    </row>
    <row r="783" ht="15.75" customHeight="1">
      <c r="A783" s="1" t="s">
        <v>1694</v>
      </c>
      <c r="B783" s="1" t="s">
        <v>1715</v>
      </c>
      <c r="C783" s="1" t="s">
        <v>1716</v>
      </c>
      <c r="D783" s="1" t="s">
        <v>9</v>
      </c>
      <c r="E783" s="1" t="s">
        <v>10</v>
      </c>
      <c r="F783" s="1" t="str">
        <f>IFERROR(__xludf.DUMMYFUNCTION("GOOGLETRANSLATE(C783,""fr"",""en"")"),"#VALUE!")</f>
        <v>#VALUE!</v>
      </c>
    </row>
    <row r="784" ht="15.75" customHeight="1">
      <c r="A784" s="1" t="s">
        <v>1717</v>
      </c>
      <c r="B784" s="1" t="s">
        <v>1718</v>
      </c>
      <c r="C784" s="1" t="s">
        <v>1719</v>
      </c>
      <c r="D784" s="1" t="s">
        <v>9</v>
      </c>
      <c r="E784" s="1" t="s">
        <v>10</v>
      </c>
      <c r="F784" s="1" t="str">
        <f>IFERROR(__xludf.DUMMYFUNCTION("GOOGLETRANSLATE(C784,""fr"",""en"")"),"#VALUE!")</f>
        <v>#VALUE!</v>
      </c>
    </row>
    <row r="785" ht="15.75" customHeight="1">
      <c r="A785" s="1" t="s">
        <v>1717</v>
      </c>
      <c r="B785" s="1" t="s">
        <v>1720</v>
      </c>
      <c r="C785" s="1" t="s">
        <v>1721</v>
      </c>
      <c r="D785" s="1" t="s">
        <v>9</v>
      </c>
      <c r="E785" s="1" t="s">
        <v>10</v>
      </c>
      <c r="F785" s="1" t="str">
        <f>IFERROR(__xludf.DUMMYFUNCTION("GOOGLETRANSLATE(C785,""fr"",""en"")"),"#VALUE!")</f>
        <v>#VALUE!</v>
      </c>
    </row>
    <row r="786" ht="15.75" customHeight="1">
      <c r="A786" s="1" t="s">
        <v>1717</v>
      </c>
      <c r="B786" s="1" t="s">
        <v>1722</v>
      </c>
      <c r="C786" s="1" t="s">
        <v>1723</v>
      </c>
      <c r="D786" s="1" t="s">
        <v>9</v>
      </c>
      <c r="E786" s="1" t="s">
        <v>10</v>
      </c>
      <c r="F786" s="1" t="str">
        <f>IFERROR(__xludf.DUMMYFUNCTION("GOOGLETRANSLATE(C786,""fr"",""en"")"),"#VALUE!")</f>
        <v>#VALUE!</v>
      </c>
    </row>
    <row r="787" ht="15.75" customHeight="1">
      <c r="A787" s="1" t="s">
        <v>1717</v>
      </c>
      <c r="B787" s="1" t="s">
        <v>1724</v>
      </c>
      <c r="C787" s="1" t="s">
        <v>1725</v>
      </c>
      <c r="D787" s="1" t="s">
        <v>9</v>
      </c>
      <c r="E787" s="1" t="s">
        <v>10</v>
      </c>
      <c r="F787" s="1" t="str">
        <f>IFERROR(__xludf.DUMMYFUNCTION("GOOGLETRANSLATE(C787,""fr"",""en"")"),"#VALUE!")</f>
        <v>#VALUE!</v>
      </c>
    </row>
    <row r="788" ht="15.75" customHeight="1">
      <c r="A788" s="1" t="s">
        <v>1717</v>
      </c>
      <c r="B788" s="1" t="s">
        <v>1726</v>
      </c>
      <c r="C788" s="1" t="s">
        <v>1727</v>
      </c>
      <c r="D788" s="1" t="s">
        <v>9</v>
      </c>
      <c r="E788" s="1" t="s">
        <v>10</v>
      </c>
      <c r="F788" s="1" t="str">
        <f>IFERROR(__xludf.DUMMYFUNCTION("GOOGLETRANSLATE(C788,""fr"",""en"")"),"#VALUE!")</f>
        <v>#VALUE!</v>
      </c>
    </row>
    <row r="789" ht="15.75" customHeight="1">
      <c r="A789" s="1" t="s">
        <v>1717</v>
      </c>
      <c r="B789" s="1" t="s">
        <v>1728</v>
      </c>
      <c r="C789" s="1" t="s">
        <v>1729</v>
      </c>
      <c r="D789" s="1" t="s">
        <v>9</v>
      </c>
      <c r="E789" s="1" t="s">
        <v>10</v>
      </c>
      <c r="F789" s="1" t="str">
        <f>IFERROR(__xludf.DUMMYFUNCTION("GOOGLETRANSLATE(C789,""fr"",""en"")"),"#VALUE!")</f>
        <v>#VALUE!</v>
      </c>
    </row>
    <row r="790" ht="15.75" customHeight="1">
      <c r="A790" s="1" t="s">
        <v>1717</v>
      </c>
      <c r="B790" s="1" t="s">
        <v>1730</v>
      </c>
      <c r="C790" s="1" t="s">
        <v>1731</v>
      </c>
      <c r="D790" s="1" t="s">
        <v>9</v>
      </c>
      <c r="E790" s="1" t="s">
        <v>10</v>
      </c>
      <c r="F790" s="1" t="str">
        <f>IFERROR(__xludf.DUMMYFUNCTION("GOOGLETRANSLATE(C790,""fr"",""en"")"),"#VALUE!")</f>
        <v>#VALUE!</v>
      </c>
    </row>
    <row r="791" ht="15.75" customHeight="1">
      <c r="A791" s="1" t="s">
        <v>1717</v>
      </c>
      <c r="B791" s="1" t="s">
        <v>1732</v>
      </c>
      <c r="C791" s="1" t="s">
        <v>1733</v>
      </c>
      <c r="D791" s="1" t="s">
        <v>9</v>
      </c>
      <c r="E791" s="1" t="s">
        <v>10</v>
      </c>
      <c r="F791" s="1" t="str">
        <f>IFERROR(__xludf.DUMMYFUNCTION("GOOGLETRANSLATE(C791,""fr"",""en"")"),"#VALUE!")</f>
        <v>#VALUE!</v>
      </c>
    </row>
    <row r="792" ht="15.75" customHeight="1">
      <c r="A792" s="1" t="s">
        <v>1717</v>
      </c>
      <c r="B792" s="1" t="s">
        <v>1734</v>
      </c>
      <c r="C792" s="1" t="s">
        <v>1735</v>
      </c>
      <c r="D792" s="1" t="s">
        <v>9</v>
      </c>
      <c r="E792" s="1" t="s">
        <v>10</v>
      </c>
      <c r="F792" s="1" t="str">
        <f>IFERROR(__xludf.DUMMYFUNCTION("GOOGLETRANSLATE(C792,""fr"",""en"")"),"#VALUE!")</f>
        <v>#VALUE!</v>
      </c>
    </row>
    <row r="793" ht="15.75" customHeight="1">
      <c r="A793" s="1" t="s">
        <v>1717</v>
      </c>
      <c r="B793" s="1" t="s">
        <v>1736</v>
      </c>
      <c r="C793" s="1" t="s">
        <v>1737</v>
      </c>
      <c r="D793" s="1" t="s">
        <v>9</v>
      </c>
      <c r="E793" s="1" t="s">
        <v>10</v>
      </c>
      <c r="F793" s="1" t="str">
        <f>IFERROR(__xludf.DUMMYFUNCTION("GOOGLETRANSLATE(C793,""fr"",""en"")"),"#VALUE!")</f>
        <v>#VALUE!</v>
      </c>
    </row>
    <row r="794" ht="15.75" customHeight="1">
      <c r="A794" s="1" t="s">
        <v>1717</v>
      </c>
      <c r="B794" s="1" t="s">
        <v>1738</v>
      </c>
      <c r="C794" s="1" t="s">
        <v>1739</v>
      </c>
      <c r="D794" s="1" t="s">
        <v>9</v>
      </c>
      <c r="E794" s="1" t="s">
        <v>10</v>
      </c>
      <c r="F794" s="1" t="str">
        <f>IFERROR(__xludf.DUMMYFUNCTION("GOOGLETRANSLATE(C794,""fr"",""en"")"),"#VALUE!")</f>
        <v>#VALUE!</v>
      </c>
    </row>
    <row r="795" ht="15.75" customHeight="1">
      <c r="A795" s="1" t="s">
        <v>1717</v>
      </c>
      <c r="B795" s="1" t="s">
        <v>1740</v>
      </c>
      <c r="C795" s="1" t="s">
        <v>1741</v>
      </c>
      <c r="D795" s="1" t="s">
        <v>9</v>
      </c>
      <c r="E795" s="1" t="s">
        <v>10</v>
      </c>
      <c r="F795" s="1" t="str">
        <f>IFERROR(__xludf.DUMMYFUNCTION("GOOGLETRANSLATE(C795,""fr"",""en"")"),"My son bought an all -risk police force from Lolivier. When his rims/ tires were stolen, he discovered that there are a lot of exclusions in the police and that he was not covered.
TO AVOID
")</f>
        <v>My son bought an all -risk police force from Lolivier. When his rims/ tires were stolen, he discovered that there are a lot of exclusions in the police and that he was not covered.
TO AVOID
</v>
      </c>
    </row>
    <row r="796" ht="15.75" customHeight="1">
      <c r="A796" s="1" t="s">
        <v>1717</v>
      </c>
      <c r="B796" s="1" t="s">
        <v>1742</v>
      </c>
      <c r="C796" s="1" t="s">
        <v>1743</v>
      </c>
      <c r="D796" s="1" t="s">
        <v>9</v>
      </c>
      <c r="E796" s="1" t="s">
        <v>10</v>
      </c>
      <c r="F796" s="1" t="str">
        <f>IFERROR(__xludf.DUMMYFUNCTION("GOOGLETRANSLATE(C796,""fr"",""en"")"),"#VALUE!")</f>
        <v>#VALUE!</v>
      </c>
    </row>
    <row r="797" ht="15.75" customHeight="1">
      <c r="A797" s="1" t="s">
        <v>1744</v>
      </c>
      <c r="B797" s="1" t="s">
        <v>1745</v>
      </c>
      <c r="C797" s="1" t="s">
        <v>1746</v>
      </c>
      <c r="D797" s="1" t="s">
        <v>9</v>
      </c>
      <c r="E797" s="1" t="s">
        <v>10</v>
      </c>
      <c r="F797" s="1" t="str">
        <f>IFERROR(__xludf.DUMMYFUNCTION("GOOGLETRANSLATE(C797,""fr"",""en"")"),"#VALUE!")</f>
        <v>#VALUE!</v>
      </c>
    </row>
    <row r="798" ht="15.75" customHeight="1">
      <c r="A798" s="1" t="s">
        <v>1747</v>
      </c>
      <c r="B798" s="1" t="s">
        <v>1748</v>
      </c>
      <c r="C798" s="1" t="s">
        <v>1749</v>
      </c>
      <c r="D798" s="1" t="s">
        <v>9</v>
      </c>
      <c r="E798" s="1" t="s">
        <v>10</v>
      </c>
      <c r="F798" s="1" t="str">
        <f>IFERROR(__xludf.DUMMYFUNCTION("GOOGLETRANSLATE(C798,""fr"",""en"")"),"#VALUE!")</f>
        <v>#VALUE!</v>
      </c>
    </row>
    <row r="799" ht="15.75" customHeight="1">
      <c r="A799" s="1" t="s">
        <v>1750</v>
      </c>
      <c r="B799" s="1" t="s">
        <v>1751</v>
      </c>
      <c r="C799" s="1" t="s">
        <v>1752</v>
      </c>
      <c r="D799" s="1" t="s">
        <v>9</v>
      </c>
      <c r="E799" s="1" t="s">
        <v>10</v>
      </c>
      <c r="F799" s="1" t="str">
        <f>IFERROR(__xludf.DUMMYFUNCTION("GOOGLETRANSLATE(C799,""fr"",""en"")"),"#VALUE!")</f>
        <v>#VALUE!</v>
      </c>
    </row>
    <row r="800" ht="15.75" customHeight="1">
      <c r="A800" s="1" t="s">
        <v>1750</v>
      </c>
      <c r="B800" s="1" t="s">
        <v>1753</v>
      </c>
      <c r="C800" s="1" t="s">
        <v>1754</v>
      </c>
      <c r="D800" s="1" t="s">
        <v>9</v>
      </c>
      <c r="E800" s="1" t="s">
        <v>10</v>
      </c>
      <c r="F800" s="1" t="str">
        <f>IFERROR(__xludf.DUMMYFUNCTION("GOOGLETRANSLATE(C800,""fr"",""en"")"),"#VALUE!")</f>
        <v>#VALUE!</v>
      </c>
    </row>
    <row r="801" ht="15.75" customHeight="1">
      <c r="A801" s="1" t="s">
        <v>1750</v>
      </c>
      <c r="B801" s="1" t="s">
        <v>1755</v>
      </c>
      <c r="C801" s="1" t="s">
        <v>1756</v>
      </c>
      <c r="D801" s="1" t="s">
        <v>9</v>
      </c>
      <c r="E801" s="1" t="s">
        <v>10</v>
      </c>
      <c r="F801" s="1" t="str">
        <f>IFERROR(__xludf.DUMMYFUNCTION("GOOGLETRANSLATE(C801,""fr"",""en"")"),"#VALUE!")</f>
        <v>#VALUE!</v>
      </c>
    </row>
    <row r="802" ht="15.75" customHeight="1">
      <c r="A802" s="1" t="s">
        <v>1750</v>
      </c>
      <c r="B802" s="1" t="s">
        <v>1757</v>
      </c>
      <c r="C802" s="1" t="s">
        <v>1758</v>
      </c>
      <c r="D802" s="1" t="s">
        <v>9</v>
      </c>
      <c r="E802" s="1" t="s">
        <v>10</v>
      </c>
      <c r="F802" s="1" t="str">
        <f>IFERROR(__xludf.DUMMYFUNCTION("GOOGLETRANSLATE(C802,""fr"",""en"")"),"#VALUE!")</f>
        <v>#VALUE!</v>
      </c>
    </row>
    <row r="803" ht="15.75" customHeight="1">
      <c r="A803" s="1" t="s">
        <v>1750</v>
      </c>
      <c r="B803" s="1" t="s">
        <v>1759</v>
      </c>
      <c r="C803" s="1" t="s">
        <v>1760</v>
      </c>
      <c r="D803" s="1" t="s">
        <v>9</v>
      </c>
      <c r="E803" s="1" t="s">
        <v>10</v>
      </c>
      <c r="F803" s="1" t="str">
        <f>IFERROR(__xludf.DUMMYFUNCTION("GOOGLETRANSLATE(C803,""fr"",""en"")"),"#VALUE!")</f>
        <v>#VALUE!</v>
      </c>
    </row>
    <row r="804" ht="15.75" customHeight="1">
      <c r="A804" s="1" t="s">
        <v>1750</v>
      </c>
      <c r="B804" s="1" t="s">
        <v>1761</v>
      </c>
      <c r="C804" s="1" t="s">
        <v>1762</v>
      </c>
      <c r="D804" s="1" t="s">
        <v>9</v>
      </c>
      <c r="E804" s="1" t="s">
        <v>10</v>
      </c>
      <c r="F804" s="1" t="str">
        <f>IFERROR(__xludf.DUMMYFUNCTION("GOOGLETRANSLATE(C804,""fr"",""en"")"),"#VALUE!")</f>
        <v>#VALUE!</v>
      </c>
    </row>
    <row r="805" ht="15.75" customHeight="1">
      <c r="A805" s="1" t="s">
        <v>1750</v>
      </c>
      <c r="B805" s="1" t="s">
        <v>1763</v>
      </c>
      <c r="C805" s="1" t="s">
        <v>1764</v>
      </c>
      <c r="D805" s="1" t="s">
        <v>9</v>
      </c>
      <c r="E805" s="1" t="s">
        <v>10</v>
      </c>
      <c r="F805" s="1" t="str">
        <f>IFERROR(__xludf.DUMMYFUNCTION("GOOGLETRANSLATE(C805,""fr"",""en"")"),"#VALUE!")</f>
        <v>#VALUE!</v>
      </c>
    </row>
    <row r="806" ht="15.75" customHeight="1">
      <c r="A806" s="1" t="s">
        <v>1765</v>
      </c>
      <c r="B806" s="1" t="s">
        <v>1766</v>
      </c>
      <c r="C806" s="1" t="s">
        <v>1767</v>
      </c>
      <c r="D806" s="1" t="s">
        <v>9</v>
      </c>
      <c r="E806" s="1" t="s">
        <v>10</v>
      </c>
      <c r="F806" s="1" t="str">
        <f>IFERROR(__xludf.DUMMYFUNCTION("GOOGLETRANSLATE(C806,""fr"",""en"")"),"#VALUE!")</f>
        <v>#VALUE!</v>
      </c>
    </row>
    <row r="807" ht="15.75" customHeight="1">
      <c r="A807" s="1" t="s">
        <v>1765</v>
      </c>
      <c r="B807" s="1" t="s">
        <v>1768</v>
      </c>
      <c r="C807" s="1" t="s">
        <v>1769</v>
      </c>
      <c r="D807" s="1" t="s">
        <v>9</v>
      </c>
      <c r="E807" s="1" t="s">
        <v>10</v>
      </c>
      <c r="F807" s="1" t="str">
        <f>IFERROR(__xludf.DUMMYFUNCTION("GOOGLETRANSLATE(C807,""fr"",""en"")"),"#VALUE!")</f>
        <v>#VALUE!</v>
      </c>
    </row>
    <row r="808" ht="15.75" customHeight="1">
      <c r="A808" s="1" t="s">
        <v>1765</v>
      </c>
      <c r="B808" s="1" t="s">
        <v>1770</v>
      </c>
      <c r="C808" s="1" t="s">
        <v>1771</v>
      </c>
      <c r="D808" s="1" t="s">
        <v>9</v>
      </c>
      <c r="E808" s="1" t="s">
        <v>10</v>
      </c>
      <c r="F808" s="1" t="str">
        <f>IFERROR(__xludf.DUMMYFUNCTION("GOOGLETRANSLATE(C808,""fr"",""en"")"),"#VALUE!")</f>
        <v>#VALUE!</v>
      </c>
    </row>
    <row r="809" ht="15.75" customHeight="1">
      <c r="A809" s="1" t="s">
        <v>1765</v>
      </c>
      <c r="B809" s="1" t="s">
        <v>1772</v>
      </c>
      <c r="C809" s="1" t="s">
        <v>1773</v>
      </c>
      <c r="D809" s="1" t="s">
        <v>9</v>
      </c>
      <c r="E809" s="1" t="s">
        <v>10</v>
      </c>
      <c r="F809" s="1" t="str">
        <f>IFERROR(__xludf.DUMMYFUNCTION("GOOGLETRANSLATE(C809,""fr"",""en"")"),"Price low customer service pleasant and short telephone waiting
Very low price for young drivers so I make parts very pleasant thank you ...")</f>
        <v>Price low customer service pleasant and short telephone waiting
Very low price for young drivers so I make parts very pleasant thank you ...</v>
      </c>
    </row>
    <row r="810" ht="15.75" customHeight="1">
      <c r="A810" s="1" t="s">
        <v>1765</v>
      </c>
      <c r="B810" s="1" t="s">
        <v>1774</v>
      </c>
      <c r="C810" s="1" t="s">
        <v>1775</v>
      </c>
      <c r="D810" s="1" t="s">
        <v>9</v>
      </c>
      <c r="E810" s="1" t="s">
        <v>10</v>
      </c>
      <c r="F810" s="1" t="str">
        <f>IFERROR(__xludf.DUMMYFUNCTION("GOOGLETRANSLATE(C810,""fr"",""en"")"),"#VALUE!")</f>
        <v>#VALUE!</v>
      </c>
    </row>
    <row r="811" ht="15.75" customHeight="1">
      <c r="A811" s="1" t="s">
        <v>1765</v>
      </c>
      <c r="B811" s="1" t="s">
        <v>1776</v>
      </c>
      <c r="C811" s="1" t="s">
        <v>1777</v>
      </c>
      <c r="D811" s="1" t="s">
        <v>9</v>
      </c>
      <c r="E811" s="1" t="s">
        <v>10</v>
      </c>
      <c r="F811" s="1" t="str">
        <f>IFERROR(__xludf.DUMMYFUNCTION("GOOGLETRANSLATE(C811,""fr"",""en"")"),"#VALUE!")</f>
        <v>#VALUE!</v>
      </c>
    </row>
    <row r="812" ht="15.75" customHeight="1">
      <c r="A812" s="1" t="s">
        <v>1765</v>
      </c>
      <c r="B812" s="1" t="s">
        <v>1778</v>
      </c>
      <c r="C812" s="1" t="s">
        <v>1779</v>
      </c>
      <c r="D812" s="1" t="s">
        <v>9</v>
      </c>
      <c r="E812" s="1" t="s">
        <v>10</v>
      </c>
      <c r="F812" s="1" t="str">
        <f>IFERROR(__xludf.DUMMYFUNCTION("GOOGLETRANSLATE(C812,""fr"",""en"")"),"Very satisfied with the speed of your service, very happy to be a customer among you and I can't wait to see the future, thank you for your speed of action.")</f>
        <v>Very satisfied with the speed of your service, very happy to be a customer among you and I can't wait to see the future, thank you for your speed of action.</v>
      </c>
    </row>
    <row r="813" ht="15.75" customHeight="1">
      <c r="A813" s="1" t="s">
        <v>1765</v>
      </c>
      <c r="B813" s="1" t="s">
        <v>1780</v>
      </c>
      <c r="C813" s="1" t="s">
        <v>1781</v>
      </c>
      <c r="D813" s="1" t="s">
        <v>9</v>
      </c>
      <c r="E813" s="1" t="s">
        <v>10</v>
      </c>
      <c r="F813" s="1" t="str">
        <f>IFERROR(__xludf.DUMMYFUNCTION("GOOGLETRANSLATE(C813,""fr"",""en"")"),"#VALUE!")</f>
        <v>#VALUE!</v>
      </c>
    </row>
    <row r="814" ht="15.75" customHeight="1">
      <c r="A814" s="1" t="s">
        <v>1765</v>
      </c>
      <c r="B814" s="1" t="s">
        <v>1782</v>
      </c>
      <c r="C814" s="1" t="s">
        <v>1783</v>
      </c>
      <c r="D814" s="1" t="s">
        <v>9</v>
      </c>
      <c r="E814" s="1" t="s">
        <v>10</v>
      </c>
      <c r="F814" s="1" t="str">
        <f>IFERROR(__xludf.DUMMYFUNCTION("GOOGLETRANSLATE(C814,""fr"",""en"")"),"#VALUE!")</f>
        <v>#VALUE!</v>
      </c>
    </row>
    <row r="815" ht="15.75" customHeight="1">
      <c r="A815" s="1" t="s">
        <v>1784</v>
      </c>
      <c r="B815" s="1" t="s">
        <v>1785</v>
      </c>
      <c r="C815" s="1" t="s">
        <v>1786</v>
      </c>
      <c r="D815" s="1" t="s">
        <v>9</v>
      </c>
      <c r="E815" s="1" t="s">
        <v>10</v>
      </c>
      <c r="F815" s="1" t="str">
        <f>IFERROR(__xludf.DUMMYFUNCTION("GOOGLETRANSLATE(C815,""fr"",""en"")"),"#VALUE!")</f>
        <v>#VALUE!</v>
      </c>
    </row>
    <row r="816" ht="15.75" customHeight="1">
      <c r="A816" s="1" t="s">
        <v>1784</v>
      </c>
      <c r="B816" s="1" t="s">
        <v>1787</v>
      </c>
      <c r="C816" s="1" t="s">
        <v>1788</v>
      </c>
      <c r="D816" s="1" t="s">
        <v>9</v>
      </c>
      <c r="E816" s="1" t="s">
        <v>10</v>
      </c>
      <c r="F816" s="1" t="str">
        <f>IFERROR(__xludf.DUMMYFUNCTION("GOOGLETRANSLATE(C816,""fr"",""en"")"),"Nothing to contradict everything is perfect. I highly recommend this insurance company. An effort to be done with regard to the file fees, a small commercial gesture would be welcome.")</f>
        <v>Nothing to contradict everything is perfect. I highly recommend this insurance company. An effort to be done with regard to the file fees, a small commercial gesture would be welcome.</v>
      </c>
    </row>
    <row r="817" ht="15.75" customHeight="1">
      <c r="A817" s="1" t="s">
        <v>1784</v>
      </c>
      <c r="B817" s="1" t="s">
        <v>1789</v>
      </c>
      <c r="C817" s="1" t="s">
        <v>1790</v>
      </c>
      <c r="D817" s="1" t="s">
        <v>9</v>
      </c>
      <c r="E817" s="1" t="s">
        <v>10</v>
      </c>
      <c r="F817" s="1" t="str">
        <f>IFERROR(__xludf.DUMMYFUNCTION("GOOGLETRANSLATE(C817,""fr"",""en"")"),"#VALUE!")</f>
        <v>#VALUE!</v>
      </c>
    </row>
    <row r="818" ht="15.75" customHeight="1">
      <c r="A818" s="1" t="s">
        <v>1784</v>
      </c>
      <c r="B818" s="1" t="s">
        <v>1791</v>
      </c>
      <c r="C818" s="1" t="s">
        <v>1792</v>
      </c>
      <c r="D818" s="1" t="s">
        <v>9</v>
      </c>
      <c r="E818" s="1" t="s">
        <v>10</v>
      </c>
      <c r="F818" s="1" t="str">
        <f>IFERROR(__xludf.DUMMYFUNCTION("GOOGLETRANSLATE(C818,""fr"",""en"")"),"#VALUE!")</f>
        <v>#VALUE!</v>
      </c>
    </row>
    <row r="819" ht="15.75" customHeight="1">
      <c r="A819" s="1" t="s">
        <v>1784</v>
      </c>
      <c r="B819" s="1" t="s">
        <v>1793</v>
      </c>
      <c r="C819" s="1" t="s">
        <v>1794</v>
      </c>
      <c r="D819" s="1" t="s">
        <v>9</v>
      </c>
      <c r="E819" s="1" t="s">
        <v>10</v>
      </c>
      <c r="F819" s="1" t="str">
        <f>IFERROR(__xludf.DUMMYFUNCTION("GOOGLETRANSLATE(C819,""fr"",""en"")"),"#VALUE!")</f>
        <v>#VALUE!</v>
      </c>
    </row>
    <row r="820" ht="15.75" customHeight="1">
      <c r="A820" s="1" t="s">
        <v>1784</v>
      </c>
      <c r="B820" s="1" t="s">
        <v>1795</v>
      </c>
      <c r="C820" s="1" t="s">
        <v>1796</v>
      </c>
      <c r="D820" s="1" t="s">
        <v>9</v>
      </c>
      <c r="E820" s="1" t="s">
        <v>10</v>
      </c>
      <c r="F820" s="1" t="str">
        <f>IFERROR(__xludf.DUMMYFUNCTION("GOOGLETRANSLATE(C820,""fr"",""en"")"),"#VALUE!")</f>
        <v>#VALUE!</v>
      </c>
    </row>
    <row r="821" ht="15.75" customHeight="1">
      <c r="A821" s="1" t="s">
        <v>1784</v>
      </c>
      <c r="B821" s="1" t="s">
        <v>1797</v>
      </c>
      <c r="C821" s="1" t="s">
        <v>1798</v>
      </c>
      <c r="D821" s="1" t="s">
        <v>9</v>
      </c>
      <c r="E821" s="1" t="s">
        <v>10</v>
      </c>
      <c r="F821" s="1" t="str">
        <f>IFERROR(__xludf.DUMMYFUNCTION("GOOGLETRANSLATE(C821,""fr"",""en"")"),"#VALUE!")</f>
        <v>#VALUE!</v>
      </c>
    </row>
    <row r="822" ht="15.75" customHeight="1">
      <c r="A822" s="1" t="s">
        <v>1799</v>
      </c>
      <c r="B822" s="1" t="s">
        <v>1800</v>
      </c>
      <c r="C822" s="1" t="s">
        <v>1801</v>
      </c>
      <c r="D822" s="1" t="s">
        <v>9</v>
      </c>
      <c r="E822" s="1" t="s">
        <v>10</v>
      </c>
      <c r="F822" s="1" t="str">
        <f>IFERROR(__xludf.DUMMYFUNCTION("GOOGLETRANSLATE(C822,""fr"",""en"")"),"#VALUE!")</f>
        <v>#VALUE!</v>
      </c>
    </row>
    <row r="823" ht="15.75" customHeight="1">
      <c r="A823" s="1" t="s">
        <v>1799</v>
      </c>
      <c r="B823" s="1" t="s">
        <v>1802</v>
      </c>
      <c r="C823" s="1" t="s">
        <v>1803</v>
      </c>
      <c r="D823" s="1" t="s">
        <v>9</v>
      </c>
      <c r="E823" s="1" t="s">
        <v>10</v>
      </c>
      <c r="F823" s="1" t="str">
        <f>IFERROR(__xludf.DUMMYFUNCTION("GOOGLETRANSLATE(C823,""fr"",""en"")"),"#VALUE!")</f>
        <v>#VALUE!</v>
      </c>
    </row>
    <row r="824" ht="15.75" customHeight="1">
      <c r="A824" s="1" t="s">
        <v>1799</v>
      </c>
      <c r="B824" s="1" t="s">
        <v>1804</v>
      </c>
      <c r="C824" s="1" t="s">
        <v>1805</v>
      </c>
      <c r="D824" s="1" t="s">
        <v>9</v>
      </c>
      <c r="E824" s="1" t="s">
        <v>10</v>
      </c>
      <c r="F824" s="1" t="str">
        <f>IFERROR(__xludf.DUMMYFUNCTION("GOOGLETRANSLATE(C824,""fr"",""en"")"),"#VALUE!")</f>
        <v>#VALUE!</v>
      </c>
    </row>
    <row r="825" ht="15.75" customHeight="1">
      <c r="A825" s="1" t="s">
        <v>1806</v>
      </c>
      <c r="B825" s="1" t="s">
        <v>1807</v>
      </c>
      <c r="C825" s="1" t="s">
        <v>1808</v>
      </c>
      <c r="D825" s="1" t="s">
        <v>9</v>
      </c>
      <c r="E825" s="1" t="s">
        <v>10</v>
      </c>
      <c r="F825" s="1" t="str">
        <f>IFERROR(__xludf.DUMMYFUNCTION("GOOGLETRANSLATE(C825,""fr"",""en"")"),"#VALUE!")</f>
        <v>#VALUE!</v>
      </c>
    </row>
    <row r="826" ht="15.75" customHeight="1">
      <c r="A826" s="1" t="s">
        <v>1806</v>
      </c>
      <c r="B826" s="1" t="s">
        <v>1809</v>
      </c>
      <c r="C826" s="1" t="s">
        <v>1810</v>
      </c>
      <c r="D826" s="1" t="s">
        <v>9</v>
      </c>
      <c r="E826" s="1" t="s">
        <v>10</v>
      </c>
      <c r="F826" s="1" t="str">
        <f>IFERROR(__xludf.DUMMYFUNCTION("GOOGLETRANSLATE(C826,""fr"",""en"")"),"#VALUE!")</f>
        <v>#VALUE!</v>
      </c>
    </row>
    <row r="827" ht="15.75" customHeight="1">
      <c r="A827" s="1" t="s">
        <v>1806</v>
      </c>
      <c r="B827" s="1" t="s">
        <v>1811</v>
      </c>
      <c r="C827" s="1" t="s">
        <v>1812</v>
      </c>
      <c r="D827" s="1" t="s">
        <v>9</v>
      </c>
      <c r="E827" s="1" t="s">
        <v>10</v>
      </c>
      <c r="F827" s="1" t="str">
        <f>IFERROR(__xludf.DUMMYFUNCTION("GOOGLETRANSLATE(C827,""fr"",""en"")"),"#VALUE!")</f>
        <v>#VALUE!</v>
      </c>
    </row>
    <row r="828" ht="15.75" customHeight="1">
      <c r="A828" s="1" t="s">
        <v>1806</v>
      </c>
      <c r="B828" s="1" t="s">
        <v>1813</v>
      </c>
      <c r="C828" s="1" t="s">
        <v>1814</v>
      </c>
      <c r="D828" s="1" t="s">
        <v>9</v>
      </c>
      <c r="E828" s="1" t="s">
        <v>10</v>
      </c>
      <c r="F828" s="1" t="str">
        <f>IFERROR(__xludf.DUMMYFUNCTION("GOOGLETRANSLATE(C828,""fr"",""en"")"),"#VALUE!")</f>
        <v>#VALUE!</v>
      </c>
    </row>
    <row r="829" ht="15.75" customHeight="1">
      <c r="A829" s="1" t="s">
        <v>1806</v>
      </c>
      <c r="B829" s="1" t="s">
        <v>1815</v>
      </c>
      <c r="C829" s="1" t="s">
        <v>1816</v>
      </c>
      <c r="D829" s="1" t="s">
        <v>9</v>
      </c>
      <c r="E829" s="1" t="s">
        <v>10</v>
      </c>
      <c r="F829" s="1" t="str">
        <f>IFERROR(__xludf.DUMMYFUNCTION("GOOGLETRANSLATE(C829,""fr"",""en"")"),"#VALUE!")</f>
        <v>#VALUE!</v>
      </c>
    </row>
    <row r="830" ht="15.75" customHeight="1">
      <c r="A830" s="1" t="s">
        <v>1806</v>
      </c>
      <c r="B830" s="1" t="s">
        <v>1817</v>
      </c>
      <c r="C830" s="1" t="s">
        <v>1818</v>
      </c>
      <c r="D830" s="1" t="s">
        <v>9</v>
      </c>
      <c r="E830" s="1" t="s">
        <v>10</v>
      </c>
      <c r="F830" s="1" t="str">
        <f>IFERROR(__xludf.DUMMYFUNCTION("GOOGLETRANSLATE(C830,""fr"",""en"")"),"#VALUE!")</f>
        <v>#VALUE!</v>
      </c>
    </row>
    <row r="831" ht="15.75" customHeight="1">
      <c r="A831" s="1" t="s">
        <v>1819</v>
      </c>
      <c r="B831" s="1" t="s">
        <v>1820</v>
      </c>
      <c r="C831" s="1" t="s">
        <v>1821</v>
      </c>
      <c r="D831" s="1" t="s">
        <v>9</v>
      </c>
      <c r="E831" s="1" t="s">
        <v>10</v>
      </c>
      <c r="F831" s="1" t="str">
        <f>IFERROR(__xludf.DUMMYFUNCTION("GOOGLETRANSLATE(C831,""fr"",""en"")"),"#VALUE!")</f>
        <v>#VALUE!</v>
      </c>
    </row>
    <row r="832" ht="15.75" customHeight="1">
      <c r="A832" s="1" t="s">
        <v>1819</v>
      </c>
      <c r="B832" s="1" t="s">
        <v>1822</v>
      </c>
      <c r="C832" s="1" t="s">
        <v>1823</v>
      </c>
      <c r="D832" s="1" t="s">
        <v>9</v>
      </c>
      <c r="E832" s="1" t="s">
        <v>10</v>
      </c>
      <c r="F832" s="1" t="str">
        <f>IFERROR(__xludf.DUMMYFUNCTION("GOOGLETRANSLATE(C832,""fr"",""en"")"),"#VALUE!")</f>
        <v>#VALUE!</v>
      </c>
    </row>
    <row r="833" ht="15.75" customHeight="1">
      <c r="A833" s="1" t="s">
        <v>1819</v>
      </c>
      <c r="B833" s="1" t="s">
        <v>1824</v>
      </c>
      <c r="C833" s="1" t="s">
        <v>1825</v>
      </c>
      <c r="D833" s="1" t="s">
        <v>9</v>
      </c>
      <c r="E833" s="1" t="s">
        <v>10</v>
      </c>
      <c r="F833" s="1" t="str">
        <f>IFERROR(__xludf.DUMMYFUNCTION("GOOGLETRANSLATE(C833,""fr"",""en"")"),"#VALUE!")</f>
        <v>#VALUE!</v>
      </c>
    </row>
    <row r="834" ht="15.75" customHeight="1">
      <c r="A834" s="1" t="s">
        <v>1819</v>
      </c>
      <c r="B834" s="1" t="s">
        <v>1826</v>
      </c>
      <c r="C834" s="1" t="s">
        <v>1827</v>
      </c>
      <c r="D834" s="1" t="s">
        <v>9</v>
      </c>
      <c r="E834" s="1" t="s">
        <v>10</v>
      </c>
      <c r="F834" s="1" t="str">
        <f>IFERROR(__xludf.DUMMYFUNCTION("GOOGLETRANSLATE(C834,""fr"",""en"")"),"#VALUE!")</f>
        <v>#VALUE!</v>
      </c>
    </row>
    <row r="835" ht="15.75" customHeight="1">
      <c r="A835" s="1" t="s">
        <v>1819</v>
      </c>
      <c r="B835" s="1" t="s">
        <v>1828</v>
      </c>
      <c r="C835" s="1" t="s">
        <v>1829</v>
      </c>
      <c r="D835" s="1" t="s">
        <v>9</v>
      </c>
      <c r="E835" s="1" t="s">
        <v>10</v>
      </c>
      <c r="F835" s="1" t="str">
        <f>IFERROR(__xludf.DUMMYFUNCTION("GOOGLETRANSLATE(C835,""fr"",""en"")"),"#VALUE!")</f>
        <v>#VALUE!</v>
      </c>
    </row>
    <row r="836" ht="15.75" customHeight="1">
      <c r="A836" s="1" t="s">
        <v>1819</v>
      </c>
      <c r="B836" s="1" t="s">
        <v>1830</v>
      </c>
      <c r="C836" s="1" t="s">
        <v>1831</v>
      </c>
      <c r="D836" s="1" t="s">
        <v>9</v>
      </c>
      <c r="E836" s="1" t="s">
        <v>10</v>
      </c>
      <c r="F836" s="1" t="str">
        <f>IFERROR(__xludf.DUMMYFUNCTION("GOOGLETRANSLATE(C836,""fr"",""en"")"),"#VALUE!")</f>
        <v>#VALUE!</v>
      </c>
    </row>
    <row r="837" ht="15.75" customHeight="1">
      <c r="A837" s="1" t="s">
        <v>1819</v>
      </c>
      <c r="B837" s="1" t="s">
        <v>1832</v>
      </c>
      <c r="C837" s="1" t="s">
        <v>1833</v>
      </c>
      <c r="D837" s="1" t="s">
        <v>9</v>
      </c>
      <c r="E837" s="1" t="s">
        <v>10</v>
      </c>
      <c r="F837" s="1" t="str">
        <f>IFERROR(__xludf.DUMMYFUNCTION("GOOGLETRANSLATE(C837,""fr"",""en"")"),"#VALUE!")</f>
        <v>#VALUE!</v>
      </c>
    </row>
    <row r="838" ht="15.75" customHeight="1">
      <c r="A838" s="1" t="s">
        <v>1819</v>
      </c>
      <c r="B838" s="1" t="s">
        <v>1834</v>
      </c>
      <c r="C838" s="1" t="s">
        <v>1835</v>
      </c>
      <c r="D838" s="1" t="s">
        <v>9</v>
      </c>
      <c r="E838" s="1" t="s">
        <v>10</v>
      </c>
      <c r="F838" s="1" t="str">
        <f>IFERROR(__xludf.DUMMYFUNCTION("GOOGLETRANSLATE(C838,""fr"",""en"")"),"#VALUE!")</f>
        <v>#VALUE!</v>
      </c>
    </row>
    <row r="839" ht="15.75" customHeight="1">
      <c r="A839" s="1" t="s">
        <v>1836</v>
      </c>
      <c r="B839" s="1" t="s">
        <v>1837</v>
      </c>
      <c r="C839" s="1" t="s">
        <v>1838</v>
      </c>
      <c r="D839" s="1" t="s">
        <v>9</v>
      </c>
      <c r="E839" s="1" t="s">
        <v>10</v>
      </c>
      <c r="F839" s="1" t="str">
        <f>IFERROR(__xludf.DUMMYFUNCTION("GOOGLETRANSLATE(C839,""fr"",""en"")"),"#VALUE!")</f>
        <v>#VALUE!</v>
      </c>
    </row>
    <row r="840" ht="15.75" customHeight="1">
      <c r="A840" s="1" t="s">
        <v>1836</v>
      </c>
      <c r="B840" s="1" t="s">
        <v>1839</v>
      </c>
      <c r="C840" s="1" t="s">
        <v>1840</v>
      </c>
      <c r="D840" s="1" t="s">
        <v>9</v>
      </c>
      <c r="E840" s="1" t="s">
        <v>10</v>
      </c>
      <c r="F840" s="1" t="str">
        <f>IFERROR(__xludf.DUMMYFUNCTION("GOOGLETRANSLATE(C840,""fr"",""en"")"),"#VALUE!")</f>
        <v>#VALUE!</v>
      </c>
    </row>
    <row r="841" ht="15.75" customHeight="1">
      <c r="A841" s="1" t="s">
        <v>1836</v>
      </c>
      <c r="B841" s="1" t="s">
        <v>1841</v>
      </c>
      <c r="C841" s="1" t="s">
        <v>1842</v>
      </c>
      <c r="D841" s="1" t="s">
        <v>9</v>
      </c>
      <c r="E841" s="1" t="s">
        <v>10</v>
      </c>
      <c r="F841" s="1" t="str">
        <f>IFERROR(__xludf.DUMMYFUNCTION("GOOGLETRANSLATE(C841,""fr"",""en"")"),"#VALUE!")</f>
        <v>#VALUE!</v>
      </c>
    </row>
    <row r="842" ht="15.75" customHeight="1">
      <c r="A842" s="1" t="s">
        <v>1836</v>
      </c>
      <c r="B842" s="1" t="s">
        <v>1843</v>
      </c>
      <c r="C842" s="1" t="s">
        <v>1844</v>
      </c>
      <c r="D842" s="1" t="s">
        <v>9</v>
      </c>
      <c r="E842" s="1" t="s">
        <v>10</v>
      </c>
      <c r="F842" s="1" t="str">
        <f>IFERROR(__xludf.DUMMYFUNCTION("GOOGLETRANSLATE(C842,""fr"",""en"")"),"#VALUE!")</f>
        <v>#VALUE!</v>
      </c>
    </row>
    <row r="843" ht="15.75" customHeight="1">
      <c r="A843" s="1" t="s">
        <v>1836</v>
      </c>
      <c r="B843" s="1" t="s">
        <v>1845</v>
      </c>
      <c r="C843" s="1" t="s">
        <v>1846</v>
      </c>
      <c r="D843" s="1" t="s">
        <v>9</v>
      </c>
      <c r="E843" s="1" t="s">
        <v>10</v>
      </c>
      <c r="F843" s="1" t="str">
        <f>IFERROR(__xludf.DUMMYFUNCTION("GOOGLETRANSLATE(C843,""fr"",""en"")"),"#VALUE!")</f>
        <v>#VALUE!</v>
      </c>
    </row>
    <row r="844" ht="15.75" customHeight="1">
      <c r="A844" s="1" t="s">
        <v>1847</v>
      </c>
      <c r="B844" s="1" t="s">
        <v>1848</v>
      </c>
      <c r="C844" s="1" t="s">
        <v>1849</v>
      </c>
      <c r="D844" s="1" t="s">
        <v>9</v>
      </c>
      <c r="E844" s="1" t="s">
        <v>10</v>
      </c>
      <c r="F844" s="1" t="str">
        <f>IFERROR(__xludf.DUMMYFUNCTION("GOOGLETRANSLATE(C844,""fr"",""en"")"),"#VALUE!")</f>
        <v>#VALUE!</v>
      </c>
    </row>
    <row r="845" ht="15.75" customHeight="1">
      <c r="A845" s="1" t="s">
        <v>1847</v>
      </c>
      <c r="B845" s="1" t="s">
        <v>1850</v>
      </c>
      <c r="C845" s="1" t="s">
        <v>1851</v>
      </c>
      <c r="D845" s="1" t="s">
        <v>9</v>
      </c>
      <c r="E845" s="1" t="s">
        <v>10</v>
      </c>
      <c r="F845" s="1" t="str">
        <f>IFERROR(__xludf.DUMMYFUNCTION("GOOGLETRANSLATE(C845,""fr"",""en"")"),"#VALUE!")</f>
        <v>#VALUE!</v>
      </c>
    </row>
    <row r="846" ht="15.75" customHeight="1">
      <c r="A846" s="1" t="s">
        <v>1847</v>
      </c>
      <c r="B846" s="1" t="s">
        <v>1852</v>
      </c>
      <c r="C846" s="1" t="s">
        <v>1853</v>
      </c>
      <c r="D846" s="1" t="s">
        <v>9</v>
      </c>
      <c r="E846" s="1" t="s">
        <v>10</v>
      </c>
      <c r="F846" s="1" t="str">
        <f>IFERROR(__xludf.DUMMYFUNCTION("GOOGLETRANSLATE(C846,""fr"",""en"")"),"#VALUE!")</f>
        <v>#VALUE!</v>
      </c>
    </row>
    <row r="847" ht="15.75" customHeight="1">
      <c r="A847" s="1" t="s">
        <v>1847</v>
      </c>
      <c r="B847" s="1" t="s">
        <v>1854</v>
      </c>
      <c r="C847" s="1" t="s">
        <v>1855</v>
      </c>
      <c r="D847" s="1" t="s">
        <v>9</v>
      </c>
      <c r="E847" s="1" t="s">
        <v>10</v>
      </c>
      <c r="F847" s="1" t="str">
        <f>IFERROR(__xludf.DUMMYFUNCTION("GOOGLETRANSLATE(C847,""fr"",""en"")"),"#VALUE!")</f>
        <v>#VALUE!</v>
      </c>
    </row>
    <row r="848" ht="15.75" customHeight="1">
      <c r="A848" s="1" t="s">
        <v>1847</v>
      </c>
      <c r="B848" s="1" t="s">
        <v>1856</v>
      </c>
      <c r="C848" s="1" t="s">
        <v>1857</v>
      </c>
      <c r="D848" s="1" t="s">
        <v>9</v>
      </c>
      <c r="E848" s="1" t="s">
        <v>10</v>
      </c>
      <c r="F848" s="1" t="str">
        <f>IFERROR(__xludf.DUMMYFUNCTION("GOOGLETRANSLATE(C848,""fr"",""en"")"),"#VALUE!")</f>
        <v>#VALUE!</v>
      </c>
    </row>
    <row r="849" ht="15.75" customHeight="1">
      <c r="A849" s="1" t="s">
        <v>1847</v>
      </c>
      <c r="B849" s="1" t="s">
        <v>1858</v>
      </c>
      <c r="C849" s="1" t="s">
        <v>1859</v>
      </c>
      <c r="D849" s="1" t="s">
        <v>9</v>
      </c>
      <c r="E849" s="1" t="s">
        <v>10</v>
      </c>
      <c r="F849" s="1" t="str">
        <f>IFERROR(__xludf.DUMMYFUNCTION("GOOGLETRANSLATE(C849,""fr"",""en"")"),"#VALUE!")</f>
        <v>#VALUE!</v>
      </c>
    </row>
    <row r="850" ht="15.75" customHeight="1">
      <c r="A850" s="1" t="s">
        <v>1847</v>
      </c>
      <c r="B850" s="1" t="s">
        <v>1860</v>
      </c>
      <c r="C850" s="1" t="s">
        <v>1861</v>
      </c>
      <c r="D850" s="1" t="s">
        <v>9</v>
      </c>
      <c r="E850" s="1" t="s">
        <v>10</v>
      </c>
      <c r="F850" s="1" t="str">
        <f>IFERROR(__xludf.DUMMYFUNCTION("GOOGLETRANSLATE(C850,""fr"",""en"")"),"#VALUE!")</f>
        <v>#VALUE!</v>
      </c>
    </row>
    <row r="851" ht="15.75" customHeight="1">
      <c r="A851" s="1" t="s">
        <v>1847</v>
      </c>
      <c r="B851" s="1" t="s">
        <v>1862</v>
      </c>
      <c r="C851" s="1" t="s">
        <v>1863</v>
      </c>
      <c r="D851" s="1" t="s">
        <v>9</v>
      </c>
      <c r="E851" s="1" t="s">
        <v>10</v>
      </c>
      <c r="F851" s="1" t="str">
        <f>IFERROR(__xludf.DUMMYFUNCTION("GOOGLETRANSLATE(C851,""fr"",""en"")"),"#VALUE!")</f>
        <v>#VALUE!</v>
      </c>
    </row>
    <row r="852" ht="15.75" customHeight="1">
      <c r="A852" s="1" t="s">
        <v>1847</v>
      </c>
      <c r="B852" s="1" t="s">
        <v>1864</v>
      </c>
      <c r="C852" s="1" t="s">
        <v>1865</v>
      </c>
      <c r="D852" s="1" t="s">
        <v>9</v>
      </c>
      <c r="E852" s="1" t="s">
        <v>10</v>
      </c>
      <c r="F852" s="1" t="str">
        <f>IFERROR(__xludf.DUMMYFUNCTION("GOOGLETRANSLATE(C852,""fr"",""en"")"),"#VALUE!")</f>
        <v>#VALUE!</v>
      </c>
    </row>
    <row r="853" ht="15.75" customHeight="1">
      <c r="A853" s="1" t="s">
        <v>1847</v>
      </c>
      <c r="B853" s="1" t="s">
        <v>1866</v>
      </c>
      <c r="C853" s="1" t="s">
        <v>1867</v>
      </c>
      <c r="D853" s="1" t="s">
        <v>9</v>
      </c>
      <c r="E853" s="1" t="s">
        <v>10</v>
      </c>
      <c r="F853" s="1" t="str">
        <f>IFERROR(__xludf.DUMMYFUNCTION("GOOGLETRANSLATE(C853,""fr"",""en"")"),"#VALUE!")</f>
        <v>#VALUE!</v>
      </c>
    </row>
    <row r="854" ht="15.75" customHeight="1">
      <c r="A854" s="1" t="s">
        <v>1847</v>
      </c>
      <c r="B854" s="1" t="s">
        <v>1868</v>
      </c>
      <c r="C854" s="1" t="s">
        <v>1869</v>
      </c>
      <c r="D854" s="1" t="s">
        <v>9</v>
      </c>
      <c r="E854" s="1" t="s">
        <v>10</v>
      </c>
      <c r="F854" s="1" t="str">
        <f>IFERROR(__xludf.DUMMYFUNCTION("GOOGLETRANSLATE(C854,""fr"",""en"")"),"#VALUE!")</f>
        <v>#VALUE!</v>
      </c>
    </row>
    <row r="855" ht="15.75" customHeight="1">
      <c r="A855" s="1" t="s">
        <v>1847</v>
      </c>
      <c r="B855" s="1" t="s">
        <v>1870</v>
      </c>
      <c r="C855" s="1" t="s">
        <v>1871</v>
      </c>
      <c r="D855" s="1" t="s">
        <v>9</v>
      </c>
      <c r="E855" s="1" t="s">
        <v>10</v>
      </c>
      <c r="F855" s="1" t="str">
        <f>IFERROR(__xludf.DUMMYFUNCTION("GOOGLETRANSLATE(C855,""fr"",""en"")"),"#VALUE!")</f>
        <v>#VALUE!</v>
      </c>
    </row>
    <row r="856" ht="15.75" customHeight="1">
      <c r="A856" s="1" t="s">
        <v>1872</v>
      </c>
      <c r="B856" s="1" t="s">
        <v>1873</v>
      </c>
      <c r="C856" s="1" t="s">
        <v>1874</v>
      </c>
      <c r="D856" s="1" t="s">
        <v>9</v>
      </c>
      <c r="E856" s="1" t="s">
        <v>10</v>
      </c>
      <c r="F856" s="1" t="str">
        <f>IFERROR(__xludf.DUMMYFUNCTION("GOOGLETRANSLATE(C856,""fr"",""en"")"),"#VALUE!")</f>
        <v>#VALUE!</v>
      </c>
    </row>
    <row r="857" ht="15.75" customHeight="1">
      <c r="A857" s="1" t="s">
        <v>1872</v>
      </c>
      <c r="B857" s="1" t="s">
        <v>1875</v>
      </c>
      <c r="C857" s="1" t="s">
        <v>1876</v>
      </c>
      <c r="D857" s="1" t="s">
        <v>9</v>
      </c>
      <c r="E857" s="1" t="s">
        <v>10</v>
      </c>
      <c r="F857" s="1" t="str">
        <f>IFERROR(__xludf.DUMMYFUNCTION("GOOGLETRANSLATE(C857,""fr"",""en"")"),"#VALUE!")</f>
        <v>#VALUE!</v>
      </c>
    </row>
    <row r="858" ht="15.75" customHeight="1">
      <c r="A858" s="1" t="s">
        <v>1872</v>
      </c>
      <c r="B858" s="1" t="s">
        <v>1877</v>
      </c>
      <c r="C858" s="1" t="s">
        <v>1878</v>
      </c>
      <c r="D858" s="1" t="s">
        <v>9</v>
      </c>
      <c r="E858" s="1" t="s">
        <v>10</v>
      </c>
      <c r="F858" s="1" t="str">
        <f>IFERROR(__xludf.DUMMYFUNCTION("GOOGLETRANSLATE(C858,""fr"",""en"")"),"#VALUE!")</f>
        <v>#VALUE!</v>
      </c>
    </row>
    <row r="859" ht="15.75" customHeight="1">
      <c r="A859" s="1" t="s">
        <v>1872</v>
      </c>
      <c r="B859" s="1" t="s">
        <v>1879</v>
      </c>
      <c r="C859" s="1" t="s">
        <v>1880</v>
      </c>
      <c r="D859" s="1" t="s">
        <v>9</v>
      </c>
      <c r="E859" s="1" t="s">
        <v>10</v>
      </c>
      <c r="F859" s="1" t="str">
        <f>IFERROR(__xludf.DUMMYFUNCTION("GOOGLETRANSLATE(C859,""fr"",""en"")"),"#VALUE!")</f>
        <v>#VALUE!</v>
      </c>
    </row>
    <row r="860" ht="15.75" customHeight="1">
      <c r="A860" s="1" t="s">
        <v>1872</v>
      </c>
      <c r="B860" s="1" t="s">
        <v>1881</v>
      </c>
      <c r="C860" s="1" t="s">
        <v>1882</v>
      </c>
      <c r="D860" s="1" t="s">
        <v>9</v>
      </c>
      <c r="E860" s="1" t="s">
        <v>10</v>
      </c>
      <c r="F860" s="1" t="str">
        <f>IFERROR(__xludf.DUMMYFUNCTION("GOOGLETRANSLATE(C860,""fr"",""en"")"),"#VALUE!")</f>
        <v>#VALUE!</v>
      </c>
    </row>
    <row r="861" ht="15.75" customHeight="1">
      <c r="A861" s="1" t="s">
        <v>1872</v>
      </c>
      <c r="B861" s="1" t="s">
        <v>1883</v>
      </c>
      <c r="C861" s="1" t="s">
        <v>1884</v>
      </c>
      <c r="D861" s="1" t="s">
        <v>9</v>
      </c>
      <c r="E861" s="1" t="s">
        <v>10</v>
      </c>
      <c r="F861" s="1" t="str">
        <f>IFERROR(__xludf.DUMMYFUNCTION("GOOGLETRANSLATE(C861,""fr"",""en"")"),"Fast and satisfactory service. Contract signed in less than 24 hours.
Easily reachable and kind customer service.
I recommend this insurance.")</f>
        <v>Fast and satisfactory service. Contract signed in less than 24 hours.
Easily reachable and kind customer service.
I recommend this insurance.</v>
      </c>
    </row>
    <row r="862" ht="15.75" customHeight="1">
      <c r="A862" s="1" t="s">
        <v>1872</v>
      </c>
      <c r="B862" s="1" t="s">
        <v>1885</v>
      </c>
      <c r="C862" s="1" t="s">
        <v>1886</v>
      </c>
      <c r="D862" s="1" t="s">
        <v>9</v>
      </c>
      <c r="E862" s="1" t="s">
        <v>10</v>
      </c>
      <c r="F862" s="1" t="str">
        <f>IFERROR(__xludf.DUMMYFUNCTION("GOOGLETRANSLATE(C862,""fr"",""en"")"),"#VALUE!")</f>
        <v>#VALUE!</v>
      </c>
    </row>
    <row r="863" ht="15.75" customHeight="1">
      <c r="A863" s="1" t="s">
        <v>1887</v>
      </c>
      <c r="B863" s="1" t="s">
        <v>1888</v>
      </c>
      <c r="C863" s="1" t="s">
        <v>1889</v>
      </c>
      <c r="D863" s="1" t="s">
        <v>9</v>
      </c>
      <c r="E863" s="1" t="s">
        <v>10</v>
      </c>
      <c r="F863" s="1" t="str">
        <f>IFERROR(__xludf.DUMMYFUNCTION("GOOGLETRANSLATE(C863,""fr"",""en"")"),"#VALUE!")</f>
        <v>#VALUE!</v>
      </c>
    </row>
    <row r="864" ht="15.75" customHeight="1">
      <c r="A864" s="1" t="s">
        <v>1887</v>
      </c>
      <c r="B864" s="1" t="s">
        <v>1890</v>
      </c>
      <c r="C864" s="1" t="s">
        <v>1891</v>
      </c>
      <c r="D864" s="1" t="s">
        <v>9</v>
      </c>
      <c r="E864" s="1" t="s">
        <v>10</v>
      </c>
      <c r="F864" s="1" t="str">
        <f>IFERROR(__xludf.DUMMYFUNCTION("GOOGLETRANSLATE(C864,""fr"",""en"")"),"#VALUE!")</f>
        <v>#VALUE!</v>
      </c>
    </row>
    <row r="865" ht="15.75" customHeight="1">
      <c r="A865" s="1" t="s">
        <v>1887</v>
      </c>
      <c r="B865" s="1" t="s">
        <v>1892</v>
      </c>
      <c r="C865" s="1" t="s">
        <v>1893</v>
      </c>
      <c r="D865" s="1" t="s">
        <v>9</v>
      </c>
      <c r="E865" s="1" t="s">
        <v>10</v>
      </c>
      <c r="F865" s="1" t="str">
        <f>IFERROR(__xludf.DUMMYFUNCTION("GOOGLETRANSLATE(C865,""fr"",""en"")"),"#VALUE!")</f>
        <v>#VALUE!</v>
      </c>
    </row>
    <row r="866" ht="15.75" customHeight="1">
      <c r="A866" s="1" t="s">
        <v>1887</v>
      </c>
      <c r="B866" s="1" t="s">
        <v>1894</v>
      </c>
      <c r="C866" s="1" t="s">
        <v>1895</v>
      </c>
      <c r="D866" s="1" t="s">
        <v>9</v>
      </c>
      <c r="E866" s="1" t="s">
        <v>10</v>
      </c>
      <c r="F866" s="1" t="str">
        <f>IFERROR(__xludf.DUMMYFUNCTION("GOOGLETRANSLATE(C866,""fr"",""en"")"),"#VALUE!")</f>
        <v>#VALUE!</v>
      </c>
    </row>
    <row r="867" ht="15.75" customHeight="1">
      <c r="A867" s="1" t="s">
        <v>1887</v>
      </c>
      <c r="B867" s="1" t="s">
        <v>1896</v>
      </c>
      <c r="C867" s="1" t="s">
        <v>1897</v>
      </c>
      <c r="D867" s="1" t="s">
        <v>9</v>
      </c>
      <c r="E867" s="1" t="s">
        <v>10</v>
      </c>
      <c r="F867" s="1" t="str">
        <f>IFERROR(__xludf.DUMMYFUNCTION("GOOGLETRANSLATE(C867,""fr"",""en"")"),"#VALUE!")</f>
        <v>#VALUE!</v>
      </c>
    </row>
    <row r="868" ht="15.75" customHeight="1">
      <c r="A868" s="1" t="s">
        <v>1898</v>
      </c>
      <c r="B868" s="1" t="s">
        <v>1899</v>
      </c>
      <c r="C868" s="1" t="s">
        <v>1900</v>
      </c>
      <c r="D868" s="1" t="s">
        <v>9</v>
      </c>
      <c r="E868" s="1" t="s">
        <v>10</v>
      </c>
      <c r="F868" s="1" t="str">
        <f>IFERROR(__xludf.DUMMYFUNCTION("GOOGLETRANSLATE(C868,""fr"",""en"")"),"#VALUE!")</f>
        <v>#VALUE!</v>
      </c>
    </row>
    <row r="869" ht="15.75" customHeight="1">
      <c r="A869" s="1" t="s">
        <v>1898</v>
      </c>
      <c r="B869" s="1" t="s">
        <v>1901</v>
      </c>
      <c r="C869" s="1" t="s">
        <v>1902</v>
      </c>
      <c r="D869" s="1" t="s">
        <v>9</v>
      </c>
      <c r="E869" s="1" t="s">
        <v>10</v>
      </c>
      <c r="F869" s="1" t="str">
        <f>IFERROR(__xludf.DUMMYFUNCTION("GOOGLETRANSLATE(C869,""fr"",""en"")"),"#VALUE!")</f>
        <v>#VALUE!</v>
      </c>
    </row>
    <row r="870" ht="15.75" customHeight="1">
      <c r="A870" s="1" t="s">
        <v>1898</v>
      </c>
      <c r="B870" s="1" t="s">
        <v>1903</v>
      </c>
      <c r="C870" s="1" t="s">
        <v>1904</v>
      </c>
      <c r="D870" s="1" t="s">
        <v>9</v>
      </c>
      <c r="E870" s="1" t="s">
        <v>10</v>
      </c>
      <c r="F870" s="1" t="str">
        <f>IFERROR(__xludf.DUMMYFUNCTION("GOOGLETRANSLATE(C870,""fr"",""en"")"),"#VALUE!")</f>
        <v>#VALUE!</v>
      </c>
    </row>
    <row r="871" ht="15.75" customHeight="1">
      <c r="A871" s="1" t="s">
        <v>1898</v>
      </c>
      <c r="B871" s="1" t="s">
        <v>1905</v>
      </c>
      <c r="C871" s="1" t="s">
        <v>1906</v>
      </c>
      <c r="D871" s="1" t="s">
        <v>9</v>
      </c>
      <c r="E871" s="1" t="s">
        <v>10</v>
      </c>
      <c r="F871" s="1" t="str">
        <f>IFERROR(__xludf.DUMMYFUNCTION("GOOGLETRANSLATE(C871,""fr"",""en"")"),"I am satisfied with the service ... the prices suit me ... simple and convincing ... I strongly recommend to those around me ... with hope of receiving delivery in the future :)")</f>
        <v>I am satisfied with the service ... the prices suit me ... simple and convincing ... I strongly recommend to those around me ... with hope of receiving delivery in the future :)</v>
      </c>
    </row>
    <row r="872" ht="15.75" customHeight="1">
      <c r="A872" s="1" t="s">
        <v>1898</v>
      </c>
      <c r="B872" s="1" t="s">
        <v>1907</v>
      </c>
      <c r="C872" s="1" t="s">
        <v>1908</v>
      </c>
      <c r="D872" s="1" t="s">
        <v>9</v>
      </c>
      <c r="E872" s="1" t="s">
        <v>10</v>
      </c>
      <c r="F872" s="1" t="str">
        <f>IFERROR(__xludf.DUMMYFUNCTION("GOOGLETRANSLATE(C872,""fr"",""en"")"),"#VALUE!")</f>
        <v>#VALUE!</v>
      </c>
    </row>
    <row r="873" ht="15.75" customHeight="1">
      <c r="A873" s="1" t="s">
        <v>1898</v>
      </c>
      <c r="B873" s="1" t="s">
        <v>1909</v>
      </c>
      <c r="C873" s="1" t="s">
        <v>1910</v>
      </c>
      <c r="D873" s="1" t="s">
        <v>9</v>
      </c>
      <c r="E873" s="1" t="s">
        <v>10</v>
      </c>
      <c r="F873" s="1" t="str">
        <f>IFERROR(__xludf.DUMMYFUNCTION("GOOGLETRANSLATE(C873,""fr"",""en"")"),"#VALUE!")</f>
        <v>#VALUE!</v>
      </c>
    </row>
    <row r="874" ht="15.75" customHeight="1">
      <c r="A874" s="1" t="s">
        <v>1898</v>
      </c>
      <c r="B874" s="1" t="s">
        <v>1911</v>
      </c>
      <c r="C874" s="1" t="s">
        <v>1912</v>
      </c>
      <c r="D874" s="1" t="s">
        <v>9</v>
      </c>
      <c r="E874" s="1" t="s">
        <v>10</v>
      </c>
      <c r="F874" s="1" t="str">
        <f>IFERROR(__xludf.DUMMYFUNCTION("GOOGLETRANSLATE(C874,""fr"",""en"")"),"#VALUE!")</f>
        <v>#VALUE!</v>
      </c>
    </row>
    <row r="875" ht="15.75" customHeight="1">
      <c r="A875" s="1" t="s">
        <v>1898</v>
      </c>
      <c r="B875" s="1" t="s">
        <v>1913</v>
      </c>
      <c r="C875" s="1" t="s">
        <v>1914</v>
      </c>
      <c r="D875" s="1" t="s">
        <v>9</v>
      </c>
      <c r="E875" s="1" t="s">
        <v>10</v>
      </c>
      <c r="F875" s="1" t="str">
        <f>IFERROR(__xludf.DUMMYFUNCTION("GOOGLETRANSLATE(C875,""fr"",""en"")"),"#VALUE!")</f>
        <v>#VALUE!</v>
      </c>
    </row>
    <row r="876" ht="15.75" customHeight="1">
      <c r="A876" s="1" t="s">
        <v>1915</v>
      </c>
      <c r="B876" s="1" t="s">
        <v>1916</v>
      </c>
      <c r="C876" s="1" t="s">
        <v>1917</v>
      </c>
      <c r="D876" s="1" t="s">
        <v>9</v>
      </c>
      <c r="E876" s="1" t="s">
        <v>10</v>
      </c>
      <c r="F876" s="1" t="str">
        <f>IFERROR(__xludf.DUMMYFUNCTION("GOOGLETRANSLATE(C876,""fr"",""en"")"),"#VALUE!")</f>
        <v>#VALUE!</v>
      </c>
    </row>
    <row r="877" ht="15.75" customHeight="1">
      <c r="A877" s="1" t="s">
        <v>1915</v>
      </c>
      <c r="B877" s="1" t="s">
        <v>1918</v>
      </c>
      <c r="C877" s="1" t="s">
        <v>1919</v>
      </c>
      <c r="D877" s="1" t="s">
        <v>9</v>
      </c>
      <c r="E877" s="1" t="s">
        <v>10</v>
      </c>
      <c r="F877" s="1" t="str">
        <f>IFERROR(__xludf.DUMMYFUNCTION("GOOGLETRANSLATE(C877,""fr"",""en"")"),"#VALUE!")</f>
        <v>#VALUE!</v>
      </c>
    </row>
    <row r="878" ht="15.75" customHeight="1">
      <c r="A878" s="1" t="s">
        <v>1915</v>
      </c>
      <c r="B878" s="1" t="s">
        <v>1920</v>
      </c>
      <c r="C878" s="1" t="s">
        <v>1921</v>
      </c>
      <c r="D878" s="1" t="s">
        <v>9</v>
      </c>
      <c r="E878" s="1" t="s">
        <v>10</v>
      </c>
      <c r="F878" s="1" t="str">
        <f>IFERROR(__xludf.DUMMYFUNCTION("GOOGLETRANSLATE(C878,""fr"",""en"")"),"#VALUE!")</f>
        <v>#VALUE!</v>
      </c>
    </row>
    <row r="879" ht="15.75" customHeight="1">
      <c r="A879" s="1" t="s">
        <v>1915</v>
      </c>
      <c r="B879" s="1" t="s">
        <v>1922</v>
      </c>
      <c r="C879" s="1" t="s">
        <v>1923</v>
      </c>
      <c r="D879" s="1" t="s">
        <v>9</v>
      </c>
      <c r="E879" s="1" t="s">
        <v>10</v>
      </c>
      <c r="F879" s="1" t="str">
        <f>IFERROR(__xludf.DUMMYFUNCTION("GOOGLETRANSLATE(C879,""fr"",""en"")"),"#VALUE!")</f>
        <v>#VALUE!</v>
      </c>
    </row>
    <row r="880" ht="15.75" customHeight="1">
      <c r="A880" s="1" t="s">
        <v>1915</v>
      </c>
      <c r="B880" s="1" t="s">
        <v>1924</v>
      </c>
      <c r="C880" s="1" t="s">
        <v>1925</v>
      </c>
      <c r="D880" s="1" t="s">
        <v>9</v>
      </c>
      <c r="E880" s="1" t="s">
        <v>10</v>
      </c>
      <c r="F880" s="1" t="str">
        <f>IFERROR(__xludf.DUMMYFUNCTION("GOOGLETRANSLATE(C880,""fr"",""en"")"),"#VALUE!")</f>
        <v>#VALUE!</v>
      </c>
    </row>
    <row r="881" ht="15.75" customHeight="1">
      <c r="A881" s="1" t="s">
        <v>1926</v>
      </c>
      <c r="B881" s="1" t="s">
        <v>1927</v>
      </c>
      <c r="C881" s="1" t="s">
        <v>1928</v>
      </c>
      <c r="D881" s="1" t="s">
        <v>9</v>
      </c>
      <c r="E881" s="1" t="s">
        <v>10</v>
      </c>
      <c r="F881" s="1" t="str">
        <f>IFERROR(__xludf.DUMMYFUNCTION("GOOGLETRANSLATE(C881,""fr"",""en"")"),"#VALUE!")</f>
        <v>#VALUE!</v>
      </c>
    </row>
    <row r="882" ht="15.75" customHeight="1">
      <c r="A882" s="1" t="s">
        <v>1926</v>
      </c>
      <c r="B882" s="1" t="s">
        <v>1929</v>
      </c>
      <c r="C882" s="1" t="s">
        <v>1930</v>
      </c>
      <c r="D882" s="1" t="s">
        <v>9</v>
      </c>
      <c r="E882" s="1" t="s">
        <v>10</v>
      </c>
      <c r="F882" s="1" t="str">
        <f>IFERROR(__xludf.DUMMYFUNCTION("GOOGLETRANSLATE(C882,""fr"",""en"")"),"#VALUE!")</f>
        <v>#VALUE!</v>
      </c>
    </row>
    <row r="883" ht="15.75" customHeight="1">
      <c r="A883" s="1" t="s">
        <v>1926</v>
      </c>
      <c r="B883" s="1" t="s">
        <v>1931</v>
      </c>
      <c r="C883" s="1" t="s">
        <v>1932</v>
      </c>
      <c r="D883" s="1" t="s">
        <v>9</v>
      </c>
      <c r="E883" s="1" t="s">
        <v>10</v>
      </c>
      <c r="F883" s="1" t="str">
        <f>IFERROR(__xludf.DUMMYFUNCTION("GOOGLETRANSLATE(C883,""fr"",""en"")"),"#VALUE!")</f>
        <v>#VALUE!</v>
      </c>
    </row>
    <row r="884" ht="15.75" customHeight="1">
      <c r="A884" s="1" t="s">
        <v>1926</v>
      </c>
      <c r="B884" s="1" t="s">
        <v>1933</v>
      </c>
      <c r="C884" s="1" t="s">
        <v>1934</v>
      </c>
      <c r="D884" s="1" t="s">
        <v>9</v>
      </c>
      <c r="E884" s="1" t="s">
        <v>10</v>
      </c>
      <c r="F884" s="1" t="str">
        <f>IFERROR(__xludf.DUMMYFUNCTION("GOOGLETRANSLATE(C884,""fr"",""en"")"),"#VALUE!")</f>
        <v>#VALUE!</v>
      </c>
    </row>
    <row r="885" ht="15.75" customHeight="1">
      <c r="A885" s="1" t="s">
        <v>1935</v>
      </c>
      <c r="B885" s="1" t="s">
        <v>1936</v>
      </c>
      <c r="C885" s="1" t="s">
        <v>1937</v>
      </c>
      <c r="D885" s="1" t="s">
        <v>9</v>
      </c>
      <c r="E885" s="1" t="s">
        <v>10</v>
      </c>
      <c r="F885" s="1" t="str">
        <f>IFERROR(__xludf.DUMMYFUNCTION("GOOGLETRANSLATE(C885,""fr"",""en"")"),"#VALUE!")</f>
        <v>#VALUE!</v>
      </c>
    </row>
    <row r="886" ht="15.75" customHeight="1">
      <c r="A886" s="1" t="s">
        <v>1935</v>
      </c>
      <c r="B886" s="1" t="s">
        <v>1938</v>
      </c>
      <c r="C886" s="1" t="s">
        <v>1939</v>
      </c>
      <c r="D886" s="1" t="s">
        <v>9</v>
      </c>
      <c r="E886" s="1" t="s">
        <v>10</v>
      </c>
      <c r="F886" s="1" t="str">
        <f>IFERROR(__xludf.DUMMYFUNCTION("GOOGLETRANSLATE(C886,""fr"",""en"")"),"#VALUE!")</f>
        <v>#VALUE!</v>
      </c>
    </row>
    <row r="887" ht="15.75" customHeight="1">
      <c r="A887" s="1" t="s">
        <v>1935</v>
      </c>
      <c r="B887" s="1" t="s">
        <v>1940</v>
      </c>
      <c r="C887" s="1" t="s">
        <v>1941</v>
      </c>
      <c r="D887" s="1" t="s">
        <v>9</v>
      </c>
      <c r="E887" s="1" t="s">
        <v>10</v>
      </c>
      <c r="F887" s="1" t="str">
        <f>IFERROR(__xludf.DUMMYFUNCTION("GOOGLETRANSLATE(C887,""fr"",""en"")"),"#VALUE!")</f>
        <v>#VALUE!</v>
      </c>
    </row>
    <row r="888" ht="15.75" customHeight="1">
      <c r="A888" s="1" t="s">
        <v>1935</v>
      </c>
      <c r="B888" s="1" t="s">
        <v>1942</v>
      </c>
      <c r="C888" s="1" t="s">
        <v>1943</v>
      </c>
      <c r="D888" s="1" t="s">
        <v>9</v>
      </c>
      <c r="E888" s="1" t="s">
        <v>10</v>
      </c>
      <c r="F888" s="1" t="str">
        <f>IFERROR(__xludf.DUMMYFUNCTION("GOOGLETRANSLATE(C888,""fr"",""en"")"),"#VALUE!")</f>
        <v>#VALUE!</v>
      </c>
    </row>
    <row r="889" ht="15.75" customHeight="1">
      <c r="A889" s="1" t="s">
        <v>1935</v>
      </c>
      <c r="B889" s="1" t="s">
        <v>1944</v>
      </c>
      <c r="C889" s="1" t="s">
        <v>1945</v>
      </c>
      <c r="D889" s="1" t="s">
        <v>9</v>
      </c>
      <c r="E889" s="1" t="s">
        <v>10</v>
      </c>
      <c r="F889" s="1" t="str">
        <f>IFERROR(__xludf.DUMMYFUNCTION("GOOGLETRANSLATE(C889,""fr"",""en"")"),"#VALUE!")</f>
        <v>#VALUE!</v>
      </c>
    </row>
    <row r="890" ht="15.75" customHeight="1">
      <c r="A890" s="1" t="s">
        <v>1946</v>
      </c>
      <c r="B890" s="1" t="s">
        <v>1947</v>
      </c>
      <c r="C890" s="1" t="s">
        <v>1948</v>
      </c>
      <c r="D890" s="1" t="s">
        <v>9</v>
      </c>
      <c r="E890" s="1" t="s">
        <v>10</v>
      </c>
      <c r="F890" s="1" t="str">
        <f>IFERROR(__xludf.DUMMYFUNCTION("GOOGLETRANSLATE(C890,""fr"",""en"")"),"#VALUE!")</f>
        <v>#VALUE!</v>
      </c>
    </row>
    <row r="891" ht="15.75" customHeight="1">
      <c r="A891" s="1" t="s">
        <v>1946</v>
      </c>
      <c r="B891" s="1" t="s">
        <v>1949</v>
      </c>
      <c r="C891" s="1" t="s">
        <v>1950</v>
      </c>
      <c r="D891" s="1" t="s">
        <v>9</v>
      </c>
      <c r="E891" s="1" t="s">
        <v>10</v>
      </c>
      <c r="F891" s="1" t="str">
        <f>IFERROR(__xludf.DUMMYFUNCTION("GOOGLETRANSLATE(C891,""fr"",""en"")"),"#VALUE!")</f>
        <v>#VALUE!</v>
      </c>
    </row>
    <row r="892" ht="15.75" customHeight="1">
      <c r="A892" s="1" t="s">
        <v>1946</v>
      </c>
      <c r="B892" s="1" t="s">
        <v>1951</v>
      </c>
      <c r="C892" s="1" t="s">
        <v>1952</v>
      </c>
      <c r="D892" s="1" t="s">
        <v>9</v>
      </c>
      <c r="E892" s="1" t="s">
        <v>10</v>
      </c>
      <c r="F892" s="1" t="str">
        <f>IFERROR(__xludf.DUMMYFUNCTION("GOOGLETRANSLATE(C892,""fr"",""en"")"),"#VALUE!")</f>
        <v>#VALUE!</v>
      </c>
    </row>
    <row r="893" ht="15.75" customHeight="1">
      <c r="A893" s="1" t="s">
        <v>1946</v>
      </c>
      <c r="B893" s="1" t="s">
        <v>1953</v>
      </c>
      <c r="C893" s="1" t="s">
        <v>1954</v>
      </c>
      <c r="D893" s="1" t="s">
        <v>9</v>
      </c>
      <c r="E893" s="1" t="s">
        <v>10</v>
      </c>
      <c r="F893" s="1" t="str">
        <f>IFERROR(__xludf.DUMMYFUNCTION("GOOGLETRANSLATE(C893,""fr"",""en"")"),"#VALUE!")</f>
        <v>#VALUE!</v>
      </c>
    </row>
    <row r="894" ht="15.75" customHeight="1">
      <c r="A894" s="1" t="s">
        <v>1946</v>
      </c>
      <c r="B894" s="1" t="s">
        <v>1955</v>
      </c>
      <c r="C894" s="1" t="s">
        <v>1956</v>
      </c>
      <c r="D894" s="1" t="s">
        <v>9</v>
      </c>
      <c r="E894" s="1" t="s">
        <v>10</v>
      </c>
      <c r="F894" s="1" t="str">
        <f>IFERROR(__xludf.DUMMYFUNCTION("GOOGLETRANSLATE(C894,""fr"",""en"")"),"#VALUE!")</f>
        <v>#VALUE!</v>
      </c>
    </row>
    <row r="895" ht="15.75" customHeight="1">
      <c r="A895" s="1" t="s">
        <v>1946</v>
      </c>
      <c r="B895" s="1" t="s">
        <v>1957</v>
      </c>
      <c r="C895" s="1" t="s">
        <v>1958</v>
      </c>
      <c r="D895" s="1" t="s">
        <v>9</v>
      </c>
      <c r="E895" s="1" t="s">
        <v>10</v>
      </c>
      <c r="F895" s="1" t="str">
        <f>IFERROR(__xludf.DUMMYFUNCTION("GOOGLETRANSLATE(C895,""fr"",""en"")"),"Satisfied by prices and customer service.
Quick and clear quote.
Subscription also fast and digitalization of the whole process that I particularly appreciate.")</f>
        <v>Satisfied by prices and customer service.
Quick and clear quote.
Subscription also fast and digitalization of the whole process that I particularly appreciate.</v>
      </c>
    </row>
    <row r="896" ht="15.75" customHeight="1">
      <c r="A896" s="1" t="s">
        <v>1946</v>
      </c>
      <c r="B896" s="1" t="s">
        <v>1959</v>
      </c>
      <c r="C896" s="1" t="s">
        <v>1960</v>
      </c>
      <c r="D896" s="1" t="s">
        <v>9</v>
      </c>
      <c r="E896" s="1" t="s">
        <v>10</v>
      </c>
      <c r="F896" s="1" t="str">
        <f>IFERROR(__xludf.DUMMYFUNCTION("GOOGLETRANSLATE(C896,""fr"",""en"")"),"#VALUE!")</f>
        <v>#VALUE!</v>
      </c>
    </row>
    <row r="897" ht="15.75" customHeight="1">
      <c r="A897" s="1" t="s">
        <v>1946</v>
      </c>
      <c r="B897" s="1" t="s">
        <v>1961</v>
      </c>
      <c r="C897" s="1" t="s">
        <v>1962</v>
      </c>
      <c r="D897" s="1" t="s">
        <v>9</v>
      </c>
      <c r="E897" s="1" t="s">
        <v>10</v>
      </c>
      <c r="F897" s="1" t="str">
        <f>IFERROR(__xludf.DUMMYFUNCTION("GOOGLETRANSLATE(C897,""fr"",""en"")"),"#VALUE!")</f>
        <v>#VALUE!</v>
      </c>
    </row>
    <row r="898" ht="15.75" customHeight="1">
      <c r="A898" s="1" t="s">
        <v>1946</v>
      </c>
      <c r="B898" s="1" t="s">
        <v>1963</v>
      </c>
      <c r="C898" s="1" t="s">
        <v>1964</v>
      </c>
      <c r="D898" s="1" t="s">
        <v>9</v>
      </c>
      <c r="E898" s="1" t="s">
        <v>10</v>
      </c>
      <c r="F898" s="1" t="str">
        <f>IFERROR(__xludf.DUMMYFUNCTION("GOOGLETRANSLATE(C898,""fr"",""en"")"),"#VALUE!")</f>
        <v>#VALUE!</v>
      </c>
    </row>
    <row r="899" ht="15.75" customHeight="1">
      <c r="A899" s="1" t="s">
        <v>1946</v>
      </c>
      <c r="B899" s="1" t="s">
        <v>1965</v>
      </c>
      <c r="C899" s="1" t="s">
        <v>1966</v>
      </c>
      <c r="D899" s="1" t="s">
        <v>9</v>
      </c>
      <c r="E899" s="1" t="s">
        <v>10</v>
      </c>
      <c r="F899" s="1" t="str">
        <f>IFERROR(__xludf.DUMMYFUNCTION("GOOGLETRANSLATE(C899,""fr"",""en"")"),"#VALUE!")</f>
        <v>#VALUE!</v>
      </c>
    </row>
    <row r="900" ht="15.75" customHeight="1">
      <c r="A900" s="1" t="s">
        <v>1967</v>
      </c>
      <c r="B900" s="1" t="s">
        <v>1968</v>
      </c>
      <c r="C900" s="1" t="s">
        <v>1969</v>
      </c>
      <c r="D900" s="1" t="s">
        <v>9</v>
      </c>
      <c r="E900" s="1" t="s">
        <v>10</v>
      </c>
      <c r="F900" s="1" t="str">
        <f>IFERROR(__xludf.DUMMYFUNCTION("GOOGLETRANSLATE(C900,""fr"",""en"")"),"#VALUE!")</f>
        <v>#VALUE!</v>
      </c>
    </row>
    <row r="901" ht="15.75" customHeight="1">
      <c r="A901" s="1" t="s">
        <v>1967</v>
      </c>
      <c r="B901" s="1" t="s">
        <v>1970</v>
      </c>
      <c r="C901" s="1" t="s">
        <v>1971</v>
      </c>
      <c r="D901" s="1" t="s">
        <v>9</v>
      </c>
      <c r="E901" s="1" t="s">
        <v>10</v>
      </c>
      <c r="F901" s="1" t="str">
        <f>IFERROR(__xludf.DUMMYFUNCTION("GOOGLETRANSLATE(C901,""fr"",""en"")"),"#VALUE!")</f>
        <v>#VALUE!</v>
      </c>
    </row>
    <row r="902" ht="15.75" customHeight="1">
      <c r="A902" s="1" t="s">
        <v>1967</v>
      </c>
      <c r="B902" s="1" t="s">
        <v>1972</v>
      </c>
      <c r="C902" s="1" t="s">
        <v>1973</v>
      </c>
      <c r="D902" s="1" t="s">
        <v>9</v>
      </c>
      <c r="E902" s="1" t="s">
        <v>10</v>
      </c>
      <c r="F902" s="1" t="str">
        <f>IFERROR(__xludf.DUMMYFUNCTION("GOOGLETRANSLATE(C902,""fr"",""en"")"),"#VALUE!")</f>
        <v>#VALUE!</v>
      </c>
    </row>
    <row r="903" ht="15.75" customHeight="1">
      <c r="A903" s="1" t="s">
        <v>1967</v>
      </c>
      <c r="B903" s="1" t="s">
        <v>1974</v>
      </c>
      <c r="C903" s="1" t="s">
        <v>1975</v>
      </c>
      <c r="D903" s="1" t="s">
        <v>9</v>
      </c>
      <c r="E903" s="1" t="s">
        <v>10</v>
      </c>
      <c r="F903" s="1" t="str">
        <f>IFERROR(__xludf.DUMMYFUNCTION("GOOGLETRANSLATE(C903,""fr"",""en"")"),"#VALUE!")</f>
        <v>#VALUE!</v>
      </c>
    </row>
    <row r="904" ht="15.75" customHeight="1">
      <c r="A904" s="1" t="s">
        <v>1967</v>
      </c>
      <c r="B904" s="1" t="s">
        <v>1976</v>
      </c>
      <c r="C904" s="1" t="s">
        <v>1977</v>
      </c>
      <c r="D904" s="1" t="s">
        <v>9</v>
      </c>
      <c r="E904" s="1" t="s">
        <v>10</v>
      </c>
      <c r="F904" s="1" t="str">
        <f>IFERROR(__xludf.DUMMYFUNCTION("GOOGLETRANSLATE(C904,""fr"",""en"")"),"#VALUE!")</f>
        <v>#VALUE!</v>
      </c>
    </row>
    <row r="905" ht="15.75" customHeight="1">
      <c r="A905" s="1" t="s">
        <v>1967</v>
      </c>
      <c r="B905" s="1" t="s">
        <v>1978</v>
      </c>
      <c r="C905" s="1" t="s">
        <v>1979</v>
      </c>
      <c r="D905" s="1" t="s">
        <v>9</v>
      </c>
      <c r="E905" s="1" t="s">
        <v>10</v>
      </c>
      <c r="F905" s="1" t="str">
        <f>IFERROR(__xludf.DUMMYFUNCTION("GOOGLETRANSLATE(C905,""fr"",""en"")"),"#VALUE!")</f>
        <v>#VALUE!</v>
      </c>
    </row>
    <row r="906" ht="15.75" customHeight="1">
      <c r="A906" s="1" t="s">
        <v>1967</v>
      </c>
      <c r="B906" s="1" t="s">
        <v>1980</v>
      </c>
      <c r="C906" s="1" t="s">
        <v>1981</v>
      </c>
      <c r="D906" s="1" t="s">
        <v>9</v>
      </c>
      <c r="E906" s="1" t="s">
        <v>10</v>
      </c>
      <c r="F906" s="1" t="str">
        <f>IFERROR(__xludf.DUMMYFUNCTION("GOOGLETRANSLATE(C906,""fr"",""en"")"),"#VALUE!")</f>
        <v>#VALUE!</v>
      </c>
    </row>
    <row r="907" ht="15.75" customHeight="1">
      <c r="A907" s="1" t="s">
        <v>1967</v>
      </c>
      <c r="B907" s="1" t="s">
        <v>1982</v>
      </c>
      <c r="C907" s="1" t="s">
        <v>1983</v>
      </c>
      <c r="D907" s="1" t="s">
        <v>9</v>
      </c>
      <c r="E907" s="1" t="s">
        <v>10</v>
      </c>
      <c r="F907" s="1" t="str">
        <f>IFERROR(__xludf.DUMMYFUNCTION("GOOGLETRANSLATE(C907,""fr"",""en"")"),"#VALUE!")</f>
        <v>#VALUE!</v>
      </c>
    </row>
    <row r="908" ht="15.75" customHeight="1">
      <c r="A908" s="1" t="s">
        <v>1984</v>
      </c>
      <c r="B908" s="1" t="s">
        <v>1985</v>
      </c>
      <c r="C908" s="1" t="s">
        <v>1986</v>
      </c>
      <c r="D908" s="1" t="s">
        <v>9</v>
      </c>
      <c r="E908" s="1" t="s">
        <v>10</v>
      </c>
      <c r="F908" s="1" t="str">
        <f>IFERROR(__xludf.DUMMYFUNCTION("GOOGLETRANSLATE(C908,""fr"",""en"")"),"#VALUE!")</f>
        <v>#VALUE!</v>
      </c>
    </row>
    <row r="909" ht="15.75" customHeight="1">
      <c r="A909" s="1" t="s">
        <v>1984</v>
      </c>
      <c r="B909" s="1" t="s">
        <v>1987</v>
      </c>
      <c r="C909" s="1" t="s">
        <v>1988</v>
      </c>
      <c r="D909" s="1" t="s">
        <v>9</v>
      </c>
      <c r="E909" s="1" t="s">
        <v>10</v>
      </c>
      <c r="F909" s="1" t="str">
        <f>IFERROR(__xludf.DUMMYFUNCTION("GOOGLETRANSLATE(C909,""fr"",""en"")"),"#VALUE!")</f>
        <v>#VALUE!</v>
      </c>
    </row>
    <row r="910" ht="15.75" customHeight="1">
      <c r="A910" s="1" t="s">
        <v>1984</v>
      </c>
      <c r="B910" s="1" t="s">
        <v>1989</v>
      </c>
      <c r="C910" s="1" t="s">
        <v>1990</v>
      </c>
      <c r="D910" s="1" t="s">
        <v>9</v>
      </c>
      <c r="E910" s="1" t="s">
        <v>10</v>
      </c>
      <c r="F910" s="1" t="str">
        <f>IFERROR(__xludf.DUMMYFUNCTION("GOOGLETRANSLATE(C910,""fr"",""en"")"),"#VALUE!")</f>
        <v>#VALUE!</v>
      </c>
    </row>
    <row r="911" ht="15.75" customHeight="1">
      <c r="A911" s="1" t="s">
        <v>1984</v>
      </c>
      <c r="B911" s="1" t="s">
        <v>1991</v>
      </c>
      <c r="C911" s="1" t="s">
        <v>1992</v>
      </c>
      <c r="D911" s="1" t="s">
        <v>9</v>
      </c>
      <c r="E911" s="1" t="s">
        <v>10</v>
      </c>
      <c r="F911" s="1" t="str">
        <f>IFERROR(__xludf.DUMMYFUNCTION("GOOGLETRANSLATE(C911,""fr"",""en"")"),"#VALUE!")</f>
        <v>#VALUE!</v>
      </c>
    </row>
    <row r="912" ht="15.75" customHeight="1">
      <c r="A912" s="1" t="s">
        <v>1984</v>
      </c>
      <c r="B912" s="1" t="s">
        <v>1993</v>
      </c>
      <c r="C912" s="1" t="s">
        <v>1994</v>
      </c>
      <c r="D912" s="1" t="s">
        <v>9</v>
      </c>
      <c r="E912" s="1" t="s">
        <v>10</v>
      </c>
      <c r="F912" s="1" t="str">
        <f>IFERROR(__xludf.DUMMYFUNCTION("GOOGLETRANSLATE(C912,""fr"",""en"")"),"#VALUE!")</f>
        <v>#VALUE!</v>
      </c>
    </row>
    <row r="913" ht="15.75" customHeight="1">
      <c r="A913" s="1" t="s">
        <v>1984</v>
      </c>
      <c r="B913" s="1" t="s">
        <v>1995</v>
      </c>
      <c r="C913" s="1" t="s">
        <v>1996</v>
      </c>
      <c r="D913" s="1" t="s">
        <v>9</v>
      </c>
      <c r="E913" s="1" t="s">
        <v>10</v>
      </c>
      <c r="F913" s="1" t="str">
        <f>IFERROR(__xludf.DUMMYFUNCTION("GOOGLETRANSLATE(C913,""fr"",""en"")"),"#VALUE!")</f>
        <v>#VALUE!</v>
      </c>
    </row>
    <row r="914" ht="15.75" customHeight="1">
      <c r="A914" s="1" t="s">
        <v>1984</v>
      </c>
      <c r="B914" s="1" t="s">
        <v>1997</v>
      </c>
      <c r="C914" s="1" t="s">
        <v>1998</v>
      </c>
      <c r="D914" s="1" t="s">
        <v>9</v>
      </c>
      <c r="E914" s="1" t="s">
        <v>10</v>
      </c>
      <c r="F914" s="1" t="str">
        <f>IFERROR(__xludf.DUMMYFUNCTION("GOOGLETRANSLATE(C914,""fr"",""en"")"),"I am very satisfied with this great insurance great fast price very interested and reasonable for the two people it is available to my")</f>
        <v>I am very satisfied with this great insurance great fast price very interested and reasonable for the two people it is available to my</v>
      </c>
    </row>
    <row r="915" ht="15.75" customHeight="1">
      <c r="A915" s="1" t="s">
        <v>1999</v>
      </c>
      <c r="B915" s="1" t="s">
        <v>2000</v>
      </c>
      <c r="C915" s="1" t="s">
        <v>2001</v>
      </c>
      <c r="D915" s="1" t="s">
        <v>9</v>
      </c>
      <c r="E915" s="1" t="s">
        <v>10</v>
      </c>
      <c r="F915" s="1" t="str">
        <f>IFERROR(__xludf.DUMMYFUNCTION("GOOGLETRANSLATE(C915,""fr"",""en"")"),"#VALUE!")</f>
        <v>#VALUE!</v>
      </c>
    </row>
    <row r="916" ht="15.75" customHeight="1">
      <c r="A916" s="1" t="s">
        <v>1999</v>
      </c>
      <c r="B916" s="1" t="s">
        <v>2002</v>
      </c>
      <c r="C916" s="1" t="s">
        <v>2003</v>
      </c>
      <c r="D916" s="1" t="s">
        <v>9</v>
      </c>
      <c r="E916" s="1" t="s">
        <v>10</v>
      </c>
      <c r="F916" s="1" t="str">
        <f>IFERROR(__xludf.DUMMYFUNCTION("GOOGLETRANSLATE(C916,""fr"",""en"")"),"#VALUE!")</f>
        <v>#VALUE!</v>
      </c>
    </row>
    <row r="917" ht="15.75" customHeight="1">
      <c r="A917" s="1" t="s">
        <v>1999</v>
      </c>
      <c r="B917" s="1" t="s">
        <v>2004</v>
      </c>
      <c r="C917" s="1" t="s">
        <v>2005</v>
      </c>
      <c r="D917" s="1" t="s">
        <v>9</v>
      </c>
      <c r="E917" s="1" t="s">
        <v>10</v>
      </c>
      <c r="F917" s="1" t="str">
        <f>IFERROR(__xludf.DUMMYFUNCTION("GOOGLETRANSLATE(C917,""fr"",""en"")"),"#VALUE!")</f>
        <v>#VALUE!</v>
      </c>
    </row>
    <row r="918" ht="15.75" customHeight="1">
      <c r="A918" s="1" t="s">
        <v>1999</v>
      </c>
      <c r="B918" s="1" t="s">
        <v>2006</v>
      </c>
      <c r="C918" s="1" t="s">
        <v>2007</v>
      </c>
      <c r="D918" s="1" t="s">
        <v>9</v>
      </c>
      <c r="E918" s="1" t="s">
        <v>10</v>
      </c>
      <c r="F918" s="1" t="str">
        <f>IFERROR(__xludf.DUMMYFUNCTION("GOOGLETRANSLATE(C918,""fr"",""en"")"),"#VALUE!")</f>
        <v>#VALUE!</v>
      </c>
    </row>
    <row r="919" ht="15.75" customHeight="1">
      <c r="A919" s="1" t="s">
        <v>1999</v>
      </c>
      <c r="B919" s="1" t="s">
        <v>2008</v>
      </c>
      <c r="C919" s="1" t="s">
        <v>2009</v>
      </c>
      <c r="D919" s="1" t="s">
        <v>9</v>
      </c>
      <c r="E919" s="1" t="s">
        <v>10</v>
      </c>
      <c r="F919" s="1" t="str">
        <f>IFERROR(__xludf.DUMMYFUNCTION("GOOGLETRANSLATE(C919,""fr"",""en"")"),"#VALUE!")</f>
        <v>#VALUE!</v>
      </c>
    </row>
    <row r="920" ht="15.75" customHeight="1">
      <c r="A920" s="1" t="s">
        <v>1999</v>
      </c>
      <c r="B920" s="1" t="s">
        <v>2010</v>
      </c>
      <c r="C920" s="1" t="s">
        <v>2011</v>
      </c>
      <c r="D920" s="1" t="s">
        <v>9</v>
      </c>
      <c r="E920" s="1" t="s">
        <v>10</v>
      </c>
      <c r="F920" s="1" t="str">
        <f>IFERROR(__xludf.DUMMYFUNCTION("GOOGLETRANSLATE(C920,""fr"",""en"")"),"#VALUE!")</f>
        <v>#VALUE!</v>
      </c>
    </row>
    <row r="921" ht="15.75" customHeight="1">
      <c r="A921" s="1" t="s">
        <v>1999</v>
      </c>
      <c r="B921" s="1" t="s">
        <v>2012</v>
      </c>
      <c r="C921" s="1" t="s">
        <v>2013</v>
      </c>
      <c r="D921" s="1" t="s">
        <v>9</v>
      </c>
      <c r="E921" s="1" t="s">
        <v>10</v>
      </c>
      <c r="F921" s="1" t="str">
        <f>IFERROR(__xludf.DUMMYFUNCTION("GOOGLETRANSLATE(C921,""fr"",""en"")"),"#VALUE!")</f>
        <v>#VALUE!</v>
      </c>
    </row>
    <row r="922" ht="15.75" customHeight="1">
      <c r="A922" s="1" t="s">
        <v>2014</v>
      </c>
      <c r="B922" s="1" t="s">
        <v>2015</v>
      </c>
      <c r="C922" s="1" t="s">
        <v>2016</v>
      </c>
      <c r="D922" s="1" t="s">
        <v>9</v>
      </c>
      <c r="E922" s="1" t="s">
        <v>10</v>
      </c>
      <c r="F922" s="1" t="str">
        <f>IFERROR(__xludf.DUMMYFUNCTION("GOOGLETRANSLATE(C922,""fr"",""en"")"),"#VALUE!")</f>
        <v>#VALUE!</v>
      </c>
    </row>
    <row r="923" ht="15.75" customHeight="1">
      <c r="A923" s="1" t="s">
        <v>2014</v>
      </c>
      <c r="B923" s="1" t="s">
        <v>2017</v>
      </c>
      <c r="C923" s="1" t="s">
        <v>2018</v>
      </c>
      <c r="D923" s="1" t="s">
        <v>9</v>
      </c>
      <c r="E923" s="1" t="s">
        <v>10</v>
      </c>
      <c r="F923" s="1" t="str">
        <f>IFERROR(__xludf.DUMMYFUNCTION("GOOGLETRANSLATE(C923,""fr"",""en"")"),"I am satisfied with the insurance which is in the price not too expensive I tell you a big thank you for having found satisfactory prices cordially gentlemen vanel")</f>
        <v>I am satisfied with the insurance which is in the price not too expensive I tell you a big thank you for having found satisfactory prices cordially gentlemen vanel</v>
      </c>
    </row>
    <row r="924" ht="15.75" customHeight="1">
      <c r="A924" s="1" t="s">
        <v>2019</v>
      </c>
      <c r="B924" s="1" t="s">
        <v>2020</v>
      </c>
      <c r="C924" s="1" t="s">
        <v>2021</v>
      </c>
      <c r="D924" s="1" t="s">
        <v>9</v>
      </c>
      <c r="E924" s="1" t="s">
        <v>10</v>
      </c>
      <c r="F924" s="1" t="str">
        <f>IFERROR(__xludf.DUMMYFUNCTION("GOOGLETRANSLATE(C924,""fr"",""en"")"),"#VALUE!")</f>
        <v>#VALUE!</v>
      </c>
    </row>
    <row r="925" ht="15.75" customHeight="1">
      <c r="A925" s="1" t="s">
        <v>2019</v>
      </c>
      <c r="B925" s="1" t="s">
        <v>2022</v>
      </c>
      <c r="C925" s="1" t="s">
        <v>2023</v>
      </c>
      <c r="D925" s="1" t="s">
        <v>9</v>
      </c>
      <c r="E925" s="1" t="s">
        <v>10</v>
      </c>
      <c r="F925" s="1" t="str">
        <f>IFERROR(__xludf.DUMMYFUNCTION("GOOGLETRANSLATE(C925,""fr"",""en"")"),"#VALUE!")</f>
        <v>#VALUE!</v>
      </c>
    </row>
    <row r="926" ht="15.75" customHeight="1">
      <c r="A926" s="1" t="s">
        <v>2019</v>
      </c>
      <c r="B926" s="1" t="s">
        <v>2024</v>
      </c>
      <c r="C926" s="1" t="s">
        <v>2025</v>
      </c>
      <c r="D926" s="1" t="s">
        <v>9</v>
      </c>
      <c r="E926" s="1" t="s">
        <v>10</v>
      </c>
      <c r="F926" s="1" t="str">
        <f>IFERROR(__xludf.DUMMYFUNCTION("GOOGLETRANSLATE(C926,""fr"",""en"")"),"#VALUE!")</f>
        <v>#VALUE!</v>
      </c>
    </row>
    <row r="927" ht="15.75" customHeight="1">
      <c r="A927" s="1" t="s">
        <v>2019</v>
      </c>
      <c r="B927" s="1" t="s">
        <v>2026</v>
      </c>
      <c r="C927" s="1" t="s">
        <v>2027</v>
      </c>
      <c r="D927" s="1" t="s">
        <v>9</v>
      </c>
      <c r="E927" s="1" t="s">
        <v>10</v>
      </c>
      <c r="F927" s="1" t="str">
        <f>IFERROR(__xludf.DUMMYFUNCTION("GOOGLETRANSLATE(C927,""fr"",""en"")"),"#VALUE!")</f>
        <v>#VALUE!</v>
      </c>
    </row>
    <row r="928" ht="15.75" customHeight="1">
      <c r="A928" s="1" t="s">
        <v>2019</v>
      </c>
      <c r="B928" s="1" t="s">
        <v>2028</v>
      </c>
      <c r="C928" s="1" t="s">
        <v>2029</v>
      </c>
      <c r="D928" s="1" t="s">
        <v>9</v>
      </c>
      <c r="E928" s="1" t="s">
        <v>10</v>
      </c>
      <c r="F928" s="1" t="str">
        <f>IFERROR(__xludf.DUMMYFUNCTION("GOOGLETRANSLATE(C928,""fr"",""en"")"),"I am satisfied with this insuring and the ways to explain the procedure to ensure, thank you, I recommend the olive assurance to my relatives and friends")</f>
        <v>I am satisfied with this insuring and the ways to explain the procedure to ensure, thank you, I recommend the olive assurance to my relatives and friends</v>
      </c>
    </row>
    <row r="929" ht="15.75" customHeight="1">
      <c r="A929" s="1" t="s">
        <v>2030</v>
      </c>
      <c r="B929" s="1" t="s">
        <v>2031</v>
      </c>
      <c r="C929" s="1" t="s">
        <v>2032</v>
      </c>
      <c r="D929" s="1" t="s">
        <v>9</v>
      </c>
      <c r="E929" s="1" t="s">
        <v>10</v>
      </c>
      <c r="F929" s="1" t="str">
        <f>IFERROR(__xludf.DUMMYFUNCTION("GOOGLETRANSLATE(C929,""fr"",""en"")"),"#VALUE!")</f>
        <v>#VALUE!</v>
      </c>
    </row>
    <row r="930" ht="15.75" customHeight="1">
      <c r="A930" s="1" t="s">
        <v>2030</v>
      </c>
      <c r="B930" s="1" t="s">
        <v>2033</v>
      </c>
      <c r="C930" s="1" t="s">
        <v>2034</v>
      </c>
      <c r="D930" s="1" t="s">
        <v>9</v>
      </c>
      <c r="E930" s="1" t="s">
        <v>10</v>
      </c>
      <c r="F930" s="1" t="str">
        <f>IFERROR(__xludf.DUMMYFUNCTION("GOOGLETRANSLATE(C930,""fr"",""en"")"),"#VALUE!")</f>
        <v>#VALUE!</v>
      </c>
    </row>
    <row r="931" ht="15.75" customHeight="1">
      <c r="A931" s="1" t="s">
        <v>2030</v>
      </c>
      <c r="B931" s="1" t="s">
        <v>2035</v>
      </c>
      <c r="C931" s="1" t="s">
        <v>2036</v>
      </c>
      <c r="D931" s="1" t="s">
        <v>9</v>
      </c>
      <c r="E931" s="1" t="s">
        <v>10</v>
      </c>
      <c r="F931" s="1" t="str">
        <f>IFERROR(__xludf.DUMMYFUNCTION("GOOGLETRANSLATE(C931,""fr"",""en"")"),"#VALUE!")</f>
        <v>#VALUE!</v>
      </c>
    </row>
    <row r="932" ht="15.75" customHeight="1">
      <c r="A932" s="1" t="s">
        <v>2030</v>
      </c>
      <c r="B932" s="1" t="s">
        <v>2037</v>
      </c>
      <c r="C932" s="1" t="s">
        <v>2038</v>
      </c>
      <c r="D932" s="1" t="s">
        <v>9</v>
      </c>
      <c r="E932" s="1" t="s">
        <v>10</v>
      </c>
      <c r="F932" s="1" t="str">
        <f>IFERROR(__xludf.DUMMYFUNCTION("GOOGLETRANSLATE(C932,""fr"",""en"")"),"#VALUE!")</f>
        <v>#VALUE!</v>
      </c>
    </row>
    <row r="933" ht="15.75" customHeight="1">
      <c r="A933" s="1" t="s">
        <v>2030</v>
      </c>
      <c r="B933" s="1" t="s">
        <v>2039</v>
      </c>
      <c r="C933" s="1" t="s">
        <v>2040</v>
      </c>
      <c r="D933" s="1" t="s">
        <v>9</v>
      </c>
      <c r="E933" s="1" t="s">
        <v>10</v>
      </c>
      <c r="F933" s="1" t="str">
        <f>IFERROR(__xludf.DUMMYFUNCTION("GOOGLETRANSLATE(C933,""fr"",""en"")"),"#VALUE!")</f>
        <v>#VALUE!</v>
      </c>
    </row>
    <row r="934" ht="15.75" customHeight="1">
      <c r="A934" s="1" t="s">
        <v>2030</v>
      </c>
      <c r="B934" s="1" t="s">
        <v>2041</v>
      </c>
      <c r="C934" s="1" t="s">
        <v>2042</v>
      </c>
      <c r="D934" s="1" t="s">
        <v>9</v>
      </c>
      <c r="E934" s="1" t="s">
        <v>10</v>
      </c>
      <c r="F934" s="1" t="str">
        <f>IFERROR(__xludf.DUMMYFUNCTION("GOOGLETRANSLATE(C934,""fr"",""en"")"),"#VALUE!")</f>
        <v>#VALUE!</v>
      </c>
    </row>
    <row r="935" ht="15.75" customHeight="1">
      <c r="A935" s="1" t="s">
        <v>2043</v>
      </c>
      <c r="B935" s="1" t="s">
        <v>2044</v>
      </c>
      <c r="C935" s="1" t="s">
        <v>2045</v>
      </c>
      <c r="D935" s="1" t="s">
        <v>9</v>
      </c>
      <c r="E935" s="1" t="s">
        <v>10</v>
      </c>
      <c r="F935" s="1" t="str">
        <f>IFERROR(__xludf.DUMMYFUNCTION("GOOGLETRANSLATE(C935,""fr"",""en"")"),"#VALUE!")</f>
        <v>#VALUE!</v>
      </c>
    </row>
    <row r="936" ht="15.75" customHeight="1">
      <c r="A936" s="1" t="s">
        <v>2043</v>
      </c>
      <c r="B936" s="1" t="s">
        <v>2046</v>
      </c>
      <c r="C936" s="1" t="s">
        <v>2047</v>
      </c>
      <c r="D936" s="1" t="s">
        <v>9</v>
      </c>
      <c r="E936" s="1" t="s">
        <v>10</v>
      </c>
      <c r="F936" s="1" t="str">
        <f>IFERROR(__xludf.DUMMYFUNCTION("GOOGLETRANSLATE(C936,""fr"",""en"")"),"Very simple, practical and efficient.
Discovered by chance by an internet comparator, but I do not regret.
I am satisfied with the insurance olive tree.")</f>
        <v>Very simple, practical and efficient.
Discovered by chance by an internet comparator, but I do not regret.
I am satisfied with the insurance olive tree.</v>
      </c>
    </row>
    <row r="937" ht="15.75" customHeight="1">
      <c r="A937" s="1" t="s">
        <v>2043</v>
      </c>
      <c r="B937" s="1" t="s">
        <v>2048</v>
      </c>
      <c r="C937" s="1" t="s">
        <v>2049</v>
      </c>
      <c r="D937" s="1" t="s">
        <v>9</v>
      </c>
      <c r="E937" s="1" t="s">
        <v>10</v>
      </c>
      <c r="F937" s="1" t="str">
        <f>IFERROR(__xludf.DUMMYFUNCTION("GOOGLETRANSLATE(C937,""fr"",""en"")"),"#VALUE!")</f>
        <v>#VALUE!</v>
      </c>
    </row>
    <row r="938" ht="15.75" customHeight="1">
      <c r="A938" s="1" t="s">
        <v>2043</v>
      </c>
      <c r="B938" s="1" t="s">
        <v>2050</v>
      </c>
      <c r="C938" s="1" t="s">
        <v>2051</v>
      </c>
      <c r="D938" s="1" t="s">
        <v>9</v>
      </c>
      <c r="E938" s="1" t="s">
        <v>10</v>
      </c>
      <c r="F938" s="1" t="str">
        <f>IFERROR(__xludf.DUMMYFUNCTION("GOOGLETRANSLATE(C938,""fr"",""en"")"),"#VALUE!")</f>
        <v>#VALUE!</v>
      </c>
    </row>
    <row r="939" ht="15.75" customHeight="1">
      <c r="A939" s="1" t="s">
        <v>2043</v>
      </c>
      <c r="B939" s="1" t="s">
        <v>2052</v>
      </c>
      <c r="C939" s="1" t="s">
        <v>2053</v>
      </c>
      <c r="D939" s="1" t="s">
        <v>9</v>
      </c>
      <c r="E939" s="1" t="s">
        <v>10</v>
      </c>
      <c r="F939" s="1" t="str">
        <f>IFERROR(__xludf.DUMMYFUNCTION("GOOGLETRANSLATE(C939,""fr"",""en"")"),"#VALUE!")</f>
        <v>#VALUE!</v>
      </c>
    </row>
    <row r="940" ht="15.75" customHeight="1">
      <c r="A940" s="1" t="s">
        <v>2043</v>
      </c>
      <c r="B940" s="1" t="s">
        <v>2054</v>
      </c>
      <c r="C940" s="1" t="s">
        <v>2055</v>
      </c>
      <c r="D940" s="1" t="s">
        <v>9</v>
      </c>
      <c r="E940" s="1" t="s">
        <v>10</v>
      </c>
      <c r="F940" s="1" t="str">
        <f>IFERROR(__xludf.DUMMYFUNCTION("GOOGLETRANSLATE(C940,""fr"",""en"")"),"#VALUE!")</f>
        <v>#VALUE!</v>
      </c>
    </row>
    <row r="941" ht="15.75" customHeight="1">
      <c r="A941" s="1" t="s">
        <v>2043</v>
      </c>
      <c r="B941" s="1" t="s">
        <v>2056</v>
      </c>
      <c r="C941" s="1" t="s">
        <v>2057</v>
      </c>
      <c r="D941" s="1" t="s">
        <v>9</v>
      </c>
      <c r="E941" s="1" t="s">
        <v>10</v>
      </c>
      <c r="F941" s="1" t="str">
        <f>IFERROR(__xludf.DUMMYFUNCTION("GOOGLETRANSLATE(C941,""fr"",""en"")"),"#VALUE!")</f>
        <v>#VALUE!</v>
      </c>
    </row>
    <row r="942" ht="15.75" customHeight="1">
      <c r="A942" s="1" t="s">
        <v>2058</v>
      </c>
      <c r="B942" s="1" t="s">
        <v>2059</v>
      </c>
      <c r="C942" s="1" t="s">
        <v>2060</v>
      </c>
      <c r="D942" s="1" t="s">
        <v>9</v>
      </c>
      <c r="E942" s="1" t="s">
        <v>10</v>
      </c>
      <c r="F942" s="1" t="str">
        <f>IFERROR(__xludf.DUMMYFUNCTION("GOOGLETRANSLATE(C942,""fr"",""en"")"),"#VALUE!")</f>
        <v>#VALUE!</v>
      </c>
    </row>
    <row r="943" ht="15.75" customHeight="1">
      <c r="A943" s="1" t="s">
        <v>2058</v>
      </c>
      <c r="B943" s="1" t="s">
        <v>2061</v>
      </c>
      <c r="C943" s="1" t="s">
        <v>2062</v>
      </c>
      <c r="D943" s="1" t="s">
        <v>9</v>
      </c>
      <c r="E943" s="1" t="s">
        <v>10</v>
      </c>
      <c r="F943" s="1" t="str">
        <f>IFERROR(__xludf.DUMMYFUNCTION("GOOGLETRANSLATE(C943,""fr"",""en"")"),"#VALUE!")</f>
        <v>#VALUE!</v>
      </c>
    </row>
    <row r="944" ht="15.75" customHeight="1">
      <c r="A944" s="1" t="s">
        <v>2058</v>
      </c>
      <c r="B944" s="1" t="s">
        <v>2063</v>
      </c>
      <c r="C944" s="1" t="s">
        <v>2064</v>
      </c>
      <c r="D944" s="1" t="s">
        <v>9</v>
      </c>
      <c r="E944" s="1" t="s">
        <v>10</v>
      </c>
      <c r="F944" s="1" t="str">
        <f>IFERROR(__xludf.DUMMYFUNCTION("GOOGLETRANSLATE(C944,""fr"",""en"")"),"#VALUE!")</f>
        <v>#VALUE!</v>
      </c>
    </row>
    <row r="945" ht="15.75" customHeight="1">
      <c r="A945" s="1" t="s">
        <v>2058</v>
      </c>
      <c r="B945" s="1" t="s">
        <v>2065</v>
      </c>
      <c r="C945" s="1" t="s">
        <v>2066</v>
      </c>
      <c r="D945" s="1" t="s">
        <v>9</v>
      </c>
      <c r="E945" s="1" t="s">
        <v>10</v>
      </c>
      <c r="F945" s="1" t="str">
        <f>IFERROR(__xludf.DUMMYFUNCTION("GOOGLETRANSLATE(C945,""fr"",""en"")"),"#VALUE!")</f>
        <v>#VALUE!</v>
      </c>
    </row>
    <row r="946" ht="15.75" customHeight="1">
      <c r="A946" s="1" t="s">
        <v>2058</v>
      </c>
      <c r="B946" s="1" t="s">
        <v>2067</v>
      </c>
      <c r="C946" s="1" t="s">
        <v>2068</v>
      </c>
      <c r="D946" s="1" t="s">
        <v>9</v>
      </c>
      <c r="E946" s="1" t="s">
        <v>10</v>
      </c>
      <c r="F946" s="1" t="str">
        <f>IFERROR(__xludf.DUMMYFUNCTION("GOOGLETRANSLATE(C946,""fr"",""en"")"),"#VALUE!")</f>
        <v>#VALUE!</v>
      </c>
    </row>
    <row r="947" ht="15.75" customHeight="1">
      <c r="A947" s="1" t="s">
        <v>2058</v>
      </c>
      <c r="B947" s="1" t="s">
        <v>2069</v>
      </c>
      <c r="C947" s="1" t="s">
        <v>2070</v>
      </c>
      <c r="D947" s="1" t="s">
        <v>9</v>
      </c>
      <c r="E947" s="1" t="s">
        <v>10</v>
      </c>
      <c r="F947" s="1" t="str">
        <f>IFERROR(__xludf.DUMMYFUNCTION("GOOGLETRANSLATE(C947,""fr"",""en"")"),"#VALUE!")</f>
        <v>#VALUE!</v>
      </c>
    </row>
    <row r="948" ht="15.75" customHeight="1">
      <c r="A948" s="1" t="s">
        <v>2058</v>
      </c>
      <c r="B948" s="1" t="s">
        <v>2071</v>
      </c>
      <c r="C948" s="1" t="s">
        <v>2072</v>
      </c>
      <c r="D948" s="1" t="s">
        <v>9</v>
      </c>
      <c r="E948" s="1" t="s">
        <v>10</v>
      </c>
      <c r="F948" s="1" t="str">
        <f>IFERROR(__xludf.DUMMYFUNCTION("GOOGLETRANSLATE(C948,""fr"",""en"")"),"#VALUE!")</f>
        <v>#VALUE!</v>
      </c>
    </row>
    <row r="949" ht="15.75" customHeight="1">
      <c r="A949" s="1" t="s">
        <v>2058</v>
      </c>
      <c r="B949" s="1" t="s">
        <v>2073</v>
      </c>
      <c r="C949" s="1" t="s">
        <v>2074</v>
      </c>
      <c r="D949" s="1" t="s">
        <v>9</v>
      </c>
      <c r="E949" s="1" t="s">
        <v>10</v>
      </c>
      <c r="F949" s="1" t="str">
        <f>IFERROR(__xludf.DUMMYFUNCTION("GOOGLETRANSLATE(C949,""fr"",""en"")"),"#VALUE!")</f>
        <v>#VALUE!</v>
      </c>
    </row>
    <row r="950" ht="15.75" customHeight="1">
      <c r="A950" s="1" t="s">
        <v>2058</v>
      </c>
      <c r="B950" s="1" t="s">
        <v>2075</v>
      </c>
      <c r="C950" s="1" t="s">
        <v>2076</v>
      </c>
      <c r="D950" s="1" t="s">
        <v>9</v>
      </c>
      <c r="E950" s="1" t="s">
        <v>10</v>
      </c>
      <c r="F950" s="1" t="str">
        <f>IFERROR(__xludf.DUMMYFUNCTION("GOOGLETRANSLATE(C950,""fr"",""en"")"),"#VALUE!")</f>
        <v>#VALUE!</v>
      </c>
    </row>
    <row r="951" ht="15.75" customHeight="1">
      <c r="A951" s="1" t="s">
        <v>2077</v>
      </c>
      <c r="B951" s="1" t="s">
        <v>2078</v>
      </c>
      <c r="C951" s="1" t="s">
        <v>2079</v>
      </c>
      <c r="D951" s="1" t="s">
        <v>9</v>
      </c>
      <c r="E951" s="1" t="s">
        <v>10</v>
      </c>
      <c r="F951" s="1" t="str">
        <f>IFERROR(__xludf.DUMMYFUNCTION("GOOGLETRANSLATE(C951,""fr"",""en"")"),"#VALUE!")</f>
        <v>#VALUE!</v>
      </c>
    </row>
    <row r="952" ht="15.75" customHeight="1">
      <c r="A952" s="1" t="s">
        <v>2077</v>
      </c>
      <c r="B952" s="1" t="s">
        <v>2080</v>
      </c>
      <c r="C952" s="1" t="s">
        <v>2081</v>
      </c>
      <c r="D952" s="1" t="s">
        <v>9</v>
      </c>
      <c r="E952" s="1" t="s">
        <v>10</v>
      </c>
      <c r="F952" s="1" t="str">
        <f>IFERROR(__xludf.DUMMYFUNCTION("GOOGLETRANSLATE(C952,""fr"",""en"")"),"Prices suit me
Very good telephone report, the person on the phone took time.
Nothing to say as of now, to see in time.
I recommend")</f>
        <v>Prices suit me
Very good telephone report, the person on the phone took time.
Nothing to say as of now, to see in time.
I recommend</v>
      </c>
    </row>
    <row r="953" ht="15.75" customHeight="1">
      <c r="A953" s="1" t="s">
        <v>2077</v>
      </c>
      <c r="B953" s="1" t="s">
        <v>2082</v>
      </c>
      <c r="C953" s="1" t="s">
        <v>2083</v>
      </c>
      <c r="D953" s="1" t="s">
        <v>9</v>
      </c>
      <c r="E953" s="1" t="s">
        <v>10</v>
      </c>
      <c r="F953" s="1" t="str">
        <f>IFERROR(__xludf.DUMMYFUNCTION("GOOGLETRANSLATE(C953,""fr"",""en"")"),"#VALUE!")</f>
        <v>#VALUE!</v>
      </c>
    </row>
    <row r="954" ht="15.75" customHeight="1">
      <c r="A954" s="1" t="s">
        <v>2077</v>
      </c>
      <c r="B954" s="1" t="s">
        <v>2084</v>
      </c>
      <c r="C954" s="1" t="s">
        <v>2085</v>
      </c>
      <c r="D954" s="1" t="s">
        <v>9</v>
      </c>
      <c r="E954" s="1" t="s">
        <v>10</v>
      </c>
      <c r="F954" s="1" t="str">
        <f>IFERROR(__xludf.DUMMYFUNCTION("GOOGLETRANSLATE(C954,""fr"",""en"")"),"#VALUE!")</f>
        <v>#VALUE!</v>
      </c>
    </row>
    <row r="955" ht="15.75" customHeight="1">
      <c r="A955" s="1" t="s">
        <v>2086</v>
      </c>
      <c r="B955" s="1" t="s">
        <v>2087</v>
      </c>
      <c r="C955" s="1" t="s">
        <v>2088</v>
      </c>
      <c r="D955" s="1" t="s">
        <v>9</v>
      </c>
      <c r="E955" s="1" t="s">
        <v>10</v>
      </c>
      <c r="F955" s="1" t="str">
        <f>IFERROR(__xludf.DUMMYFUNCTION("GOOGLETRANSLATE(C955,""fr"",""en"")"),"#VALUE!")</f>
        <v>#VALUE!</v>
      </c>
    </row>
    <row r="956" ht="15.75" customHeight="1">
      <c r="A956" s="1" t="s">
        <v>2086</v>
      </c>
      <c r="B956" s="1" t="s">
        <v>2089</v>
      </c>
      <c r="C956" s="1" t="s">
        <v>2090</v>
      </c>
      <c r="D956" s="1" t="s">
        <v>9</v>
      </c>
      <c r="E956" s="1" t="s">
        <v>10</v>
      </c>
      <c r="F956" s="1" t="str">
        <f>IFERROR(__xludf.DUMMYFUNCTION("GOOGLETRANSLATE(C956,""fr"",""en"")"),"#VALUE!")</f>
        <v>#VALUE!</v>
      </c>
    </row>
    <row r="957" ht="15.75" customHeight="1">
      <c r="A957" s="1" t="s">
        <v>2086</v>
      </c>
      <c r="B957" s="1" t="s">
        <v>2091</v>
      </c>
      <c r="C957" s="1" t="s">
        <v>2092</v>
      </c>
      <c r="D957" s="1" t="s">
        <v>9</v>
      </c>
      <c r="E957" s="1" t="s">
        <v>10</v>
      </c>
      <c r="F957" s="1" t="str">
        <f>IFERROR(__xludf.DUMMYFUNCTION("GOOGLETRANSLATE(C957,""fr"",""en"")"),"#VALUE!")</f>
        <v>#VALUE!</v>
      </c>
    </row>
    <row r="958" ht="15.75" customHeight="1">
      <c r="A958" s="1" t="s">
        <v>2093</v>
      </c>
      <c r="B958" s="1" t="s">
        <v>2094</v>
      </c>
      <c r="C958" s="1" t="s">
        <v>2095</v>
      </c>
      <c r="D958" s="1" t="s">
        <v>9</v>
      </c>
      <c r="E958" s="1" t="s">
        <v>10</v>
      </c>
      <c r="F958" s="1" t="str">
        <f>IFERROR(__xludf.DUMMYFUNCTION("GOOGLETRANSLATE(C958,""fr"",""en"")"),"#VALUE!")</f>
        <v>#VALUE!</v>
      </c>
    </row>
    <row r="959" ht="15.75" customHeight="1">
      <c r="A959" s="1" t="s">
        <v>2093</v>
      </c>
      <c r="B959" s="1" t="s">
        <v>2096</v>
      </c>
      <c r="C959" s="1" t="s">
        <v>2097</v>
      </c>
      <c r="D959" s="1" t="s">
        <v>9</v>
      </c>
      <c r="E959" s="1" t="s">
        <v>10</v>
      </c>
      <c r="F959" s="1" t="str">
        <f>IFERROR(__xludf.DUMMYFUNCTION("GOOGLETRANSLATE(C959,""fr"",""en"")"),"#VALUE!")</f>
        <v>#VALUE!</v>
      </c>
    </row>
    <row r="960" ht="15.75" customHeight="1">
      <c r="A960" s="1" t="s">
        <v>2093</v>
      </c>
      <c r="B960" s="1" t="s">
        <v>2098</v>
      </c>
      <c r="C960" s="1" t="s">
        <v>2099</v>
      </c>
      <c r="D960" s="1" t="s">
        <v>9</v>
      </c>
      <c r="E960" s="1" t="s">
        <v>10</v>
      </c>
      <c r="F960" s="1" t="str">
        <f>IFERROR(__xludf.DUMMYFUNCTION("GOOGLETRANSLATE(C960,""fr"",""en"")"),"#VALUE!")</f>
        <v>#VALUE!</v>
      </c>
    </row>
    <row r="961" ht="15.75" customHeight="1">
      <c r="A961" s="1" t="s">
        <v>2093</v>
      </c>
      <c r="B961" s="1" t="s">
        <v>2100</v>
      </c>
      <c r="C961" s="1" t="s">
        <v>2101</v>
      </c>
      <c r="D961" s="1" t="s">
        <v>9</v>
      </c>
      <c r="E961" s="1" t="s">
        <v>10</v>
      </c>
      <c r="F961" s="1" t="str">
        <f>IFERROR(__xludf.DUMMYFUNCTION("GOOGLETRANSLATE(C961,""fr"",""en"")"),"#VALUE!")</f>
        <v>#VALUE!</v>
      </c>
    </row>
    <row r="962" ht="15.75" customHeight="1">
      <c r="A962" s="1" t="s">
        <v>2093</v>
      </c>
      <c r="B962" s="1" t="s">
        <v>2102</v>
      </c>
      <c r="C962" s="1" t="s">
        <v>2103</v>
      </c>
      <c r="D962" s="1" t="s">
        <v>9</v>
      </c>
      <c r="E962" s="1" t="s">
        <v>10</v>
      </c>
      <c r="F962" s="1" t="str">
        <f>IFERROR(__xludf.DUMMYFUNCTION("GOOGLETRANSLATE(C962,""fr"",""en"")"),"#VALUE!")</f>
        <v>#VALUE!</v>
      </c>
    </row>
    <row r="963" ht="15.75" customHeight="1">
      <c r="A963" s="1" t="s">
        <v>2104</v>
      </c>
      <c r="B963" s="1" t="s">
        <v>2105</v>
      </c>
      <c r="C963" s="1" t="s">
        <v>2106</v>
      </c>
      <c r="D963" s="1" t="s">
        <v>9</v>
      </c>
      <c r="E963" s="1" t="s">
        <v>10</v>
      </c>
      <c r="F963" s="1" t="str">
        <f>IFERROR(__xludf.DUMMYFUNCTION("GOOGLETRANSLATE(C963,""fr"",""en"")"),"#VALUE!")</f>
        <v>#VALUE!</v>
      </c>
    </row>
    <row r="964" ht="15.75" customHeight="1">
      <c r="A964" s="1" t="s">
        <v>2104</v>
      </c>
      <c r="B964" s="1" t="s">
        <v>2107</v>
      </c>
      <c r="C964" s="1" t="s">
        <v>2108</v>
      </c>
      <c r="D964" s="1" t="s">
        <v>9</v>
      </c>
      <c r="E964" s="1" t="s">
        <v>10</v>
      </c>
      <c r="F964" s="1" t="str">
        <f>IFERROR(__xludf.DUMMYFUNCTION("GOOGLETRANSLATE(C964,""fr"",""en"")"),"#VALUE!")</f>
        <v>#VALUE!</v>
      </c>
    </row>
    <row r="965" ht="15.75" customHeight="1">
      <c r="A965" s="1" t="s">
        <v>2104</v>
      </c>
      <c r="B965" s="1" t="s">
        <v>2109</v>
      </c>
      <c r="C965" s="1" t="s">
        <v>2110</v>
      </c>
      <c r="D965" s="1" t="s">
        <v>9</v>
      </c>
      <c r="E965" s="1" t="s">
        <v>10</v>
      </c>
      <c r="F965" s="1" t="str">
        <f>IFERROR(__xludf.DUMMYFUNCTION("GOOGLETRANSLATE(C965,""fr"",""en"")"),"#VALUE!")</f>
        <v>#VALUE!</v>
      </c>
    </row>
    <row r="966" ht="15.75" customHeight="1">
      <c r="A966" s="1" t="s">
        <v>2104</v>
      </c>
      <c r="B966" s="1" t="s">
        <v>2111</v>
      </c>
      <c r="C966" s="1" t="s">
        <v>2112</v>
      </c>
      <c r="D966" s="1" t="s">
        <v>9</v>
      </c>
      <c r="E966" s="1" t="s">
        <v>10</v>
      </c>
      <c r="F966" s="1" t="str">
        <f>IFERROR(__xludf.DUMMYFUNCTION("GOOGLETRANSLATE(C966,""fr"",""en"")"),"#VALUE!")</f>
        <v>#VALUE!</v>
      </c>
    </row>
    <row r="967" ht="15.75" customHeight="1">
      <c r="A967" s="1" t="s">
        <v>2104</v>
      </c>
      <c r="B967" s="1" t="s">
        <v>2113</v>
      </c>
      <c r="C967" s="1" t="s">
        <v>2114</v>
      </c>
      <c r="D967" s="1" t="s">
        <v>9</v>
      </c>
      <c r="E967" s="1" t="s">
        <v>10</v>
      </c>
      <c r="F967" s="1" t="str">
        <f>IFERROR(__xludf.DUMMYFUNCTION("GOOGLETRANSLATE(C967,""fr"",""en"")"),"#VALUE!")</f>
        <v>#VALUE!</v>
      </c>
    </row>
    <row r="968" ht="15.75" customHeight="1">
      <c r="A968" s="1" t="s">
        <v>2115</v>
      </c>
      <c r="B968" s="1" t="s">
        <v>2116</v>
      </c>
      <c r="C968" s="1" t="s">
        <v>2117</v>
      </c>
      <c r="D968" s="1" t="s">
        <v>9</v>
      </c>
      <c r="E968" s="1" t="s">
        <v>10</v>
      </c>
      <c r="F968" s="1" t="str">
        <f>IFERROR(__xludf.DUMMYFUNCTION("GOOGLETRANSLATE(C968,""fr"",""en"")"),"Best market price
I recommend
I hope to keep this satisfaction until the end.
Correct and pro telephone
........................")</f>
        <v>Best market price
I recommend
I hope to keep this satisfaction until the end.
Correct and pro telephone
........................</v>
      </c>
    </row>
    <row r="969" ht="15.75" customHeight="1">
      <c r="A969" s="1" t="s">
        <v>2115</v>
      </c>
      <c r="B969" s="1" t="s">
        <v>2118</v>
      </c>
      <c r="C969" s="1" t="s">
        <v>2119</v>
      </c>
      <c r="D969" s="1" t="s">
        <v>9</v>
      </c>
      <c r="E969" s="1" t="s">
        <v>10</v>
      </c>
      <c r="F969" s="1" t="str">
        <f>IFERROR(__xludf.DUMMYFUNCTION("GOOGLETRANSLATE(C969,""fr"",""en"")"),"#VALUE!")</f>
        <v>#VALUE!</v>
      </c>
    </row>
    <row r="970" ht="15.75" customHeight="1">
      <c r="A970" s="1" t="s">
        <v>2115</v>
      </c>
      <c r="B970" s="1" t="s">
        <v>2120</v>
      </c>
      <c r="C970" s="1" t="s">
        <v>2121</v>
      </c>
      <c r="D970" s="1" t="s">
        <v>9</v>
      </c>
      <c r="E970" s="1" t="s">
        <v>10</v>
      </c>
      <c r="F970" s="1" t="str">
        <f>IFERROR(__xludf.DUMMYFUNCTION("GOOGLETRANSLATE(C970,""fr"",""en"")"),"#VALUE!")</f>
        <v>#VALUE!</v>
      </c>
    </row>
    <row r="971" ht="15.75" customHeight="1">
      <c r="A971" s="1" t="s">
        <v>2115</v>
      </c>
      <c r="B971" s="1" t="s">
        <v>2122</v>
      </c>
      <c r="C971" s="1" t="s">
        <v>2123</v>
      </c>
      <c r="D971" s="1" t="s">
        <v>9</v>
      </c>
      <c r="E971" s="1" t="s">
        <v>10</v>
      </c>
      <c r="F971" s="1" t="str">
        <f>IFERROR(__xludf.DUMMYFUNCTION("GOOGLETRANSLATE(C971,""fr"",""en"")"),"#VALUE!")</f>
        <v>#VALUE!</v>
      </c>
    </row>
    <row r="972" ht="15.75" customHeight="1">
      <c r="A972" s="1" t="s">
        <v>2115</v>
      </c>
      <c r="B972" s="1" t="s">
        <v>2124</v>
      </c>
      <c r="C972" s="1" t="s">
        <v>2125</v>
      </c>
      <c r="D972" s="1" t="s">
        <v>9</v>
      </c>
      <c r="E972" s="1" t="s">
        <v>10</v>
      </c>
      <c r="F972" s="1" t="str">
        <f>IFERROR(__xludf.DUMMYFUNCTION("GOOGLETRANSLATE(C972,""fr"",""en"")"),"#VALUE!")</f>
        <v>#VALUE!</v>
      </c>
    </row>
    <row r="973" ht="15.75" customHeight="1">
      <c r="A973" s="1" t="s">
        <v>2115</v>
      </c>
      <c r="B973" s="1" t="s">
        <v>2126</v>
      </c>
      <c r="C973" s="1" t="s">
        <v>2127</v>
      </c>
      <c r="D973" s="1" t="s">
        <v>9</v>
      </c>
      <c r="E973" s="1" t="s">
        <v>10</v>
      </c>
      <c r="F973" s="1" t="str">
        <f>IFERROR(__xludf.DUMMYFUNCTION("GOOGLETRANSLATE(C973,""fr"",""en"")"),"#VALUE!")</f>
        <v>#VALUE!</v>
      </c>
    </row>
    <row r="974" ht="15.75" customHeight="1">
      <c r="A974" s="1" t="s">
        <v>2115</v>
      </c>
      <c r="B974" s="1" t="s">
        <v>2128</v>
      </c>
      <c r="C974" s="1" t="s">
        <v>2129</v>
      </c>
      <c r="D974" s="1" t="s">
        <v>9</v>
      </c>
      <c r="E974" s="1" t="s">
        <v>10</v>
      </c>
      <c r="F974" s="1" t="str">
        <f>IFERROR(__xludf.DUMMYFUNCTION("GOOGLETRANSLATE(C974,""fr"",""en"")"),"#VALUE!")</f>
        <v>#VALUE!</v>
      </c>
    </row>
    <row r="975" ht="15.75" customHeight="1">
      <c r="A975" s="1" t="s">
        <v>2115</v>
      </c>
      <c r="B975" s="1" t="s">
        <v>2130</v>
      </c>
      <c r="C975" s="1" t="s">
        <v>2131</v>
      </c>
      <c r="D975" s="1" t="s">
        <v>9</v>
      </c>
      <c r="E975" s="1" t="s">
        <v>10</v>
      </c>
      <c r="F975" s="1" t="str">
        <f>IFERROR(__xludf.DUMMYFUNCTION("GOOGLETRANSLATE(C975,""fr"",""en"")"),"#VALUE!")</f>
        <v>#VALUE!</v>
      </c>
    </row>
    <row r="976" ht="15.75" customHeight="1">
      <c r="A976" s="1" t="s">
        <v>2132</v>
      </c>
      <c r="B976" s="1" t="s">
        <v>2133</v>
      </c>
      <c r="C976" s="1" t="s">
        <v>2134</v>
      </c>
      <c r="D976" s="1" t="s">
        <v>9</v>
      </c>
      <c r="E976" s="1" t="s">
        <v>10</v>
      </c>
      <c r="F976" s="1" t="str">
        <f>IFERROR(__xludf.DUMMYFUNCTION("GOOGLETRANSLATE(C976,""fr"",""en"")"),"#VALUE!")</f>
        <v>#VALUE!</v>
      </c>
    </row>
    <row r="977" ht="15.75" customHeight="1">
      <c r="A977" s="1" t="s">
        <v>2132</v>
      </c>
      <c r="B977" s="1" t="s">
        <v>2135</v>
      </c>
      <c r="C977" s="1" t="s">
        <v>2136</v>
      </c>
      <c r="D977" s="1" t="s">
        <v>9</v>
      </c>
      <c r="E977" s="1" t="s">
        <v>10</v>
      </c>
      <c r="F977" s="1" t="str">
        <f>IFERROR(__xludf.DUMMYFUNCTION("GOOGLETRANSLATE(C977,""fr"",""en"")"),"#VALUE!")</f>
        <v>#VALUE!</v>
      </c>
    </row>
    <row r="978" ht="15.75" customHeight="1">
      <c r="A978" s="1" t="s">
        <v>2132</v>
      </c>
      <c r="B978" s="1" t="s">
        <v>2137</v>
      </c>
      <c r="C978" s="1" t="s">
        <v>2138</v>
      </c>
      <c r="D978" s="1" t="s">
        <v>9</v>
      </c>
      <c r="E978" s="1" t="s">
        <v>10</v>
      </c>
      <c r="F978" s="1" t="str">
        <f>IFERROR(__xludf.DUMMYFUNCTION("GOOGLETRANSLATE(C978,""fr"",""en"")"),"#VALUE!")</f>
        <v>#VALUE!</v>
      </c>
    </row>
    <row r="979" ht="15.75" customHeight="1">
      <c r="A979" s="1" t="s">
        <v>2132</v>
      </c>
      <c r="B979" s="1" t="s">
        <v>2139</v>
      </c>
      <c r="C979" s="1" t="s">
        <v>2140</v>
      </c>
      <c r="D979" s="1" t="s">
        <v>9</v>
      </c>
      <c r="E979" s="1" t="s">
        <v>10</v>
      </c>
      <c r="F979" s="1" t="str">
        <f>IFERROR(__xludf.DUMMYFUNCTION("GOOGLETRANSLATE(C979,""fr"",""en"")"),"#VALUE!")</f>
        <v>#VALUE!</v>
      </c>
    </row>
    <row r="980" ht="15.75" customHeight="1">
      <c r="A980" s="1" t="s">
        <v>2132</v>
      </c>
      <c r="B980" s="1" t="s">
        <v>2141</v>
      </c>
      <c r="C980" s="1" t="s">
        <v>2142</v>
      </c>
      <c r="D980" s="1" t="s">
        <v>9</v>
      </c>
      <c r="E980" s="1" t="s">
        <v>10</v>
      </c>
      <c r="F980" s="1" t="str">
        <f>IFERROR(__xludf.DUMMYFUNCTION("GOOGLETRANSLATE(C980,""fr"",""en"")"),"#VALUE!")</f>
        <v>#VALUE!</v>
      </c>
    </row>
    <row r="981" ht="15.75" customHeight="1">
      <c r="A981" s="1" t="s">
        <v>2132</v>
      </c>
      <c r="B981" s="1" t="s">
        <v>2143</v>
      </c>
      <c r="C981" s="1" t="s">
        <v>2144</v>
      </c>
      <c r="D981" s="1" t="s">
        <v>9</v>
      </c>
      <c r="E981" s="1" t="s">
        <v>10</v>
      </c>
      <c r="F981" s="1" t="str">
        <f>IFERROR(__xludf.DUMMYFUNCTION("GOOGLETRANSLATE(C981,""fr"",""en"")"),"#VALUE!")</f>
        <v>#VALUE!</v>
      </c>
    </row>
    <row r="982" ht="15.75" customHeight="1">
      <c r="A982" s="1" t="s">
        <v>2132</v>
      </c>
      <c r="B982" s="1" t="s">
        <v>2145</v>
      </c>
      <c r="C982" s="1" t="s">
        <v>2146</v>
      </c>
      <c r="D982" s="1" t="s">
        <v>9</v>
      </c>
      <c r="E982" s="1" t="s">
        <v>10</v>
      </c>
      <c r="F982" s="1" t="str">
        <f>IFERROR(__xludf.DUMMYFUNCTION("GOOGLETRANSLATE(C982,""fr"",""en"")"),"#VALUE!")</f>
        <v>#VALUE!</v>
      </c>
    </row>
    <row r="983" ht="15.75" customHeight="1">
      <c r="A983" s="1" t="s">
        <v>2132</v>
      </c>
      <c r="B983" s="1" t="s">
        <v>2147</v>
      </c>
      <c r="C983" s="1" t="s">
        <v>2148</v>
      </c>
      <c r="D983" s="1" t="s">
        <v>9</v>
      </c>
      <c r="E983" s="1" t="s">
        <v>10</v>
      </c>
      <c r="F983" s="1" t="str">
        <f>IFERROR(__xludf.DUMMYFUNCTION("GOOGLETRANSLATE(C983,""fr"",""en"")"),"#VALUE!")</f>
        <v>#VALUE!</v>
      </c>
    </row>
    <row r="984" ht="15.75" customHeight="1">
      <c r="A984" s="1" t="s">
        <v>2132</v>
      </c>
      <c r="B984" s="1" t="s">
        <v>2149</v>
      </c>
      <c r="C984" s="1" t="s">
        <v>2150</v>
      </c>
      <c r="D984" s="1" t="s">
        <v>9</v>
      </c>
      <c r="E984" s="1" t="s">
        <v>10</v>
      </c>
      <c r="F984" s="1" t="str">
        <f>IFERROR(__xludf.DUMMYFUNCTION("GOOGLETRANSLATE(C984,""fr"",""en"")"),"Price Content Reliable Insurance Fast Practical then the advisers are listening and lively. So you can quickly secure for cheap at the Olivier Insurance")</f>
        <v>Price Content Reliable Insurance Fast Practical then the advisers are listening and lively. So you can quickly secure for cheap at the Olivier Insurance</v>
      </c>
    </row>
    <row r="985" ht="15.75" customHeight="1">
      <c r="A985" s="1" t="s">
        <v>2151</v>
      </c>
      <c r="B985" s="1" t="s">
        <v>2152</v>
      </c>
      <c r="C985" s="1" t="s">
        <v>2153</v>
      </c>
      <c r="D985" s="1" t="s">
        <v>9</v>
      </c>
      <c r="E985" s="1" t="s">
        <v>10</v>
      </c>
      <c r="F985" s="1" t="str">
        <f>IFERROR(__xludf.DUMMYFUNCTION("GOOGLETRANSLATE(C985,""fr"",""en"")"),"#VALUE!")</f>
        <v>#VALUE!</v>
      </c>
    </row>
    <row r="986" ht="15.75" customHeight="1">
      <c r="A986" s="1" t="s">
        <v>2151</v>
      </c>
      <c r="B986" s="1" t="s">
        <v>2154</v>
      </c>
      <c r="C986" s="1" t="s">
        <v>2155</v>
      </c>
      <c r="D986" s="1" t="s">
        <v>9</v>
      </c>
      <c r="E986" s="1" t="s">
        <v>10</v>
      </c>
      <c r="F986" s="1" t="str">
        <f>IFERROR(__xludf.DUMMYFUNCTION("GOOGLETRANSLATE(C986,""fr"",""en"")"),"#VALUE!")</f>
        <v>#VALUE!</v>
      </c>
    </row>
    <row r="987" ht="15.75" customHeight="1">
      <c r="A987" s="1" t="s">
        <v>2151</v>
      </c>
      <c r="B987" s="1" t="s">
        <v>2156</v>
      </c>
      <c r="C987" s="1" t="s">
        <v>2157</v>
      </c>
      <c r="D987" s="1" t="s">
        <v>9</v>
      </c>
      <c r="E987" s="1" t="s">
        <v>10</v>
      </c>
      <c r="F987" s="1" t="str">
        <f>IFERROR(__xludf.DUMMYFUNCTION("GOOGLETRANSLATE(C987,""fr"",""en"")"),"#VALUE!")</f>
        <v>#VALUE!</v>
      </c>
    </row>
    <row r="988" ht="15.75" customHeight="1">
      <c r="A988" s="1" t="s">
        <v>2151</v>
      </c>
      <c r="B988" s="1" t="s">
        <v>2158</v>
      </c>
      <c r="C988" s="1" t="s">
        <v>2159</v>
      </c>
      <c r="D988" s="1" t="s">
        <v>9</v>
      </c>
      <c r="E988" s="1" t="s">
        <v>10</v>
      </c>
      <c r="F988" s="1" t="str">
        <f>IFERROR(__xludf.DUMMYFUNCTION("GOOGLETRANSLATE(C988,""fr"",""en"")"),"#VALUE!")</f>
        <v>#VALUE!</v>
      </c>
    </row>
    <row r="989" ht="15.75" customHeight="1">
      <c r="A989" s="1" t="s">
        <v>2151</v>
      </c>
      <c r="B989" s="1" t="s">
        <v>2160</v>
      </c>
      <c r="C989" s="1" t="s">
        <v>2161</v>
      </c>
      <c r="D989" s="1" t="s">
        <v>9</v>
      </c>
      <c r="E989" s="1" t="s">
        <v>10</v>
      </c>
      <c r="F989" s="1" t="str">
        <f>IFERROR(__xludf.DUMMYFUNCTION("GOOGLETRANSLATE(C989,""fr"",""en"")"),"#VALUE!")</f>
        <v>#VALUE!</v>
      </c>
    </row>
    <row r="990" ht="15.75" customHeight="1">
      <c r="A990" s="1" t="s">
        <v>2162</v>
      </c>
      <c r="B990" s="1" t="s">
        <v>2163</v>
      </c>
      <c r="C990" s="1" t="s">
        <v>2164</v>
      </c>
      <c r="D990" s="1" t="s">
        <v>9</v>
      </c>
      <c r="E990" s="1" t="s">
        <v>10</v>
      </c>
      <c r="F990" s="1" t="str">
        <f>IFERROR(__xludf.DUMMYFUNCTION("GOOGLETRANSLATE(C990,""fr"",""en"")"),"#VALUE!")</f>
        <v>#VALUE!</v>
      </c>
    </row>
    <row r="991" ht="15.75" customHeight="1">
      <c r="A991" s="1" t="s">
        <v>2162</v>
      </c>
      <c r="B991" s="1" t="s">
        <v>2165</v>
      </c>
      <c r="C991" s="1" t="s">
        <v>2166</v>
      </c>
      <c r="D991" s="1" t="s">
        <v>9</v>
      </c>
      <c r="E991" s="1" t="s">
        <v>10</v>
      </c>
      <c r="F991" s="1" t="str">
        <f>IFERROR(__xludf.DUMMYFUNCTION("GOOGLETRANSLATE(C991,""fr"",""en"")"),"#VALUE!")</f>
        <v>#VALUE!</v>
      </c>
    </row>
    <row r="992" ht="15.75" customHeight="1">
      <c r="A992" s="1" t="s">
        <v>2162</v>
      </c>
      <c r="B992" s="1" t="s">
        <v>2167</v>
      </c>
      <c r="C992" s="1" t="s">
        <v>2168</v>
      </c>
      <c r="D992" s="1" t="s">
        <v>9</v>
      </c>
      <c r="E992" s="1" t="s">
        <v>10</v>
      </c>
      <c r="F992" s="1" t="str">
        <f>IFERROR(__xludf.DUMMYFUNCTION("GOOGLETRANSLATE(C992,""fr"",""en"")"),"#VALUE!")</f>
        <v>#VALUE!</v>
      </c>
    </row>
    <row r="993" ht="15.75" customHeight="1">
      <c r="A993" s="1" t="s">
        <v>2162</v>
      </c>
      <c r="B993" s="1" t="s">
        <v>2169</v>
      </c>
      <c r="C993" s="1" t="s">
        <v>2170</v>
      </c>
      <c r="D993" s="1" t="s">
        <v>9</v>
      </c>
      <c r="E993" s="1" t="s">
        <v>10</v>
      </c>
      <c r="F993" s="1" t="str">
        <f>IFERROR(__xludf.DUMMYFUNCTION("GOOGLETRANSLATE(C993,""fr"",""en"")"),"#VALUE!")</f>
        <v>#VALUE!</v>
      </c>
    </row>
    <row r="994" ht="15.75" customHeight="1">
      <c r="A994" s="1" t="s">
        <v>2162</v>
      </c>
      <c r="B994" s="1" t="s">
        <v>2171</v>
      </c>
      <c r="C994" s="1" t="s">
        <v>2172</v>
      </c>
      <c r="D994" s="1" t="s">
        <v>9</v>
      </c>
      <c r="E994" s="1" t="s">
        <v>10</v>
      </c>
      <c r="F994" s="1" t="str">
        <f>IFERROR(__xludf.DUMMYFUNCTION("GOOGLETRANSLATE(C994,""fr"",""en"")"),"#VALUE!")</f>
        <v>#VALUE!</v>
      </c>
    </row>
    <row r="995" ht="15.75" customHeight="1">
      <c r="A995" s="1" t="s">
        <v>2162</v>
      </c>
      <c r="B995" s="1" t="s">
        <v>2173</v>
      </c>
      <c r="C995" s="1" t="s">
        <v>2174</v>
      </c>
      <c r="D995" s="1" t="s">
        <v>9</v>
      </c>
      <c r="E995" s="1" t="s">
        <v>10</v>
      </c>
      <c r="F995" s="1" t="str">
        <f>IFERROR(__xludf.DUMMYFUNCTION("GOOGLETRANSLATE(C995,""fr"",""en"")"),"#VALUE!")</f>
        <v>#VALUE!</v>
      </c>
    </row>
    <row r="996" ht="15.75" customHeight="1">
      <c r="A996" s="1" t="s">
        <v>2162</v>
      </c>
      <c r="B996" s="1" t="s">
        <v>2175</v>
      </c>
      <c r="C996" s="1" t="s">
        <v>2176</v>
      </c>
      <c r="D996" s="1" t="s">
        <v>9</v>
      </c>
      <c r="E996" s="1" t="s">
        <v>10</v>
      </c>
      <c r="F996" s="1" t="str">
        <f>IFERROR(__xludf.DUMMYFUNCTION("GOOGLETRANSLATE(C996,""fr"",""en"")"),"#VALUE!")</f>
        <v>#VALUE!</v>
      </c>
    </row>
    <row r="997" ht="15.75" customHeight="1">
      <c r="A997" s="1" t="s">
        <v>2162</v>
      </c>
      <c r="B997" s="1" t="s">
        <v>2177</v>
      </c>
      <c r="C997" s="1" t="s">
        <v>2178</v>
      </c>
      <c r="D997" s="1" t="s">
        <v>9</v>
      </c>
      <c r="E997" s="1" t="s">
        <v>10</v>
      </c>
      <c r="F997" s="1" t="str">
        <f>IFERROR(__xludf.DUMMYFUNCTION("GOOGLETRANSLATE(C997,""fr"",""en"")"),"#VALUE!")</f>
        <v>#VALUE!</v>
      </c>
    </row>
    <row r="998" ht="15.75" customHeight="1">
      <c r="A998" s="1" t="s">
        <v>2162</v>
      </c>
      <c r="B998" s="1" t="s">
        <v>2179</v>
      </c>
      <c r="C998" s="1" t="s">
        <v>2180</v>
      </c>
      <c r="D998" s="1" t="s">
        <v>9</v>
      </c>
      <c r="E998" s="1" t="s">
        <v>10</v>
      </c>
      <c r="F998" s="1" t="str">
        <f>IFERROR(__xludf.DUMMYFUNCTION("GOOGLETRANSLATE(C998,""fr"",""en"")"),"#VALUE!")</f>
        <v>#VALUE!</v>
      </c>
    </row>
    <row r="999" ht="15.75" customHeight="1">
      <c r="A999" s="1" t="s">
        <v>2162</v>
      </c>
      <c r="B999" s="1" t="s">
        <v>2181</v>
      </c>
      <c r="C999" s="1" t="s">
        <v>2182</v>
      </c>
      <c r="D999" s="1" t="s">
        <v>9</v>
      </c>
      <c r="E999" s="1" t="s">
        <v>10</v>
      </c>
      <c r="F999" s="1" t="str">
        <f>IFERROR(__xludf.DUMMYFUNCTION("GOOGLETRANSLATE(C999,""fr"",""en"")"),"#VALUE!")</f>
        <v>#VALUE!</v>
      </c>
    </row>
    <row r="1000" ht="15.75" customHeight="1">
      <c r="A1000" s="1" t="s">
        <v>2162</v>
      </c>
      <c r="B1000" s="1" t="s">
        <v>2183</v>
      </c>
      <c r="C1000" s="1" t="s">
        <v>2184</v>
      </c>
      <c r="D1000" s="1" t="s">
        <v>9</v>
      </c>
      <c r="E1000" s="1" t="s">
        <v>10</v>
      </c>
      <c r="F1000" s="1" t="str">
        <f>IFERROR(__xludf.DUMMYFUNCTION("GOOGLETRANSLATE(C1000,""fr"",""en"")"),"#VALUE!")</f>
        <v>#VALUE!</v>
      </c>
    </row>
    <row r="1001" ht="15.75" customHeight="1">
      <c r="A1001" s="1" t="s">
        <v>2162</v>
      </c>
      <c r="B1001" s="1" t="s">
        <v>2185</v>
      </c>
      <c r="C1001" s="1" t="s">
        <v>2186</v>
      </c>
      <c r="D1001" s="1" t="s">
        <v>9</v>
      </c>
      <c r="E1001" s="1" t="s">
        <v>10</v>
      </c>
      <c r="F1001" s="1" t="str">
        <f>IFERROR(__xludf.DUMMYFUNCTION("GOOGLETRANSLATE(C1001,""fr"",""en"")"),"#VALUE!")</f>
        <v>#VALUE!</v>
      </c>
    </row>
    <row r="1002" ht="15.75" customHeight="1">
      <c r="A1002" s="1" t="s">
        <v>2162</v>
      </c>
      <c r="B1002" s="1" t="s">
        <v>2187</v>
      </c>
      <c r="C1002" s="1" t="s">
        <v>2188</v>
      </c>
      <c r="D1002" s="1" t="s">
        <v>9</v>
      </c>
      <c r="E1002" s="1" t="s">
        <v>10</v>
      </c>
      <c r="F1002" s="1" t="str">
        <f>IFERROR(__xludf.DUMMYFUNCTION("GOOGLETRANSLATE(C1002,""fr"",""en"")"),"#VALUE!")</f>
        <v>#VALUE!</v>
      </c>
    </row>
    <row r="1003" ht="15.75" customHeight="1">
      <c r="A1003" s="1" t="s">
        <v>2189</v>
      </c>
      <c r="B1003" s="1" t="s">
        <v>2190</v>
      </c>
      <c r="C1003" s="1" t="s">
        <v>2191</v>
      </c>
      <c r="D1003" s="1" t="s">
        <v>9</v>
      </c>
      <c r="E1003" s="1" t="s">
        <v>10</v>
      </c>
      <c r="F1003" s="1" t="str">
        <f>IFERROR(__xludf.DUMMYFUNCTION("GOOGLETRANSLATE(C1003,""fr"",""en"")"),"#VALUE!")</f>
        <v>#VALUE!</v>
      </c>
    </row>
    <row r="1004" ht="15.75" customHeight="1">
      <c r="A1004" s="1" t="s">
        <v>2189</v>
      </c>
      <c r="B1004" s="1" t="s">
        <v>2192</v>
      </c>
      <c r="C1004" s="1" t="s">
        <v>2193</v>
      </c>
      <c r="D1004" s="1" t="s">
        <v>9</v>
      </c>
      <c r="E1004" s="1" t="s">
        <v>10</v>
      </c>
      <c r="F1004" s="1" t="str">
        <f>IFERROR(__xludf.DUMMYFUNCTION("GOOGLETRANSLATE(C1004,""fr"",""en"")"),"#VALUE!")</f>
        <v>#VALUE!</v>
      </c>
    </row>
    <row r="1005" ht="15.75" customHeight="1">
      <c r="A1005" s="1" t="s">
        <v>2189</v>
      </c>
      <c r="B1005" s="1" t="s">
        <v>2194</v>
      </c>
      <c r="C1005" s="1" t="s">
        <v>2195</v>
      </c>
      <c r="D1005" s="1" t="s">
        <v>9</v>
      </c>
      <c r="E1005" s="1" t="s">
        <v>10</v>
      </c>
      <c r="F1005" s="1" t="str">
        <f>IFERROR(__xludf.DUMMYFUNCTION("GOOGLETRANSLATE(C1005,""fr"",""en"")"),"#VALUE!")</f>
        <v>#VALUE!</v>
      </c>
    </row>
    <row r="1006" ht="15.75" customHeight="1">
      <c r="A1006" s="1" t="s">
        <v>2196</v>
      </c>
      <c r="B1006" s="1" t="s">
        <v>2197</v>
      </c>
      <c r="C1006" s="1" t="s">
        <v>2198</v>
      </c>
      <c r="D1006" s="1" t="s">
        <v>9</v>
      </c>
      <c r="E1006" s="1" t="s">
        <v>10</v>
      </c>
      <c r="F1006" s="1" t="str">
        <f>IFERROR(__xludf.DUMMYFUNCTION("GOOGLETRANSLATE(C1006,""fr"",""en"")"),"#VALUE!")</f>
        <v>#VALUE!</v>
      </c>
    </row>
    <row r="1007" ht="15.75" customHeight="1">
      <c r="A1007" s="1" t="s">
        <v>2196</v>
      </c>
      <c r="B1007" s="1" t="s">
        <v>2199</v>
      </c>
      <c r="C1007" s="1" t="s">
        <v>2200</v>
      </c>
      <c r="D1007" s="1" t="s">
        <v>9</v>
      </c>
      <c r="E1007" s="1" t="s">
        <v>10</v>
      </c>
      <c r="F1007" s="1" t="str">
        <f>IFERROR(__xludf.DUMMYFUNCTION("GOOGLETRANSLATE(C1007,""fr"",""en"")"),"The prices are very satisfactory, and affordable, I recommend the olive tree to all because the quality of the service is there, the services are not overlooked at the expense of the price, thank you the olive tree.")</f>
        <v>The prices are very satisfactory, and affordable, I recommend the olive tree to all because the quality of the service is there, the services are not overlooked at the expense of the price, thank you the olive tree.</v>
      </c>
    </row>
    <row r="1008" ht="15.75" customHeight="1">
      <c r="A1008" s="1" t="s">
        <v>2196</v>
      </c>
      <c r="B1008" s="1" t="s">
        <v>2201</v>
      </c>
      <c r="C1008" s="1" t="s">
        <v>2202</v>
      </c>
      <c r="D1008" s="1" t="s">
        <v>9</v>
      </c>
      <c r="E1008" s="1" t="s">
        <v>10</v>
      </c>
      <c r="F1008" s="1" t="str">
        <f>IFERROR(__xludf.DUMMYFUNCTION("GOOGLETRANSLATE(C1008,""fr"",""en"")"),"#VALUE!")</f>
        <v>#VALUE!</v>
      </c>
    </row>
    <row r="1009" ht="15.75" customHeight="1">
      <c r="A1009" s="1" t="s">
        <v>2203</v>
      </c>
      <c r="B1009" s="1" t="s">
        <v>2204</v>
      </c>
      <c r="C1009" s="1" t="s">
        <v>2205</v>
      </c>
      <c r="D1009" s="1" t="s">
        <v>9</v>
      </c>
      <c r="E1009" s="1" t="s">
        <v>10</v>
      </c>
      <c r="F1009" s="1" t="str">
        <f>IFERROR(__xludf.DUMMYFUNCTION("GOOGLETRANSLATE(C1009,""fr"",""en"")"),"#VALUE!")</f>
        <v>#VALUE!</v>
      </c>
    </row>
    <row r="1010" ht="15.75" customHeight="1">
      <c r="A1010" s="1" t="s">
        <v>2203</v>
      </c>
      <c r="B1010" s="1" t="s">
        <v>2206</v>
      </c>
      <c r="C1010" s="1" t="s">
        <v>2207</v>
      </c>
      <c r="D1010" s="1" t="s">
        <v>9</v>
      </c>
      <c r="E1010" s="1" t="s">
        <v>10</v>
      </c>
      <c r="F1010" s="1" t="str">
        <f>IFERROR(__xludf.DUMMYFUNCTION("GOOGLETRANSLATE(C1010,""fr"",""en"")"),"#VALUE!")</f>
        <v>#VALUE!</v>
      </c>
    </row>
    <row r="1011" ht="15.75" customHeight="1">
      <c r="A1011" s="1" t="s">
        <v>2208</v>
      </c>
      <c r="B1011" s="1" t="s">
        <v>2209</v>
      </c>
      <c r="C1011" s="1" t="s">
        <v>2210</v>
      </c>
      <c r="D1011" s="1" t="s">
        <v>9</v>
      </c>
      <c r="E1011" s="1" t="s">
        <v>10</v>
      </c>
      <c r="F1011" s="1" t="str">
        <f>IFERROR(__xludf.DUMMYFUNCTION("GOOGLETRANSLATE(C1011,""fr"",""en"")"),"#VALUE!")</f>
        <v>#VALUE!</v>
      </c>
    </row>
    <row r="1012" ht="15.75" customHeight="1">
      <c r="A1012" s="1" t="s">
        <v>2208</v>
      </c>
      <c r="B1012" s="1" t="s">
        <v>2211</v>
      </c>
      <c r="C1012" s="1" t="s">
        <v>2212</v>
      </c>
      <c r="D1012" s="1" t="s">
        <v>9</v>
      </c>
      <c r="E1012" s="1" t="s">
        <v>10</v>
      </c>
      <c r="F1012" s="1" t="str">
        <f>IFERROR(__xludf.DUMMYFUNCTION("GOOGLETRANSLATE(C1012,""fr"",""en"")"),"#VALUE!")</f>
        <v>#VALUE!</v>
      </c>
    </row>
    <row r="1013" ht="15.75" customHeight="1">
      <c r="A1013" s="1" t="s">
        <v>2208</v>
      </c>
      <c r="B1013" s="1" t="s">
        <v>2213</v>
      </c>
      <c r="C1013" s="1" t="s">
        <v>2214</v>
      </c>
      <c r="D1013" s="1" t="s">
        <v>9</v>
      </c>
      <c r="E1013" s="1" t="s">
        <v>10</v>
      </c>
      <c r="F1013" s="1" t="str">
        <f>IFERROR(__xludf.DUMMYFUNCTION("GOOGLETRANSLATE(C1013,""fr"",""en"")"),"#VALUE!")</f>
        <v>#VALUE!</v>
      </c>
    </row>
    <row r="1014" ht="15.75" customHeight="1">
      <c r="A1014" s="1" t="s">
        <v>2208</v>
      </c>
      <c r="B1014" s="1" t="s">
        <v>2215</v>
      </c>
      <c r="C1014" s="1" t="s">
        <v>2216</v>
      </c>
      <c r="D1014" s="1" t="s">
        <v>9</v>
      </c>
      <c r="E1014" s="1" t="s">
        <v>10</v>
      </c>
      <c r="F1014" s="1" t="str">
        <f>IFERROR(__xludf.DUMMYFUNCTION("GOOGLETRANSLATE(C1014,""fr"",""en"")"),"#VALUE!")</f>
        <v>#VALUE!</v>
      </c>
    </row>
    <row r="1015" ht="15.75" customHeight="1">
      <c r="A1015" s="1" t="s">
        <v>2208</v>
      </c>
      <c r="B1015" s="1" t="s">
        <v>2217</v>
      </c>
      <c r="C1015" s="1" t="s">
        <v>2218</v>
      </c>
      <c r="D1015" s="1" t="s">
        <v>9</v>
      </c>
      <c r="E1015" s="1" t="s">
        <v>10</v>
      </c>
      <c r="F1015" s="1" t="str">
        <f>IFERROR(__xludf.DUMMYFUNCTION("GOOGLETRANSLATE(C1015,""fr"",""en"")"),"#VALUE!")</f>
        <v>#VALUE!</v>
      </c>
    </row>
    <row r="1016" ht="15.75" customHeight="1">
      <c r="A1016" s="1" t="s">
        <v>2208</v>
      </c>
      <c r="B1016" s="1" t="s">
        <v>2219</v>
      </c>
      <c r="C1016" s="1" t="s">
        <v>2220</v>
      </c>
      <c r="D1016" s="1" t="s">
        <v>9</v>
      </c>
      <c r="E1016" s="1" t="s">
        <v>10</v>
      </c>
      <c r="F1016" s="1" t="str">
        <f>IFERROR(__xludf.DUMMYFUNCTION("GOOGLETRANSLATE(C1016,""fr"",""en"")"),"#VALUE!")</f>
        <v>#VALUE!</v>
      </c>
    </row>
    <row r="1017" ht="15.75" customHeight="1">
      <c r="A1017" s="1" t="s">
        <v>2221</v>
      </c>
      <c r="B1017" s="1" t="s">
        <v>2222</v>
      </c>
      <c r="C1017" s="1" t="s">
        <v>2223</v>
      </c>
      <c r="D1017" s="1" t="s">
        <v>9</v>
      </c>
      <c r="E1017" s="1" t="s">
        <v>10</v>
      </c>
      <c r="F1017" s="1" t="str">
        <f>IFERROR(__xludf.DUMMYFUNCTION("GOOGLETRANSLATE(C1017,""fr"",""en"")"),"#VALUE!")</f>
        <v>#VALUE!</v>
      </c>
    </row>
    <row r="1018" ht="15.75" customHeight="1">
      <c r="A1018" s="1" t="s">
        <v>2221</v>
      </c>
      <c r="B1018" s="1" t="s">
        <v>2224</v>
      </c>
      <c r="C1018" s="1" t="s">
        <v>2225</v>
      </c>
      <c r="D1018" s="1" t="s">
        <v>9</v>
      </c>
      <c r="E1018" s="1" t="s">
        <v>10</v>
      </c>
      <c r="F1018" s="1" t="str">
        <f>IFERROR(__xludf.DUMMYFUNCTION("GOOGLETRANSLATE(C1018,""fr"",""en"")"),"#VALUE!")</f>
        <v>#VALUE!</v>
      </c>
    </row>
    <row r="1019" ht="15.75" customHeight="1">
      <c r="A1019" s="1" t="s">
        <v>2221</v>
      </c>
      <c r="B1019" s="1" t="s">
        <v>2226</v>
      </c>
      <c r="C1019" s="1" t="s">
        <v>2227</v>
      </c>
      <c r="D1019" s="1" t="s">
        <v>9</v>
      </c>
      <c r="E1019" s="1" t="s">
        <v>10</v>
      </c>
      <c r="F1019" s="1" t="str">
        <f>IFERROR(__xludf.DUMMYFUNCTION("GOOGLETRANSLATE(C1019,""fr"",""en"")"),"#VALUE!")</f>
        <v>#VALUE!</v>
      </c>
    </row>
    <row r="1020" ht="15.75" customHeight="1">
      <c r="A1020" s="1" t="s">
        <v>2221</v>
      </c>
      <c r="B1020" s="1" t="s">
        <v>2228</v>
      </c>
      <c r="C1020" s="1" t="s">
        <v>2229</v>
      </c>
      <c r="D1020" s="1" t="s">
        <v>9</v>
      </c>
      <c r="E1020" s="1" t="s">
        <v>10</v>
      </c>
      <c r="F1020" s="1" t="str">
        <f>IFERROR(__xludf.DUMMYFUNCTION("GOOGLETRANSLATE(C1020,""fr"",""en"")"),"#VALUE!")</f>
        <v>#VALUE!</v>
      </c>
    </row>
    <row r="1021" ht="15.75" customHeight="1">
      <c r="A1021" s="1" t="s">
        <v>2221</v>
      </c>
      <c r="B1021" s="1" t="s">
        <v>2230</v>
      </c>
      <c r="C1021" s="1" t="s">
        <v>2231</v>
      </c>
      <c r="D1021" s="1" t="s">
        <v>9</v>
      </c>
      <c r="E1021" s="1" t="s">
        <v>10</v>
      </c>
      <c r="F1021" s="1" t="str">
        <f>IFERROR(__xludf.DUMMYFUNCTION("GOOGLETRANSLATE(C1021,""fr"",""en"")"),"#VALUE!")</f>
        <v>#VALUE!</v>
      </c>
    </row>
    <row r="1022" ht="15.75" customHeight="1">
      <c r="A1022" s="1" t="s">
        <v>2221</v>
      </c>
      <c r="B1022" s="1" t="s">
        <v>2232</v>
      </c>
      <c r="C1022" s="1" t="s">
        <v>2233</v>
      </c>
      <c r="D1022" s="1" t="s">
        <v>9</v>
      </c>
      <c r="E1022" s="1" t="s">
        <v>10</v>
      </c>
      <c r="F1022" s="1" t="str">
        <f>IFERROR(__xludf.DUMMYFUNCTION("GOOGLETRANSLATE(C1022,""fr"",""en"")"),"#VALUE!")</f>
        <v>#VALUE!</v>
      </c>
    </row>
    <row r="1023" ht="15.75" customHeight="1">
      <c r="A1023" s="1" t="s">
        <v>2221</v>
      </c>
      <c r="B1023" s="1" t="s">
        <v>2234</v>
      </c>
      <c r="C1023" s="1" t="s">
        <v>2235</v>
      </c>
      <c r="D1023" s="1" t="s">
        <v>9</v>
      </c>
      <c r="E1023" s="1" t="s">
        <v>10</v>
      </c>
      <c r="F1023" s="1" t="str">
        <f>IFERROR(__xludf.DUMMYFUNCTION("GOOGLETRANSLATE(C1023,""fr"",""en"")"),"#VALUE!")</f>
        <v>#VALUE!</v>
      </c>
    </row>
    <row r="1024" ht="15.75" customHeight="1">
      <c r="A1024" s="1" t="s">
        <v>2221</v>
      </c>
      <c r="B1024" s="1" t="s">
        <v>2236</v>
      </c>
      <c r="C1024" s="1" t="s">
        <v>2237</v>
      </c>
      <c r="D1024" s="1" t="s">
        <v>9</v>
      </c>
      <c r="E1024" s="1" t="s">
        <v>10</v>
      </c>
      <c r="F1024" s="1" t="str">
        <f>IFERROR(__xludf.DUMMYFUNCTION("GOOGLETRANSLATE(C1024,""fr"",""en"")"),"#VALUE!")</f>
        <v>#VALUE!</v>
      </c>
    </row>
    <row r="1025" ht="15.75" customHeight="1">
      <c r="A1025" s="1" t="s">
        <v>2221</v>
      </c>
      <c r="B1025" s="1" t="s">
        <v>2238</v>
      </c>
      <c r="C1025" s="1" t="s">
        <v>2239</v>
      </c>
      <c r="D1025" s="1" t="s">
        <v>9</v>
      </c>
      <c r="E1025" s="1" t="s">
        <v>10</v>
      </c>
      <c r="F1025" s="1" t="str">
        <f>IFERROR(__xludf.DUMMYFUNCTION("GOOGLETRANSLATE(C1025,""fr"",""en"")"),"#VALUE!")</f>
        <v>#VALUE!</v>
      </c>
    </row>
    <row r="1026" ht="15.75" customHeight="1">
      <c r="A1026" s="1" t="s">
        <v>2221</v>
      </c>
      <c r="B1026" s="1" t="s">
        <v>2240</v>
      </c>
      <c r="C1026" s="1" t="s">
        <v>2241</v>
      </c>
      <c r="D1026" s="1" t="s">
        <v>9</v>
      </c>
      <c r="E1026" s="1" t="s">
        <v>10</v>
      </c>
      <c r="F1026" s="1" t="str">
        <f>IFERROR(__xludf.DUMMYFUNCTION("GOOGLETRANSLATE(C1026,""fr"",""en"")"),"#VALUE!")</f>
        <v>#VALUE!</v>
      </c>
    </row>
    <row r="1027" ht="15.75" customHeight="1">
      <c r="A1027" s="1" t="s">
        <v>2221</v>
      </c>
      <c r="B1027" s="1" t="s">
        <v>2242</v>
      </c>
      <c r="C1027" s="1" t="s">
        <v>2243</v>
      </c>
      <c r="D1027" s="1" t="s">
        <v>9</v>
      </c>
      <c r="E1027" s="1" t="s">
        <v>10</v>
      </c>
      <c r="F1027" s="1" t="str">
        <f>IFERROR(__xludf.DUMMYFUNCTION("GOOGLETRANSLATE(C1027,""fr"",""en"")"),"#VALUE!")</f>
        <v>#VALUE!</v>
      </c>
    </row>
    <row r="1028" ht="15.75" customHeight="1">
      <c r="A1028" s="1" t="s">
        <v>2244</v>
      </c>
      <c r="B1028" s="1" t="s">
        <v>2245</v>
      </c>
      <c r="C1028" s="1" t="s">
        <v>2246</v>
      </c>
      <c r="D1028" s="1" t="s">
        <v>9</v>
      </c>
      <c r="E1028" s="1" t="s">
        <v>10</v>
      </c>
      <c r="F1028" s="1" t="str">
        <f>IFERROR(__xludf.DUMMYFUNCTION("GOOGLETRANSLATE(C1028,""fr"",""en"")"),"Very satisfied with the ultra competitive price and the simplicity of online registration.
Efficient phone information by a listening advisor.")</f>
        <v>Very satisfied with the ultra competitive price and the simplicity of online registration.
Efficient phone information by a listening advisor.</v>
      </c>
    </row>
    <row r="1029" ht="15.75" customHeight="1">
      <c r="A1029" s="1" t="s">
        <v>2244</v>
      </c>
      <c r="B1029" s="1" t="s">
        <v>2247</v>
      </c>
      <c r="C1029" s="1" t="s">
        <v>2248</v>
      </c>
      <c r="D1029" s="1" t="s">
        <v>9</v>
      </c>
      <c r="E1029" s="1" t="s">
        <v>10</v>
      </c>
      <c r="F1029" s="1" t="str">
        <f>IFERROR(__xludf.DUMMYFUNCTION("GOOGLETRANSLATE(C1029,""fr"",""en"")"),"Prices are very satisfactory for young drivers. As I have just contract insurance, I could give you my opinion to the use ....")</f>
        <v>Prices are very satisfactory for young drivers. As I have just contract insurance, I could give you my opinion to the use ....</v>
      </c>
    </row>
    <row r="1030" ht="15.75" customHeight="1">
      <c r="A1030" s="1" t="s">
        <v>2244</v>
      </c>
      <c r="B1030" s="1" t="s">
        <v>2249</v>
      </c>
      <c r="C1030" s="1" t="s">
        <v>2250</v>
      </c>
      <c r="D1030" s="1" t="s">
        <v>9</v>
      </c>
      <c r="E1030" s="1" t="s">
        <v>10</v>
      </c>
      <c r="F1030" s="1" t="str">
        <f>IFERROR(__xludf.DUMMYFUNCTION("GOOGLETRANSLATE(C1030,""fr"",""en"")"),"#VALUE!")</f>
        <v>#VALUE!</v>
      </c>
    </row>
    <row r="1031" ht="15.75" customHeight="1">
      <c r="A1031" s="1" t="s">
        <v>2244</v>
      </c>
      <c r="B1031" s="1" t="s">
        <v>2251</v>
      </c>
      <c r="C1031" s="1" t="s">
        <v>2252</v>
      </c>
      <c r="D1031" s="1" t="s">
        <v>9</v>
      </c>
      <c r="E1031" s="1" t="s">
        <v>10</v>
      </c>
      <c r="F1031" s="1" t="str">
        <f>IFERROR(__xludf.DUMMYFUNCTION("GOOGLETRANSLATE(C1031,""fr"",""en"")"),"#VALUE!")</f>
        <v>#VALUE!</v>
      </c>
    </row>
    <row r="1032" ht="15.75" customHeight="1">
      <c r="A1032" s="1" t="s">
        <v>2244</v>
      </c>
      <c r="B1032" s="1" t="s">
        <v>2253</v>
      </c>
      <c r="C1032" s="1" t="s">
        <v>2254</v>
      </c>
      <c r="D1032" s="1" t="s">
        <v>9</v>
      </c>
      <c r="E1032" s="1" t="s">
        <v>10</v>
      </c>
      <c r="F1032" s="1" t="str">
        <f>IFERROR(__xludf.DUMMYFUNCTION("GOOGLETRANSLATE(C1032,""fr"",""en"")"),"#VALUE!")</f>
        <v>#VALUE!</v>
      </c>
    </row>
    <row r="1033" ht="15.75" customHeight="1">
      <c r="A1033" s="1" t="s">
        <v>2244</v>
      </c>
      <c r="B1033" s="1" t="s">
        <v>2255</v>
      </c>
      <c r="C1033" s="1" t="s">
        <v>2256</v>
      </c>
      <c r="D1033" s="1" t="s">
        <v>9</v>
      </c>
      <c r="E1033" s="1" t="s">
        <v>10</v>
      </c>
      <c r="F1033" s="1" t="str">
        <f>IFERROR(__xludf.DUMMYFUNCTION("GOOGLETRANSLATE(C1033,""fr"",""en"")"),"#VALUE!")</f>
        <v>#VALUE!</v>
      </c>
    </row>
    <row r="1034" ht="15.75" customHeight="1">
      <c r="A1034" s="1" t="s">
        <v>2244</v>
      </c>
      <c r="B1034" s="1" t="s">
        <v>2257</v>
      </c>
      <c r="C1034" s="1" t="s">
        <v>2258</v>
      </c>
      <c r="D1034" s="1" t="s">
        <v>9</v>
      </c>
      <c r="E1034" s="1" t="s">
        <v>10</v>
      </c>
      <c r="F1034" s="1" t="str">
        <f>IFERROR(__xludf.DUMMYFUNCTION("GOOGLETRANSLATE(C1034,""fr"",""en"")"),"#VALUE!")</f>
        <v>#VALUE!</v>
      </c>
    </row>
    <row r="1035" ht="15.75" customHeight="1">
      <c r="A1035" s="1" t="s">
        <v>2244</v>
      </c>
      <c r="B1035" s="1" t="s">
        <v>2259</v>
      </c>
      <c r="C1035" s="1" t="s">
        <v>2260</v>
      </c>
      <c r="D1035" s="1" t="s">
        <v>9</v>
      </c>
      <c r="E1035" s="1" t="s">
        <v>10</v>
      </c>
      <c r="F1035" s="1" t="str">
        <f>IFERROR(__xludf.DUMMYFUNCTION("GOOGLETRANSLATE(C1035,""fr"",""en"")"),"#VALUE!")</f>
        <v>#VALUE!</v>
      </c>
    </row>
    <row r="1036" ht="15.75" customHeight="1">
      <c r="A1036" s="1" t="s">
        <v>2244</v>
      </c>
      <c r="B1036" s="1" t="s">
        <v>2261</v>
      </c>
      <c r="C1036" s="1" t="s">
        <v>2262</v>
      </c>
      <c r="D1036" s="1" t="s">
        <v>9</v>
      </c>
      <c r="E1036" s="1" t="s">
        <v>10</v>
      </c>
      <c r="F1036" s="1" t="str">
        <f>IFERROR(__xludf.DUMMYFUNCTION("GOOGLETRANSLATE(C1036,""fr"",""en"")"),"#VALUE!")</f>
        <v>#VALUE!</v>
      </c>
    </row>
    <row r="1037" ht="15.75" customHeight="1">
      <c r="A1037" s="1" t="s">
        <v>2244</v>
      </c>
      <c r="B1037" s="1" t="s">
        <v>2263</v>
      </c>
      <c r="C1037" s="1" t="s">
        <v>2264</v>
      </c>
      <c r="D1037" s="1" t="s">
        <v>9</v>
      </c>
      <c r="E1037" s="1" t="s">
        <v>10</v>
      </c>
      <c r="F1037" s="1" t="str">
        <f>IFERROR(__xludf.DUMMYFUNCTION("GOOGLETRANSLATE(C1037,""fr"",""en"")"),"#VALUE!")</f>
        <v>#VALUE!</v>
      </c>
    </row>
    <row r="1038" ht="15.75" customHeight="1">
      <c r="A1038" s="1" t="s">
        <v>2244</v>
      </c>
      <c r="B1038" s="1" t="s">
        <v>2265</v>
      </c>
      <c r="C1038" s="1" t="s">
        <v>2266</v>
      </c>
      <c r="D1038" s="1" t="s">
        <v>9</v>
      </c>
      <c r="E1038" s="1" t="s">
        <v>10</v>
      </c>
      <c r="F1038" s="1" t="str">
        <f>IFERROR(__xludf.DUMMYFUNCTION("GOOGLETRANSLATE(C1038,""fr"",""en"")"),"#VALUE!")</f>
        <v>#VALUE!</v>
      </c>
    </row>
    <row r="1039" ht="15.75" customHeight="1">
      <c r="A1039" s="1" t="s">
        <v>2267</v>
      </c>
      <c r="B1039" s="1" t="s">
        <v>2268</v>
      </c>
      <c r="C1039" s="1" t="s">
        <v>2269</v>
      </c>
      <c r="D1039" s="1" t="s">
        <v>9</v>
      </c>
      <c r="E1039" s="1" t="s">
        <v>10</v>
      </c>
      <c r="F1039" s="1" t="str">
        <f>IFERROR(__xludf.DUMMYFUNCTION("GOOGLETRANSLATE(C1039,""fr"",""en"")"),"#VALUE!")</f>
        <v>#VALUE!</v>
      </c>
    </row>
    <row r="1040" ht="15.75" customHeight="1">
      <c r="A1040" s="1" t="s">
        <v>2267</v>
      </c>
      <c r="B1040" s="1" t="s">
        <v>2270</v>
      </c>
      <c r="C1040" s="1" t="s">
        <v>2271</v>
      </c>
      <c r="D1040" s="1" t="s">
        <v>9</v>
      </c>
      <c r="E1040" s="1" t="s">
        <v>10</v>
      </c>
      <c r="F1040" s="1" t="str">
        <f>IFERROR(__xludf.DUMMYFUNCTION("GOOGLETRANSLATE(C1040,""fr"",""en"")"),"#VALUE!")</f>
        <v>#VALUE!</v>
      </c>
    </row>
    <row r="1041" ht="15.75" customHeight="1">
      <c r="A1041" s="1" t="s">
        <v>2267</v>
      </c>
      <c r="B1041" s="1" t="s">
        <v>2272</v>
      </c>
      <c r="C1041" s="1" t="s">
        <v>2273</v>
      </c>
      <c r="D1041" s="1" t="s">
        <v>9</v>
      </c>
      <c r="E1041" s="1" t="s">
        <v>10</v>
      </c>
      <c r="F1041" s="1" t="str">
        <f>IFERROR(__xludf.DUMMYFUNCTION("GOOGLETRANSLATE(C1041,""fr"",""en"")"),"#VALUE!")</f>
        <v>#VALUE!</v>
      </c>
    </row>
    <row r="1042" ht="15.75" customHeight="1">
      <c r="A1042" s="1" t="s">
        <v>2267</v>
      </c>
      <c r="B1042" s="1" t="s">
        <v>2274</v>
      </c>
      <c r="C1042" s="1" t="s">
        <v>2275</v>
      </c>
      <c r="D1042" s="1" t="s">
        <v>9</v>
      </c>
      <c r="E1042" s="1" t="s">
        <v>10</v>
      </c>
      <c r="F1042" s="1" t="str">
        <f>IFERROR(__xludf.DUMMYFUNCTION("GOOGLETRANSLATE(C1042,""fr"",""en"")"),"#VALUE!")</f>
        <v>#VALUE!</v>
      </c>
    </row>
    <row r="1043" ht="15.75" customHeight="1">
      <c r="A1043" s="1" t="s">
        <v>2267</v>
      </c>
      <c r="B1043" s="1" t="s">
        <v>2276</v>
      </c>
      <c r="C1043" s="1" t="s">
        <v>2277</v>
      </c>
      <c r="D1043" s="1" t="s">
        <v>9</v>
      </c>
      <c r="E1043" s="1" t="s">
        <v>10</v>
      </c>
      <c r="F1043" s="1" t="str">
        <f>IFERROR(__xludf.DUMMYFUNCTION("GOOGLETRANSLATE(C1043,""fr"",""en"")"),"#VALUE!")</f>
        <v>#VALUE!</v>
      </c>
    </row>
    <row r="1044" ht="15.75" customHeight="1">
      <c r="A1044" s="1" t="s">
        <v>2267</v>
      </c>
      <c r="B1044" s="1" t="s">
        <v>2278</v>
      </c>
      <c r="C1044" s="1" t="s">
        <v>2279</v>
      </c>
      <c r="D1044" s="1" t="s">
        <v>9</v>
      </c>
      <c r="E1044" s="1" t="s">
        <v>10</v>
      </c>
      <c r="F1044" s="1" t="str">
        <f>IFERROR(__xludf.DUMMYFUNCTION("GOOGLETRANSLATE(C1044,""fr"",""en"")"),"#VALUE!")</f>
        <v>#VALUE!</v>
      </c>
    </row>
    <row r="1045" ht="15.75" customHeight="1">
      <c r="A1045" s="1" t="s">
        <v>2267</v>
      </c>
      <c r="B1045" s="1" t="s">
        <v>2280</v>
      </c>
      <c r="C1045" s="1" t="s">
        <v>2281</v>
      </c>
      <c r="D1045" s="1" t="s">
        <v>9</v>
      </c>
      <c r="E1045" s="1" t="s">
        <v>10</v>
      </c>
      <c r="F1045" s="1" t="str">
        <f>IFERROR(__xludf.DUMMYFUNCTION("GOOGLETRANSLATE(C1045,""fr"",""en"")"),"#VALUE!")</f>
        <v>#VALUE!</v>
      </c>
    </row>
    <row r="1046" ht="15.75" customHeight="1">
      <c r="A1046" s="1" t="s">
        <v>2267</v>
      </c>
      <c r="B1046" s="1" t="s">
        <v>2282</v>
      </c>
      <c r="C1046" s="1" t="s">
        <v>2283</v>
      </c>
      <c r="D1046" s="1" t="s">
        <v>9</v>
      </c>
      <c r="E1046" s="1" t="s">
        <v>10</v>
      </c>
      <c r="F1046" s="1" t="str">
        <f>IFERROR(__xludf.DUMMYFUNCTION("GOOGLETRANSLATE(C1046,""fr"",""en"")"),"#VALUE!")</f>
        <v>#VALUE!</v>
      </c>
    </row>
    <row r="1047" ht="15.75" customHeight="1">
      <c r="A1047" s="1" t="s">
        <v>2284</v>
      </c>
      <c r="B1047" s="1" t="s">
        <v>2285</v>
      </c>
      <c r="C1047" s="1" t="s">
        <v>2286</v>
      </c>
      <c r="D1047" s="1" t="s">
        <v>9</v>
      </c>
      <c r="E1047" s="1" t="s">
        <v>10</v>
      </c>
      <c r="F1047" s="1" t="str">
        <f>IFERROR(__xludf.DUMMYFUNCTION("GOOGLETRANSLATE(C1047,""fr"",""en"")"),"#VALUE!")</f>
        <v>#VALUE!</v>
      </c>
    </row>
    <row r="1048" ht="15.75" customHeight="1">
      <c r="A1048" s="1" t="s">
        <v>2284</v>
      </c>
      <c r="B1048" s="1" t="s">
        <v>2287</v>
      </c>
      <c r="C1048" s="1" t="s">
        <v>2288</v>
      </c>
      <c r="D1048" s="1" t="s">
        <v>9</v>
      </c>
      <c r="E1048" s="1" t="s">
        <v>10</v>
      </c>
      <c r="F1048" s="1" t="str">
        <f>IFERROR(__xludf.DUMMYFUNCTION("GOOGLETRANSLATE(C1048,""fr"",""en"")"),"#VALUE!")</f>
        <v>#VALUE!</v>
      </c>
    </row>
    <row r="1049" ht="15.75" customHeight="1">
      <c r="A1049" s="1" t="s">
        <v>2284</v>
      </c>
      <c r="B1049" s="1" t="s">
        <v>2289</v>
      </c>
      <c r="C1049" s="1" t="s">
        <v>2290</v>
      </c>
      <c r="D1049" s="1" t="s">
        <v>9</v>
      </c>
      <c r="E1049" s="1" t="s">
        <v>10</v>
      </c>
      <c r="F1049" s="1" t="str">
        <f>IFERROR(__xludf.DUMMYFUNCTION("GOOGLETRANSLATE(C1049,""fr"",""en"")"),"#VALUE!")</f>
        <v>#VALUE!</v>
      </c>
    </row>
    <row r="1050" ht="15.75" customHeight="1">
      <c r="A1050" s="1" t="s">
        <v>2284</v>
      </c>
      <c r="B1050" s="1" t="s">
        <v>2291</v>
      </c>
      <c r="C1050" s="1" t="s">
        <v>2292</v>
      </c>
      <c r="D1050" s="1" t="s">
        <v>9</v>
      </c>
      <c r="E1050" s="1" t="s">
        <v>10</v>
      </c>
      <c r="F1050" s="1" t="str">
        <f>IFERROR(__xludf.DUMMYFUNCTION("GOOGLETRANSLATE(C1050,""fr"",""en"")"),"#VALUE!")</f>
        <v>#VALUE!</v>
      </c>
    </row>
    <row r="1051" ht="15.75" customHeight="1">
      <c r="A1051" s="1" t="s">
        <v>2284</v>
      </c>
      <c r="B1051" s="1" t="s">
        <v>2293</v>
      </c>
      <c r="C1051" s="1" t="s">
        <v>2294</v>
      </c>
      <c r="D1051" s="1" t="s">
        <v>9</v>
      </c>
      <c r="E1051" s="1" t="s">
        <v>10</v>
      </c>
      <c r="F1051" s="1" t="str">
        <f>IFERROR(__xludf.DUMMYFUNCTION("GOOGLETRANSLATE(C1051,""fr"",""en"")"),"#VALUE!")</f>
        <v>#VALUE!</v>
      </c>
    </row>
    <row r="1052" ht="15.75" customHeight="1">
      <c r="A1052" s="1" t="s">
        <v>2284</v>
      </c>
      <c r="B1052" s="1" t="s">
        <v>2295</v>
      </c>
      <c r="C1052" s="1" t="s">
        <v>2296</v>
      </c>
      <c r="D1052" s="1" t="s">
        <v>9</v>
      </c>
      <c r="E1052" s="1" t="s">
        <v>10</v>
      </c>
      <c r="F1052" s="1" t="str">
        <f>IFERROR(__xludf.DUMMYFUNCTION("GOOGLETRANSLATE(C1052,""fr"",""en"")"),"#VALUE!")</f>
        <v>#VALUE!</v>
      </c>
    </row>
    <row r="1053" ht="15.75" customHeight="1">
      <c r="A1053" s="1" t="s">
        <v>2297</v>
      </c>
      <c r="B1053" s="1" t="s">
        <v>2298</v>
      </c>
      <c r="C1053" s="1" t="s">
        <v>2299</v>
      </c>
      <c r="D1053" s="1" t="s">
        <v>9</v>
      </c>
      <c r="E1053" s="1" t="s">
        <v>10</v>
      </c>
      <c r="F1053" s="1" t="str">
        <f>IFERROR(__xludf.DUMMYFUNCTION("GOOGLETRANSLATE(C1053,""fr"",""en"")"),"I am very happy to contact you and I ask you to continue like this, because your advisers are very nice and explain very clearly ,, I consult Olivier assurance all my entourage")</f>
        <v>I am very happy to contact you and I ask you to continue like this, because your advisers are very nice and explain very clearly ,, I consult Olivier assurance all my entourage</v>
      </c>
    </row>
    <row r="1054" ht="15.75" customHeight="1">
      <c r="A1054" s="1" t="s">
        <v>2297</v>
      </c>
      <c r="B1054" s="1" t="s">
        <v>2300</v>
      </c>
      <c r="C1054" s="1" t="s">
        <v>2301</v>
      </c>
      <c r="D1054" s="1" t="s">
        <v>9</v>
      </c>
      <c r="E1054" s="1" t="s">
        <v>10</v>
      </c>
      <c r="F1054" s="1" t="str">
        <f>IFERROR(__xludf.DUMMYFUNCTION("GOOGLETRANSLATE(C1054,""fr"",""en"")"),"#VALUE!")</f>
        <v>#VALUE!</v>
      </c>
    </row>
    <row r="1055" ht="15.75" customHeight="1">
      <c r="A1055" s="1" t="s">
        <v>2297</v>
      </c>
      <c r="B1055" s="1" t="s">
        <v>2302</v>
      </c>
      <c r="C1055" s="1" t="s">
        <v>2303</v>
      </c>
      <c r="D1055" s="1" t="s">
        <v>9</v>
      </c>
      <c r="E1055" s="1" t="s">
        <v>10</v>
      </c>
      <c r="F1055" s="1" t="str">
        <f>IFERROR(__xludf.DUMMYFUNCTION("GOOGLETRANSLATE(C1055,""fr"",""en"")"),"#VALUE!")</f>
        <v>#VALUE!</v>
      </c>
    </row>
    <row r="1056" ht="15.75" customHeight="1">
      <c r="A1056" s="1" t="s">
        <v>2297</v>
      </c>
      <c r="B1056" s="1" t="s">
        <v>2304</v>
      </c>
      <c r="C1056" s="1" t="s">
        <v>2305</v>
      </c>
      <c r="D1056" s="1" t="s">
        <v>9</v>
      </c>
      <c r="E1056" s="1" t="s">
        <v>10</v>
      </c>
      <c r="F1056" s="1" t="str">
        <f>IFERROR(__xludf.DUMMYFUNCTION("GOOGLETRANSLATE(C1056,""fr"",""en"")"),"#VALUE!")</f>
        <v>#VALUE!</v>
      </c>
    </row>
    <row r="1057" ht="15.75" customHeight="1">
      <c r="A1057" s="1" t="s">
        <v>2297</v>
      </c>
      <c r="B1057" s="1" t="s">
        <v>2306</v>
      </c>
      <c r="C1057" s="1" t="s">
        <v>2307</v>
      </c>
      <c r="D1057" s="1" t="s">
        <v>9</v>
      </c>
      <c r="E1057" s="1" t="s">
        <v>10</v>
      </c>
      <c r="F1057" s="1" t="str">
        <f>IFERROR(__xludf.DUMMYFUNCTION("GOOGLETRANSLATE(C1057,""fr"",""en"")"),"#VALUE!")</f>
        <v>#VALUE!</v>
      </c>
    </row>
    <row r="1058" ht="15.75" customHeight="1">
      <c r="A1058" s="1" t="s">
        <v>2308</v>
      </c>
      <c r="B1058" s="1" t="s">
        <v>2309</v>
      </c>
      <c r="C1058" s="1" t="s">
        <v>2310</v>
      </c>
      <c r="D1058" s="1" t="s">
        <v>9</v>
      </c>
      <c r="E1058" s="1" t="s">
        <v>10</v>
      </c>
      <c r="F1058" s="1" t="str">
        <f>IFERROR(__xludf.DUMMYFUNCTION("GOOGLETRANSLATE(C1058,""fr"",""en"")"),"#VALUE!")</f>
        <v>#VALUE!</v>
      </c>
    </row>
    <row r="1059" ht="15.75" customHeight="1">
      <c r="A1059" s="1" t="s">
        <v>2308</v>
      </c>
      <c r="B1059" s="1" t="s">
        <v>2311</v>
      </c>
      <c r="C1059" s="1" t="s">
        <v>2312</v>
      </c>
      <c r="D1059" s="1" t="s">
        <v>9</v>
      </c>
      <c r="E1059" s="1" t="s">
        <v>10</v>
      </c>
      <c r="F1059" s="1" t="str">
        <f>IFERROR(__xludf.DUMMYFUNCTION("GOOGLETRANSLATE(C1059,""fr"",""en"")"),"#VALUE!")</f>
        <v>#VALUE!</v>
      </c>
    </row>
    <row r="1060" ht="15.75" customHeight="1">
      <c r="A1060" s="1" t="s">
        <v>2308</v>
      </c>
      <c r="B1060" s="1" t="s">
        <v>2313</v>
      </c>
      <c r="C1060" s="1" t="s">
        <v>2314</v>
      </c>
      <c r="D1060" s="1" t="s">
        <v>9</v>
      </c>
      <c r="E1060" s="1" t="s">
        <v>10</v>
      </c>
      <c r="F1060" s="1" t="str">
        <f>IFERROR(__xludf.DUMMYFUNCTION("GOOGLETRANSLATE(C1060,""fr"",""en"")"),"#VALUE!")</f>
        <v>#VALUE!</v>
      </c>
    </row>
    <row r="1061" ht="15.75" customHeight="1">
      <c r="A1061" s="1" t="s">
        <v>2308</v>
      </c>
      <c r="B1061" s="1" t="s">
        <v>2315</v>
      </c>
      <c r="C1061" s="1" t="s">
        <v>2316</v>
      </c>
      <c r="D1061" s="1" t="s">
        <v>9</v>
      </c>
      <c r="E1061" s="1" t="s">
        <v>10</v>
      </c>
      <c r="F1061" s="1" t="str">
        <f>IFERROR(__xludf.DUMMYFUNCTION("GOOGLETRANSLATE(C1061,""fr"",""en"")"),"#VALUE!")</f>
        <v>#VALUE!</v>
      </c>
    </row>
    <row r="1062" ht="15.75" customHeight="1">
      <c r="A1062" s="1" t="s">
        <v>2308</v>
      </c>
      <c r="B1062" s="1" t="s">
        <v>2317</v>
      </c>
      <c r="C1062" s="1" t="s">
        <v>2318</v>
      </c>
      <c r="D1062" s="1" t="s">
        <v>9</v>
      </c>
      <c r="E1062" s="1" t="s">
        <v>10</v>
      </c>
      <c r="F1062" s="1" t="str">
        <f>IFERROR(__xludf.DUMMYFUNCTION("GOOGLETRANSLATE(C1062,""fr"",""en"")"),"#VALUE!")</f>
        <v>#VALUE!</v>
      </c>
    </row>
    <row r="1063" ht="15.75" customHeight="1">
      <c r="A1063" s="1" t="s">
        <v>2308</v>
      </c>
      <c r="B1063" s="1" t="s">
        <v>2319</v>
      </c>
      <c r="C1063" s="1" t="s">
        <v>2320</v>
      </c>
      <c r="D1063" s="1" t="s">
        <v>9</v>
      </c>
      <c r="E1063" s="1" t="s">
        <v>10</v>
      </c>
      <c r="F1063" s="1" t="str">
        <f>IFERROR(__xludf.DUMMYFUNCTION("GOOGLETRANSLATE(C1063,""fr"",""en"")"),"#VALUE!")</f>
        <v>#VALUE!</v>
      </c>
    </row>
    <row r="1064" ht="15.75" customHeight="1">
      <c r="A1064" s="1" t="s">
        <v>2321</v>
      </c>
      <c r="B1064" s="1" t="s">
        <v>2322</v>
      </c>
      <c r="C1064" s="1" t="s">
        <v>2323</v>
      </c>
      <c r="D1064" s="1" t="s">
        <v>9</v>
      </c>
      <c r="E1064" s="1" t="s">
        <v>10</v>
      </c>
      <c r="F1064" s="1" t="str">
        <f>IFERROR(__xludf.DUMMYFUNCTION("GOOGLETRANSLATE(C1064,""fr"",""en"")"),"#VALUE!")</f>
        <v>#VALUE!</v>
      </c>
    </row>
    <row r="1065" ht="15.75" customHeight="1">
      <c r="A1065" s="1" t="s">
        <v>2321</v>
      </c>
      <c r="B1065" s="1" t="s">
        <v>2324</v>
      </c>
      <c r="C1065" s="1" t="s">
        <v>2325</v>
      </c>
      <c r="D1065" s="1" t="s">
        <v>9</v>
      </c>
      <c r="E1065" s="1" t="s">
        <v>10</v>
      </c>
      <c r="F1065" s="1" t="str">
        <f>IFERROR(__xludf.DUMMYFUNCTION("GOOGLETRANSLATE(C1065,""fr"",""en"")"),"#VALUE!")</f>
        <v>#VALUE!</v>
      </c>
    </row>
    <row r="1066" ht="15.75" customHeight="1">
      <c r="A1066" s="1" t="s">
        <v>2321</v>
      </c>
      <c r="B1066" s="1" t="s">
        <v>2326</v>
      </c>
      <c r="C1066" s="1" t="s">
        <v>2327</v>
      </c>
      <c r="D1066" s="1" t="s">
        <v>9</v>
      </c>
      <c r="E1066" s="1" t="s">
        <v>10</v>
      </c>
      <c r="F1066" s="1" t="str">
        <f>IFERROR(__xludf.DUMMYFUNCTION("GOOGLETRANSLATE(C1066,""fr"",""en"")"),"#VALUE!")</f>
        <v>#VALUE!</v>
      </c>
    </row>
    <row r="1067" ht="15.75" customHeight="1">
      <c r="A1067" s="1" t="s">
        <v>2328</v>
      </c>
      <c r="B1067" s="1" t="s">
        <v>2329</v>
      </c>
      <c r="C1067" s="1" t="s">
        <v>2330</v>
      </c>
      <c r="D1067" s="1" t="s">
        <v>9</v>
      </c>
      <c r="E1067" s="1" t="s">
        <v>10</v>
      </c>
      <c r="F1067" s="1" t="str">
        <f>IFERROR(__xludf.DUMMYFUNCTION("GOOGLETRANSLATE(C1067,""fr"",""en"")"),"#VALUE!")</f>
        <v>#VALUE!</v>
      </c>
    </row>
    <row r="1068" ht="15.75" customHeight="1">
      <c r="A1068" s="1" t="s">
        <v>2328</v>
      </c>
      <c r="B1068" s="1" t="s">
        <v>2331</v>
      </c>
      <c r="C1068" s="1" t="s">
        <v>2332</v>
      </c>
      <c r="D1068" s="1" t="s">
        <v>9</v>
      </c>
      <c r="E1068" s="1" t="s">
        <v>10</v>
      </c>
      <c r="F1068" s="1" t="str">
        <f>IFERROR(__xludf.DUMMYFUNCTION("GOOGLETRANSLATE(C1068,""fr"",""en"")"),"#VALUE!")</f>
        <v>#VALUE!</v>
      </c>
    </row>
    <row r="1069" ht="15.75" customHeight="1">
      <c r="A1069" s="1" t="s">
        <v>2328</v>
      </c>
      <c r="B1069" s="1" t="s">
        <v>2333</v>
      </c>
      <c r="C1069" s="1" t="s">
        <v>2334</v>
      </c>
      <c r="D1069" s="1" t="s">
        <v>9</v>
      </c>
      <c r="E1069" s="1" t="s">
        <v>10</v>
      </c>
      <c r="F1069" s="1" t="str">
        <f>IFERROR(__xludf.DUMMYFUNCTION("GOOGLETRANSLATE(C1069,""fr"",""en"")"),"I'm satisfied with the service. Prices suit me. The request for a quote and the registration procedure to your insurance company are didactic and simple.")</f>
        <v>I'm satisfied with the service. Prices suit me. The request for a quote and the registration procedure to your insurance company are didactic and simple.</v>
      </c>
    </row>
    <row r="1070" ht="15.75" customHeight="1">
      <c r="A1070" s="1" t="s">
        <v>2328</v>
      </c>
      <c r="B1070" s="1" t="s">
        <v>2335</v>
      </c>
      <c r="C1070" s="1" t="s">
        <v>2336</v>
      </c>
      <c r="D1070" s="1" t="s">
        <v>9</v>
      </c>
      <c r="E1070" s="1" t="s">
        <v>10</v>
      </c>
      <c r="F1070" s="1" t="str">
        <f>IFERROR(__xludf.DUMMYFUNCTION("GOOGLETRANSLATE(C1070,""fr"",""en"")"),"#VALUE!")</f>
        <v>#VALUE!</v>
      </c>
    </row>
    <row r="1071" ht="15.75" customHeight="1">
      <c r="A1071" s="1" t="s">
        <v>2328</v>
      </c>
      <c r="B1071" s="1" t="s">
        <v>2337</v>
      </c>
      <c r="C1071" s="1" t="s">
        <v>2338</v>
      </c>
      <c r="D1071" s="1" t="s">
        <v>9</v>
      </c>
      <c r="E1071" s="1" t="s">
        <v>10</v>
      </c>
      <c r="F1071" s="1" t="str">
        <f>IFERROR(__xludf.DUMMYFUNCTION("GOOGLETRANSLATE(C1071,""fr"",""en"")"),"#VALUE!")</f>
        <v>#VALUE!</v>
      </c>
    </row>
    <row r="1072" ht="15.75" customHeight="1">
      <c r="A1072" s="1" t="s">
        <v>2328</v>
      </c>
      <c r="B1072" s="1" t="s">
        <v>2339</v>
      </c>
      <c r="C1072" s="1" t="s">
        <v>2340</v>
      </c>
      <c r="D1072" s="1" t="s">
        <v>9</v>
      </c>
      <c r="E1072" s="1" t="s">
        <v>10</v>
      </c>
      <c r="F1072" s="1" t="str">
        <f>IFERROR(__xludf.DUMMYFUNCTION("GOOGLETRANSLATE(C1072,""fr"",""en"")"),"#VALUE!")</f>
        <v>#VALUE!</v>
      </c>
    </row>
    <row r="1073" ht="15.75" customHeight="1">
      <c r="A1073" s="1" t="s">
        <v>2328</v>
      </c>
      <c r="B1073" s="1" t="s">
        <v>2341</v>
      </c>
      <c r="C1073" s="1" t="s">
        <v>2342</v>
      </c>
      <c r="D1073" s="1" t="s">
        <v>9</v>
      </c>
      <c r="E1073" s="1" t="s">
        <v>10</v>
      </c>
      <c r="F1073" s="1" t="str">
        <f>IFERROR(__xludf.DUMMYFUNCTION("GOOGLETRANSLATE(C1073,""fr"",""en"")"),"#VALUE!")</f>
        <v>#VALUE!</v>
      </c>
    </row>
    <row r="1074" ht="15.75" customHeight="1">
      <c r="A1074" s="1" t="s">
        <v>2328</v>
      </c>
      <c r="B1074" s="1" t="s">
        <v>2343</v>
      </c>
      <c r="C1074" s="1" t="s">
        <v>2344</v>
      </c>
      <c r="D1074" s="1" t="s">
        <v>9</v>
      </c>
      <c r="E1074" s="1" t="s">
        <v>10</v>
      </c>
      <c r="F1074" s="1" t="str">
        <f>IFERROR(__xludf.DUMMYFUNCTION("GOOGLETRANSLATE(C1074,""fr"",""en"")"),"#VALUE!")</f>
        <v>#VALUE!</v>
      </c>
    </row>
    <row r="1075" ht="15.75" customHeight="1">
      <c r="A1075" s="1" t="s">
        <v>2328</v>
      </c>
      <c r="B1075" s="1" t="s">
        <v>2345</v>
      </c>
      <c r="C1075" s="1" t="s">
        <v>2346</v>
      </c>
      <c r="D1075" s="1" t="s">
        <v>9</v>
      </c>
      <c r="E1075" s="1" t="s">
        <v>10</v>
      </c>
      <c r="F1075" s="1" t="str">
        <f>IFERROR(__xludf.DUMMYFUNCTION("GOOGLETRANSLATE(C1075,""fr"",""en"")"),"#VALUE!")</f>
        <v>#VALUE!</v>
      </c>
    </row>
    <row r="1076" ht="15.75" customHeight="1">
      <c r="A1076" s="1" t="s">
        <v>2347</v>
      </c>
      <c r="B1076" s="1" t="s">
        <v>2348</v>
      </c>
      <c r="C1076" s="1" t="s">
        <v>2349</v>
      </c>
      <c r="D1076" s="1" t="s">
        <v>9</v>
      </c>
      <c r="E1076" s="1" t="s">
        <v>10</v>
      </c>
      <c r="F1076" s="1" t="str">
        <f>IFERROR(__xludf.DUMMYFUNCTION("GOOGLETRANSLATE(C1076,""fr"",""en"")"),"#VALUE!")</f>
        <v>#VALUE!</v>
      </c>
    </row>
    <row r="1077" ht="15.75" customHeight="1">
      <c r="A1077" s="1" t="s">
        <v>2347</v>
      </c>
      <c r="B1077" s="1" t="s">
        <v>2350</v>
      </c>
      <c r="C1077" s="1" t="s">
        <v>2351</v>
      </c>
      <c r="D1077" s="1" t="s">
        <v>9</v>
      </c>
      <c r="E1077" s="1" t="s">
        <v>10</v>
      </c>
      <c r="F1077" s="1" t="str">
        <f>IFERROR(__xludf.DUMMYFUNCTION("GOOGLETRANSLATE(C1077,""fr"",""en"")"),"#VALUE!")</f>
        <v>#VALUE!</v>
      </c>
    </row>
    <row r="1078" ht="15.75" customHeight="1">
      <c r="A1078" s="1" t="s">
        <v>2347</v>
      </c>
      <c r="B1078" s="1" t="s">
        <v>2352</v>
      </c>
      <c r="C1078" s="1" t="s">
        <v>2353</v>
      </c>
      <c r="D1078" s="1" t="s">
        <v>9</v>
      </c>
      <c r="E1078" s="1" t="s">
        <v>10</v>
      </c>
      <c r="F1078" s="1" t="str">
        <f>IFERROR(__xludf.DUMMYFUNCTION("GOOGLETRANSLATE(C1078,""fr"",""en"")"),"#VALUE!")</f>
        <v>#VALUE!</v>
      </c>
    </row>
    <row r="1079" ht="15.75" customHeight="1">
      <c r="A1079" s="1" t="s">
        <v>2347</v>
      </c>
      <c r="B1079" s="1" t="s">
        <v>2354</v>
      </c>
      <c r="C1079" s="1" t="s">
        <v>2355</v>
      </c>
      <c r="D1079" s="1" t="s">
        <v>9</v>
      </c>
      <c r="E1079" s="1" t="s">
        <v>10</v>
      </c>
      <c r="F1079" s="1" t="str">
        <f>IFERROR(__xludf.DUMMYFUNCTION("GOOGLETRANSLATE(C1079,""fr"",""en"")"),"#VALUE!")</f>
        <v>#VALUE!</v>
      </c>
    </row>
    <row r="1080" ht="15.75" customHeight="1">
      <c r="A1080" s="1" t="s">
        <v>2347</v>
      </c>
      <c r="B1080" s="1" t="s">
        <v>2356</v>
      </c>
      <c r="C1080" s="1" t="s">
        <v>2357</v>
      </c>
      <c r="D1080" s="1" t="s">
        <v>9</v>
      </c>
      <c r="E1080" s="1" t="s">
        <v>10</v>
      </c>
      <c r="F1080" s="1" t="str">
        <f>IFERROR(__xludf.DUMMYFUNCTION("GOOGLETRANSLATE(C1080,""fr"",""en"")"),"#VALUE!")</f>
        <v>#VALUE!</v>
      </c>
    </row>
    <row r="1081" ht="15.75" customHeight="1">
      <c r="A1081" s="1" t="s">
        <v>2347</v>
      </c>
      <c r="B1081" s="1" t="s">
        <v>2358</v>
      </c>
      <c r="C1081" s="1" t="s">
        <v>2359</v>
      </c>
      <c r="D1081" s="1" t="s">
        <v>9</v>
      </c>
      <c r="E1081" s="1" t="s">
        <v>10</v>
      </c>
      <c r="F1081" s="1" t="str">
        <f>IFERROR(__xludf.DUMMYFUNCTION("GOOGLETRANSLATE(C1081,""fr"",""en"")"),"satisfied with customer service and price
Cover a little fair all the same
a little random simulation with different prices each time and differences")</f>
        <v>satisfied with customer service and price
Cover a little fair all the same
a little random simulation with different prices each time and differences</v>
      </c>
    </row>
    <row r="1082" ht="15.75" customHeight="1">
      <c r="A1082" s="1" t="s">
        <v>2347</v>
      </c>
      <c r="B1082" s="1" t="s">
        <v>2360</v>
      </c>
      <c r="C1082" s="1" t="s">
        <v>2361</v>
      </c>
      <c r="D1082" s="1" t="s">
        <v>9</v>
      </c>
      <c r="E1082" s="1" t="s">
        <v>10</v>
      </c>
      <c r="F1082" s="1" t="str">
        <f>IFERROR(__xludf.DUMMYFUNCTION("GOOGLETRANSLATE(C1082,""fr"",""en"")"),"#VALUE!")</f>
        <v>#VALUE!</v>
      </c>
    </row>
    <row r="1083" ht="15.75" customHeight="1">
      <c r="A1083" s="1" t="s">
        <v>2362</v>
      </c>
      <c r="B1083" s="1" t="s">
        <v>2363</v>
      </c>
      <c r="C1083" s="1" t="s">
        <v>2364</v>
      </c>
      <c r="D1083" s="1" t="s">
        <v>9</v>
      </c>
      <c r="E1083" s="1" t="s">
        <v>10</v>
      </c>
      <c r="F1083" s="1" t="str">
        <f>IFERROR(__xludf.DUMMYFUNCTION("GOOGLETRANSLATE(C1083,""fr"",""en"")"),"#VALUE!")</f>
        <v>#VALUE!</v>
      </c>
    </row>
    <row r="1084" ht="15.75" customHeight="1">
      <c r="A1084" s="1" t="s">
        <v>2362</v>
      </c>
      <c r="B1084" s="1" t="s">
        <v>2365</v>
      </c>
      <c r="C1084" s="1" t="s">
        <v>2366</v>
      </c>
      <c r="D1084" s="1" t="s">
        <v>9</v>
      </c>
      <c r="E1084" s="1" t="s">
        <v>10</v>
      </c>
      <c r="F1084" s="1" t="str">
        <f>IFERROR(__xludf.DUMMYFUNCTION("GOOGLETRANSLATE(C1084,""fr"",""en"")"),"#VALUE!")</f>
        <v>#VALUE!</v>
      </c>
    </row>
    <row r="1085" ht="15.75" customHeight="1">
      <c r="A1085" s="1" t="s">
        <v>2362</v>
      </c>
      <c r="B1085" s="1" t="s">
        <v>2367</v>
      </c>
      <c r="C1085" s="1" t="s">
        <v>2368</v>
      </c>
      <c r="D1085" s="1" t="s">
        <v>9</v>
      </c>
      <c r="E1085" s="1" t="s">
        <v>10</v>
      </c>
      <c r="F1085" s="1" t="str">
        <f>IFERROR(__xludf.DUMMYFUNCTION("GOOGLETRANSLATE(C1085,""fr"",""en"")"),"#VALUE!")</f>
        <v>#VALUE!</v>
      </c>
    </row>
    <row r="1086" ht="15.75" customHeight="1">
      <c r="A1086" s="1" t="s">
        <v>2362</v>
      </c>
      <c r="B1086" s="1" t="s">
        <v>2369</v>
      </c>
      <c r="C1086" s="1" t="s">
        <v>2370</v>
      </c>
      <c r="D1086" s="1" t="s">
        <v>9</v>
      </c>
      <c r="E1086" s="1" t="s">
        <v>10</v>
      </c>
      <c r="F1086" s="1" t="str">
        <f>IFERROR(__xludf.DUMMYFUNCTION("GOOGLETRANSLATE(C1086,""fr"",""en"")"),"#VALUE!")</f>
        <v>#VALUE!</v>
      </c>
    </row>
    <row r="1087" ht="15.75" customHeight="1">
      <c r="A1087" s="1" t="s">
        <v>2362</v>
      </c>
      <c r="B1087" s="1" t="s">
        <v>2371</v>
      </c>
      <c r="C1087" s="1" t="s">
        <v>2372</v>
      </c>
      <c r="D1087" s="1" t="s">
        <v>9</v>
      </c>
      <c r="E1087" s="1" t="s">
        <v>10</v>
      </c>
      <c r="F1087" s="1" t="str">
        <f>IFERROR(__xludf.DUMMYFUNCTION("GOOGLETRANSLATE(C1087,""fr"",""en"")"),"#VALUE!")</f>
        <v>#VALUE!</v>
      </c>
    </row>
    <row r="1088" ht="15.75" customHeight="1">
      <c r="A1088" s="1" t="s">
        <v>2362</v>
      </c>
      <c r="B1088" s="1" t="s">
        <v>2373</v>
      </c>
      <c r="C1088" s="1" t="s">
        <v>2374</v>
      </c>
      <c r="D1088" s="1" t="s">
        <v>9</v>
      </c>
      <c r="E1088" s="1" t="s">
        <v>10</v>
      </c>
      <c r="F1088" s="1" t="str">
        <f>IFERROR(__xludf.DUMMYFUNCTION("GOOGLETRANSLATE(C1088,""fr"",""en"")"),"#VALUE!")</f>
        <v>#VALUE!</v>
      </c>
    </row>
    <row r="1089" ht="15.75" customHeight="1">
      <c r="A1089" s="1" t="s">
        <v>2362</v>
      </c>
      <c r="B1089" s="1" t="s">
        <v>2375</v>
      </c>
      <c r="C1089" s="1" t="s">
        <v>2376</v>
      </c>
      <c r="D1089" s="1" t="s">
        <v>9</v>
      </c>
      <c r="E1089" s="1" t="s">
        <v>10</v>
      </c>
      <c r="F1089" s="1" t="str">
        <f>IFERROR(__xludf.DUMMYFUNCTION("GOOGLETRANSLATE(C1089,""fr"",""en"")"),"#VALUE!")</f>
        <v>#VALUE!</v>
      </c>
    </row>
    <row r="1090" ht="15.75" customHeight="1">
      <c r="A1090" s="1" t="s">
        <v>2377</v>
      </c>
      <c r="B1090" s="1" t="s">
        <v>2378</v>
      </c>
      <c r="C1090" s="1" t="s">
        <v>2379</v>
      </c>
      <c r="D1090" s="1" t="s">
        <v>9</v>
      </c>
      <c r="E1090" s="1" t="s">
        <v>10</v>
      </c>
      <c r="F1090" s="1" t="str">
        <f>IFERROR(__xludf.DUMMYFUNCTION("GOOGLETRANSLATE(C1090,""fr"",""en"")"),"#VALUE!")</f>
        <v>#VALUE!</v>
      </c>
    </row>
    <row r="1091" ht="15.75" customHeight="1">
      <c r="A1091" s="1" t="s">
        <v>2377</v>
      </c>
      <c r="B1091" s="1" t="s">
        <v>2380</v>
      </c>
      <c r="C1091" s="1" t="s">
        <v>2381</v>
      </c>
      <c r="D1091" s="1" t="s">
        <v>9</v>
      </c>
      <c r="E1091" s="1" t="s">
        <v>10</v>
      </c>
      <c r="F1091" s="1" t="str">
        <f>IFERROR(__xludf.DUMMYFUNCTION("GOOGLETRANSLATE(C1091,""fr"",""en"")"),"#VALUE!")</f>
        <v>#VALUE!</v>
      </c>
    </row>
    <row r="1092" ht="15.75" customHeight="1">
      <c r="A1092" s="1" t="s">
        <v>2377</v>
      </c>
      <c r="B1092" s="1" t="s">
        <v>2382</v>
      </c>
      <c r="C1092" s="1" t="s">
        <v>2383</v>
      </c>
      <c r="D1092" s="1" t="s">
        <v>9</v>
      </c>
      <c r="E1092" s="1" t="s">
        <v>10</v>
      </c>
      <c r="F1092" s="1" t="str">
        <f>IFERROR(__xludf.DUMMYFUNCTION("GOOGLETRANSLATE(C1092,""fr"",""en"")"),"#VALUE!")</f>
        <v>#VALUE!</v>
      </c>
    </row>
    <row r="1093" ht="15.75" customHeight="1">
      <c r="A1093" s="1" t="s">
        <v>2384</v>
      </c>
      <c r="B1093" s="1" t="s">
        <v>2385</v>
      </c>
      <c r="C1093" s="1" t="s">
        <v>2386</v>
      </c>
      <c r="D1093" s="1" t="s">
        <v>9</v>
      </c>
      <c r="E1093" s="1" t="s">
        <v>10</v>
      </c>
      <c r="F1093" s="1" t="str">
        <f>IFERROR(__xludf.DUMMYFUNCTION("GOOGLETRANSLATE(C1093,""fr"",""en"")"),"#VALUE!")</f>
        <v>#VALUE!</v>
      </c>
    </row>
    <row r="1094" ht="15.75" customHeight="1">
      <c r="A1094" s="1" t="s">
        <v>2384</v>
      </c>
      <c r="B1094" s="1" t="s">
        <v>2387</v>
      </c>
      <c r="C1094" s="1" t="s">
        <v>2388</v>
      </c>
      <c r="D1094" s="1" t="s">
        <v>9</v>
      </c>
      <c r="E1094" s="1" t="s">
        <v>10</v>
      </c>
      <c r="F1094" s="1" t="str">
        <f>IFERROR(__xludf.DUMMYFUNCTION("GOOGLETRANSLATE(C1094,""fr"",""en"")"),"#VALUE!")</f>
        <v>#VALUE!</v>
      </c>
    </row>
    <row r="1095" ht="15.75" customHeight="1">
      <c r="A1095" s="1" t="s">
        <v>2389</v>
      </c>
      <c r="B1095" s="1" t="s">
        <v>2390</v>
      </c>
      <c r="C1095" s="1" t="s">
        <v>2391</v>
      </c>
      <c r="D1095" s="1" t="s">
        <v>9</v>
      </c>
      <c r="E1095" s="1" t="s">
        <v>10</v>
      </c>
      <c r="F1095" s="1" t="str">
        <f>IFERROR(__xludf.DUMMYFUNCTION("GOOGLETRANSLATE(C1095,""fr"",""en"")"),"#VALUE!")</f>
        <v>#VALUE!</v>
      </c>
    </row>
    <row r="1096" ht="15.75" customHeight="1">
      <c r="A1096" s="1" t="s">
        <v>2389</v>
      </c>
      <c r="B1096" s="1" t="s">
        <v>2392</v>
      </c>
      <c r="C1096" s="1" t="s">
        <v>2393</v>
      </c>
      <c r="D1096" s="1" t="s">
        <v>9</v>
      </c>
      <c r="E1096" s="1" t="s">
        <v>10</v>
      </c>
      <c r="F1096" s="1" t="str">
        <f>IFERROR(__xludf.DUMMYFUNCTION("GOOGLETRANSLATE(C1096,""fr"",""en"")"),"#VALUE!")</f>
        <v>#VALUE!</v>
      </c>
    </row>
    <row r="1097" ht="15.75" customHeight="1">
      <c r="A1097" s="1" t="s">
        <v>2389</v>
      </c>
      <c r="B1097" s="1" t="s">
        <v>2394</v>
      </c>
      <c r="C1097" s="1" t="s">
        <v>2395</v>
      </c>
      <c r="D1097" s="1" t="s">
        <v>9</v>
      </c>
      <c r="E1097" s="1" t="s">
        <v>10</v>
      </c>
      <c r="F1097" s="1" t="str">
        <f>IFERROR(__xludf.DUMMYFUNCTION("GOOGLETRANSLATE(C1097,""fr"",""en"")"),"#VALUE!")</f>
        <v>#VALUE!</v>
      </c>
    </row>
    <row r="1098" ht="15.75" customHeight="1">
      <c r="A1098" s="1" t="s">
        <v>2396</v>
      </c>
      <c r="B1098" s="1" t="s">
        <v>2397</v>
      </c>
      <c r="C1098" s="1" t="s">
        <v>2398</v>
      </c>
      <c r="D1098" s="1" t="s">
        <v>9</v>
      </c>
      <c r="E1098" s="1" t="s">
        <v>10</v>
      </c>
      <c r="F1098" s="1" t="str">
        <f>IFERROR(__xludf.DUMMYFUNCTION("GOOGLETRANSLATE(C1098,""fr"",""en"")"),"#VALUE!")</f>
        <v>#VALUE!</v>
      </c>
    </row>
    <row r="1099" ht="15.75" customHeight="1">
      <c r="A1099" s="1" t="s">
        <v>2396</v>
      </c>
      <c r="B1099" s="1" t="s">
        <v>2399</v>
      </c>
      <c r="C1099" s="1" t="s">
        <v>2400</v>
      </c>
      <c r="D1099" s="1" t="s">
        <v>9</v>
      </c>
      <c r="E1099" s="1" t="s">
        <v>10</v>
      </c>
      <c r="F1099" s="1" t="str">
        <f>IFERROR(__xludf.DUMMYFUNCTION("GOOGLETRANSLATE(C1099,""fr"",""en"")"),"#VALUE!")</f>
        <v>#VALUE!</v>
      </c>
    </row>
    <row r="1100" ht="15.75" customHeight="1">
      <c r="A1100" s="1" t="s">
        <v>2396</v>
      </c>
      <c r="B1100" s="1" t="s">
        <v>2401</v>
      </c>
      <c r="C1100" s="1" t="s">
        <v>2402</v>
      </c>
      <c r="D1100" s="1" t="s">
        <v>9</v>
      </c>
      <c r="E1100" s="1" t="s">
        <v>10</v>
      </c>
      <c r="F1100" s="1" t="str">
        <f>IFERROR(__xludf.DUMMYFUNCTION("GOOGLETRANSLATE(C1100,""fr"",""en"")"),"#VALUE!")</f>
        <v>#VALUE!</v>
      </c>
    </row>
    <row r="1101" ht="15.75" customHeight="1">
      <c r="A1101" s="1" t="s">
        <v>2396</v>
      </c>
      <c r="B1101" s="1" t="s">
        <v>2403</v>
      </c>
      <c r="C1101" s="1" t="s">
        <v>2404</v>
      </c>
      <c r="D1101" s="1" t="s">
        <v>9</v>
      </c>
      <c r="E1101" s="1" t="s">
        <v>10</v>
      </c>
      <c r="F1101" s="1" t="str">
        <f>IFERROR(__xludf.DUMMYFUNCTION("GOOGLETRANSLATE(C1101,""fr"",""en"")"),"#VALUE!")</f>
        <v>#VALUE!</v>
      </c>
    </row>
    <row r="1102" ht="15.75" customHeight="1">
      <c r="A1102" s="1" t="s">
        <v>2396</v>
      </c>
      <c r="B1102" s="1" t="s">
        <v>2405</v>
      </c>
      <c r="C1102" s="1" t="s">
        <v>2406</v>
      </c>
      <c r="D1102" s="1" t="s">
        <v>9</v>
      </c>
      <c r="E1102" s="1" t="s">
        <v>10</v>
      </c>
      <c r="F1102" s="1" t="str">
        <f>IFERROR(__xludf.DUMMYFUNCTION("GOOGLETRANSLATE(C1102,""fr"",""en"")"),"#VALUE!")</f>
        <v>#VALUE!</v>
      </c>
    </row>
    <row r="1103" ht="15.75" customHeight="1">
      <c r="A1103" s="1" t="s">
        <v>2396</v>
      </c>
      <c r="B1103" s="1" t="s">
        <v>2407</v>
      </c>
      <c r="C1103" s="1" t="s">
        <v>2408</v>
      </c>
      <c r="D1103" s="1" t="s">
        <v>9</v>
      </c>
      <c r="E1103" s="1" t="s">
        <v>10</v>
      </c>
      <c r="F1103" s="1" t="str">
        <f>IFERROR(__xludf.DUMMYFUNCTION("GOOGLETRANSLATE(C1103,""fr"",""en"")"),"#VALUE!")</f>
        <v>#VALUE!</v>
      </c>
    </row>
    <row r="1104" ht="15.75" customHeight="1">
      <c r="A1104" s="1" t="s">
        <v>2396</v>
      </c>
      <c r="B1104" s="1" t="s">
        <v>2409</v>
      </c>
      <c r="C1104" s="1" t="s">
        <v>2410</v>
      </c>
      <c r="D1104" s="1" t="s">
        <v>9</v>
      </c>
      <c r="E1104" s="1" t="s">
        <v>10</v>
      </c>
      <c r="F1104" s="1" t="str">
        <f>IFERROR(__xludf.DUMMYFUNCTION("GOOGLETRANSLATE(C1104,""fr"",""en"")"),"#VALUE!")</f>
        <v>#VALUE!</v>
      </c>
    </row>
    <row r="1105" ht="15.75" customHeight="1">
      <c r="A1105" s="1" t="s">
        <v>2396</v>
      </c>
      <c r="B1105" s="1" t="s">
        <v>2411</v>
      </c>
      <c r="C1105" s="1" t="s">
        <v>2412</v>
      </c>
      <c r="D1105" s="1" t="s">
        <v>9</v>
      </c>
      <c r="E1105" s="1" t="s">
        <v>10</v>
      </c>
      <c r="F1105" s="1" t="str">
        <f>IFERROR(__xludf.DUMMYFUNCTION("GOOGLETRANSLATE(C1105,""fr"",""en"")"),"#VALUE!")</f>
        <v>#VALUE!</v>
      </c>
    </row>
    <row r="1106" ht="15.75" customHeight="1">
      <c r="A1106" s="1" t="s">
        <v>2396</v>
      </c>
      <c r="B1106" s="1" t="s">
        <v>2413</v>
      </c>
      <c r="C1106" s="1" t="s">
        <v>2414</v>
      </c>
      <c r="D1106" s="1" t="s">
        <v>9</v>
      </c>
      <c r="E1106" s="1" t="s">
        <v>10</v>
      </c>
      <c r="F1106" s="1" t="str">
        <f>IFERROR(__xludf.DUMMYFUNCTION("GOOGLETRANSLATE(C1106,""fr"",""en"")"),"#VALUE!")</f>
        <v>#VALUE!</v>
      </c>
    </row>
    <row r="1107" ht="15.75" customHeight="1">
      <c r="A1107" s="1" t="s">
        <v>2396</v>
      </c>
      <c r="B1107" s="1" t="s">
        <v>2415</v>
      </c>
      <c r="C1107" s="1" t="s">
        <v>2416</v>
      </c>
      <c r="D1107" s="1" t="s">
        <v>9</v>
      </c>
      <c r="E1107" s="1" t="s">
        <v>10</v>
      </c>
      <c r="F1107" s="1" t="str">
        <f>IFERROR(__xludf.DUMMYFUNCTION("GOOGLETRANSLATE(C1107,""fr"",""en"")"),"#VALUE!")</f>
        <v>#VALUE!</v>
      </c>
    </row>
    <row r="1108" ht="15.75" customHeight="1">
      <c r="A1108" s="1" t="s">
        <v>2417</v>
      </c>
      <c r="B1108" s="1" t="s">
        <v>2418</v>
      </c>
      <c r="C1108" s="1" t="s">
        <v>2419</v>
      </c>
      <c r="D1108" s="1" t="s">
        <v>9</v>
      </c>
      <c r="E1108" s="1" t="s">
        <v>10</v>
      </c>
      <c r="F1108" s="1" t="str">
        <f>IFERROR(__xludf.DUMMYFUNCTION("GOOGLETRANSLATE(C1108,""fr"",""en"")"),"#VALUE!")</f>
        <v>#VALUE!</v>
      </c>
    </row>
    <row r="1109" ht="15.75" customHeight="1">
      <c r="A1109" s="1" t="s">
        <v>2417</v>
      </c>
      <c r="B1109" s="1" t="s">
        <v>2420</v>
      </c>
      <c r="C1109" s="1" t="s">
        <v>2421</v>
      </c>
      <c r="D1109" s="1" t="s">
        <v>9</v>
      </c>
      <c r="E1109" s="1" t="s">
        <v>10</v>
      </c>
      <c r="F1109" s="1" t="str">
        <f>IFERROR(__xludf.DUMMYFUNCTION("GOOGLETRANSLATE(C1109,""fr"",""en"")"),"#VALUE!")</f>
        <v>#VALUE!</v>
      </c>
    </row>
    <row r="1110" ht="15.75" customHeight="1">
      <c r="A1110" s="1" t="s">
        <v>2417</v>
      </c>
      <c r="B1110" s="1" t="s">
        <v>2422</v>
      </c>
      <c r="C1110" s="1" t="s">
        <v>2423</v>
      </c>
      <c r="D1110" s="1" t="s">
        <v>9</v>
      </c>
      <c r="E1110" s="1" t="s">
        <v>10</v>
      </c>
      <c r="F1110" s="1" t="str">
        <f>IFERROR(__xludf.DUMMYFUNCTION("GOOGLETRANSLATE(C1110,""fr"",""en"")"),"#VALUE!")</f>
        <v>#VALUE!</v>
      </c>
    </row>
    <row r="1111" ht="15.75" customHeight="1">
      <c r="A1111" s="1" t="s">
        <v>2417</v>
      </c>
      <c r="B1111" s="1" t="s">
        <v>2424</v>
      </c>
      <c r="C1111" s="1" t="s">
        <v>2425</v>
      </c>
      <c r="D1111" s="1" t="s">
        <v>9</v>
      </c>
      <c r="E1111" s="1" t="s">
        <v>10</v>
      </c>
      <c r="F1111" s="1" t="str">
        <f>IFERROR(__xludf.DUMMYFUNCTION("GOOGLETRANSLATE(C1111,""fr"",""en"")"),"#VALUE!")</f>
        <v>#VALUE!</v>
      </c>
    </row>
    <row r="1112" ht="15.75" customHeight="1">
      <c r="A1112" s="1" t="s">
        <v>2417</v>
      </c>
      <c r="B1112" s="1" t="s">
        <v>2426</v>
      </c>
      <c r="C1112" s="1" t="s">
        <v>2427</v>
      </c>
      <c r="D1112" s="1" t="s">
        <v>9</v>
      </c>
      <c r="E1112" s="1" t="s">
        <v>10</v>
      </c>
      <c r="F1112" s="1" t="str">
        <f>IFERROR(__xludf.DUMMYFUNCTION("GOOGLETRANSLATE(C1112,""fr"",""en"")"),"#VALUE!")</f>
        <v>#VALUE!</v>
      </c>
    </row>
    <row r="1113" ht="15.75" customHeight="1">
      <c r="A1113" s="1" t="s">
        <v>2417</v>
      </c>
      <c r="B1113" s="1" t="s">
        <v>2428</v>
      </c>
      <c r="C1113" s="1" t="s">
        <v>2429</v>
      </c>
      <c r="D1113" s="1" t="s">
        <v>9</v>
      </c>
      <c r="E1113" s="1" t="s">
        <v>10</v>
      </c>
      <c r="F1113" s="1" t="str">
        <f>IFERROR(__xludf.DUMMYFUNCTION("GOOGLETRANSLATE(C1113,""fr"",""en"")"),"#VALUE!")</f>
        <v>#VALUE!</v>
      </c>
    </row>
    <row r="1114" ht="15.75" customHeight="1">
      <c r="A1114" s="1" t="s">
        <v>2430</v>
      </c>
      <c r="B1114" s="1" t="s">
        <v>2431</v>
      </c>
      <c r="C1114" s="1" t="s">
        <v>2432</v>
      </c>
      <c r="D1114" s="1" t="s">
        <v>9</v>
      </c>
      <c r="E1114" s="1" t="s">
        <v>10</v>
      </c>
      <c r="F1114" s="1" t="str">
        <f>IFERROR(__xludf.DUMMYFUNCTION("GOOGLETRANSLATE(C1114,""fr"",""en"")"),"#VALUE!")</f>
        <v>#VALUE!</v>
      </c>
    </row>
    <row r="1115" ht="15.75" customHeight="1">
      <c r="A1115" s="1" t="s">
        <v>2430</v>
      </c>
      <c r="B1115" s="1" t="s">
        <v>2433</v>
      </c>
      <c r="C1115" s="1" t="s">
        <v>2434</v>
      </c>
      <c r="D1115" s="1" t="s">
        <v>9</v>
      </c>
      <c r="E1115" s="1" t="s">
        <v>10</v>
      </c>
      <c r="F1115" s="1" t="str">
        <f>IFERROR(__xludf.DUMMYFUNCTION("GOOGLETRANSLATE(C1115,""fr"",""en"")"),"#VALUE!")</f>
        <v>#VALUE!</v>
      </c>
    </row>
    <row r="1116" ht="15.75" customHeight="1">
      <c r="A1116" s="1" t="s">
        <v>2430</v>
      </c>
      <c r="B1116" s="1" t="s">
        <v>2435</v>
      </c>
      <c r="C1116" s="1" t="s">
        <v>2436</v>
      </c>
      <c r="D1116" s="1" t="s">
        <v>9</v>
      </c>
      <c r="E1116" s="1" t="s">
        <v>10</v>
      </c>
      <c r="F1116" s="1" t="str">
        <f>IFERROR(__xludf.DUMMYFUNCTION("GOOGLETRANSLATE(C1116,""fr"",""en"")"),"#VALUE!")</f>
        <v>#VALUE!</v>
      </c>
    </row>
    <row r="1117" ht="15.75" customHeight="1">
      <c r="A1117" s="1" t="s">
        <v>2430</v>
      </c>
      <c r="B1117" s="1" t="s">
        <v>2437</v>
      </c>
      <c r="C1117" s="1" t="s">
        <v>2438</v>
      </c>
      <c r="D1117" s="1" t="s">
        <v>9</v>
      </c>
      <c r="E1117" s="1" t="s">
        <v>10</v>
      </c>
      <c r="F1117" s="1" t="str">
        <f>IFERROR(__xludf.DUMMYFUNCTION("GOOGLETRANSLATE(C1117,""fr"",""en"")"),"#VALUE!")</f>
        <v>#VALUE!</v>
      </c>
    </row>
    <row r="1118" ht="15.75" customHeight="1">
      <c r="A1118" s="1" t="s">
        <v>2430</v>
      </c>
      <c r="B1118" s="1" t="s">
        <v>2439</v>
      </c>
      <c r="C1118" s="1" t="s">
        <v>2440</v>
      </c>
      <c r="D1118" s="1" t="s">
        <v>9</v>
      </c>
      <c r="E1118" s="1" t="s">
        <v>10</v>
      </c>
      <c r="F1118" s="1" t="str">
        <f>IFERROR(__xludf.DUMMYFUNCTION("GOOGLETRANSLATE(C1118,""fr"",""en"")"),"#VALUE!")</f>
        <v>#VALUE!</v>
      </c>
    </row>
    <row r="1119" ht="15.75" customHeight="1">
      <c r="A1119" s="1" t="s">
        <v>2430</v>
      </c>
      <c r="B1119" s="1" t="s">
        <v>2441</v>
      </c>
      <c r="C1119" s="1" t="s">
        <v>2442</v>
      </c>
      <c r="D1119" s="1" t="s">
        <v>9</v>
      </c>
      <c r="E1119" s="1" t="s">
        <v>10</v>
      </c>
      <c r="F1119" s="1" t="str">
        <f>IFERROR(__xludf.DUMMYFUNCTION("GOOGLETRANSLATE(C1119,""fr"",""en"")"),"#VALUE!")</f>
        <v>#VALUE!</v>
      </c>
    </row>
    <row r="1120" ht="15.75" customHeight="1">
      <c r="A1120" s="1" t="s">
        <v>2443</v>
      </c>
      <c r="B1120" s="1" t="s">
        <v>2444</v>
      </c>
      <c r="C1120" s="1" t="s">
        <v>2445</v>
      </c>
      <c r="D1120" s="1" t="s">
        <v>9</v>
      </c>
      <c r="E1120" s="1" t="s">
        <v>10</v>
      </c>
      <c r="F1120" s="1" t="str">
        <f>IFERROR(__xludf.DUMMYFUNCTION("GOOGLETRANSLATE(C1120,""fr"",""en"")"),"Difficulties with the site to draw documents and other .. SEPA change. Advisers are available to answer questions without too much waiting.")</f>
        <v>Difficulties with the site to draw documents and other .. SEPA change. Advisers are available to answer questions without too much waiting.</v>
      </c>
    </row>
    <row r="1121" ht="15.75" customHeight="1">
      <c r="A1121" s="1" t="s">
        <v>2443</v>
      </c>
      <c r="B1121" s="1" t="s">
        <v>2446</v>
      </c>
      <c r="C1121" s="1" t="s">
        <v>2447</v>
      </c>
      <c r="D1121" s="1" t="s">
        <v>9</v>
      </c>
      <c r="E1121" s="1" t="s">
        <v>10</v>
      </c>
      <c r="F1121" s="1" t="str">
        <f>IFERROR(__xludf.DUMMYFUNCTION("GOOGLETRANSLATE(C1121,""fr"",""en"")"),"#VALUE!")</f>
        <v>#VALUE!</v>
      </c>
    </row>
    <row r="1122" ht="15.75" customHeight="1">
      <c r="A1122" s="1" t="s">
        <v>2443</v>
      </c>
      <c r="B1122" s="1" t="s">
        <v>2448</v>
      </c>
      <c r="C1122" s="1" t="s">
        <v>2449</v>
      </c>
      <c r="D1122" s="1" t="s">
        <v>9</v>
      </c>
      <c r="E1122" s="1" t="s">
        <v>10</v>
      </c>
      <c r="F1122" s="1" t="str">
        <f>IFERROR(__xludf.DUMMYFUNCTION("GOOGLETRANSLATE(C1122,""fr"",""en"")"),"#VALUE!")</f>
        <v>#VALUE!</v>
      </c>
    </row>
    <row r="1123" ht="15.75" customHeight="1">
      <c r="A1123" s="1" t="s">
        <v>2443</v>
      </c>
      <c r="B1123" s="1" t="s">
        <v>2450</v>
      </c>
      <c r="C1123" s="1" t="s">
        <v>2451</v>
      </c>
      <c r="D1123" s="1" t="s">
        <v>9</v>
      </c>
      <c r="E1123" s="1" t="s">
        <v>10</v>
      </c>
      <c r="F1123" s="1" t="str">
        <f>IFERROR(__xludf.DUMMYFUNCTION("GOOGLETRANSLATE(C1123,""fr"",""en"")"),"#VALUE!")</f>
        <v>#VALUE!</v>
      </c>
    </row>
    <row r="1124" ht="15.75" customHeight="1">
      <c r="A1124" s="1" t="s">
        <v>2443</v>
      </c>
      <c r="B1124" s="1" t="s">
        <v>2452</v>
      </c>
      <c r="C1124" s="1" t="s">
        <v>2453</v>
      </c>
      <c r="D1124" s="1" t="s">
        <v>9</v>
      </c>
      <c r="E1124" s="1" t="s">
        <v>10</v>
      </c>
      <c r="F1124" s="1" t="str">
        <f>IFERROR(__xludf.DUMMYFUNCTION("GOOGLETRANSLATE(C1124,""fr"",""en"")"),"#VALUE!")</f>
        <v>#VALUE!</v>
      </c>
    </row>
    <row r="1125" ht="15.75" customHeight="1">
      <c r="A1125" s="1" t="s">
        <v>2454</v>
      </c>
      <c r="B1125" s="1" t="s">
        <v>2455</v>
      </c>
      <c r="C1125" s="1" t="s">
        <v>2456</v>
      </c>
      <c r="D1125" s="1" t="s">
        <v>9</v>
      </c>
      <c r="E1125" s="1" t="s">
        <v>10</v>
      </c>
      <c r="F1125" s="1" t="str">
        <f>IFERROR(__xludf.DUMMYFUNCTION("GOOGLETRANSLATE(C1125,""fr"",""en"")"),"#VALUE!")</f>
        <v>#VALUE!</v>
      </c>
    </row>
    <row r="1126" ht="15.75" customHeight="1">
      <c r="A1126" s="1" t="s">
        <v>2454</v>
      </c>
      <c r="B1126" s="1" t="s">
        <v>2457</v>
      </c>
      <c r="C1126" s="1" t="s">
        <v>2458</v>
      </c>
      <c r="D1126" s="1" t="s">
        <v>9</v>
      </c>
      <c r="E1126" s="1" t="s">
        <v>10</v>
      </c>
      <c r="F1126" s="1" t="str">
        <f>IFERROR(__xludf.DUMMYFUNCTION("GOOGLETRANSLATE(C1126,""fr"",""en"")"),"#VALUE!")</f>
        <v>#VALUE!</v>
      </c>
    </row>
    <row r="1127" ht="15.75" customHeight="1">
      <c r="A1127" s="1" t="s">
        <v>2459</v>
      </c>
      <c r="B1127" s="1" t="s">
        <v>2460</v>
      </c>
      <c r="C1127" s="1" t="s">
        <v>2461</v>
      </c>
      <c r="D1127" s="1" t="s">
        <v>9</v>
      </c>
      <c r="E1127" s="1" t="s">
        <v>10</v>
      </c>
      <c r="F1127" s="1" t="str">
        <f>IFERROR(__xludf.DUMMYFUNCTION("GOOGLETRANSLATE(C1127,""fr"",""en"")"),"#VALUE!")</f>
        <v>#VALUE!</v>
      </c>
    </row>
    <row r="1128" ht="15.75" customHeight="1">
      <c r="A1128" s="1" t="s">
        <v>2459</v>
      </c>
      <c r="B1128" s="1" t="s">
        <v>2462</v>
      </c>
      <c r="C1128" s="1" t="s">
        <v>2463</v>
      </c>
      <c r="D1128" s="1" t="s">
        <v>9</v>
      </c>
      <c r="E1128" s="1" t="s">
        <v>10</v>
      </c>
      <c r="F1128" s="1" t="str">
        <f>IFERROR(__xludf.DUMMYFUNCTION("GOOGLETRANSLATE(C1128,""fr"",""en"")"),"#VALUE!")</f>
        <v>#VALUE!</v>
      </c>
    </row>
    <row r="1129" ht="15.75" customHeight="1">
      <c r="A1129" s="1" t="s">
        <v>2459</v>
      </c>
      <c r="B1129" s="1" t="s">
        <v>2464</v>
      </c>
      <c r="C1129" s="1" t="s">
        <v>2465</v>
      </c>
      <c r="D1129" s="1" t="s">
        <v>9</v>
      </c>
      <c r="E1129" s="1" t="s">
        <v>10</v>
      </c>
      <c r="F1129" s="1" t="str">
        <f>IFERROR(__xludf.DUMMYFUNCTION("GOOGLETRANSLATE(C1129,""fr"",""en"")"),"#VALUE!")</f>
        <v>#VALUE!</v>
      </c>
    </row>
    <row r="1130" ht="15.75" customHeight="1">
      <c r="A1130" s="1" t="s">
        <v>2459</v>
      </c>
      <c r="B1130" s="1" t="s">
        <v>2466</v>
      </c>
      <c r="C1130" s="1" t="s">
        <v>2467</v>
      </c>
      <c r="D1130" s="1" t="s">
        <v>9</v>
      </c>
      <c r="E1130" s="1" t="s">
        <v>10</v>
      </c>
      <c r="F1130" s="1" t="str">
        <f>IFERROR(__xludf.DUMMYFUNCTION("GOOGLETRANSLATE(C1130,""fr"",""en"")"),"#VALUE!")</f>
        <v>#VALUE!</v>
      </c>
    </row>
    <row r="1131" ht="15.75" customHeight="1">
      <c r="A1131" s="1" t="s">
        <v>2459</v>
      </c>
      <c r="B1131" s="1" t="s">
        <v>2468</v>
      </c>
      <c r="C1131" s="1" t="s">
        <v>2469</v>
      </c>
      <c r="D1131" s="1" t="s">
        <v>9</v>
      </c>
      <c r="E1131" s="1" t="s">
        <v>10</v>
      </c>
      <c r="F1131" s="1" t="str">
        <f>IFERROR(__xludf.DUMMYFUNCTION("GOOGLETRANSLATE(C1131,""fr"",""en"")"),"#VALUE!")</f>
        <v>#VALUE!</v>
      </c>
    </row>
    <row r="1132" ht="15.75" customHeight="1">
      <c r="A1132" s="1" t="s">
        <v>2459</v>
      </c>
      <c r="B1132" s="1" t="s">
        <v>2470</v>
      </c>
      <c r="C1132" s="1" t="s">
        <v>2471</v>
      </c>
      <c r="D1132" s="1" t="s">
        <v>9</v>
      </c>
      <c r="E1132" s="1" t="s">
        <v>10</v>
      </c>
      <c r="F1132" s="1" t="str">
        <f>IFERROR(__xludf.DUMMYFUNCTION("GOOGLETRANSLATE(C1132,""fr"",""en"")"),"#VALUE!")</f>
        <v>#VALUE!</v>
      </c>
    </row>
    <row r="1133" ht="15.75" customHeight="1">
      <c r="A1133" s="1" t="s">
        <v>2459</v>
      </c>
      <c r="B1133" s="1" t="s">
        <v>2472</v>
      </c>
      <c r="C1133" s="1" t="s">
        <v>2473</v>
      </c>
      <c r="D1133" s="1" t="s">
        <v>9</v>
      </c>
      <c r="E1133" s="1" t="s">
        <v>10</v>
      </c>
      <c r="F1133" s="1" t="str">
        <f>IFERROR(__xludf.DUMMYFUNCTION("GOOGLETRANSLATE(C1133,""fr"",""en"")"),"#VALUE!")</f>
        <v>#VALUE!</v>
      </c>
    </row>
    <row r="1134" ht="15.75" customHeight="1">
      <c r="A1134" s="1" t="s">
        <v>2474</v>
      </c>
      <c r="B1134" s="1" t="s">
        <v>2475</v>
      </c>
      <c r="C1134" s="1" t="s">
        <v>2476</v>
      </c>
      <c r="D1134" s="1" t="s">
        <v>9</v>
      </c>
      <c r="E1134" s="1" t="s">
        <v>10</v>
      </c>
      <c r="F1134" s="1" t="str">
        <f>IFERROR(__xludf.DUMMYFUNCTION("GOOGLETRANSLATE(C1134,""fr"",""en"")"),"#VALUE!")</f>
        <v>#VALUE!</v>
      </c>
    </row>
    <row r="1135" ht="15.75" customHeight="1">
      <c r="A1135" s="1" t="s">
        <v>2474</v>
      </c>
      <c r="B1135" s="1" t="s">
        <v>2477</v>
      </c>
      <c r="C1135" s="1" t="s">
        <v>2478</v>
      </c>
      <c r="D1135" s="1" t="s">
        <v>9</v>
      </c>
      <c r="E1135" s="1" t="s">
        <v>10</v>
      </c>
      <c r="F1135" s="1" t="str">
        <f>IFERROR(__xludf.DUMMYFUNCTION("GOOGLETRANSLATE(C1135,""fr"",""en"")"),"#VALUE!")</f>
        <v>#VALUE!</v>
      </c>
    </row>
    <row r="1136" ht="15.75" customHeight="1">
      <c r="A1136" s="1" t="s">
        <v>2474</v>
      </c>
      <c r="B1136" s="1" t="s">
        <v>2479</v>
      </c>
      <c r="C1136" s="1" t="s">
        <v>2480</v>
      </c>
      <c r="D1136" s="1" t="s">
        <v>9</v>
      </c>
      <c r="E1136" s="1" t="s">
        <v>10</v>
      </c>
      <c r="F1136" s="1" t="str">
        <f>IFERROR(__xludf.DUMMYFUNCTION("GOOGLETRANSLATE(C1136,""fr"",""en"")"),"#VALUE!")</f>
        <v>#VALUE!</v>
      </c>
    </row>
    <row r="1137" ht="15.75" customHeight="1">
      <c r="A1137" s="1" t="s">
        <v>2474</v>
      </c>
      <c r="B1137" s="1" t="s">
        <v>2481</v>
      </c>
      <c r="C1137" s="1" t="s">
        <v>2482</v>
      </c>
      <c r="D1137" s="1" t="s">
        <v>9</v>
      </c>
      <c r="E1137" s="1" t="s">
        <v>10</v>
      </c>
      <c r="F1137" s="1" t="str">
        <f>IFERROR(__xludf.DUMMYFUNCTION("GOOGLETRANSLATE(C1137,""fr"",""en"")"),"#VALUE!")</f>
        <v>#VALUE!</v>
      </c>
    </row>
    <row r="1138" ht="15.75" customHeight="1">
      <c r="A1138" s="1" t="s">
        <v>2474</v>
      </c>
      <c r="B1138" s="1" t="s">
        <v>2483</v>
      </c>
      <c r="C1138" s="1" t="s">
        <v>2484</v>
      </c>
      <c r="D1138" s="1" t="s">
        <v>9</v>
      </c>
      <c r="E1138" s="1" t="s">
        <v>10</v>
      </c>
      <c r="F1138" s="1" t="str">
        <f>IFERROR(__xludf.DUMMYFUNCTION("GOOGLETRANSLATE(C1138,""fr"",""en"")"),"#VALUE!")</f>
        <v>#VALUE!</v>
      </c>
    </row>
    <row r="1139" ht="15.75" customHeight="1">
      <c r="A1139" s="1" t="s">
        <v>2474</v>
      </c>
      <c r="B1139" s="1" t="s">
        <v>2485</v>
      </c>
      <c r="C1139" s="1" t="s">
        <v>2486</v>
      </c>
      <c r="D1139" s="1" t="s">
        <v>9</v>
      </c>
      <c r="E1139" s="1" t="s">
        <v>10</v>
      </c>
      <c r="F1139" s="1" t="str">
        <f>IFERROR(__xludf.DUMMYFUNCTION("GOOGLETRANSLATE(C1139,""fr"",""en"")"),"#VALUE!")</f>
        <v>#VALUE!</v>
      </c>
    </row>
    <row r="1140" ht="15.75" customHeight="1">
      <c r="A1140" s="1" t="s">
        <v>2474</v>
      </c>
      <c r="B1140" s="1" t="s">
        <v>2487</v>
      </c>
      <c r="C1140" s="1" t="s">
        <v>2488</v>
      </c>
      <c r="D1140" s="1" t="s">
        <v>9</v>
      </c>
      <c r="E1140" s="1" t="s">
        <v>10</v>
      </c>
      <c r="F1140" s="1" t="str">
        <f>IFERROR(__xludf.DUMMYFUNCTION("GOOGLETRANSLATE(C1140,""fr"",""en"")"),"Am satisfied with the service, simple and practical.
The price remains a little high to our taste but in the case of a young license, it seems that it is unfortunately a compulsory step ...")</f>
        <v>Am satisfied with the service, simple and practical.
The price remains a little high to our taste but in the case of a young license, it seems that it is unfortunately a compulsory step ...</v>
      </c>
    </row>
    <row r="1141" ht="15.75" customHeight="1">
      <c r="A1141" s="1" t="s">
        <v>2474</v>
      </c>
      <c r="B1141" s="1" t="s">
        <v>2489</v>
      </c>
      <c r="C1141" s="1" t="s">
        <v>2490</v>
      </c>
      <c r="D1141" s="1" t="s">
        <v>9</v>
      </c>
      <c r="E1141" s="1" t="s">
        <v>10</v>
      </c>
      <c r="F1141" s="1" t="str">
        <f>IFERROR(__xludf.DUMMYFUNCTION("GOOGLETRANSLATE(C1141,""fr"",""en"")"),"Hello, I am very satisfied with advisers, and speed and transparency for my new contract. Thank you for the welcome and the advice.")</f>
        <v>Hello, I am very satisfied with advisers, and speed and transparency for my new contract. Thank you for the welcome and the advice.</v>
      </c>
    </row>
    <row r="1142" ht="15.75" customHeight="1">
      <c r="A1142" s="1" t="s">
        <v>2474</v>
      </c>
      <c r="B1142" s="1" t="s">
        <v>2491</v>
      </c>
      <c r="C1142" s="1" t="s">
        <v>2492</v>
      </c>
      <c r="D1142" s="1" t="s">
        <v>9</v>
      </c>
      <c r="E1142" s="1" t="s">
        <v>10</v>
      </c>
      <c r="F1142" s="1" t="str">
        <f>IFERROR(__xludf.DUMMYFUNCTION("GOOGLETRANSLATE(C1142,""fr"",""en"")"),"#VALUE!")</f>
        <v>#VALUE!</v>
      </c>
    </row>
    <row r="1143" ht="15.75" customHeight="1">
      <c r="A1143" s="1" t="s">
        <v>2493</v>
      </c>
      <c r="B1143" s="1" t="s">
        <v>2494</v>
      </c>
      <c r="C1143" s="1" t="s">
        <v>2495</v>
      </c>
      <c r="D1143" s="1" t="s">
        <v>9</v>
      </c>
      <c r="E1143" s="1" t="s">
        <v>10</v>
      </c>
      <c r="F1143" s="1" t="str">
        <f>IFERROR(__xludf.DUMMYFUNCTION("GOOGLETRANSLATE(C1143,""fr"",""en"")"),"#VALUE!")</f>
        <v>#VALUE!</v>
      </c>
    </row>
    <row r="1144" ht="15.75" customHeight="1">
      <c r="A1144" s="1" t="s">
        <v>2493</v>
      </c>
      <c r="B1144" s="1" t="s">
        <v>2496</v>
      </c>
      <c r="C1144" s="1" t="s">
        <v>2497</v>
      </c>
      <c r="D1144" s="1" t="s">
        <v>9</v>
      </c>
      <c r="E1144" s="1" t="s">
        <v>10</v>
      </c>
      <c r="F1144" s="1" t="str">
        <f>IFERROR(__xludf.DUMMYFUNCTION("GOOGLETRANSLATE(C1144,""fr"",""en"")"),"#VALUE!")</f>
        <v>#VALUE!</v>
      </c>
    </row>
    <row r="1145" ht="15.75" customHeight="1">
      <c r="A1145" s="1" t="s">
        <v>2493</v>
      </c>
      <c r="B1145" s="1" t="s">
        <v>2498</v>
      </c>
      <c r="C1145" s="1" t="s">
        <v>2499</v>
      </c>
      <c r="D1145" s="1" t="s">
        <v>9</v>
      </c>
      <c r="E1145" s="1" t="s">
        <v>10</v>
      </c>
      <c r="F1145" s="1" t="str">
        <f>IFERROR(__xludf.DUMMYFUNCTION("GOOGLETRANSLATE(C1145,""fr"",""en"")"),"#VALUE!")</f>
        <v>#VALUE!</v>
      </c>
    </row>
    <row r="1146" ht="15.75" customHeight="1">
      <c r="A1146" s="1" t="s">
        <v>2493</v>
      </c>
      <c r="B1146" s="1" t="s">
        <v>2500</v>
      </c>
      <c r="C1146" s="1" t="s">
        <v>2501</v>
      </c>
      <c r="D1146" s="1" t="s">
        <v>9</v>
      </c>
      <c r="E1146" s="1" t="s">
        <v>10</v>
      </c>
      <c r="F1146" s="1" t="str">
        <f>IFERROR(__xludf.DUMMYFUNCTION("GOOGLETRANSLATE(C1146,""fr"",""en"")"),"#VALUE!")</f>
        <v>#VALUE!</v>
      </c>
    </row>
    <row r="1147" ht="15.75" customHeight="1">
      <c r="A1147" s="1" t="s">
        <v>2493</v>
      </c>
      <c r="B1147" s="1" t="s">
        <v>2502</v>
      </c>
      <c r="C1147" s="1" t="s">
        <v>2503</v>
      </c>
      <c r="D1147" s="1" t="s">
        <v>9</v>
      </c>
      <c r="E1147" s="1" t="s">
        <v>10</v>
      </c>
      <c r="F1147" s="1" t="str">
        <f>IFERROR(__xludf.DUMMYFUNCTION("GOOGLETRANSLATE(C1147,""fr"",""en"")"),"#VALUE!")</f>
        <v>#VALUE!</v>
      </c>
    </row>
    <row r="1148" ht="15.75" customHeight="1">
      <c r="A1148" s="1" t="s">
        <v>2493</v>
      </c>
      <c r="B1148" s="1" t="s">
        <v>2504</v>
      </c>
      <c r="C1148" s="1" t="s">
        <v>2505</v>
      </c>
      <c r="D1148" s="1" t="s">
        <v>9</v>
      </c>
      <c r="E1148" s="1" t="s">
        <v>10</v>
      </c>
      <c r="F1148" s="1" t="str">
        <f>IFERROR(__xludf.DUMMYFUNCTION("GOOGLETRANSLATE(C1148,""fr"",""en"")"),"#VALUE!")</f>
        <v>#VALUE!</v>
      </c>
    </row>
    <row r="1149" ht="15.75" customHeight="1">
      <c r="A1149" s="1" t="s">
        <v>2506</v>
      </c>
      <c r="B1149" s="1" t="s">
        <v>2507</v>
      </c>
      <c r="C1149" s="1" t="s">
        <v>2508</v>
      </c>
      <c r="D1149" s="1" t="s">
        <v>9</v>
      </c>
      <c r="E1149" s="1" t="s">
        <v>10</v>
      </c>
      <c r="F1149" s="1" t="str">
        <f>IFERROR(__xludf.DUMMYFUNCTION("GOOGLETRANSLATE(C1149,""fr"",""en"")"),"#VALUE!")</f>
        <v>#VALUE!</v>
      </c>
    </row>
    <row r="1150" ht="15.75" customHeight="1">
      <c r="A1150" s="1" t="s">
        <v>2506</v>
      </c>
      <c r="B1150" s="1" t="s">
        <v>2509</v>
      </c>
      <c r="C1150" s="1" t="s">
        <v>2510</v>
      </c>
      <c r="D1150" s="1" t="s">
        <v>9</v>
      </c>
      <c r="E1150" s="1" t="s">
        <v>10</v>
      </c>
      <c r="F1150" s="1" t="str">
        <f>IFERROR(__xludf.DUMMYFUNCTION("GOOGLETRANSLATE(C1150,""fr"",""en"")"),"#VALUE!")</f>
        <v>#VALUE!</v>
      </c>
    </row>
    <row r="1151" ht="15.75" customHeight="1">
      <c r="A1151" s="1" t="s">
        <v>2506</v>
      </c>
      <c r="B1151" s="1" t="s">
        <v>2511</v>
      </c>
      <c r="C1151" s="1" t="s">
        <v>2512</v>
      </c>
      <c r="D1151" s="1" t="s">
        <v>9</v>
      </c>
      <c r="E1151" s="1" t="s">
        <v>10</v>
      </c>
      <c r="F1151" s="1" t="str">
        <f>IFERROR(__xludf.DUMMYFUNCTION("GOOGLETRANSLATE(C1151,""fr"",""en"")"),"#VALUE!")</f>
        <v>#VALUE!</v>
      </c>
    </row>
    <row r="1152" ht="15.75" customHeight="1">
      <c r="A1152" s="1" t="s">
        <v>2506</v>
      </c>
      <c r="B1152" s="1" t="s">
        <v>2513</v>
      </c>
      <c r="C1152" s="1" t="s">
        <v>2514</v>
      </c>
      <c r="D1152" s="1" t="s">
        <v>9</v>
      </c>
      <c r="E1152" s="1" t="s">
        <v>10</v>
      </c>
      <c r="F1152" s="1" t="str">
        <f>IFERROR(__xludf.DUMMYFUNCTION("GOOGLETRANSLATE(C1152,""fr"",""en"")"),"#VALUE!")</f>
        <v>#VALUE!</v>
      </c>
    </row>
    <row r="1153" ht="15.75" customHeight="1">
      <c r="A1153" s="1" t="s">
        <v>2515</v>
      </c>
      <c r="B1153" s="1" t="s">
        <v>2516</v>
      </c>
      <c r="C1153" s="1" t="s">
        <v>2517</v>
      </c>
      <c r="D1153" s="1" t="s">
        <v>9</v>
      </c>
      <c r="E1153" s="1" t="s">
        <v>10</v>
      </c>
      <c r="F1153" s="1" t="str">
        <f>IFERROR(__xludf.DUMMYFUNCTION("GOOGLETRANSLATE(C1153,""fr"",""en"")"),"#VALUE!")</f>
        <v>#VALUE!</v>
      </c>
    </row>
    <row r="1154" ht="15.75" customHeight="1">
      <c r="A1154" s="1" t="s">
        <v>2515</v>
      </c>
      <c r="B1154" s="1" t="s">
        <v>2518</v>
      </c>
      <c r="C1154" s="1" t="s">
        <v>2519</v>
      </c>
      <c r="D1154" s="1" t="s">
        <v>9</v>
      </c>
      <c r="E1154" s="1" t="s">
        <v>10</v>
      </c>
      <c r="F1154" s="1" t="str">
        <f>IFERROR(__xludf.DUMMYFUNCTION("GOOGLETRANSLATE(C1154,""fr"",""en"")"),"#VALUE!")</f>
        <v>#VALUE!</v>
      </c>
    </row>
    <row r="1155" ht="15.75" customHeight="1">
      <c r="A1155" s="1" t="s">
        <v>2515</v>
      </c>
      <c r="B1155" s="1" t="s">
        <v>2520</v>
      </c>
      <c r="C1155" s="1" t="s">
        <v>2521</v>
      </c>
      <c r="D1155" s="1" t="s">
        <v>9</v>
      </c>
      <c r="E1155" s="1" t="s">
        <v>10</v>
      </c>
      <c r="F1155" s="1" t="str">
        <f>IFERROR(__xludf.DUMMYFUNCTION("GOOGLETRANSLATE(C1155,""fr"",""en"")"),"#VALUE!")</f>
        <v>#VALUE!</v>
      </c>
    </row>
    <row r="1156" ht="15.75" customHeight="1">
      <c r="A1156" s="1" t="s">
        <v>2515</v>
      </c>
      <c r="B1156" s="1" t="s">
        <v>2522</v>
      </c>
      <c r="C1156" s="1" t="s">
        <v>2523</v>
      </c>
      <c r="D1156" s="1" t="s">
        <v>9</v>
      </c>
      <c r="E1156" s="1" t="s">
        <v>10</v>
      </c>
      <c r="F1156" s="1" t="str">
        <f>IFERROR(__xludf.DUMMYFUNCTION("GOOGLETRANSLATE(C1156,""fr"",""en"")"),"#VALUE!")</f>
        <v>#VALUE!</v>
      </c>
    </row>
    <row r="1157" ht="15.75" customHeight="1">
      <c r="A1157" s="1" t="s">
        <v>2515</v>
      </c>
      <c r="B1157" s="1" t="s">
        <v>2524</v>
      </c>
      <c r="C1157" s="1" t="s">
        <v>2525</v>
      </c>
      <c r="D1157" s="1" t="s">
        <v>9</v>
      </c>
      <c r="E1157" s="1" t="s">
        <v>10</v>
      </c>
      <c r="F1157" s="1" t="str">
        <f>IFERROR(__xludf.DUMMYFUNCTION("GOOGLETRANSLATE(C1157,""fr"",""en"")"),"#VALUE!")</f>
        <v>#VALUE!</v>
      </c>
    </row>
    <row r="1158" ht="15.75" customHeight="1">
      <c r="A1158" s="1" t="s">
        <v>2515</v>
      </c>
      <c r="B1158" s="1" t="s">
        <v>2526</v>
      </c>
      <c r="C1158" s="1" t="s">
        <v>2527</v>
      </c>
      <c r="D1158" s="1" t="s">
        <v>9</v>
      </c>
      <c r="E1158" s="1" t="s">
        <v>10</v>
      </c>
      <c r="F1158" s="1" t="str">
        <f>IFERROR(__xludf.DUMMYFUNCTION("GOOGLETRANSLATE(C1158,""fr"",""en"")"),"#VALUE!")</f>
        <v>#VALUE!</v>
      </c>
    </row>
    <row r="1159" ht="15.75" customHeight="1">
      <c r="A1159" s="1" t="s">
        <v>2528</v>
      </c>
      <c r="B1159" s="1" t="s">
        <v>2529</v>
      </c>
      <c r="C1159" s="1" t="s">
        <v>2530</v>
      </c>
      <c r="D1159" s="1" t="s">
        <v>9</v>
      </c>
      <c r="E1159" s="1" t="s">
        <v>10</v>
      </c>
      <c r="F1159" s="1" t="str">
        <f>IFERROR(__xludf.DUMMYFUNCTION("GOOGLETRANSLATE(C1159,""fr"",""en"")"),"#VALUE!")</f>
        <v>#VALUE!</v>
      </c>
    </row>
    <row r="1160" ht="15.75" customHeight="1">
      <c r="A1160" s="1" t="s">
        <v>2528</v>
      </c>
      <c r="B1160" s="1" t="s">
        <v>2531</v>
      </c>
      <c r="C1160" s="1" t="s">
        <v>2532</v>
      </c>
      <c r="D1160" s="1" t="s">
        <v>9</v>
      </c>
      <c r="E1160" s="1" t="s">
        <v>10</v>
      </c>
      <c r="F1160" s="1" t="str">
        <f>IFERROR(__xludf.DUMMYFUNCTION("GOOGLETRANSLATE(C1160,""fr"",""en"")"),"#VALUE!")</f>
        <v>#VALUE!</v>
      </c>
    </row>
    <row r="1161" ht="15.75" customHeight="1">
      <c r="A1161" s="1" t="s">
        <v>2528</v>
      </c>
      <c r="B1161" s="1" t="s">
        <v>2533</v>
      </c>
      <c r="C1161" s="1" t="s">
        <v>2534</v>
      </c>
      <c r="D1161" s="1" t="s">
        <v>9</v>
      </c>
      <c r="E1161" s="1" t="s">
        <v>10</v>
      </c>
      <c r="F1161" s="1" t="str">
        <f>IFERROR(__xludf.DUMMYFUNCTION("GOOGLETRANSLATE(C1161,""fr"",""en"")"),"#VALUE!")</f>
        <v>#VALUE!</v>
      </c>
    </row>
    <row r="1162" ht="15.75" customHeight="1">
      <c r="A1162" s="1" t="s">
        <v>2528</v>
      </c>
      <c r="B1162" s="1" t="s">
        <v>2535</v>
      </c>
      <c r="C1162" s="1" t="s">
        <v>2536</v>
      </c>
      <c r="D1162" s="1" t="s">
        <v>9</v>
      </c>
      <c r="E1162" s="1" t="s">
        <v>10</v>
      </c>
      <c r="F1162" s="1" t="str">
        <f>IFERROR(__xludf.DUMMYFUNCTION("GOOGLETRANSLATE(C1162,""fr"",""en"")"),"#VALUE!")</f>
        <v>#VALUE!</v>
      </c>
    </row>
    <row r="1163" ht="15.75" customHeight="1">
      <c r="A1163" s="1" t="s">
        <v>2528</v>
      </c>
      <c r="B1163" s="1" t="s">
        <v>2537</v>
      </c>
      <c r="C1163" s="1" t="s">
        <v>2538</v>
      </c>
      <c r="D1163" s="1" t="s">
        <v>9</v>
      </c>
      <c r="E1163" s="1" t="s">
        <v>10</v>
      </c>
      <c r="F1163" s="1" t="str">
        <f>IFERROR(__xludf.DUMMYFUNCTION("GOOGLETRANSLATE(C1163,""fr"",""en"")"),"#VALUE!")</f>
        <v>#VALUE!</v>
      </c>
    </row>
    <row r="1164" ht="15.75" customHeight="1">
      <c r="A1164" s="1" t="s">
        <v>2528</v>
      </c>
      <c r="B1164" s="1" t="s">
        <v>2539</v>
      </c>
      <c r="C1164" s="1" t="s">
        <v>2540</v>
      </c>
      <c r="D1164" s="1" t="s">
        <v>9</v>
      </c>
      <c r="E1164" s="1" t="s">
        <v>10</v>
      </c>
      <c r="F1164" s="1" t="str">
        <f>IFERROR(__xludf.DUMMYFUNCTION("GOOGLETRANSLATE(C1164,""fr"",""en"")"),"#VALUE!")</f>
        <v>#VALUE!</v>
      </c>
    </row>
    <row r="1165" ht="15.75" customHeight="1">
      <c r="A1165" s="1" t="s">
        <v>2528</v>
      </c>
      <c r="B1165" s="1" t="s">
        <v>2541</v>
      </c>
      <c r="C1165" s="1" t="s">
        <v>2542</v>
      </c>
      <c r="D1165" s="1" t="s">
        <v>9</v>
      </c>
      <c r="E1165" s="1" t="s">
        <v>10</v>
      </c>
      <c r="F1165" s="1" t="str">
        <f>IFERROR(__xludf.DUMMYFUNCTION("GOOGLETRANSLATE(C1165,""fr"",""en"")"),"#VALUE!")</f>
        <v>#VALUE!</v>
      </c>
    </row>
    <row r="1166" ht="15.75" customHeight="1">
      <c r="A1166" s="1" t="s">
        <v>2528</v>
      </c>
      <c r="B1166" s="1" t="s">
        <v>2543</v>
      </c>
      <c r="C1166" s="1" t="s">
        <v>2544</v>
      </c>
      <c r="D1166" s="1" t="s">
        <v>9</v>
      </c>
      <c r="E1166" s="1" t="s">
        <v>10</v>
      </c>
      <c r="F1166" s="1" t="str">
        <f>IFERROR(__xludf.DUMMYFUNCTION("GOOGLETRANSLATE(C1166,""fr"",""en"")"),"#VALUE!")</f>
        <v>#VALUE!</v>
      </c>
    </row>
    <row r="1167" ht="15.75" customHeight="1">
      <c r="A1167" s="1" t="s">
        <v>2545</v>
      </c>
      <c r="B1167" s="1" t="s">
        <v>2546</v>
      </c>
      <c r="C1167" s="1" t="s">
        <v>2547</v>
      </c>
      <c r="D1167" s="1" t="s">
        <v>9</v>
      </c>
      <c r="E1167" s="1" t="s">
        <v>10</v>
      </c>
      <c r="F1167" s="1" t="str">
        <f>IFERROR(__xludf.DUMMYFUNCTION("GOOGLETRANSLATE(C1167,""fr"",""en"")"),"#VALUE!")</f>
        <v>#VALUE!</v>
      </c>
    </row>
    <row r="1168" ht="15.75" customHeight="1">
      <c r="A1168" s="1" t="s">
        <v>2545</v>
      </c>
      <c r="B1168" s="1" t="s">
        <v>2548</v>
      </c>
      <c r="C1168" s="1" t="s">
        <v>2549</v>
      </c>
      <c r="D1168" s="1" t="s">
        <v>9</v>
      </c>
      <c r="E1168" s="1" t="s">
        <v>10</v>
      </c>
      <c r="F1168" s="1" t="str">
        <f>IFERROR(__xludf.DUMMYFUNCTION("GOOGLETRANSLATE(C1168,""fr"",""en"")"),"#VALUE!")</f>
        <v>#VALUE!</v>
      </c>
    </row>
    <row r="1169" ht="15.75" customHeight="1">
      <c r="A1169" s="1" t="s">
        <v>2545</v>
      </c>
      <c r="B1169" s="1" t="s">
        <v>2550</v>
      </c>
      <c r="C1169" s="1" t="s">
        <v>2551</v>
      </c>
      <c r="D1169" s="1" t="s">
        <v>9</v>
      </c>
      <c r="E1169" s="1" t="s">
        <v>10</v>
      </c>
      <c r="F1169" s="1" t="str">
        <f>IFERROR(__xludf.DUMMYFUNCTION("GOOGLETRANSLATE(C1169,""fr"",""en"")"),"#VALUE!")</f>
        <v>#VALUE!</v>
      </c>
    </row>
    <row r="1170" ht="15.75" customHeight="1">
      <c r="A1170" s="1" t="s">
        <v>2545</v>
      </c>
      <c r="B1170" s="1" t="s">
        <v>2552</v>
      </c>
      <c r="C1170" s="1" t="s">
        <v>2553</v>
      </c>
      <c r="D1170" s="1" t="s">
        <v>9</v>
      </c>
      <c r="E1170" s="1" t="s">
        <v>10</v>
      </c>
      <c r="F1170" s="1" t="str">
        <f>IFERROR(__xludf.DUMMYFUNCTION("GOOGLETRANSLATE(C1170,""fr"",""en"")"),"#VALUE!")</f>
        <v>#VALUE!</v>
      </c>
    </row>
    <row r="1171" ht="15.75" customHeight="1">
      <c r="A1171" s="1" t="s">
        <v>2554</v>
      </c>
      <c r="B1171" s="1" t="s">
        <v>2555</v>
      </c>
      <c r="C1171" s="1" t="s">
        <v>2556</v>
      </c>
      <c r="D1171" s="1" t="s">
        <v>9</v>
      </c>
      <c r="E1171" s="1" t="s">
        <v>10</v>
      </c>
      <c r="F1171" s="1" t="str">
        <f>IFERROR(__xludf.DUMMYFUNCTION("GOOGLETRANSLATE(C1171,""fr"",""en"")"),"The exchanges were clear and fast.
The file well relayed and understood by the interlocutors.
I hope that the management will be facilitated in case of problems.")</f>
        <v>The exchanges were clear and fast.
The file well relayed and understood by the interlocutors.
I hope that the management will be facilitated in case of problems.</v>
      </c>
    </row>
    <row r="1172" ht="15.75" customHeight="1">
      <c r="A1172" s="1" t="s">
        <v>2554</v>
      </c>
      <c r="B1172" s="1" t="s">
        <v>2557</v>
      </c>
      <c r="C1172" s="1" t="s">
        <v>2558</v>
      </c>
      <c r="D1172" s="1" t="s">
        <v>9</v>
      </c>
      <c r="E1172" s="1" t="s">
        <v>10</v>
      </c>
      <c r="F1172" s="1" t="str">
        <f>IFERROR(__xludf.DUMMYFUNCTION("GOOGLETRANSLATE(C1172,""fr"",""en"")"),"#VALUE!")</f>
        <v>#VALUE!</v>
      </c>
    </row>
    <row r="1173" ht="15.75" customHeight="1">
      <c r="A1173" s="1" t="s">
        <v>2559</v>
      </c>
      <c r="B1173" s="1" t="s">
        <v>2560</v>
      </c>
      <c r="C1173" s="1" t="s">
        <v>2561</v>
      </c>
      <c r="D1173" s="1" t="s">
        <v>9</v>
      </c>
      <c r="E1173" s="1" t="s">
        <v>10</v>
      </c>
      <c r="F1173" s="1" t="str">
        <f>IFERROR(__xludf.DUMMYFUNCTION("GOOGLETRANSLATE(C1173,""fr"",""en"")"),"#VALUE!")</f>
        <v>#VALUE!</v>
      </c>
    </row>
    <row r="1174" ht="15.75" customHeight="1">
      <c r="A1174" s="1" t="s">
        <v>2559</v>
      </c>
      <c r="B1174" s="1" t="s">
        <v>2562</v>
      </c>
      <c r="C1174" s="1" t="s">
        <v>2563</v>
      </c>
      <c r="D1174" s="1" t="s">
        <v>9</v>
      </c>
      <c r="E1174" s="1" t="s">
        <v>10</v>
      </c>
      <c r="F1174" s="1" t="str">
        <f>IFERROR(__xludf.DUMMYFUNCTION("GOOGLETRANSLATE(C1174,""fr"",""en"")"),"#VALUE!")</f>
        <v>#VALUE!</v>
      </c>
    </row>
    <row r="1175" ht="15.75" customHeight="1">
      <c r="A1175" s="1" t="s">
        <v>2559</v>
      </c>
      <c r="B1175" s="1" t="s">
        <v>2564</v>
      </c>
      <c r="C1175" s="1" t="s">
        <v>2565</v>
      </c>
      <c r="D1175" s="1" t="s">
        <v>9</v>
      </c>
      <c r="E1175" s="1" t="s">
        <v>10</v>
      </c>
      <c r="F1175" s="1" t="str">
        <f>IFERROR(__xludf.DUMMYFUNCTION("GOOGLETRANSLATE(C1175,""fr"",""en"")"),"#VALUE!")</f>
        <v>#VALUE!</v>
      </c>
    </row>
    <row r="1176" ht="15.75" customHeight="1">
      <c r="A1176" s="1" t="s">
        <v>2559</v>
      </c>
      <c r="B1176" s="1" t="s">
        <v>2566</v>
      </c>
      <c r="C1176" s="1" t="s">
        <v>2567</v>
      </c>
      <c r="D1176" s="1" t="s">
        <v>9</v>
      </c>
      <c r="E1176" s="1" t="s">
        <v>10</v>
      </c>
      <c r="F1176" s="1" t="str">
        <f>IFERROR(__xludf.DUMMYFUNCTION("GOOGLETRANSLATE(C1176,""fr"",""en"")"),"I had asked to be recalled on the phone because there were things that did not work on the online procedure site. Tired of waiting, I finalized but with 2 months of unnecessary waiting. Not glop.
")</f>
        <v>I had asked to be recalled on the phone because there were things that did not work on the online procedure site. Tired of waiting, I finalized but with 2 months of unnecessary waiting. Not glop.
</v>
      </c>
    </row>
    <row r="1177" ht="15.75" customHeight="1">
      <c r="A1177" s="1" t="s">
        <v>2559</v>
      </c>
      <c r="B1177" s="1" t="s">
        <v>2568</v>
      </c>
      <c r="C1177" s="1" t="s">
        <v>2569</v>
      </c>
      <c r="D1177" s="1" t="s">
        <v>9</v>
      </c>
      <c r="E1177" s="1" t="s">
        <v>10</v>
      </c>
      <c r="F1177" s="1" t="str">
        <f>IFERROR(__xludf.DUMMYFUNCTION("GOOGLETRANSLATE(C1177,""fr"",""en"")"),"#VALUE!")</f>
        <v>#VALUE!</v>
      </c>
    </row>
    <row r="1178" ht="15.75" customHeight="1">
      <c r="A1178" s="1" t="s">
        <v>2559</v>
      </c>
      <c r="B1178" s="1" t="s">
        <v>2570</v>
      </c>
      <c r="C1178" s="1" t="s">
        <v>2571</v>
      </c>
      <c r="D1178" s="1" t="s">
        <v>9</v>
      </c>
      <c r="E1178" s="1" t="s">
        <v>10</v>
      </c>
      <c r="F1178" s="1" t="str">
        <f>IFERROR(__xludf.DUMMYFUNCTION("GOOGLETRANSLATE(C1178,""fr"",""en"")"),"#VALUE!")</f>
        <v>#VALUE!</v>
      </c>
    </row>
    <row r="1179" ht="15.75" customHeight="1">
      <c r="A1179" s="1" t="s">
        <v>2559</v>
      </c>
      <c r="B1179" s="1" t="s">
        <v>2572</v>
      </c>
      <c r="C1179" s="1" t="s">
        <v>2573</v>
      </c>
      <c r="D1179" s="1" t="s">
        <v>9</v>
      </c>
      <c r="E1179" s="1" t="s">
        <v>10</v>
      </c>
      <c r="F1179" s="1" t="str">
        <f>IFERROR(__xludf.DUMMYFUNCTION("GOOGLETRANSLATE(C1179,""fr"",""en"")"),"#VALUE!")</f>
        <v>#VALUE!</v>
      </c>
    </row>
    <row r="1180" ht="15.75" customHeight="1">
      <c r="A1180" s="1" t="s">
        <v>2559</v>
      </c>
      <c r="B1180" s="1" t="s">
        <v>2574</v>
      </c>
      <c r="C1180" s="1" t="s">
        <v>2575</v>
      </c>
      <c r="D1180" s="1" t="s">
        <v>9</v>
      </c>
      <c r="E1180" s="1" t="s">
        <v>10</v>
      </c>
      <c r="F1180" s="1" t="str">
        <f>IFERROR(__xludf.DUMMYFUNCTION("GOOGLETRANSLATE(C1180,""fr"",""en"")"),"#VALUE!")</f>
        <v>#VALUE!</v>
      </c>
    </row>
    <row r="1181" ht="15.75" customHeight="1">
      <c r="A1181" s="1" t="s">
        <v>2559</v>
      </c>
      <c r="B1181" s="1" t="s">
        <v>2576</v>
      </c>
      <c r="C1181" s="1" t="s">
        <v>2577</v>
      </c>
      <c r="D1181" s="1" t="s">
        <v>9</v>
      </c>
      <c r="E1181" s="1" t="s">
        <v>10</v>
      </c>
      <c r="F1181" s="1" t="str">
        <f>IFERROR(__xludf.DUMMYFUNCTION("GOOGLETRANSLATE(C1181,""fr"",""en"")"),"#VALUE!")</f>
        <v>#VALUE!</v>
      </c>
    </row>
    <row r="1182" ht="15.75" customHeight="1">
      <c r="A1182" s="1" t="s">
        <v>2559</v>
      </c>
      <c r="B1182" s="1" t="s">
        <v>2578</v>
      </c>
      <c r="C1182" s="1" t="s">
        <v>2579</v>
      </c>
      <c r="D1182" s="1" t="s">
        <v>9</v>
      </c>
      <c r="E1182" s="1" t="s">
        <v>10</v>
      </c>
      <c r="F1182" s="1" t="str">
        <f>IFERROR(__xludf.DUMMYFUNCTION("GOOGLETRANSLATE(C1182,""fr"",""en"")"),"#VALUE!")</f>
        <v>#VALUE!</v>
      </c>
    </row>
    <row r="1183" ht="15.75" customHeight="1">
      <c r="A1183" s="1" t="s">
        <v>2559</v>
      </c>
      <c r="B1183" s="1" t="s">
        <v>2580</v>
      </c>
      <c r="C1183" s="1" t="s">
        <v>2581</v>
      </c>
      <c r="D1183" s="1" t="s">
        <v>9</v>
      </c>
      <c r="E1183" s="1" t="s">
        <v>10</v>
      </c>
      <c r="F1183" s="1" t="str">
        <f>IFERROR(__xludf.DUMMYFUNCTION("GOOGLETRANSLATE(C1183,""fr"",""en"")"),"#VALUE!")</f>
        <v>#VALUE!</v>
      </c>
    </row>
    <row r="1184" ht="15.75" customHeight="1">
      <c r="A1184" s="1" t="s">
        <v>2582</v>
      </c>
      <c r="B1184" s="1" t="s">
        <v>2583</v>
      </c>
      <c r="C1184" s="1" t="s">
        <v>2584</v>
      </c>
      <c r="D1184" s="1" t="s">
        <v>9</v>
      </c>
      <c r="E1184" s="1" t="s">
        <v>10</v>
      </c>
      <c r="F1184" s="1" t="str">
        <f>IFERROR(__xludf.DUMMYFUNCTION("GOOGLETRANSLATE(C1184,""fr"",""en"")"),"#VALUE!")</f>
        <v>#VALUE!</v>
      </c>
    </row>
    <row r="1185" ht="15.75" customHeight="1">
      <c r="A1185" s="1" t="s">
        <v>2582</v>
      </c>
      <c r="B1185" s="1" t="s">
        <v>2585</v>
      </c>
      <c r="C1185" s="1" t="s">
        <v>2586</v>
      </c>
      <c r="D1185" s="1" t="s">
        <v>9</v>
      </c>
      <c r="E1185" s="1" t="s">
        <v>10</v>
      </c>
      <c r="F1185" s="1" t="str">
        <f>IFERROR(__xludf.DUMMYFUNCTION("GOOGLETRANSLATE(C1185,""fr"",""en"")"),"#VALUE!")</f>
        <v>#VALUE!</v>
      </c>
    </row>
    <row r="1186" ht="15.75" customHeight="1">
      <c r="A1186" s="1" t="s">
        <v>2582</v>
      </c>
      <c r="B1186" s="1" t="s">
        <v>2587</v>
      </c>
      <c r="C1186" s="1" t="s">
        <v>2588</v>
      </c>
      <c r="D1186" s="1" t="s">
        <v>9</v>
      </c>
      <c r="E1186" s="1" t="s">
        <v>10</v>
      </c>
      <c r="F1186" s="1" t="str">
        <f>IFERROR(__xludf.DUMMYFUNCTION("GOOGLETRANSLATE(C1186,""fr"",""en"")"),"#VALUE!")</f>
        <v>#VALUE!</v>
      </c>
    </row>
    <row r="1187" ht="15.75" customHeight="1">
      <c r="A1187" s="1" t="s">
        <v>2582</v>
      </c>
      <c r="B1187" s="1" t="s">
        <v>2589</v>
      </c>
      <c r="C1187" s="1" t="s">
        <v>2590</v>
      </c>
      <c r="D1187" s="1" t="s">
        <v>9</v>
      </c>
      <c r="E1187" s="1" t="s">
        <v>10</v>
      </c>
      <c r="F1187" s="1" t="str">
        <f>IFERROR(__xludf.DUMMYFUNCTION("GOOGLETRANSLATE(C1187,""fr"",""en"")"),"#VALUE!")</f>
        <v>#VALUE!</v>
      </c>
    </row>
    <row r="1188" ht="15.75" customHeight="1">
      <c r="A1188" s="1" t="s">
        <v>2582</v>
      </c>
      <c r="B1188" s="1" t="s">
        <v>2591</v>
      </c>
      <c r="C1188" s="1" t="s">
        <v>2592</v>
      </c>
      <c r="D1188" s="1" t="s">
        <v>9</v>
      </c>
      <c r="E1188" s="1" t="s">
        <v>10</v>
      </c>
      <c r="F1188" s="1" t="str">
        <f>IFERROR(__xludf.DUMMYFUNCTION("GOOGLETRANSLATE(C1188,""fr"",""en"")"),"#VALUE!")</f>
        <v>#VALUE!</v>
      </c>
    </row>
    <row r="1189" ht="15.75" customHeight="1">
      <c r="A1189" s="1" t="s">
        <v>2582</v>
      </c>
      <c r="B1189" s="1" t="s">
        <v>2593</v>
      </c>
      <c r="C1189" s="1" t="s">
        <v>2594</v>
      </c>
      <c r="D1189" s="1" t="s">
        <v>9</v>
      </c>
      <c r="E1189" s="1" t="s">
        <v>10</v>
      </c>
      <c r="F1189" s="1" t="str">
        <f>IFERROR(__xludf.DUMMYFUNCTION("GOOGLETRANSLATE(C1189,""fr"",""en"")"),"#VALUE!")</f>
        <v>#VALUE!</v>
      </c>
    </row>
    <row r="1190" ht="15.75" customHeight="1">
      <c r="A1190" s="1" t="s">
        <v>2595</v>
      </c>
      <c r="B1190" s="1" t="s">
        <v>2596</v>
      </c>
      <c r="C1190" s="1" t="s">
        <v>2597</v>
      </c>
      <c r="D1190" s="1" t="s">
        <v>9</v>
      </c>
      <c r="E1190" s="1" t="s">
        <v>10</v>
      </c>
      <c r="F1190" s="1" t="str">
        <f>IFERROR(__xludf.DUMMYFUNCTION("GOOGLETRANSLATE(C1190,""fr"",""en"")"),"#VALUE!")</f>
        <v>#VALUE!</v>
      </c>
    </row>
    <row r="1191" ht="15.75" customHeight="1">
      <c r="A1191" s="1" t="s">
        <v>2595</v>
      </c>
      <c r="B1191" s="1" t="s">
        <v>2598</v>
      </c>
      <c r="C1191" s="1" t="s">
        <v>2599</v>
      </c>
      <c r="D1191" s="1" t="s">
        <v>9</v>
      </c>
      <c r="E1191" s="1" t="s">
        <v>10</v>
      </c>
      <c r="F1191" s="1" t="str">
        <f>IFERROR(__xludf.DUMMYFUNCTION("GOOGLETRANSLATE(C1191,""fr"",""en"")"),"#VALUE!")</f>
        <v>#VALUE!</v>
      </c>
    </row>
    <row r="1192" ht="15.75" customHeight="1">
      <c r="A1192" s="1" t="s">
        <v>2595</v>
      </c>
      <c r="B1192" s="1" t="s">
        <v>2600</v>
      </c>
      <c r="C1192" s="1" t="s">
        <v>2601</v>
      </c>
      <c r="D1192" s="1" t="s">
        <v>9</v>
      </c>
      <c r="E1192" s="1" t="s">
        <v>10</v>
      </c>
      <c r="F1192" s="1" t="str">
        <f>IFERROR(__xludf.DUMMYFUNCTION("GOOGLETRANSLATE(C1192,""fr"",""en"")"),"#VALUE!")</f>
        <v>#VALUE!</v>
      </c>
    </row>
    <row r="1193" ht="15.75" customHeight="1">
      <c r="A1193" s="1" t="s">
        <v>2595</v>
      </c>
      <c r="B1193" s="1" t="s">
        <v>2602</v>
      </c>
      <c r="C1193" s="1" t="s">
        <v>2603</v>
      </c>
      <c r="D1193" s="1" t="s">
        <v>9</v>
      </c>
      <c r="E1193" s="1" t="s">
        <v>10</v>
      </c>
      <c r="F1193" s="1" t="str">
        <f>IFERROR(__xludf.DUMMYFUNCTION("GOOGLETRANSLATE(C1193,""fr"",""en"")"),"#VALUE!")</f>
        <v>#VALUE!</v>
      </c>
    </row>
    <row r="1194" ht="15.75" customHeight="1">
      <c r="A1194" s="1" t="s">
        <v>2595</v>
      </c>
      <c r="B1194" s="1" t="s">
        <v>2604</v>
      </c>
      <c r="C1194" s="1" t="s">
        <v>2605</v>
      </c>
      <c r="D1194" s="1" t="s">
        <v>9</v>
      </c>
      <c r="E1194" s="1" t="s">
        <v>10</v>
      </c>
      <c r="F1194" s="1" t="str">
        <f>IFERROR(__xludf.DUMMYFUNCTION("GOOGLETRANSLATE(C1194,""fr"",""en"")"),"#VALUE!")</f>
        <v>#VALUE!</v>
      </c>
    </row>
    <row r="1195" ht="15.75" customHeight="1">
      <c r="A1195" s="1" t="s">
        <v>2595</v>
      </c>
      <c r="B1195" s="1" t="s">
        <v>2606</v>
      </c>
      <c r="C1195" s="1" t="s">
        <v>2607</v>
      </c>
      <c r="D1195" s="1" t="s">
        <v>9</v>
      </c>
      <c r="E1195" s="1" t="s">
        <v>10</v>
      </c>
      <c r="F1195" s="1" t="str">
        <f>IFERROR(__xludf.DUMMYFUNCTION("GOOGLETRANSLATE(C1195,""fr"",""en"")"),"#VALUE!")</f>
        <v>#VALUE!</v>
      </c>
    </row>
    <row r="1196" ht="15.75" customHeight="1">
      <c r="A1196" s="1" t="s">
        <v>2595</v>
      </c>
      <c r="B1196" s="1" t="s">
        <v>2608</v>
      </c>
      <c r="C1196" s="1" t="s">
        <v>2609</v>
      </c>
      <c r="D1196" s="1" t="s">
        <v>9</v>
      </c>
      <c r="E1196" s="1" t="s">
        <v>10</v>
      </c>
      <c r="F1196" s="1" t="str">
        <f>IFERROR(__xludf.DUMMYFUNCTION("GOOGLETRANSLATE(C1196,""fr"",""en"")"),"#VALUE!")</f>
        <v>#VALUE!</v>
      </c>
    </row>
    <row r="1197" ht="15.75" customHeight="1">
      <c r="A1197" s="1" t="s">
        <v>2610</v>
      </c>
      <c r="B1197" s="1" t="s">
        <v>2611</v>
      </c>
      <c r="C1197" s="1" t="s">
        <v>2612</v>
      </c>
      <c r="D1197" s="1" t="s">
        <v>9</v>
      </c>
      <c r="E1197" s="1" t="s">
        <v>10</v>
      </c>
      <c r="F1197" s="1" t="str">
        <f>IFERROR(__xludf.DUMMYFUNCTION("GOOGLETRANSLATE(C1197,""fr"",""en"")"),"#VALUE!")</f>
        <v>#VALUE!</v>
      </c>
    </row>
    <row r="1198" ht="15.75" customHeight="1">
      <c r="A1198" s="1" t="s">
        <v>2610</v>
      </c>
      <c r="B1198" s="1" t="s">
        <v>2613</v>
      </c>
      <c r="C1198" s="1" t="s">
        <v>2614</v>
      </c>
      <c r="D1198" s="1" t="s">
        <v>9</v>
      </c>
      <c r="E1198" s="1" t="s">
        <v>10</v>
      </c>
      <c r="F1198" s="1" t="str">
        <f>IFERROR(__xludf.DUMMYFUNCTION("GOOGLETRANSLATE(C1198,""fr"",""en"")"),"  hello I am very satisfied with the rates you offer and also simplicity
  For the membership and speed of online subscription")</f>
        <v>  hello I am very satisfied with the rates you offer and also simplicity
  For the membership and speed of online subscription</v>
      </c>
    </row>
    <row r="1199" ht="15.75" customHeight="1">
      <c r="A1199" s="1" t="s">
        <v>2610</v>
      </c>
      <c r="B1199" s="1" t="s">
        <v>2615</v>
      </c>
      <c r="C1199" s="1" t="s">
        <v>2616</v>
      </c>
      <c r="D1199" s="1" t="s">
        <v>9</v>
      </c>
      <c r="E1199" s="1" t="s">
        <v>10</v>
      </c>
      <c r="F1199" s="1" t="str">
        <f>IFERROR(__xludf.DUMMYFUNCTION("GOOGLETRANSLATE(C1199,""fr"",""en"")"),"#VALUE!")</f>
        <v>#VALUE!</v>
      </c>
    </row>
    <row r="1200" ht="15.75" customHeight="1">
      <c r="A1200" s="1" t="s">
        <v>2610</v>
      </c>
      <c r="B1200" s="1" t="s">
        <v>2617</v>
      </c>
      <c r="C1200" s="1" t="s">
        <v>2618</v>
      </c>
      <c r="D1200" s="1" t="s">
        <v>9</v>
      </c>
      <c r="E1200" s="1" t="s">
        <v>10</v>
      </c>
      <c r="F1200" s="1" t="str">
        <f>IFERROR(__xludf.DUMMYFUNCTION("GOOGLETRANSLATE(C1200,""fr"",""en"")"),"#VALUE!")</f>
        <v>#VALUE!</v>
      </c>
    </row>
    <row r="1201" ht="15.75" customHeight="1">
      <c r="A1201" s="1" t="s">
        <v>2610</v>
      </c>
      <c r="B1201" s="1" t="s">
        <v>2619</v>
      </c>
      <c r="C1201" s="1" t="s">
        <v>2620</v>
      </c>
      <c r="D1201" s="1" t="s">
        <v>9</v>
      </c>
      <c r="E1201" s="1" t="s">
        <v>10</v>
      </c>
      <c r="F1201" s="1" t="str">
        <f>IFERROR(__xludf.DUMMYFUNCTION("GOOGLETRANSLATE(C1201,""fr"",""en"")"),"#VALUE!")</f>
        <v>#VALUE!</v>
      </c>
    </row>
    <row r="1202" ht="15.75" customHeight="1">
      <c r="A1202" s="1" t="s">
        <v>2610</v>
      </c>
      <c r="B1202" s="1" t="s">
        <v>2621</v>
      </c>
      <c r="C1202" s="1" t="s">
        <v>2622</v>
      </c>
      <c r="D1202" s="1" t="s">
        <v>9</v>
      </c>
      <c r="E1202" s="1" t="s">
        <v>10</v>
      </c>
      <c r="F1202" s="1" t="str">
        <f>IFERROR(__xludf.DUMMYFUNCTION("GOOGLETRANSLATE(C1202,""fr"",""en"")"),"#VALUE!")</f>
        <v>#VALUE!</v>
      </c>
    </row>
    <row r="1203" ht="15.75" customHeight="1">
      <c r="A1203" s="1" t="s">
        <v>2610</v>
      </c>
      <c r="B1203" s="1" t="s">
        <v>2623</v>
      </c>
      <c r="C1203" s="1" t="s">
        <v>2624</v>
      </c>
      <c r="D1203" s="1" t="s">
        <v>9</v>
      </c>
      <c r="E1203" s="1" t="s">
        <v>10</v>
      </c>
      <c r="F1203" s="1" t="str">
        <f>IFERROR(__xludf.DUMMYFUNCTION("GOOGLETRANSLATE(C1203,""fr"",""en"")"),"#VALUE!")</f>
        <v>#VALUE!</v>
      </c>
    </row>
    <row r="1204" ht="15.75" customHeight="1">
      <c r="A1204" s="1" t="s">
        <v>2610</v>
      </c>
      <c r="B1204" s="1" t="s">
        <v>2625</v>
      </c>
      <c r="C1204" s="1" t="s">
        <v>2626</v>
      </c>
      <c r="D1204" s="1" t="s">
        <v>9</v>
      </c>
      <c r="E1204" s="1" t="s">
        <v>10</v>
      </c>
      <c r="F1204" s="1" t="str">
        <f>IFERROR(__xludf.DUMMYFUNCTION("GOOGLETRANSLATE(C1204,""fr"",""en"")"),"#VALUE!")</f>
        <v>#VALUE!</v>
      </c>
    </row>
    <row r="1205" ht="15.75" customHeight="1">
      <c r="A1205" s="1" t="s">
        <v>2610</v>
      </c>
      <c r="B1205" s="1" t="s">
        <v>2627</v>
      </c>
      <c r="C1205" s="1" t="s">
        <v>2628</v>
      </c>
      <c r="D1205" s="1" t="s">
        <v>9</v>
      </c>
      <c r="E1205" s="1" t="s">
        <v>10</v>
      </c>
      <c r="F1205" s="1" t="str">
        <f>IFERROR(__xludf.DUMMYFUNCTION("GOOGLETRANSLATE(C1205,""fr"",""en"")"),"#VALUE!")</f>
        <v>#VALUE!</v>
      </c>
    </row>
    <row r="1206" ht="15.75" customHeight="1">
      <c r="A1206" s="1" t="s">
        <v>2610</v>
      </c>
      <c r="B1206" s="1" t="s">
        <v>2629</v>
      </c>
      <c r="C1206" s="1" t="s">
        <v>2630</v>
      </c>
      <c r="D1206" s="1" t="s">
        <v>9</v>
      </c>
      <c r="E1206" s="1" t="s">
        <v>10</v>
      </c>
      <c r="F1206" s="1" t="str">
        <f>IFERROR(__xludf.DUMMYFUNCTION("GOOGLETRANSLATE(C1206,""fr"",""en"")"),"#VALUE!")</f>
        <v>#VALUE!</v>
      </c>
    </row>
    <row r="1207" ht="15.75" customHeight="1">
      <c r="A1207" s="1" t="s">
        <v>2610</v>
      </c>
      <c r="B1207" s="1" t="s">
        <v>2631</v>
      </c>
      <c r="C1207" s="1" t="s">
        <v>2632</v>
      </c>
      <c r="D1207" s="1" t="s">
        <v>9</v>
      </c>
      <c r="E1207" s="1" t="s">
        <v>10</v>
      </c>
      <c r="F1207" s="1" t="str">
        <f>IFERROR(__xludf.DUMMYFUNCTION("GOOGLETRANSLATE(C1207,""fr"",""en"")"),"#VALUE!")</f>
        <v>#VALUE!</v>
      </c>
    </row>
    <row r="1208" ht="15.75" customHeight="1">
      <c r="A1208" s="1" t="s">
        <v>2610</v>
      </c>
      <c r="B1208" s="1" t="s">
        <v>2633</v>
      </c>
      <c r="C1208" s="1" t="s">
        <v>2634</v>
      </c>
      <c r="D1208" s="1" t="s">
        <v>9</v>
      </c>
      <c r="E1208" s="1" t="s">
        <v>10</v>
      </c>
      <c r="F1208" s="1" t="str">
        <f>IFERROR(__xludf.DUMMYFUNCTION("GOOGLETRANSLATE(C1208,""fr"",""en"")"),"#VALUE!")</f>
        <v>#VALUE!</v>
      </c>
    </row>
    <row r="1209" ht="15.75" customHeight="1">
      <c r="A1209" s="1" t="s">
        <v>2635</v>
      </c>
      <c r="B1209" s="1" t="s">
        <v>2636</v>
      </c>
      <c r="C1209" s="1" t="s">
        <v>2637</v>
      </c>
      <c r="D1209" s="1" t="s">
        <v>9</v>
      </c>
      <c r="E1209" s="1" t="s">
        <v>10</v>
      </c>
      <c r="F1209" s="1" t="str">
        <f>IFERROR(__xludf.DUMMYFUNCTION("GOOGLETRANSLATE(C1209,""fr"",""en"")"),"#VALUE!")</f>
        <v>#VALUE!</v>
      </c>
    </row>
    <row r="1210" ht="15.75" customHeight="1">
      <c r="A1210" s="1" t="s">
        <v>2635</v>
      </c>
      <c r="B1210" s="1" t="s">
        <v>2638</v>
      </c>
      <c r="C1210" s="1" t="s">
        <v>2639</v>
      </c>
      <c r="D1210" s="1" t="s">
        <v>9</v>
      </c>
      <c r="E1210" s="1" t="s">
        <v>10</v>
      </c>
      <c r="F1210" s="1" t="str">
        <f>IFERROR(__xludf.DUMMYFUNCTION("GOOGLETRANSLATE(C1210,""fr"",""en"")"),"#VALUE!")</f>
        <v>#VALUE!</v>
      </c>
    </row>
    <row r="1211" ht="15.75" customHeight="1">
      <c r="A1211" s="1" t="s">
        <v>2635</v>
      </c>
      <c r="B1211" s="1" t="s">
        <v>2640</v>
      </c>
      <c r="C1211" s="1" t="s">
        <v>2641</v>
      </c>
      <c r="D1211" s="1" t="s">
        <v>9</v>
      </c>
      <c r="E1211" s="1" t="s">
        <v>10</v>
      </c>
      <c r="F1211" s="1" t="str">
        <f>IFERROR(__xludf.DUMMYFUNCTION("GOOGLETRANSLATE(C1211,""fr"",""en"")"),"#VALUE!")</f>
        <v>#VALUE!</v>
      </c>
    </row>
    <row r="1212" ht="15.75" customHeight="1">
      <c r="A1212" s="1" t="s">
        <v>2635</v>
      </c>
      <c r="B1212" s="1" t="s">
        <v>2642</v>
      </c>
      <c r="C1212" s="1" t="s">
        <v>2643</v>
      </c>
      <c r="D1212" s="1" t="s">
        <v>9</v>
      </c>
      <c r="E1212" s="1" t="s">
        <v>10</v>
      </c>
      <c r="F1212" s="1" t="str">
        <f>IFERROR(__xludf.DUMMYFUNCTION("GOOGLETRANSLATE(C1212,""fr"",""en"")"),"#VALUE!")</f>
        <v>#VALUE!</v>
      </c>
    </row>
    <row r="1213" ht="15.75" customHeight="1">
      <c r="A1213" s="1" t="s">
        <v>2635</v>
      </c>
      <c r="B1213" s="1" t="s">
        <v>2644</v>
      </c>
      <c r="C1213" s="1" t="s">
        <v>2645</v>
      </c>
      <c r="D1213" s="1" t="s">
        <v>9</v>
      </c>
      <c r="E1213" s="1" t="s">
        <v>10</v>
      </c>
      <c r="F1213" s="1" t="str">
        <f>IFERROR(__xludf.DUMMYFUNCTION("GOOGLETRANSLATE(C1213,""fr"",""en"")"),"#VALUE!")</f>
        <v>#VALUE!</v>
      </c>
    </row>
    <row r="1214" ht="15.75" customHeight="1">
      <c r="A1214" s="1" t="s">
        <v>2635</v>
      </c>
      <c r="B1214" s="1" t="s">
        <v>2646</v>
      </c>
      <c r="C1214" s="1" t="s">
        <v>2647</v>
      </c>
      <c r="D1214" s="1" t="s">
        <v>9</v>
      </c>
      <c r="E1214" s="1" t="s">
        <v>10</v>
      </c>
      <c r="F1214" s="1" t="str">
        <f>IFERROR(__xludf.DUMMYFUNCTION("GOOGLETRANSLATE(C1214,""fr"",""en"")"),"#VALUE!")</f>
        <v>#VALUE!</v>
      </c>
    </row>
    <row r="1215" ht="15.75" customHeight="1">
      <c r="A1215" s="1" t="s">
        <v>2648</v>
      </c>
      <c r="B1215" s="1" t="s">
        <v>2649</v>
      </c>
      <c r="C1215" s="1" t="s">
        <v>2650</v>
      </c>
      <c r="D1215" s="1" t="s">
        <v>9</v>
      </c>
      <c r="E1215" s="1" t="s">
        <v>10</v>
      </c>
      <c r="F1215" s="1" t="str">
        <f>IFERROR(__xludf.DUMMYFUNCTION("GOOGLETRANSLATE(C1215,""fr"",""en"")"),"#VALUE!")</f>
        <v>#VALUE!</v>
      </c>
    </row>
    <row r="1216" ht="15.75" customHeight="1">
      <c r="A1216" s="1" t="s">
        <v>2648</v>
      </c>
      <c r="B1216" s="1" t="s">
        <v>2651</v>
      </c>
      <c r="C1216" s="1" t="s">
        <v>2652</v>
      </c>
      <c r="D1216" s="1" t="s">
        <v>9</v>
      </c>
      <c r="E1216" s="1" t="s">
        <v>10</v>
      </c>
      <c r="F1216" s="1" t="str">
        <f>IFERROR(__xludf.DUMMYFUNCTION("GOOGLETRANSLATE(C1216,""fr"",""en"")"),"#VALUE!")</f>
        <v>#VALUE!</v>
      </c>
    </row>
    <row r="1217" ht="15.75" customHeight="1">
      <c r="A1217" s="1" t="s">
        <v>2648</v>
      </c>
      <c r="B1217" s="1" t="s">
        <v>2653</v>
      </c>
      <c r="C1217" s="1" t="s">
        <v>2654</v>
      </c>
      <c r="D1217" s="1" t="s">
        <v>9</v>
      </c>
      <c r="E1217" s="1" t="s">
        <v>10</v>
      </c>
      <c r="F1217" s="1" t="str">
        <f>IFERROR(__xludf.DUMMYFUNCTION("GOOGLETRANSLATE(C1217,""fr"",""en"")"),"#VALUE!")</f>
        <v>#VALUE!</v>
      </c>
    </row>
    <row r="1218" ht="15.75" customHeight="1">
      <c r="A1218" s="1" t="s">
        <v>2648</v>
      </c>
      <c r="B1218" s="1" t="s">
        <v>2655</v>
      </c>
      <c r="C1218" s="1" t="s">
        <v>2656</v>
      </c>
      <c r="D1218" s="1" t="s">
        <v>9</v>
      </c>
      <c r="E1218" s="1" t="s">
        <v>10</v>
      </c>
      <c r="F1218" s="1" t="str">
        <f>IFERROR(__xludf.DUMMYFUNCTION("GOOGLETRANSLATE(C1218,""fr"",""en"")"),"#VALUE!")</f>
        <v>#VALUE!</v>
      </c>
    </row>
    <row r="1219" ht="15.75" customHeight="1">
      <c r="A1219" s="1" t="s">
        <v>2648</v>
      </c>
      <c r="B1219" s="1" t="s">
        <v>2657</v>
      </c>
      <c r="C1219" s="1" t="s">
        <v>2658</v>
      </c>
      <c r="D1219" s="1" t="s">
        <v>9</v>
      </c>
      <c r="E1219" s="1" t="s">
        <v>10</v>
      </c>
      <c r="F1219" s="1" t="str">
        <f>IFERROR(__xludf.DUMMYFUNCTION("GOOGLETRANSLATE(C1219,""fr"",""en"")"),"#VALUE!")</f>
        <v>#VALUE!</v>
      </c>
    </row>
    <row r="1220" ht="15.75" customHeight="1">
      <c r="A1220" s="1" t="s">
        <v>2648</v>
      </c>
      <c r="B1220" s="1" t="s">
        <v>2659</v>
      </c>
      <c r="C1220" s="1" t="s">
        <v>2660</v>
      </c>
      <c r="D1220" s="1" t="s">
        <v>9</v>
      </c>
      <c r="E1220" s="1" t="s">
        <v>10</v>
      </c>
      <c r="F1220" s="1" t="str">
        <f>IFERROR(__xludf.DUMMYFUNCTION("GOOGLETRANSLATE(C1220,""fr"",""en"")"),"I am very satisfied with the quality report and especially of the interlocutor that I had who was able to fulfill my expectations.
We have my son and I open 2 contracts for our respective cars and I would recommend Volo tier l Olivier assurance to my love"&amp;"d ones")</f>
        <v>I am very satisfied with the quality report and especially of the interlocutor that I had who was able to fulfill my expectations.
We have my son and I open 2 contracts for our respective cars and I would recommend Volo tier l Olivier assurance to my loved ones</v>
      </c>
    </row>
    <row r="1221" ht="15.75" customHeight="1">
      <c r="A1221" s="1" t="s">
        <v>2648</v>
      </c>
      <c r="B1221" s="1" t="s">
        <v>2661</v>
      </c>
      <c r="C1221" s="1" t="s">
        <v>2662</v>
      </c>
      <c r="D1221" s="1" t="s">
        <v>9</v>
      </c>
      <c r="E1221" s="1" t="s">
        <v>10</v>
      </c>
      <c r="F1221" s="1" t="str">
        <f>IFERROR(__xludf.DUMMYFUNCTION("GOOGLETRANSLATE(C1221,""fr"",""en"")"),"#VALUE!")</f>
        <v>#VALUE!</v>
      </c>
    </row>
    <row r="1222" ht="15.75" customHeight="1">
      <c r="A1222" s="1" t="s">
        <v>2663</v>
      </c>
      <c r="B1222" s="1" t="s">
        <v>2664</v>
      </c>
      <c r="C1222" s="1" t="s">
        <v>2665</v>
      </c>
      <c r="D1222" s="1" t="s">
        <v>9</v>
      </c>
      <c r="E1222" s="1" t="s">
        <v>10</v>
      </c>
      <c r="F1222" s="1" t="str">
        <f>IFERROR(__xludf.DUMMYFUNCTION("GOOGLETRANSLATE(C1222,""fr"",""en"")"),"#VALUE!")</f>
        <v>#VALUE!</v>
      </c>
    </row>
    <row r="1223" ht="15.75" customHeight="1">
      <c r="A1223" s="1" t="s">
        <v>2666</v>
      </c>
      <c r="B1223" s="1" t="s">
        <v>2667</v>
      </c>
      <c r="C1223" s="1" t="s">
        <v>2668</v>
      </c>
      <c r="D1223" s="1" t="s">
        <v>9</v>
      </c>
      <c r="E1223" s="1" t="s">
        <v>10</v>
      </c>
      <c r="F1223" s="1" t="str">
        <f>IFERROR(__xludf.DUMMYFUNCTION("GOOGLETRANSLATE(C1223,""fr"",""en"")"),"#VALUE!")</f>
        <v>#VALUE!</v>
      </c>
    </row>
    <row r="1224" ht="15.75" customHeight="1">
      <c r="A1224" s="1" t="s">
        <v>2666</v>
      </c>
      <c r="B1224" s="1" t="s">
        <v>2669</v>
      </c>
      <c r="C1224" s="1" t="s">
        <v>2670</v>
      </c>
      <c r="D1224" s="1" t="s">
        <v>9</v>
      </c>
      <c r="E1224" s="1" t="s">
        <v>10</v>
      </c>
      <c r="F1224" s="1" t="str">
        <f>IFERROR(__xludf.DUMMYFUNCTION("GOOGLETRANSLATE(C1224,""fr"",""en"")"),"#VALUE!")</f>
        <v>#VALUE!</v>
      </c>
    </row>
    <row r="1225" ht="15.75" customHeight="1">
      <c r="A1225" s="1" t="s">
        <v>2666</v>
      </c>
      <c r="B1225" s="1" t="s">
        <v>2671</v>
      </c>
      <c r="C1225" s="1" t="s">
        <v>2672</v>
      </c>
      <c r="D1225" s="1" t="s">
        <v>9</v>
      </c>
      <c r="E1225" s="1" t="s">
        <v>10</v>
      </c>
      <c r="F1225" s="1" t="str">
        <f>IFERROR(__xludf.DUMMYFUNCTION("GOOGLETRANSLATE(C1225,""fr"",""en"")"),"#VALUE!")</f>
        <v>#VALUE!</v>
      </c>
    </row>
    <row r="1226" ht="15.75" customHeight="1">
      <c r="A1226" s="1" t="s">
        <v>2666</v>
      </c>
      <c r="B1226" s="1" t="s">
        <v>2673</v>
      </c>
      <c r="C1226" s="1" t="s">
        <v>2674</v>
      </c>
      <c r="D1226" s="1" t="s">
        <v>9</v>
      </c>
      <c r="E1226" s="1" t="s">
        <v>10</v>
      </c>
      <c r="F1226" s="1" t="str">
        <f>IFERROR(__xludf.DUMMYFUNCTION("GOOGLETRANSLATE(C1226,""fr"",""en"")"),"#VALUE!")</f>
        <v>#VALUE!</v>
      </c>
    </row>
    <row r="1227" ht="15.75" customHeight="1">
      <c r="A1227" s="1" t="s">
        <v>2675</v>
      </c>
      <c r="B1227" s="1" t="s">
        <v>2676</v>
      </c>
      <c r="C1227" s="1" t="s">
        <v>2677</v>
      </c>
      <c r="D1227" s="1" t="s">
        <v>9</v>
      </c>
      <c r="E1227" s="1" t="s">
        <v>10</v>
      </c>
      <c r="F1227" s="1" t="str">
        <f>IFERROR(__xludf.DUMMYFUNCTION("GOOGLETRANSLATE(C1227,""fr"",""en"")"),"#VALUE!")</f>
        <v>#VALUE!</v>
      </c>
    </row>
    <row r="1228" ht="15.75" customHeight="1">
      <c r="A1228" s="1" t="s">
        <v>2675</v>
      </c>
      <c r="B1228" s="1" t="s">
        <v>2678</v>
      </c>
      <c r="C1228" s="1" t="s">
        <v>2679</v>
      </c>
      <c r="D1228" s="1" t="s">
        <v>9</v>
      </c>
      <c r="E1228" s="1" t="s">
        <v>10</v>
      </c>
      <c r="F1228" s="1" t="str">
        <f>IFERROR(__xludf.DUMMYFUNCTION("GOOGLETRANSLATE(C1228,""fr"",""en"")"),"#VALUE!")</f>
        <v>#VALUE!</v>
      </c>
    </row>
    <row r="1229" ht="15.75" customHeight="1">
      <c r="A1229" s="1" t="s">
        <v>2675</v>
      </c>
      <c r="B1229" s="1" t="s">
        <v>2680</v>
      </c>
      <c r="C1229" s="1" t="s">
        <v>2681</v>
      </c>
      <c r="D1229" s="1" t="s">
        <v>9</v>
      </c>
      <c r="E1229" s="1" t="s">
        <v>10</v>
      </c>
      <c r="F1229" s="1" t="str">
        <f>IFERROR(__xludf.DUMMYFUNCTION("GOOGLETRANSLATE(C1229,""fr"",""en"")"),"#VALUE!")</f>
        <v>#VALUE!</v>
      </c>
    </row>
    <row r="1230" ht="15.75" customHeight="1">
      <c r="A1230" s="1" t="s">
        <v>2675</v>
      </c>
      <c r="B1230" s="1" t="s">
        <v>2682</v>
      </c>
      <c r="C1230" s="1" t="s">
        <v>2683</v>
      </c>
      <c r="D1230" s="1" t="s">
        <v>9</v>
      </c>
      <c r="E1230" s="1" t="s">
        <v>10</v>
      </c>
      <c r="F1230" s="1" t="str">
        <f>IFERROR(__xludf.DUMMYFUNCTION("GOOGLETRANSLATE(C1230,""fr"",""en"")"),"#VALUE!")</f>
        <v>#VALUE!</v>
      </c>
    </row>
    <row r="1231" ht="15.75" customHeight="1">
      <c r="A1231" s="1" t="s">
        <v>2675</v>
      </c>
      <c r="B1231" s="1" t="s">
        <v>2684</v>
      </c>
      <c r="C1231" s="1" t="s">
        <v>2685</v>
      </c>
      <c r="D1231" s="1" t="s">
        <v>9</v>
      </c>
      <c r="E1231" s="1" t="s">
        <v>10</v>
      </c>
      <c r="F1231" s="1" t="str">
        <f>IFERROR(__xludf.DUMMYFUNCTION("GOOGLETRANSLATE(C1231,""fr"",""en"")"),"#VALUE!")</f>
        <v>#VALUE!</v>
      </c>
    </row>
    <row r="1232" ht="15.75" customHeight="1">
      <c r="A1232" s="1" t="s">
        <v>2675</v>
      </c>
      <c r="B1232" s="1" t="s">
        <v>2686</v>
      </c>
      <c r="C1232" s="1" t="s">
        <v>2687</v>
      </c>
      <c r="D1232" s="1" t="s">
        <v>9</v>
      </c>
      <c r="E1232" s="1" t="s">
        <v>10</v>
      </c>
      <c r="F1232" s="1" t="str">
        <f>IFERROR(__xludf.DUMMYFUNCTION("GOOGLETRANSLATE(C1232,""fr"",""en"")"),"#VALUE!")</f>
        <v>#VALUE!</v>
      </c>
    </row>
    <row r="1233" ht="15.75" customHeight="1">
      <c r="A1233" s="1" t="s">
        <v>2675</v>
      </c>
      <c r="B1233" s="1" t="s">
        <v>2688</v>
      </c>
      <c r="C1233" s="1" t="s">
        <v>2689</v>
      </c>
      <c r="D1233" s="1" t="s">
        <v>9</v>
      </c>
      <c r="E1233" s="1" t="s">
        <v>10</v>
      </c>
      <c r="F1233" s="1" t="str">
        <f>IFERROR(__xludf.DUMMYFUNCTION("GOOGLETRANSLATE(C1233,""fr"",""en"")"),"#VALUE!")</f>
        <v>#VALUE!</v>
      </c>
    </row>
    <row r="1234" ht="15.75" customHeight="1">
      <c r="A1234" s="1" t="s">
        <v>2675</v>
      </c>
      <c r="B1234" s="1" t="s">
        <v>2690</v>
      </c>
      <c r="C1234" s="1" t="s">
        <v>2691</v>
      </c>
      <c r="D1234" s="1" t="s">
        <v>9</v>
      </c>
      <c r="E1234" s="1" t="s">
        <v>10</v>
      </c>
      <c r="F1234" s="1" t="str">
        <f>IFERROR(__xludf.DUMMYFUNCTION("GOOGLETRANSLATE(C1234,""fr"",""en"")"),"#VALUE!")</f>
        <v>#VALUE!</v>
      </c>
    </row>
    <row r="1235" ht="15.75" customHeight="1">
      <c r="A1235" s="1" t="s">
        <v>2692</v>
      </c>
      <c r="B1235" s="1" t="s">
        <v>2693</v>
      </c>
      <c r="C1235" s="1" t="s">
        <v>2694</v>
      </c>
      <c r="D1235" s="1" t="s">
        <v>9</v>
      </c>
      <c r="E1235" s="1" t="s">
        <v>10</v>
      </c>
      <c r="F1235" s="1" t="str">
        <f>IFERROR(__xludf.DUMMYFUNCTION("GOOGLETRANSLATE(C1235,""fr"",""en"")"),"#VALUE!")</f>
        <v>#VALUE!</v>
      </c>
    </row>
    <row r="1236" ht="15.75" customHeight="1">
      <c r="A1236" s="1" t="s">
        <v>2692</v>
      </c>
      <c r="B1236" s="1" t="s">
        <v>2695</v>
      </c>
      <c r="C1236" s="1" t="s">
        <v>2696</v>
      </c>
      <c r="D1236" s="1" t="s">
        <v>9</v>
      </c>
      <c r="E1236" s="1" t="s">
        <v>10</v>
      </c>
      <c r="F1236" s="1" t="str">
        <f>IFERROR(__xludf.DUMMYFUNCTION("GOOGLETRANSLATE(C1236,""fr"",""en"")"),"#VALUE!")</f>
        <v>#VALUE!</v>
      </c>
    </row>
    <row r="1237" ht="15.75" customHeight="1">
      <c r="A1237" s="1" t="s">
        <v>2692</v>
      </c>
      <c r="B1237" s="1" t="s">
        <v>2697</v>
      </c>
      <c r="C1237" s="1" t="s">
        <v>2698</v>
      </c>
      <c r="D1237" s="1" t="s">
        <v>9</v>
      </c>
      <c r="E1237" s="1" t="s">
        <v>10</v>
      </c>
      <c r="F1237" s="1" t="str">
        <f>IFERROR(__xludf.DUMMYFUNCTION("GOOGLETRANSLATE(C1237,""fr"",""en"")"),"#VALUE!")</f>
        <v>#VALUE!</v>
      </c>
    </row>
    <row r="1238" ht="15.75" customHeight="1">
      <c r="A1238" s="1" t="s">
        <v>2692</v>
      </c>
      <c r="B1238" s="1" t="s">
        <v>2699</v>
      </c>
      <c r="C1238" s="1" t="s">
        <v>2700</v>
      </c>
      <c r="D1238" s="1" t="s">
        <v>9</v>
      </c>
      <c r="E1238" s="1" t="s">
        <v>10</v>
      </c>
      <c r="F1238" s="1" t="str">
        <f>IFERROR(__xludf.DUMMYFUNCTION("GOOGLETRANSLATE(C1238,""fr"",""en"")"),"#VALUE!")</f>
        <v>#VALUE!</v>
      </c>
    </row>
    <row r="1239" ht="15.75" customHeight="1">
      <c r="A1239" s="1" t="s">
        <v>2692</v>
      </c>
      <c r="B1239" s="1" t="s">
        <v>2701</v>
      </c>
      <c r="C1239" s="1" t="s">
        <v>2702</v>
      </c>
      <c r="D1239" s="1" t="s">
        <v>9</v>
      </c>
      <c r="E1239" s="1" t="s">
        <v>10</v>
      </c>
      <c r="F1239" s="1" t="str">
        <f>IFERROR(__xludf.DUMMYFUNCTION("GOOGLETRANSLATE(C1239,""fr"",""en"")"),"#VALUE!")</f>
        <v>#VALUE!</v>
      </c>
    </row>
    <row r="1240" ht="15.75" customHeight="1">
      <c r="A1240" s="1" t="s">
        <v>2692</v>
      </c>
      <c r="B1240" s="1" t="s">
        <v>2703</v>
      </c>
      <c r="C1240" s="1" t="s">
        <v>2704</v>
      </c>
      <c r="D1240" s="1" t="s">
        <v>9</v>
      </c>
      <c r="E1240" s="1" t="s">
        <v>10</v>
      </c>
      <c r="F1240" s="1" t="str">
        <f>IFERROR(__xludf.DUMMYFUNCTION("GOOGLETRANSLATE(C1240,""fr"",""en"")"),"#VALUE!")</f>
        <v>#VALUE!</v>
      </c>
    </row>
    <row r="1241" ht="15.75" customHeight="1">
      <c r="A1241" s="1" t="s">
        <v>2692</v>
      </c>
      <c r="B1241" s="1" t="s">
        <v>2705</v>
      </c>
      <c r="C1241" s="1" t="s">
        <v>2706</v>
      </c>
      <c r="D1241" s="1" t="s">
        <v>9</v>
      </c>
      <c r="E1241" s="1" t="s">
        <v>10</v>
      </c>
      <c r="F1241" s="1" t="str">
        <f>IFERROR(__xludf.DUMMYFUNCTION("GOOGLETRANSLATE(C1241,""fr"",""en"")"),"#VALUE!")</f>
        <v>#VALUE!</v>
      </c>
    </row>
    <row r="1242" ht="15.75" customHeight="1">
      <c r="A1242" s="1" t="s">
        <v>2692</v>
      </c>
      <c r="B1242" s="1" t="s">
        <v>2707</v>
      </c>
      <c r="C1242" s="1" t="s">
        <v>2708</v>
      </c>
      <c r="D1242" s="1" t="s">
        <v>9</v>
      </c>
      <c r="E1242" s="1" t="s">
        <v>10</v>
      </c>
      <c r="F1242" s="1" t="str">
        <f>IFERROR(__xludf.DUMMYFUNCTION("GOOGLETRANSLATE(C1242,""fr"",""en"")"),"#VALUE!")</f>
        <v>#VALUE!</v>
      </c>
    </row>
    <row r="1243" ht="15.75" customHeight="1">
      <c r="A1243" s="1" t="s">
        <v>2692</v>
      </c>
      <c r="B1243" s="1" t="s">
        <v>2709</v>
      </c>
      <c r="C1243" s="1" t="s">
        <v>2710</v>
      </c>
      <c r="D1243" s="1" t="s">
        <v>9</v>
      </c>
      <c r="E1243" s="1" t="s">
        <v>10</v>
      </c>
      <c r="F1243" s="1" t="str">
        <f>IFERROR(__xludf.DUMMYFUNCTION("GOOGLETRANSLATE(C1243,""fr"",""en"")"),"#VALUE!")</f>
        <v>#VALUE!</v>
      </c>
    </row>
    <row r="1244" ht="15.75" customHeight="1">
      <c r="A1244" s="1" t="s">
        <v>2692</v>
      </c>
      <c r="B1244" s="1" t="s">
        <v>2711</v>
      </c>
      <c r="C1244" s="1" t="s">
        <v>2712</v>
      </c>
      <c r="D1244" s="1" t="s">
        <v>9</v>
      </c>
      <c r="E1244" s="1" t="s">
        <v>10</v>
      </c>
      <c r="F1244" s="1" t="str">
        <f>IFERROR(__xludf.DUMMYFUNCTION("GOOGLETRANSLATE(C1244,""fr"",""en"")"),"#VALUE!")</f>
        <v>#VALUE!</v>
      </c>
    </row>
    <row r="1245" ht="15.75" customHeight="1">
      <c r="A1245" s="1" t="s">
        <v>2692</v>
      </c>
      <c r="B1245" s="1" t="s">
        <v>2713</v>
      </c>
      <c r="C1245" s="1" t="s">
        <v>2714</v>
      </c>
      <c r="D1245" s="1" t="s">
        <v>9</v>
      </c>
      <c r="E1245" s="1" t="s">
        <v>10</v>
      </c>
      <c r="F1245" s="1" t="str">
        <f>IFERROR(__xludf.DUMMYFUNCTION("GOOGLETRANSLATE(C1245,""fr"",""en"")"),"#VALUE!")</f>
        <v>#VALUE!</v>
      </c>
    </row>
    <row r="1246" ht="15.75" customHeight="1">
      <c r="A1246" s="1" t="s">
        <v>2715</v>
      </c>
      <c r="B1246" s="1" t="s">
        <v>2716</v>
      </c>
      <c r="C1246" s="1" t="s">
        <v>2717</v>
      </c>
      <c r="D1246" s="1" t="s">
        <v>9</v>
      </c>
      <c r="E1246" s="1" t="s">
        <v>10</v>
      </c>
      <c r="F1246" s="1" t="str">
        <f>IFERROR(__xludf.DUMMYFUNCTION("GOOGLETRANSLATE(C1246,""fr"",""en"")"),"#VALUE!")</f>
        <v>#VALUE!</v>
      </c>
    </row>
    <row r="1247" ht="15.75" customHeight="1">
      <c r="A1247" s="1" t="s">
        <v>2715</v>
      </c>
      <c r="B1247" s="1" t="s">
        <v>2718</v>
      </c>
      <c r="C1247" s="1" t="s">
        <v>2719</v>
      </c>
      <c r="D1247" s="1" t="s">
        <v>9</v>
      </c>
      <c r="E1247" s="1" t="s">
        <v>10</v>
      </c>
      <c r="F1247" s="1" t="str">
        <f>IFERROR(__xludf.DUMMYFUNCTION("GOOGLETRANSLATE(C1247,""fr"",""en"")"),"#VALUE!")</f>
        <v>#VALUE!</v>
      </c>
    </row>
    <row r="1248" ht="15.75" customHeight="1">
      <c r="A1248" s="1" t="s">
        <v>2715</v>
      </c>
      <c r="B1248" s="1" t="s">
        <v>2720</v>
      </c>
      <c r="C1248" s="1" t="s">
        <v>2721</v>
      </c>
      <c r="D1248" s="1" t="s">
        <v>9</v>
      </c>
      <c r="E1248" s="1" t="s">
        <v>10</v>
      </c>
      <c r="F1248" s="1" t="str">
        <f>IFERROR(__xludf.DUMMYFUNCTION("GOOGLETRANSLATE(C1248,""fr"",""en"")"),"I am very satisfied with the services of the olive tree which followed me perfectly during every year where I was assured at home and that is why I decide to renew my car insurance at home when I Ai bought a car")</f>
        <v>I am very satisfied with the services of the olive tree which followed me perfectly during every year where I was assured at home and that is why I decide to renew my car insurance at home when I Ai bought a car</v>
      </c>
    </row>
    <row r="1249" ht="15.75" customHeight="1">
      <c r="A1249" s="1" t="s">
        <v>2715</v>
      </c>
      <c r="B1249" s="1" t="s">
        <v>2722</v>
      </c>
      <c r="C1249" s="1" t="s">
        <v>2723</v>
      </c>
      <c r="D1249" s="1" t="s">
        <v>9</v>
      </c>
      <c r="E1249" s="1" t="s">
        <v>10</v>
      </c>
      <c r="F1249" s="1" t="str">
        <f>IFERROR(__xludf.DUMMYFUNCTION("GOOGLETRANSLATE(C1249,""fr"",""en"")"),"#VALUE!")</f>
        <v>#VALUE!</v>
      </c>
    </row>
    <row r="1250" ht="15.75" customHeight="1">
      <c r="A1250" s="1" t="s">
        <v>2715</v>
      </c>
      <c r="B1250" s="1" t="s">
        <v>2724</v>
      </c>
      <c r="C1250" s="1" t="s">
        <v>2725</v>
      </c>
      <c r="D1250" s="1" t="s">
        <v>9</v>
      </c>
      <c r="E1250" s="1" t="s">
        <v>10</v>
      </c>
      <c r="F1250" s="1" t="str">
        <f>IFERROR(__xludf.DUMMYFUNCTION("GOOGLETRANSLATE(C1250,""fr"",""en"")"),"#VALUE!")</f>
        <v>#VALUE!</v>
      </c>
    </row>
    <row r="1251" ht="15.75" customHeight="1">
      <c r="A1251" s="1" t="s">
        <v>2715</v>
      </c>
      <c r="B1251" s="1" t="s">
        <v>2726</v>
      </c>
      <c r="C1251" s="1" t="s">
        <v>2727</v>
      </c>
      <c r="D1251" s="1" t="s">
        <v>9</v>
      </c>
      <c r="E1251" s="1" t="s">
        <v>10</v>
      </c>
      <c r="F1251" s="1" t="str">
        <f>IFERROR(__xludf.DUMMYFUNCTION("GOOGLETRANSLATE(C1251,""fr"",""en"")"),"I am satisfied with the service, a very responsive customer service that has met my expectations.
I will recommend this insurance with my entourage.")</f>
        <v>I am satisfied with the service, a very responsive customer service that has met my expectations.
I will recommend this insurance with my entourage.</v>
      </c>
    </row>
    <row r="1252" ht="15.75" customHeight="1">
      <c r="A1252" s="1" t="s">
        <v>2715</v>
      </c>
      <c r="B1252" s="1" t="s">
        <v>2728</v>
      </c>
      <c r="C1252" s="1" t="s">
        <v>2729</v>
      </c>
      <c r="D1252" s="1" t="s">
        <v>9</v>
      </c>
      <c r="E1252" s="1" t="s">
        <v>10</v>
      </c>
      <c r="F1252" s="1" t="str">
        <f>IFERROR(__xludf.DUMMYFUNCTION("GOOGLETRANSLATE(C1252,""fr"",""en"")"),"#VALUE!")</f>
        <v>#VALUE!</v>
      </c>
    </row>
    <row r="1253" ht="15.75" customHeight="1">
      <c r="A1253" s="1" t="s">
        <v>2715</v>
      </c>
      <c r="B1253" s="1" t="s">
        <v>2730</v>
      </c>
      <c r="C1253" s="1" t="s">
        <v>2731</v>
      </c>
      <c r="D1253" s="1" t="s">
        <v>9</v>
      </c>
      <c r="E1253" s="1" t="s">
        <v>10</v>
      </c>
      <c r="F1253" s="1" t="str">
        <f>IFERROR(__xludf.DUMMYFUNCTION("GOOGLETRANSLATE(C1253,""fr"",""en"")"),"#VALUE!")</f>
        <v>#VALUE!</v>
      </c>
    </row>
    <row r="1254" ht="15.75" customHeight="1">
      <c r="A1254" s="1" t="s">
        <v>2715</v>
      </c>
      <c r="B1254" s="1" t="s">
        <v>2732</v>
      </c>
      <c r="C1254" s="1" t="s">
        <v>2733</v>
      </c>
      <c r="D1254" s="1" t="s">
        <v>9</v>
      </c>
      <c r="E1254" s="1" t="s">
        <v>10</v>
      </c>
      <c r="F1254" s="1" t="str">
        <f>IFERROR(__xludf.DUMMYFUNCTION("GOOGLETRANSLATE(C1254,""fr"",""en"")"),"#VALUE!")</f>
        <v>#VALUE!</v>
      </c>
    </row>
    <row r="1255" ht="15.75" customHeight="1">
      <c r="A1255" s="1" t="s">
        <v>2734</v>
      </c>
      <c r="B1255" s="1" t="s">
        <v>2735</v>
      </c>
      <c r="C1255" s="1" t="s">
        <v>2736</v>
      </c>
      <c r="D1255" s="1" t="s">
        <v>9</v>
      </c>
      <c r="E1255" s="1" t="s">
        <v>10</v>
      </c>
      <c r="F1255" s="1" t="str">
        <f>IFERROR(__xludf.DUMMYFUNCTION("GOOGLETRANSLATE(C1255,""fr"",""en"")"),"#VALUE!")</f>
        <v>#VALUE!</v>
      </c>
    </row>
    <row r="1256" ht="15.75" customHeight="1">
      <c r="A1256" s="1" t="s">
        <v>2734</v>
      </c>
      <c r="B1256" s="1" t="s">
        <v>2737</v>
      </c>
      <c r="C1256" s="1" t="s">
        <v>2738</v>
      </c>
      <c r="D1256" s="1" t="s">
        <v>9</v>
      </c>
      <c r="E1256" s="1" t="s">
        <v>10</v>
      </c>
      <c r="F1256" s="1" t="str">
        <f>IFERROR(__xludf.DUMMYFUNCTION("GOOGLETRANSLATE(C1256,""fr"",""en"")"),"#VALUE!")</f>
        <v>#VALUE!</v>
      </c>
    </row>
    <row r="1257" ht="15.75" customHeight="1">
      <c r="A1257" s="1" t="s">
        <v>2734</v>
      </c>
      <c r="B1257" s="1" t="s">
        <v>2739</v>
      </c>
      <c r="C1257" s="1" t="s">
        <v>2740</v>
      </c>
      <c r="D1257" s="1" t="s">
        <v>9</v>
      </c>
      <c r="E1257" s="1" t="s">
        <v>10</v>
      </c>
      <c r="F1257" s="1" t="str">
        <f>IFERROR(__xludf.DUMMYFUNCTION("GOOGLETRANSLATE(C1257,""fr"",""en"")"),"#VALUE!")</f>
        <v>#VALUE!</v>
      </c>
    </row>
    <row r="1258" ht="15.75" customHeight="1">
      <c r="A1258" s="1" t="s">
        <v>2734</v>
      </c>
      <c r="B1258" s="1" t="s">
        <v>2741</v>
      </c>
      <c r="C1258" s="1" t="s">
        <v>2742</v>
      </c>
      <c r="D1258" s="1" t="s">
        <v>9</v>
      </c>
      <c r="E1258" s="1" t="s">
        <v>10</v>
      </c>
      <c r="F1258" s="1" t="str">
        <f>IFERROR(__xludf.DUMMYFUNCTION("GOOGLETRANSLATE(C1258,""fr"",""en"")"),"#VALUE!")</f>
        <v>#VALUE!</v>
      </c>
    </row>
    <row r="1259" ht="15.75" customHeight="1">
      <c r="A1259" s="1" t="s">
        <v>2734</v>
      </c>
      <c r="B1259" s="1" t="s">
        <v>2743</v>
      </c>
      <c r="C1259" s="1" t="s">
        <v>2744</v>
      </c>
      <c r="D1259" s="1" t="s">
        <v>9</v>
      </c>
      <c r="E1259" s="1" t="s">
        <v>10</v>
      </c>
      <c r="F1259" s="1" t="str">
        <f>IFERROR(__xludf.DUMMYFUNCTION("GOOGLETRANSLATE(C1259,""fr"",""en"")"),"#VALUE!")</f>
        <v>#VALUE!</v>
      </c>
    </row>
    <row r="1260" ht="15.75" customHeight="1">
      <c r="A1260" s="1" t="s">
        <v>2745</v>
      </c>
      <c r="B1260" s="1" t="s">
        <v>2746</v>
      </c>
      <c r="C1260" s="1" t="s">
        <v>2747</v>
      </c>
      <c r="D1260" s="1" t="s">
        <v>9</v>
      </c>
      <c r="E1260" s="1" t="s">
        <v>10</v>
      </c>
      <c r="F1260" s="1" t="str">
        <f>IFERROR(__xludf.DUMMYFUNCTION("GOOGLETRANSLATE(C1260,""fr"",""en"")"),"#VALUE!")</f>
        <v>#VALUE!</v>
      </c>
    </row>
    <row r="1261" ht="15.75" customHeight="1">
      <c r="A1261" s="1" t="s">
        <v>2745</v>
      </c>
      <c r="B1261" s="1" t="s">
        <v>2748</v>
      </c>
      <c r="C1261" s="1" t="s">
        <v>2749</v>
      </c>
      <c r="D1261" s="1" t="s">
        <v>9</v>
      </c>
      <c r="E1261" s="1" t="s">
        <v>10</v>
      </c>
      <c r="F1261" s="1" t="str">
        <f>IFERROR(__xludf.DUMMYFUNCTION("GOOGLETRANSLATE(C1261,""fr"",""en"")"),"#VALUE!")</f>
        <v>#VALUE!</v>
      </c>
    </row>
    <row r="1262" ht="15.75" customHeight="1">
      <c r="A1262" s="1" t="s">
        <v>2745</v>
      </c>
      <c r="B1262" s="1" t="s">
        <v>2750</v>
      </c>
      <c r="C1262" s="1" t="s">
        <v>2751</v>
      </c>
      <c r="D1262" s="1" t="s">
        <v>9</v>
      </c>
      <c r="E1262" s="1" t="s">
        <v>10</v>
      </c>
      <c r="F1262" s="1" t="str">
        <f>IFERROR(__xludf.DUMMYFUNCTION("GOOGLETRANSLATE(C1262,""fr"",""en"")"),"#VALUE!")</f>
        <v>#VALUE!</v>
      </c>
    </row>
    <row r="1263" ht="15.75" customHeight="1">
      <c r="A1263" s="1" t="s">
        <v>2752</v>
      </c>
      <c r="B1263" s="1" t="s">
        <v>2753</v>
      </c>
      <c r="C1263" s="1" t="s">
        <v>2754</v>
      </c>
      <c r="D1263" s="1" t="s">
        <v>9</v>
      </c>
      <c r="E1263" s="1" t="s">
        <v>10</v>
      </c>
      <c r="F1263" s="1" t="str">
        <f>IFERROR(__xludf.DUMMYFUNCTION("GOOGLETRANSLATE(C1263,""fr"",""en"")"),"#VALUE!")</f>
        <v>#VALUE!</v>
      </c>
    </row>
    <row r="1264" ht="15.75" customHeight="1">
      <c r="A1264" s="1" t="s">
        <v>2752</v>
      </c>
      <c r="B1264" s="1" t="s">
        <v>2755</v>
      </c>
      <c r="C1264" s="1" t="s">
        <v>2756</v>
      </c>
      <c r="D1264" s="1" t="s">
        <v>9</v>
      </c>
      <c r="E1264" s="1" t="s">
        <v>10</v>
      </c>
      <c r="F1264" s="1" t="str">
        <f>IFERROR(__xludf.DUMMYFUNCTION("GOOGLETRANSLATE(C1264,""fr"",""en"")"),"#VALUE!")</f>
        <v>#VALUE!</v>
      </c>
    </row>
    <row r="1265" ht="15.75" customHeight="1">
      <c r="A1265" s="1" t="s">
        <v>2752</v>
      </c>
      <c r="B1265" s="1" t="s">
        <v>2757</v>
      </c>
      <c r="C1265" s="1" t="s">
        <v>2758</v>
      </c>
      <c r="D1265" s="1" t="s">
        <v>9</v>
      </c>
      <c r="E1265" s="1" t="s">
        <v>10</v>
      </c>
      <c r="F1265" s="1" t="str">
        <f>IFERROR(__xludf.DUMMYFUNCTION("GOOGLETRANSLATE(C1265,""fr"",""en"")"),"#VALUE!")</f>
        <v>#VALUE!</v>
      </c>
    </row>
    <row r="1266" ht="15.75" customHeight="1">
      <c r="A1266" s="1" t="s">
        <v>2752</v>
      </c>
      <c r="B1266" s="1" t="s">
        <v>2759</v>
      </c>
      <c r="C1266" s="1" t="s">
        <v>2760</v>
      </c>
      <c r="D1266" s="1" t="s">
        <v>9</v>
      </c>
      <c r="E1266" s="1" t="s">
        <v>10</v>
      </c>
      <c r="F1266" s="1" t="str">
        <f>IFERROR(__xludf.DUMMYFUNCTION("GOOGLETRANSLATE(C1266,""fr"",""en"")"),"#VALUE!")</f>
        <v>#VALUE!</v>
      </c>
    </row>
    <row r="1267" ht="15.75" customHeight="1">
      <c r="A1267" s="1" t="s">
        <v>2752</v>
      </c>
      <c r="B1267" s="1" t="s">
        <v>2761</v>
      </c>
      <c r="C1267" s="1" t="s">
        <v>2762</v>
      </c>
      <c r="D1267" s="1" t="s">
        <v>9</v>
      </c>
      <c r="E1267" s="1" t="s">
        <v>10</v>
      </c>
      <c r="F1267" s="1" t="str">
        <f>IFERROR(__xludf.DUMMYFUNCTION("GOOGLETRANSLATE(C1267,""fr"",""en"")"),"#VALUE!")</f>
        <v>#VALUE!</v>
      </c>
    </row>
    <row r="1268" ht="15.75" customHeight="1">
      <c r="A1268" s="1" t="s">
        <v>2763</v>
      </c>
      <c r="B1268" s="1" t="s">
        <v>2764</v>
      </c>
      <c r="C1268" s="1" t="s">
        <v>2765</v>
      </c>
      <c r="D1268" s="1" t="s">
        <v>9</v>
      </c>
      <c r="E1268" s="1" t="s">
        <v>10</v>
      </c>
      <c r="F1268" s="1" t="str">
        <f>IFERROR(__xludf.DUMMYFUNCTION("GOOGLETRANSLATE(C1268,""fr"",""en"")"),"#VALUE!")</f>
        <v>#VALUE!</v>
      </c>
    </row>
    <row r="1269" ht="15.75" customHeight="1">
      <c r="A1269" s="1" t="s">
        <v>2763</v>
      </c>
      <c r="B1269" s="1" t="s">
        <v>2766</v>
      </c>
      <c r="C1269" s="1" t="s">
        <v>2767</v>
      </c>
      <c r="D1269" s="1" t="s">
        <v>9</v>
      </c>
      <c r="E1269" s="1" t="s">
        <v>10</v>
      </c>
      <c r="F1269" s="1" t="str">
        <f>IFERROR(__xludf.DUMMYFUNCTION("GOOGLETRANSLATE(C1269,""fr"",""en"")"),"#VALUE!")</f>
        <v>#VALUE!</v>
      </c>
    </row>
    <row r="1270" ht="15.75" customHeight="1">
      <c r="A1270" s="1" t="s">
        <v>2763</v>
      </c>
      <c r="B1270" s="1" t="s">
        <v>2768</v>
      </c>
      <c r="C1270" s="1" t="s">
        <v>2769</v>
      </c>
      <c r="D1270" s="1" t="s">
        <v>9</v>
      </c>
      <c r="E1270" s="1" t="s">
        <v>10</v>
      </c>
      <c r="F1270" s="1" t="str">
        <f>IFERROR(__xludf.DUMMYFUNCTION("GOOGLETRANSLATE(C1270,""fr"",""en"")"),"#VALUE!")</f>
        <v>#VALUE!</v>
      </c>
    </row>
    <row r="1271" ht="15.75" customHeight="1">
      <c r="A1271" s="1" t="s">
        <v>2763</v>
      </c>
      <c r="B1271" s="1" t="s">
        <v>2770</v>
      </c>
      <c r="C1271" s="1" t="s">
        <v>2771</v>
      </c>
      <c r="D1271" s="1" t="s">
        <v>9</v>
      </c>
      <c r="E1271" s="1" t="s">
        <v>10</v>
      </c>
      <c r="F1271" s="1" t="str">
        <f>IFERROR(__xludf.DUMMYFUNCTION("GOOGLETRANSLATE(C1271,""fr"",""en"")"),"#VALUE!")</f>
        <v>#VALUE!</v>
      </c>
    </row>
    <row r="1272" ht="15.75" customHeight="1">
      <c r="A1272" s="1" t="s">
        <v>2763</v>
      </c>
      <c r="B1272" s="1" t="s">
        <v>2772</v>
      </c>
      <c r="C1272" s="1" t="s">
        <v>2773</v>
      </c>
      <c r="D1272" s="1" t="s">
        <v>9</v>
      </c>
      <c r="E1272" s="1" t="s">
        <v>10</v>
      </c>
      <c r="F1272" s="1" t="str">
        <f>IFERROR(__xludf.DUMMYFUNCTION("GOOGLETRANSLATE(C1272,""fr"",""en"")"),"#VALUE!")</f>
        <v>#VALUE!</v>
      </c>
    </row>
    <row r="1273" ht="15.75" customHeight="1">
      <c r="A1273" s="1" t="s">
        <v>2763</v>
      </c>
      <c r="B1273" s="1" t="s">
        <v>2774</v>
      </c>
      <c r="C1273" s="1" t="s">
        <v>2775</v>
      </c>
      <c r="D1273" s="1" t="s">
        <v>9</v>
      </c>
      <c r="E1273" s="1" t="s">
        <v>10</v>
      </c>
      <c r="F1273" s="1" t="str">
        <f>IFERROR(__xludf.DUMMYFUNCTION("GOOGLETRANSLATE(C1273,""fr"",""en"")"),"#VALUE!")</f>
        <v>#VALUE!</v>
      </c>
    </row>
    <row r="1274" ht="15.75" customHeight="1">
      <c r="A1274" s="1" t="s">
        <v>2763</v>
      </c>
      <c r="B1274" s="1" t="s">
        <v>2776</v>
      </c>
      <c r="C1274" s="1" t="s">
        <v>2777</v>
      </c>
      <c r="D1274" s="1" t="s">
        <v>9</v>
      </c>
      <c r="E1274" s="1" t="s">
        <v>10</v>
      </c>
      <c r="F1274" s="1" t="str">
        <f>IFERROR(__xludf.DUMMYFUNCTION("GOOGLETRANSLATE(C1274,""fr"",""en"")"),"#VALUE!")</f>
        <v>#VALUE!</v>
      </c>
    </row>
    <row r="1275" ht="15.75" customHeight="1">
      <c r="A1275" s="1" t="s">
        <v>2763</v>
      </c>
      <c r="B1275" s="1" t="s">
        <v>2778</v>
      </c>
      <c r="C1275" s="1" t="s">
        <v>2779</v>
      </c>
      <c r="D1275" s="1" t="s">
        <v>9</v>
      </c>
      <c r="E1275" s="1" t="s">
        <v>10</v>
      </c>
      <c r="F1275" s="1" t="str">
        <f>IFERROR(__xludf.DUMMYFUNCTION("GOOGLETRANSLATE(C1275,""fr"",""en"")"),"#VALUE!")</f>
        <v>#VALUE!</v>
      </c>
    </row>
    <row r="1276" ht="15.75" customHeight="1">
      <c r="A1276" s="1" t="s">
        <v>2763</v>
      </c>
      <c r="B1276" s="1" t="s">
        <v>2780</v>
      </c>
      <c r="C1276" s="1" t="s">
        <v>2781</v>
      </c>
      <c r="D1276" s="1" t="s">
        <v>9</v>
      </c>
      <c r="E1276" s="1" t="s">
        <v>10</v>
      </c>
      <c r="F1276" s="1" t="str">
        <f>IFERROR(__xludf.DUMMYFUNCTION("GOOGLETRANSLATE(C1276,""fr"",""en"")"),"#VALUE!")</f>
        <v>#VALUE!</v>
      </c>
    </row>
    <row r="1277" ht="15.75" customHeight="1">
      <c r="A1277" s="1" t="s">
        <v>2782</v>
      </c>
      <c r="B1277" s="1" t="s">
        <v>2783</v>
      </c>
      <c r="C1277" s="1" t="s">
        <v>2784</v>
      </c>
      <c r="D1277" s="1" t="s">
        <v>9</v>
      </c>
      <c r="E1277" s="1" t="s">
        <v>10</v>
      </c>
      <c r="F1277" s="1" t="str">
        <f>IFERROR(__xludf.DUMMYFUNCTION("GOOGLETRANSLATE(C1277,""fr"",""en"")"),"I am satisfied with the offer and the service offer and the ease of the procedures thank you for welcoming me to the breasts of your insurance very soon")</f>
        <v>I am satisfied with the offer and the service offer and the ease of the procedures thank you for welcoming me to the breasts of your insurance very soon</v>
      </c>
    </row>
    <row r="1278" ht="15.75" customHeight="1">
      <c r="A1278" s="1" t="s">
        <v>2782</v>
      </c>
      <c r="B1278" s="1" t="s">
        <v>2785</v>
      </c>
      <c r="C1278" s="1" t="s">
        <v>2786</v>
      </c>
      <c r="D1278" s="1" t="s">
        <v>9</v>
      </c>
      <c r="E1278" s="1" t="s">
        <v>10</v>
      </c>
      <c r="F1278" s="1" t="str">
        <f>IFERROR(__xludf.DUMMYFUNCTION("GOOGLETRANSLATE(C1278,""fr"",""en"")"),"#VALUE!")</f>
        <v>#VALUE!</v>
      </c>
    </row>
    <row r="1279" ht="15.75" customHeight="1">
      <c r="A1279" s="1" t="s">
        <v>2782</v>
      </c>
      <c r="B1279" s="1" t="s">
        <v>2787</v>
      </c>
      <c r="C1279" s="1" t="s">
        <v>2788</v>
      </c>
      <c r="D1279" s="1" t="s">
        <v>9</v>
      </c>
      <c r="E1279" s="1" t="s">
        <v>10</v>
      </c>
      <c r="F1279" s="1" t="str">
        <f>IFERROR(__xludf.DUMMYFUNCTION("GOOGLETRANSLATE(C1279,""fr"",""en"")"),"#VALUE!")</f>
        <v>#VALUE!</v>
      </c>
    </row>
    <row r="1280" ht="15.75" customHeight="1">
      <c r="A1280" s="1" t="s">
        <v>2782</v>
      </c>
      <c r="B1280" s="1" t="s">
        <v>2789</v>
      </c>
      <c r="C1280" s="1" t="s">
        <v>2790</v>
      </c>
      <c r="D1280" s="1" t="s">
        <v>9</v>
      </c>
      <c r="E1280" s="1" t="s">
        <v>10</v>
      </c>
      <c r="F1280" s="1" t="str">
        <f>IFERROR(__xludf.DUMMYFUNCTION("GOOGLETRANSLATE(C1280,""fr"",""en"")"),"#VALUE!")</f>
        <v>#VALUE!</v>
      </c>
    </row>
    <row r="1281" ht="15.75" customHeight="1">
      <c r="A1281" s="1" t="s">
        <v>2782</v>
      </c>
      <c r="B1281" s="1" t="s">
        <v>2791</v>
      </c>
      <c r="C1281" s="1" t="s">
        <v>2792</v>
      </c>
      <c r="D1281" s="1" t="s">
        <v>9</v>
      </c>
      <c r="E1281" s="1" t="s">
        <v>10</v>
      </c>
      <c r="F1281" s="1" t="str">
        <f>IFERROR(__xludf.DUMMYFUNCTION("GOOGLETRANSLATE(C1281,""fr"",""en"")"),"#VALUE!")</f>
        <v>#VALUE!</v>
      </c>
    </row>
    <row r="1282" ht="15.75" customHeight="1">
      <c r="A1282" s="1" t="s">
        <v>2782</v>
      </c>
      <c r="B1282" s="1" t="s">
        <v>2793</v>
      </c>
      <c r="C1282" s="1" t="s">
        <v>2794</v>
      </c>
      <c r="D1282" s="1" t="s">
        <v>9</v>
      </c>
      <c r="E1282" s="1" t="s">
        <v>10</v>
      </c>
      <c r="F1282" s="1" t="str">
        <f>IFERROR(__xludf.DUMMYFUNCTION("GOOGLETRANSLATE(C1282,""fr"",""en"")"),"#VALUE!")</f>
        <v>#VALUE!</v>
      </c>
    </row>
    <row r="1283" ht="15.75" customHeight="1">
      <c r="A1283" s="1" t="s">
        <v>2782</v>
      </c>
      <c r="B1283" s="1" t="s">
        <v>2795</v>
      </c>
      <c r="C1283" s="1" t="s">
        <v>2796</v>
      </c>
      <c r="D1283" s="1" t="s">
        <v>9</v>
      </c>
      <c r="E1283" s="1" t="s">
        <v>10</v>
      </c>
      <c r="F1283" s="1" t="str">
        <f>IFERROR(__xludf.DUMMYFUNCTION("GOOGLETRANSLATE(C1283,""fr"",""en"")"),"#VALUE!")</f>
        <v>#VALUE!</v>
      </c>
    </row>
    <row r="1284" ht="15.75" customHeight="1">
      <c r="A1284" s="1" t="s">
        <v>2797</v>
      </c>
      <c r="B1284" s="1" t="s">
        <v>2798</v>
      </c>
      <c r="C1284" s="1" t="s">
        <v>2799</v>
      </c>
      <c r="D1284" s="1" t="s">
        <v>9</v>
      </c>
      <c r="E1284" s="1" t="s">
        <v>10</v>
      </c>
      <c r="F1284" s="1" t="str">
        <f>IFERROR(__xludf.DUMMYFUNCTION("GOOGLETRANSLATE(C1284,""fr"",""en"")"),"#VALUE!")</f>
        <v>#VALUE!</v>
      </c>
    </row>
    <row r="1285" ht="15.75" customHeight="1">
      <c r="A1285" s="1" t="s">
        <v>2797</v>
      </c>
      <c r="B1285" s="1" t="s">
        <v>2800</v>
      </c>
      <c r="C1285" s="1" t="s">
        <v>2801</v>
      </c>
      <c r="D1285" s="1" t="s">
        <v>9</v>
      </c>
      <c r="E1285" s="1" t="s">
        <v>10</v>
      </c>
      <c r="F1285" s="1" t="str">
        <f>IFERROR(__xludf.DUMMYFUNCTION("GOOGLETRANSLATE(C1285,""fr"",""en"")"),"#VALUE!")</f>
        <v>#VALUE!</v>
      </c>
    </row>
    <row r="1286" ht="15.75" customHeight="1">
      <c r="A1286" s="1" t="s">
        <v>2797</v>
      </c>
      <c r="B1286" s="1" t="s">
        <v>2802</v>
      </c>
      <c r="C1286" s="1" t="s">
        <v>2803</v>
      </c>
      <c r="D1286" s="1" t="s">
        <v>9</v>
      </c>
      <c r="E1286" s="1" t="s">
        <v>10</v>
      </c>
      <c r="F1286" s="1" t="str">
        <f>IFERROR(__xludf.DUMMYFUNCTION("GOOGLETRANSLATE(C1286,""fr"",""en"")"),"#VALUE!")</f>
        <v>#VALUE!</v>
      </c>
    </row>
    <row r="1287" ht="15.75" customHeight="1">
      <c r="A1287" s="1" t="s">
        <v>2797</v>
      </c>
      <c r="B1287" s="1" t="s">
        <v>2804</v>
      </c>
      <c r="C1287" s="1" t="s">
        <v>2805</v>
      </c>
      <c r="D1287" s="1" t="s">
        <v>9</v>
      </c>
      <c r="E1287" s="1" t="s">
        <v>10</v>
      </c>
      <c r="F1287" s="1" t="str">
        <f>IFERROR(__xludf.DUMMYFUNCTION("GOOGLETRANSLATE(C1287,""fr"",""en"")"),"#VALUE!")</f>
        <v>#VALUE!</v>
      </c>
    </row>
    <row r="1288" ht="15.75" customHeight="1">
      <c r="A1288" s="1" t="s">
        <v>2797</v>
      </c>
      <c r="B1288" s="1" t="s">
        <v>2806</v>
      </c>
      <c r="C1288" s="1" t="s">
        <v>2807</v>
      </c>
      <c r="D1288" s="1" t="s">
        <v>9</v>
      </c>
      <c r="E1288" s="1" t="s">
        <v>10</v>
      </c>
      <c r="F1288" s="1" t="str">
        <f>IFERROR(__xludf.DUMMYFUNCTION("GOOGLETRANSLATE(C1288,""fr"",""en"")"),"#VALUE!")</f>
        <v>#VALUE!</v>
      </c>
    </row>
    <row r="1289" ht="15.75" customHeight="1">
      <c r="A1289" s="1" t="s">
        <v>2797</v>
      </c>
      <c r="B1289" s="1" t="s">
        <v>2808</v>
      </c>
      <c r="C1289" s="1" t="s">
        <v>2809</v>
      </c>
      <c r="D1289" s="1" t="s">
        <v>9</v>
      </c>
      <c r="E1289" s="1" t="s">
        <v>10</v>
      </c>
      <c r="F1289" s="1" t="str">
        <f>IFERROR(__xludf.DUMMYFUNCTION("GOOGLETRANSLATE(C1289,""fr"",""en"")"),"#VALUE!")</f>
        <v>#VALUE!</v>
      </c>
    </row>
    <row r="1290" ht="15.75" customHeight="1">
      <c r="A1290" s="1" t="s">
        <v>2797</v>
      </c>
      <c r="B1290" s="1" t="s">
        <v>2810</v>
      </c>
      <c r="C1290" s="1" t="s">
        <v>2811</v>
      </c>
      <c r="D1290" s="1" t="s">
        <v>9</v>
      </c>
      <c r="E1290" s="1" t="s">
        <v>10</v>
      </c>
      <c r="F1290" s="1" t="str">
        <f>IFERROR(__xludf.DUMMYFUNCTION("GOOGLETRANSLATE(C1290,""fr"",""en"")"),"#VALUE!")</f>
        <v>#VALUE!</v>
      </c>
    </row>
    <row r="1291" ht="15.75" customHeight="1">
      <c r="A1291" s="1" t="s">
        <v>2797</v>
      </c>
      <c r="B1291" s="1" t="s">
        <v>2812</v>
      </c>
      <c r="C1291" s="1" t="s">
        <v>2813</v>
      </c>
      <c r="D1291" s="1" t="s">
        <v>9</v>
      </c>
      <c r="E1291" s="1" t="s">
        <v>10</v>
      </c>
      <c r="F1291" s="1" t="str">
        <f>IFERROR(__xludf.DUMMYFUNCTION("GOOGLETRANSLATE(C1291,""fr"",""en"")"),"For subscription nothing to say, it's extremely simple and very fast.
Hoping that in the event of a claim it will be as fast and simple.
Filming good price price.")</f>
        <v>For subscription nothing to say, it's extremely simple and very fast.
Hoping that in the event of a claim it will be as fast and simple.
Filming good price price.</v>
      </c>
    </row>
    <row r="1292" ht="15.75" customHeight="1">
      <c r="A1292" s="1" t="s">
        <v>2797</v>
      </c>
      <c r="B1292" s="1" t="s">
        <v>2814</v>
      </c>
      <c r="C1292" s="1" t="s">
        <v>2815</v>
      </c>
      <c r="D1292" s="1" t="s">
        <v>9</v>
      </c>
      <c r="E1292" s="1" t="s">
        <v>10</v>
      </c>
      <c r="F1292" s="1" t="str">
        <f>IFERROR(__xludf.DUMMYFUNCTION("GOOGLETRANSLATE(C1292,""fr"",""en"")"),"#VALUE!")</f>
        <v>#VALUE!</v>
      </c>
    </row>
    <row r="1293" ht="15.75" customHeight="1">
      <c r="A1293" s="1" t="s">
        <v>2816</v>
      </c>
      <c r="B1293" s="1" t="s">
        <v>2817</v>
      </c>
      <c r="C1293" s="1" t="s">
        <v>2818</v>
      </c>
      <c r="D1293" s="1" t="s">
        <v>9</v>
      </c>
      <c r="E1293" s="1" t="s">
        <v>10</v>
      </c>
      <c r="F1293" s="1" t="str">
        <f>IFERROR(__xludf.DUMMYFUNCTION("GOOGLETRANSLATE(C1293,""fr"",""en"")"),"#VALUE!")</f>
        <v>#VALUE!</v>
      </c>
    </row>
    <row r="1294" ht="15.75" customHeight="1">
      <c r="A1294" s="1" t="s">
        <v>2816</v>
      </c>
      <c r="B1294" s="1" t="s">
        <v>2819</v>
      </c>
      <c r="C1294" s="1" t="s">
        <v>2820</v>
      </c>
      <c r="D1294" s="1" t="s">
        <v>9</v>
      </c>
      <c r="E1294" s="1" t="s">
        <v>10</v>
      </c>
      <c r="F1294" s="1" t="str">
        <f>IFERROR(__xludf.DUMMYFUNCTION("GOOGLETRANSLATE(C1294,""fr"",""en"")"),"#VALUE!")</f>
        <v>#VALUE!</v>
      </c>
    </row>
    <row r="1295" ht="15.75" customHeight="1">
      <c r="A1295" s="1" t="s">
        <v>2816</v>
      </c>
      <c r="B1295" s="1" t="s">
        <v>2821</v>
      </c>
      <c r="C1295" s="1" t="s">
        <v>2822</v>
      </c>
      <c r="D1295" s="1" t="s">
        <v>9</v>
      </c>
      <c r="E1295" s="1" t="s">
        <v>10</v>
      </c>
      <c r="F1295" s="1" t="str">
        <f>IFERROR(__xludf.DUMMYFUNCTION("GOOGLETRANSLATE(C1295,""fr"",""en"")"),"#VALUE!")</f>
        <v>#VALUE!</v>
      </c>
    </row>
    <row r="1296" ht="15.75" customHeight="1">
      <c r="A1296" s="1" t="s">
        <v>2816</v>
      </c>
      <c r="B1296" s="1" t="s">
        <v>2823</v>
      </c>
      <c r="C1296" s="1" t="s">
        <v>2824</v>
      </c>
      <c r="D1296" s="1" t="s">
        <v>9</v>
      </c>
      <c r="E1296" s="1" t="s">
        <v>10</v>
      </c>
      <c r="F1296" s="1" t="str">
        <f>IFERROR(__xludf.DUMMYFUNCTION("GOOGLETRANSLATE(C1296,""fr"",""en"")"),"#VALUE!")</f>
        <v>#VALUE!</v>
      </c>
    </row>
    <row r="1297" ht="15.75" customHeight="1">
      <c r="A1297" s="1" t="s">
        <v>2825</v>
      </c>
      <c r="B1297" s="1" t="s">
        <v>2826</v>
      </c>
      <c r="C1297" s="1" t="s">
        <v>2827</v>
      </c>
      <c r="D1297" s="1" t="s">
        <v>9</v>
      </c>
      <c r="E1297" s="1" t="s">
        <v>10</v>
      </c>
      <c r="F1297" s="1" t="str">
        <f>IFERROR(__xludf.DUMMYFUNCTION("GOOGLETRANSLATE(C1297,""fr"",""en"")"),"#VALUE!")</f>
        <v>#VALUE!</v>
      </c>
    </row>
    <row r="1298" ht="15.75" customHeight="1">
      <c r="A1298" s="1" t="s">
        <v>2825</v>
      </c>
      <c r="B1298" s="1" t="s">
        <v>2828</v>
      </c>
      <c r="C1298" s="1" t="s">
        <v>2829</v>
      </c>
      <c r="D1298" s="1" t="s">
        <v>9</v>
      </c>
      <c r="E1298" s="1" t="s">
        <v>10</v>
      </c>
      <c r="F1298" s="1" t="str">
        <f>IFERROR(__xludf.DUMMYFUNCTION("GOOGLETRANSLATE(C1298,""fr"",""en"")"),"#VALUE!")</f>
        <v>#VALUE!</v>
      </c>
    </row>
    <row r="1299" ht="15.75" customHeight="1">
      <c r="A1299" s="1" t="s">
        <v>2825</v>
      </c>
      <c r="B1299" s="1" t="s">
        <v>2830</v>
      </c>
      <c r="C1299" s="1" t="s">
        <v>2831</v>
      </c>
      <c r="D1299" s="1" t="s">
        <v>9</v>
      </c>
      <c r="E1299" s="1" t="s">
        <v>10</v>
      </c>
      <c r="F1299" s="1" t="str">
        <f>IFERROR(__xludf.DUMMYFUNCTION("GOOGLETRANSLATE(C1299,""fr"",""en"")"),"#VALUE!")</f>
        <v>#VALUE!</v>
      </c>
    </row>
    <row r="1300" ht="15.75" customHeight="1">
      <c r="A1300" s="1" t="s">
        <v>2825</v>
      </c>
      <c r="B1300" s="1" t="s">
        <v>2832</v>
      </c>
      <c r="C1300" s="1" t="s">
        <v>2833</v>
      </c>
      <c r="D1300" s="1" t="s">
        <v>9</v>
      </c>
      <c r="E1300" s="1" t="s">
        <v>10</v>
      </c>
      <c r="F1300" s="1" t="str">
        <f>IFERROR(__xludf.DUMMYFUNCTION("GOOGLETRANSLATE(C1300,""fr"",""en"")"),"#VALUE!")</f>
        <v>#VALUE!</v>
      </c>
    </row>
    <row r="1301" ht="15.75" customHeight="1">
      <c r="A1301" s="1" t="s">
        <v>2825</v>
      </c>
      <c r="B1301" s="1" t="s">
        <v>2834</v>
      </c>
      <c r="C1301" s="1" t="s">
        <v>2835</v>
      </c>
      <c r="D1301" s="1" t="s">
        <v>9</v>
      </c>
      <c r="E1301" s="1" t="s">
        <v>10</v>
      </c>
      <c r="F1301" s="1" t="str">
        <f>IFERROR(__xludf.DUMMYFUNCTION("GOOGLETRANSLATE(C1301,""fr"",""en"")"),"#VALUE!")</f>
        <v>#VALUE!</v>
      </c>
    </row>
    <row r="1302" ht="15.75" customHeight="1">
      <c r="A1302" s="1" t="s">
        <v>2825</v>
      </c>
      <c r="B1302" s="1" t="s">
        <v>2836</v>
      </c>
      <c r="C1302" s="1" t="s">
        <v>2837</v>
      </c>
      <c r="D1302" s="1" t="s">
        <v>9</v>
      </c>
      <c r="E1302" s="1" t="s">
        <v>10</v>
      </c>
      <c r="F1302" s="1" t="str">
        <f>IFERROR(__xludf.DUMMYFUNCTION("GOOGLETRANSLATE(C1302,""fr"",""en"")"),"#VALUE!")</f>
        <v>#VALUE!</v>
      </c>
    </row>
    <row r="1303" ht="15.75" customHeight="1">
      <c r="A1303" s="1" t="s">
        <v>2825</v>
      </c>
      <c r="B1303" s="1" t="s">
        <v>2838</v>
      </c>
      <c r="C1303" s="1" t="s">
        <v>2839</v>
      </c>
      <c r="D1303" s="1" t="s">
        <v>9</v>
      </c>
      <c r="E1303" s="1" t="s">
        <v>10</v>
      </c>
      <c r="F1303" s="1" t="str">
        <f>IFERROR(__xludf.DUMMYFUNCTION("GOOGLETRANSLATE(C1303,""fr"",""en"")"),"#VALUE!")</f>
        <v>#VALUE!</v>
      </c>
    </row>
    <row r="1304" ht="15.75" customHeight="1">
      <c r="A1304" s="1" t="s">
        <v>2840</v>
      </c>
      <c r="B1304" s="1" t="s">
        <v>2841</v>
      </c>
      <c r="C1304" s="1" t="s">
        <v>2842</v>
      </c>
      <c r="D1304" s="1" t="s">
        <v>9</v>
      </c>
      <c r="E1304" s="1" t="s">
        <v>10</v>
      </c>
      <c r="F1304" s="1" t="str">
        <f>IFERROR(__xludf.DUMMYFUNCTION("GOOGLETRANSLATE(C1304,""fr"",""en"")"),"#VALUE!")</f>
        <v>#VALUE!</v>
      </c>
    </row>
    <row r="1305" ht="15.75" customHeight="1">
      <c r="A1305" s="1" t="s">
        <v>2840</v>
      </c>
      <c r="B1305" s="1" t="s">
        <v>2843</v>
      </c>
      <c r="C1305" s="1" t="s">
        <v>2844</v>
      </c>
      <c r="D1305" s="1" t="s">
        <v>9</v>
      </c>
      <c r="E1305" s="1" t="s">
        <v>10</v>
      </c>
      <c r="F1305" s="1" t="str">
        <f>IFERROR(__xludf.DUMMYFUNCTION("GOOGLETRANSLATE(C1305,""fr"",""en"")"),"#VALUE!")</f>
        <v>#VALUE!</v>
      </c>
    </row>
    <row r="1306" ht="15.75" customHeight="1">
      <c r="A1306" s="1" t="s">
        <v>2845</v>
      </c>
      <c r="B1306" s="1" t="s">
        <v>2846</v>
      </c>
      <c r="C1306" s="1" t="s">
        <v>2847</v>
      </c>
      <c r="D1306" s="1" t="s">
        <v>9</v>
      </c>
      <c r="E1306" s="1" t="s">
        <v>10</v>
      </c>
      <c r="F1306" s="1" t="str">
        <f>IFERROR(__xludf.DUMMYFUNCTION("GOOGLETRANSLATE(C1306,""fr"",""en"")"),"#VALUE!")</f>
        <v>#VALUE!</v>
      </c>
    </row>
    <row r="1307" ht="15.75" customHeight="1">
      <c r="A1307" s="1" t="s">
        <v>2845</v>
      </c>
      <c r="B1307" s="1" t="s">
        <v>2848</v>
      </c>
      <c r="C1307" s="1" t="s">
        <v>2849</v>
      </c>
      <c r="D1307" s="1" t="s">
        <v>9</v>
      </c>
      <c r="E1307" s="1" t="s">
        <v>10</v>
      </c>
      <c r="F1307" s="1" t="str">
        <f>IFERROR(__xludf.DUMMYFUNCTION("GOOGLETRANSLATE(C1307,""fr"",""en"")"),"#VALUE!")</f>
        <v>#VALUE!</v>
      </c>
    </row>
    <row r="1308" ht="15.75" customHeight="1">
      <c r="A1308" s="1" t="s">
        <v>2845</v>
      </c>
      <c r="B1308" s="1" t="s">
        <v>2850</v>
      </c>
      <c r="C1308" s="1" t="s">
        <v>2851</v>
      </c>
      <c r="D1308" s="1" t="s">
        <v>9</v>
      </c>
      <c r="E1308" s="1" t="s">
        <v>10</v>
      </c>
      <c r="F1308" s="1" t="str">
        <f>IFERROR(__xludf.DUMMYFUNCTION("GOOGLETRANSLATE(C1308,""fr"",""en"")"),"#VALUE!")</f>
        <v>#VALUE!</v>
      </c>
    </row>
    <row r="1309" ht="15.75" customHeight="1">
      <c r="A1309" s="1" t="s">
        <v>2845</v>
      </c>
      <c r="B1309" s="1" t="s">
        <v>2852</v>
      </c>
      <c r="C1309" s="1" t="s">
        <v>2853</v>
      </c>
      <c r="D1309" s="1" t="s">
        <v>9</v>
      </c>
      <c r="E1309" s="1" t="s">
        <v>10</v>
      </c>
      <c r="F1309" s="1" t="str">
        <f>IFERROR(__xludf.DUMMYFUNCTION("GOOGLETRANSLATE(C1309,""fr"",""en"")"),"Perfect service and very attentive advisor and explains the contracts well, I would recommend services to my loved ones because I am really satisfied with the service")</f>
        <v>Perfect service and very attentive advisor and explains the contracts well, I would recommend services to my loved ones because I am really satisfied with the service</v>
      </c>
    </row>
    <row r="1310" ht="15.75" customHeight="1">
      <c r="A1310" s="1" t="s">
        <v>2845</v>
      </c>
      <c r="B1310" s="1" t="s">
        <v>2854</v>
      </c>
      <c r="C1310" s="1" t="s">
        <v>2855</v>
      </c>
      <c r="D1310" s="1" t="s">
        <v>9</v>
      </c>
      <c r="E1310" s="1" t="s">
        <v>10</v>
      </c>
      <c r="F1310" s="1" t="str">
        <f>IFERROR(__xludf.DUMMYFUNCTION("GOOGLETRANSLATE(C1310,""fr"",""en"")"),"#VALUE!")</f>
        <v>#VALUE!</v>
      </c>
    </row>
    <row r="1311" ht="15.75" customHeight="1">
      <c r="A1311" s="1" t="s">
        <v>2856</v>
      </c>
      <c r="B1311" s="1" t="s">
        <v>2857</v>
      </c>
      <c r="C1311" s="1" t="s">
        <v>2858</v>
      </c>
      <c r="D1311" s="1" t="s">
        <v>9</v>
      </c>
      <c r="E1311" s="1" t="s">
        <v>10</v>
      </c>
      <c r="F1311" s="1" t="str">
        <f>IFERROR(__xludf.DUMMYFUNCTION("GOOGLETRANSLATE(C1311,""fr"",""en"")"),"#VALUE!")</f>
        <v>#VALUE!</v>
      </c>
    </row>
    <row r="1312" ht="15.75" customHeight="1">
      <c r="A1312" s="1" t="s">
        <v>2856</v>
      </c>
      <c r="B1312" s="1" t="s">
        <v>2859</v>
      </c>
      <c r="C1312" s="1" t="s">
        <v>2860</v>
      </c>
      <c r="D1312" s="1" t="s">
        <v>9</v>
      </c>
      <c r="E1312" s="1" t="s">
        <v>10</v>
      </c>
      <c r="F1312" s="1" t="str">
        <f>IFERROR(__xludf.DUMMYFUNCTION("GOOGLETRANSLATE(C1312,""fr"",""en"")"),"Fast and efficient service
Interesting prices with franchise adjustment
Clear online contract management and quote
I highly recommend this insurance to my friends
")</f>
        <v>Fast and efficient service
Interesting prices with franchise adjustment
Clear online contract management and quote
I highly recommend this insurance to my friends
</v>
      </c>
    </row>
    <row r="1313" ht="15.75" customHeight="1">
      <c r="A1313" s="1" t="s">
        <v>2856</v>
      </c>
      <c r="B1313" s="1" t="s">
        <v>2861</v>
      </c>
      <c r="C1313" s="1" t="s">
        <v>2862</v>
      </c>
      <c r="D1313" s="1" t="s">
        <v>9</v>
      </c>
      <c r="E1313" s="1" t="s">
        <v>10</v>
      </c>
      <c r="F1313" s="1" t="str">
        <f>IFERROR(__xludf.DUMMYFUNCTION("GOOGLETRANSLATE(C1313,""fr"",""en"")"),"#VALUE!")</f>
        <v>#VALUE!</v>
      </c>
    </row>
    <row r="1314" ht="15.75" customHeight="1">
      <c r="A1314" s="1" t="s">
        <v>2856</v>
      </c>
      <c r="B1314" s="1" t="s">
        <v>2863</v>
      </c>
      <c r="C1314" s="1" t="s">
        <v>2864</v>
      </c>
      <c r="D1314" s="1" t="s">
        <v>9</v>
      </c>
      <c r="E1314" s="1" t="s">
        <v>10</v>
      </c>
      <c r="F1314" s="1" t="str">
        <f>IFERROR(__xludf.DUMMYFUNCTION("GOOGLETRANSLATE(C1314,""fr"",""en"")"),"#VALUE!")</f>
        <v>#VALUE!</v>
      </c>
    </row>
    <row r="1315" ht="15.75" customHeight="1">
      <c r="A1315" s="1" t="s">
        <v>2856</v>
      </c>
      <c r="B1315" s="1" t="s">
        <v>2865</v>
      </c>
      <c r="C1315" s="1" t="s">
        <v>2866</v>
      </c>
      <c r="D1315" s="1" t="s">
        <v>9</v>
      </c>
      <c r="E1315" s="1" t="s">
        <v>10</v>
      </c>
      <c r="F1315" s="1" t="str">
        <f>IFERROR(__xludf.DUMMYFUNCTION("GOOGLETRANSLATE(C1315,""fr"",""en"")"),"#VALUE!")</f>
        <v>#VALUE!</v>
      </c>
    </row>
    <row r="1316" ht="15.75" customHeight="1">
      <c r="A1316" s="1" t="s">
        <v>2867</v>
      </c>
      <c r="B1316" s="1" t="s">
        <v>2868</v>
      </c>
      <c r="C1316" s="1" t="s">
        <v>2869</v>
      </c>
      <c r="D1316" s="1" t="s">
        <v>9</v>
      </c>
      <c r="E1316" s="1" t="s">
        <v>10</v>
      </c>
      <c r="F1316" s="1" t="str">
        <f>IFERROR(__xludf.DUMMYFUNCTION("GOOGLETRANSLATE(C1316,""fr"",""en"")"),"Satisfied with the lowest rates on the market.
The prices differ according to the different simulations.
Not tested customer service. Hope everything is ok")</f>
        <v>Satisfied with the lowest rates on the market.
The prices differ according to the different simulations.
Not tested customer service. Hope everything is ok</v>
      </c>
    </row>
    <row r="1317" ht="15.75" customHeight="1">
      <c r="A1317" s="1" t="s">
        <v>2867</v>
      </c>
      <c r="B1317" s="1" t="s">
        <v>2870</v>
      </c>
      <c r="C1317" s="1" t="s">
        <v>2871</v>
      </c>
      <c r="D1317" s="1" t="s">
        <v>9</v>
      </c>
      <c r="E1317" s="1" t="s">
        <v>10</v>
      </c>
      <c r="F1317" s="1" t="str">
        <f>IFERROR(__xludf.DUMMYFUNCTION("GOOGLETRANSLATE(C1317,""fr"",""en"")"),"#VALUE!")</f>
        <v>#VALUE!</v>
      </c>
    </row>
    <row r="1318" ht="15.75" customHeight="1">
      <c r="A1318" s="1" t="s">
        <v>2867</v>
      </c>
      <c r="B1318" s="1" t="s">
        <v>2872</v>
      </c>
      <c r="C1318" s="1" t="s">
        <v>2873</v>
      </c>
      <c r="D1318" s="1" t="s">
        <v>9</v>
      </c>
      <c r="E1318" s="1" t="s">
        <v>10</v>
      </c>
      <c r="F1318" s="1" t="str">
        <f>IFERROR(__xludf.DUMMYFUNCTION("GOOGLETRANSLATE(C1318,""fr"",""en"")"),"#VALUE!")</f>
        <v>#VALUE!</v>
      </c>
    </row>
    <row r="1319" ht="15.75" customHeight="1">
      <c r="A1319" s="1" t="s">
        <v>2867</v>
      </c>
      <c r="B1319" s="1" t="s">
        <v>2874</v>
      </c>
      <c r="C1319" s="1" t="s">
        <v>2875</v>
      </c>
      <c r="D1319" s="1" t="s">
        <v>9</v>
      </c>
      <c r="E1319" s="1" t="s">
        <v>10</v>
      </c>
      <c r="F1319" s="1" t="str">
        <f>IFERROR(__xludf.DUMMYFUNCTION("GOOGLETRANSLATE(C1319,""fr"",""en"")"),"#VALUE!")</f>
        <v>#VALUE!</v>
      </c>
    </row>
    <row r="1320" ht="15.75" customHeight="1">
      <c r="A1320" s="1" t="s">
        <v>2867</v>
      </c>
      <c r="B1320" s="1" t="s">
        <v>2876</v>
      </c>
      <c r="C1320" s="1" t="s">
        <v>2877</v>
      </c>
      <c r="D1320" s="1" t="s">
        <v>9</v>
      </c>
      <c r="E1320" s="1" t="s">
        <v>10</v>
      </c>
      <c r="F1320" s="1" t="str">
        <f>IFERROR(__xludf.DUMMYFUNCTION("GOOGLETRANSLATE(C1320,""fr"",""en"")"),"#VALUE!")</f>
        <v>#VALUE!</v>
      </c>
    </row>
    <row r="1321" ht="15.75" customHeight="1">
      <c r="A1321" s="1" t="s">
        <v>2867</v>
      </c>
      <c r="B1321" s="1" t="s">
        <v>2878</v>
      </c>
      <c r="C1321" s="1" t="s">
        <v>2879</v>
      </c>
      <c r="D1321" s="1" t="s">
        <v>9</v>
      </c>
      <c r="E1321" s="1" t="s">
        <v>10</v>
      </c>
      <c r="F1321" s="1" t="str">
        <f>IFERROR(__xludf.DUMMYFUNCTION("GOOGLETRANSLATE(C1321,""fr"",""en"")"),"#VALUE!")</f>
        <v>#VALUE!</v>
      </c>
    </row>
    <row r="1322" ht="15.75" customHeight="1">
      <c r="A1322" s="1" t="s">
        <v>2867</v>
      </c>
      <c r="B1322" s="1" t="s">
        <v>2880</v>
      </c>
      <c r="C1322" s="1" t="s">
        <v>2881</v>
      </c>
      <c r="D1322" s="1" t="s">
        <v>9</v>
      </c>
      <c r="E1322" s="1" t="s">
        <v>10</v>
      </c>
      <c r="F1322" s="1" t="str">
        <f>IFERROR(__xludf.DUMMYFUNCTION("GOOGLETRANSLATE(C1322,""fr"",""en"")"),"#VALUE!")</f>
        <v>#VALUE!</v>
      </c>
    </row>
    <row r="1323" ht="15.75" customHeight="1">
      <c r="A1323" s="1" t="s">
        <v>2867</v>
      </c>
      <c r="B1323" s="1" t="s">
        <v>2882</v>
      </c>
      <c r="C1323" s="1" t="s">
        <v>2883</v>
      </c>
      <c r="D1323" s="1" t="s">
        <v>9</v>
      </c>
      <c r="E1323" s="1" t="s">
        <v>10</v>
      </c>
      <c r="F1323" s="1" t="str">
        <f>IFERROR(__xludf.DUMMYFUNCTION("GOOGLETRANSLATE(C1323,""fr"",""en"")"),"#VALUE!")</f>
        <v>#VALUE!</v>
      </c>
    </row>
    <row r="1324" ht="15.75" customHeight="1">
      <c r="A1324" s="1" t="s">
        <v>2884</v>
      </c>
      <c r="B1324" s="1" t="s">
        <v>2885</v>
      </c>
      <c r="C1324" s="1" t="s">
        <v>2886</v>
      </c>
      <c r="D1324" s="1" t="s">
        <v>9</v>
      </c>
      <c r="E1324" s="1" t="s">
        <v>10</v>
      </c>
      <c r="F1324" s="1" t="str">
        <f>IFERROR(__xludf.DUMMYFUNCTION("GOOGLETRANSLATE(C1324,""fr"",""en"")"),"#VALUE!")</f>
        <v>#VALUE!</v>
      </c>
    </row>
    <row r="1325" ht="15.75" customHeight="1">
      <c r="A1325" s="1" t="s">
        <v>2884</v>
      </c>
      <c r="B1325" s="1" t="s">
        <v>2887</v>
      </c>
      <c r="C1325" s="1" t="s">
        <v>2888</v>
      </c>
      <c r="D1325" s="1" t="s">
        <v>9</v>
      </c>
      <c r="E1325" s="1" t="s">
        <v>10</v>
      </c>
      <c r="F1325" s="1" t="str">
        <f>IFERROR(__xludf.DUMMYFUNCTION("GOOGLETRANSLATE(C1325,""fr"",""en"")"),"#VALUE!")</f>
        <v>#VALUE!</v>
      </c>
    </row>
    <row r="1326" ht="15.75" customHeight="1">
      <c r="A1326" s="1" t="s">
        <v>2884</v>
      </c>
      <c r="B1326" s="1" t="s">
        <v>2889</v>
      </c>
      <c r="C1326" s="1" t="s">
        <v>2890</v>
      </c>
      <c r="D1326" s="1" t="s">
        <v>9</v>
      </c>
      <c r="E1326" s="1" t="s">
        <v>10</v>
      </c>
      <c r="F1326" s="1" t="str">
        <f>IFERROR(__xludf.DUMMYFUNCTION("GOOGLETRANSLATE(C1326,""fr"",""en"")"),"#VALUE!")</f>
        <v>#VALUE!</v>
      </c>
    </row>
    <row r="1327" ht="15.75" customHeight="1">
      <c r="A1327" s="1" t="s">
        <v>2884</v>
      </c>
      <c r="B1327" s="1" t="s">
        <v>2891</v>
      </c>
      <c r="C1327" s="1" t="s">
        <v>2892</v>
      </c>
      <c r="D1327" s="1" t="s">
        <v>9</v>
      </c>
      <c r="E1327" s="1" t="s">
        <v>10</v>
      </c>
      <c r="F1327" s="1" t="str">
        <f>IFERROR(__xludf.DUMMYFUNCTION("GOOGLETRANSLATE(C1327,""fr"",""en"")"),"#VALUE!")</f>
        <v>#VALUE!</v>
      </c>
    </row>
    <row r="1328" ht="15.75" customHeight="1">
      <c r="A1328" s="1" t="s">
        <v>2884</v>
      </c>
      <c r="B1328" s="1" t="s">
        <v>2893</v>
      </c>
      <c r="C1328" s="1" t="s">
        <v>2894</v>
      </c>
      <c r="D1328" s="1" t="s">
        <v>9</v>
      </c>
      <c r="E1328" s="1" t="s">
        <v>10</v>
      </c>
      <c r="F1328" s="1" t="str">
        <f>IFERROR(__xludf.DUMMYFUNCTION("GOOGLETRANSLATE(C1328,""fr"",""en"")"),"#VALUE!")</f>
        <v>#VALUE!</v>
      </c>
    </row>
    <row r="1329" ht="15.75" customHeight="1">
      <c r="A1329" s="1" t="s">
        <v>2895</v>
      </c>
      <c r="B1329" s="1" t="s">
        <v>2896</v>
      </c>
      <c r="C1329" s="1" t="s">
        <v>2897</v>
      </c>
      <c r="D1329" s="1" t="s">
        <v>9</v>
      </c>
      <c r="E1329" s="1" t="s">
        <v>10</v>
      </c>
      <c r="F1329" s="1" t="str">
        <f>IFERROR(__xludf.DUMMYFUNCTION("GOOGLETRANSLATE(C1329,""fr"",""en"")"),"#VALUE!")</f>
        <v>#VALUE!</v>
      </c>
    </row>
    <row r="1330" ht="15.75" customHeight="1">
      <c r="A1330" s="1" t="s">
        <v>2895</v>
      </c>
      <c r="B1330" s="1" t="s">
        <v>2898</v>
      </c>
      <c r="C1330" s="1" t="s">
        <v>2899</v>
      </c>
      <c r="D1330" s="1" t="s">
        <v>9</v>
      </c>
      <c r="E1330" s="1" t="s">
        <v>10</v>
      </c>
      <c r="F1330" s="1" t="str">
        <f>IFERROR(__xludf.DUMMYFUNCTION("GOOGLETRANSLATE(C1330,""fr"",""en"")"),"#VALUE!")</f>
        <v>#VALUE!</v>
      </c>
    </row>
    <row r="1331" ht="15.75" customHeight="1">
      <c r="A1331" s="1" t="s">
        <v>2895</v>
      </c>
      <c r="B1331" s="1" t="s">
        <v>2900</v>
      </c>
      <c r="C1331" s="1" t="s">
        <v>2901</v>
      </c>
      <c r="D1331" s="1" t="s">
        <v>9</v>
      </c>
      <c r="E1331" s="1" t="s">
        <v>10</v>
      </c>
      <c r="F1331" s="1" t="str">
        <f>IFERROR(__xludf.DUMMYFUNCTION("GOOGLETRANSLATE(C1331,""fr"",""en"")"),"#VALUE!")</f>
        <v>#VALUE!</v>
      </c>
    </row>
    <row r="1332" ht="15.75" customHeight="1">
      <c r="A1332" s="1" t="s">
        <v>2895</v>
      </c>
      <c r="B1332" s="1" t="s">
        <v>2902</v>
      </c>
      <c r="C1332" s="1" t="s">
        <v>2903</v>
      </c>
      <c r="D1332" s="1" t="s">
        <v>9</v>
      </c>
      <c r="E1332" s="1" t="s">
        <v>10</v>
      </c>
      <c r="F1332" s="1" t="str">
        <f>IFERROR(__xludf.DUMMYFUNCTION("GOOGLETRANSLATE(C1332,""fr"",""en"")"),"#VALUE!")</f>
        <v>#VALUE!</v>
      </c>
    </row>
    <row r="1333" ht="15.75" customHeight="1">
      <c r="A1333" s="1" t="s">
        <v>2895</v>
      </c>
      <c r="B1333" s="1" t="s">
        <v>2904</v>
      </c>
      <c r="C1333" s="1" t="s">
        <v>2905</v>
      </c>
      <c r="D1333" s="1" t="s">
        <v>9</v>
      </c>
      <c r="E1333" s="1" t="s">
        <v>10</v>
      </c>
      <c r="F1333" s="1" t="str">
        <f>IFERROR(__xludf.DUMMYFUNCTION("GOOGLETRANSLATE(C1333,""fr"",""en"")"),"#VALUE!")</f>
        <v>#VALUE!</v>
      </c>
    </row>
    <row r="1334" ht="15.75" customHeight="1">
      <c r="A1334" s="1" t="s">
        <v>2895</v>
      </c>
      <c r="B1334" s="1" t="s">
        <v>2906</v>
      </c>
      <c r="C1334" s="1" t="s">
        <v>2907</v>
      </c>
      <c r="D1334" s="1" t="s">
        <v>9</v>
      </c>
      <c r="E1334" s="1" t="s">
        <v>10</v>
      </c>
      <c r="F1334" s="1" t="str">
        <f>IFERROR(__xludf.DUMMYFUNCTION("GOOGLETRANSLATE(C1334,""fr"",""en"")"),"#VALUE!")</f>
        <v>#VALUE!</v>
      </c>
    </row>
    <row r="1335" ht="15.75" customHeight="1">
      <c r="A1335" s="1" t="s">
        <v>2908</v>
      </c>
      <c r="B1335" s="1" t="s">
        <v>2909</v>
      </c>
      <c r="C1335" s="1" t="s">
        <v>2910</v>
      </c>
      <c r="D1335" s="1" t="s">
        <v>9</v>
      </c>
      <c r="E1335" s="1" t="s">
        <v>10</v>
      </c>
      <c r="F1335" s="1" t="str">
        <f>IFERROR(__xludf.DUMMYFUNCTION("GOOGLETRANSLATE(C1335,""fr"",""en"")"),"#VALUE!")</f>
        <v>#VALUE!</v>
      </c>
    </row>
    <row r="1336" ht="15.75" customHeight="1">
      <c r="A1336" s="1" t="s">
        <v>2908</v>
      </c>
      <c r="B1336" s="1" t="s">
        <v>2911</v>
      </c>
      <c r="C1336" s="1" t="s">
        <v>2912</v>
      </c>
      <c r="D1336" s="1" t="s">
        <v>9</v>
      </c>
      <c r="E1336" s="1" t="s">
        <v>10</v>
      </c>
      <c r="F1336" s="1" t="str">
        <f>IFERROR(__xludf.DUMMYFUNCTION("GOOGLETRANSLATE(C1336,""fr"",""en"")"),"#VALUE!")</f>
        <v>#VALUE!</v>
      </c>
    </row>
    <row r="1337" ht="15.75" customHeight="1">
      <c r="A1337" s="1" t="s">
        <v>2908</v>
      </c>
      <c r="B1337" s="1" t="s">
        <v>2913</v>
      </c>
      <c r="C1337" s="1" t="s">
        <v>2914</v>
      </c>
      <c r="D1337" s="1" t="s">
        <v>9</v>
      </c>
      <c r="E1337" s="1" t="s">
        <v>10</v>
      </c>
      <c r="F1337" s="1" t="str">
        <f>IFERROR(__xludf.DUMMYFUNCTION("GOOGLETRANSLATE(C1337,""fr"",""en"")"),"#VALUE!")</f>
        <v>#VALUE!</v>
      </c>
    </row>
    <row r="1338" ht="15.75" customHeight="1">
      <c r="A1338" s="1" t="s">
        <v>2908</v>
      </c>
      <c r="B1338" s="1" t="s">
        <v>2915</v>
      </c>
      <c r="C1338" s="1" t="s">
        <v>2916</v>
      </c>
      <c r="D1338" s="1" t="s">
        <v>9</v>
      </c>
      <c r="E1338" s="1" t="s">
        <v>10</v>
      </c>
      <c r="F1338" s="1" t="str">
        <f>IFERROR(__xludf.DUMMYFUNCTION("GOOGLETRANSLATE(C1338,""fr"",""en"")"),"#VALUE!")</f>
        <v>#VALUE!</v>
      </c>
    </row>
    <row r="1339" ht="15.75" customHeight="1">
      <c r="A1339" s="1" t="s">
        <v>2908</v>
      </c>
      <c r="B1339" s="1" t="s">
        <v>2917</v>
      </c>
      <c r="C1339" s="1" t="s">
        <v>2918</v>
      </c>
      <c r="D1339" s="1" t="s">
        <v>9</v>
      </c>
      <c r="E1339" s="1" t="s">
        <v>10</v>
      </c>
      <c r="F1339" s="1" t="str">
        <f>IFERROR(__xludf.DUMMYFUNCTION("GOOGLETRANSLATE(C1339,""fr"",""en"")"),"#VALUE!")</f>
        <v>#VALUE!</v>
      </c>
    </row>
    <row r="1340" ht="15.75" customHeight="1">
      <c r="A1340" s="1" t="s">
        <v>2908</v>
      </c>
      <c r="B1340" s="1" t="s">
        <v>2919</v>
      </c>
      <c r="C1340" s="1" t="s">
        <v>2920</v>
      </c>
      <c r="D1340" s="1" t="s">
        <v>9</v>
      </c>
      <c r="E1340" s="1" t="s">
        <v>10</v>
      </c>
      <c r="F1340" s="1" t="str">
        <f>IFERROR(__xludf.DUMMYFUNCTION("GOOGLETRANSLATE(C1340,""fr"",""en"")"),"#VALUE!")</f>
        <v>#VALUE!</v>
      </c>
    </row>
    <row r="1341" ht="15.75" customHeight="1">
      <c r="A1341" s="1" t="s">
        <v>2921</v>
      </c>
      <c r="B1341" s="1" t="s">
        <v>2922</v>
      </c>
      <c r="C1341" s="1" t="s">
        <v>2923</v>
      </c>
      <c r="D1341" s="1" t="s">
        <v>9</v>
      </c>
      <c r="E1341" s="1" t="s">
        <v>10</v>
      </c>
      <c r="F1341" s="1" t="str">
        <f>IFERROR(__xludf.DUMMYFUNCTION("GOOGLETRANSLATE(C1341,""fr"",""en"")"),"#VALUE!")</f>
        <v>#VALUE!</v>
      </c>
    </row>
    <row r="1342" ht="15.75" customHeight="1">
      <c r="A1342" s="1" t="s">
        <v>2921</v>
      </c>
      <c r="B1342" s="1" t="s">
        <v>2924</v>
      </c>
      <c r="C1342" s="1" t="s">
        <v>2925</v>
      </c>
      <c r="D1342" s="1" t="s">
        <v>9</v>
      </c>
      <c r="E1342" s="1" t="s">
        <v>10</v>
      </c>
      <c r="F1342" s="1" t="str">
        <f>IFERROR(__xludf.DUMMYFUNCTION("GOOGLETRANSLATE(C1342,""fr"",""en"")"),"#VALUE!")</f>
        <v>#VALUE!</v>
      </c>
    </row>
    <row r="1343" ht="15.75" customHeight="1">
      <c r="A1343" s="1" t="s">
        <v>2921</v>
      </c>
      <c r="B1343" s="1" t="s">
        <v>2926</v>
      </c>
      <c r="C1343" s="1" t="s">
        <v>2927</v>
      </c>
      <c r="D1343" s="1" t="s">
        <v>9</v>
      </c>
      <c r="E1343" s="1" t="s">
        <v>10</v>
      </c>
      <c r="F1343" s="1" t="str">
        <f>IFERROR(__xludf.DUMMYFUNCTION("GOOGLETRANSLATE(C1343,""fr"",""en"")"),"#VALUE!")</f>
        <v>#VALUE!</v>
      </c>
    </row>
    <row r="1344" ht="15.75" customHeight="1">
      <c r="A1344" s="1" t="s">
        <v>2928</v>
      </c>
      <c r="B1344" s="1" t="s">
        <v>2929</v>
      </c>
      <c r="C1344" s="1" t="s">
        <v>2930</v>
      </c>
      <c r="D1344" s="1" t="s">
        <v>9</v>
      </c>
      <c r="E1344" s="1" t="s">
        <v>10</v>
      </c>
      <c r="F1344" s="1" t="str">
        <f>IFERROR(__xludf.DUMMYFUNCTION("GOOGLETRANSLATE(C1344,""fr"",""en"")"),"#VALUE!")</f>
        <v>#VALUE!</v>
      </c>
    </row>
    <row r="1345" ht="15.75" customHeight="1">
      <c r="A1345" s="1" t="s">
        <v>2928</v>
      </c>
      <c r="B1345" s="1" t="s">
        <v>2931</v>
      </c>
      <c r="C1345" s="1" t="s">
        <v>2932</v>
      </c>
      <c r="D1345" s="1" t="s">
        <v>9</v>
      </c>
      <c r="E1345" s="1" t="s">
        <v>10</v>
      </c>
      <c r="F1345" s="1" t="str">
        <f>IFERROR(__xludf.DUMMYFUNCTION("GOOGLETRANSLATE(C1345,""fr"",""en"")"),"#VALUE!")</f>
        <v>#VALUE!</v>
      </c>
    </row>
    <row r="1346" ht="15.75" customHeight="1">
      <c r="A1346" s="1" t="s">
        <v>2928</v>
      </c>
      <c r="B1346" s="1" t="s">
        <v>2933</v>
      </c>
      <c r="C1346" s="1" t="s">
        <v>2934</v>
      </c>
      <c r="D1346" s="1" t="s">
        <v>9</v>
      </c>
      <c r="E1346" s="1" t="s">
        <v>10</v>
      </c>
      <c r="F1346" s="1" t="str">
        <f>IFERROR(__xludf.DUMMYFUNCTION("GOOGLETRANSLATE(C1346,""fr"",""en"")"),"#VALUE!")</f>
        <v>#VALUE!</v>
      </c>
    </row>
    <row r="1347" ht="15.75" customHeight="1">
      <c r="A1347" s="1" t="s">
        <v>2935</v>
      </c>
      <c r="B1347" s="1" t="s">
        <v>2936</v>
      </c>
      <c r="C1347" s="1" t="s">
        <v>2937</v>
      </c>
      <c r="D1347" s="1" t="s">
        <v>9</v>
      </c>
      <c r="E1347" s="1" t="s">
        <v>10</v>
      </c>
      <c r="F1347" s="1" t="str">
        <f>IFERROR(__xludf.DUMMYFUNCTION("GOOGLETRANSLATE(C1347,""fr"",""en"")"),"#VALUE!")</f>
        <v>#VALUE!</v>
      </c>
    </row>
    <row r="1348" ht="15.75" customHeight="1">
      <c r="A1348" s="1" t="s">
        <v>2935</v>
      </c>
      <c r="B1348" s="1" t="s">
        <v>2938</v>
      </c>
      <c r="C1348" s="1" t="s">
        <v>2939</v>
      </c>
      <c r="D1348" s="1" t="s">
        <v>9</v>
      </c>
      <c r="E1348" s="1" t="s">
        <v>10</v>
      </c>
      <c r="F1348" s="1" t="str">
        <f>IFERROR(__xludf.DUMMYFUNCTION("GOOGLETRANSLATE(C1348,""fr"",""en"")"),"#VALUE!")</f>
        <v>#VALUE!</v>
      </c>
    </row>
    <row r="1349" ht="15.75" customHeight="1">
      <c r="A1349" s="1" t="s">
        <v>2935</v>
      </c>
      <c r="B1349" s="1" t="s">
        <v>2940</v>
      </c>
      <c r="C1349" s="1" t="s">
        <v>2941</v>
      </c>
      <c r="D1349" s="1" t="s">
        <v>9</v>
      </c>
      <c r="E1349" s="1" t="s">
        <v>10</v>
      </c>
      <c r="F1349" s="1" t="str">
        <f>IFERROR(__xludf.DUMMYFUNCTION("GOOGLETRANSLATE(C1349,""fr"",""en"")"),"#VALUE!")</f>
        <v>#VALUE!</v>
      </c>
    </row>
    <row r="1350" ht="15.75" customHeight="1">
      <c r="A1350" s="1" t="s">
        <v>2935</v>
      </c>
      <c r="B1350" s="1" t="s">
        <v>2942</v>
      </c>
      <c r="C1350" s="1" t="s">
        <v>2943</v>
      </c>
      <c r="D1350" s="1" t="s">
        <v>9</v>
      </c>
      <c r="E1350" s="1" t="s">
        <v>10</v>
      </c>
      <c r="F1350" s="1" t="str">
        <f>IFERROR(__xludf.DUMMYFUNCTION("GOOGLETRANSLATE(C1350,""fr"",""en"")"),"#VALUE!")</f>
        <v>#VALUE!</v>
      </c>
    </row>
    <row r="1351" ht="15.75" customHeight="1">
      <c r="A1351" s="1" t="s">
        <v>2935</v>
      </c>
      <c r="B1351" s="1" t="s">
        <v>2944</v>
      </c>
      <c r="C1351" s="1" t="s">
        <v>2945</v>
      </c>
      <c r="D1351" s="1" t="s">
        <v>9</v>
      </c>
      <c r="E1351" s="1" t="s">
        <v>10</v>
      </c>
      <c r="F1351" s="1" t="str">
        <f>IFERROR(__xludf.DUMMYFUNCTION("GOOGLETRANSLATE(C1351,""fr"",""en"")"),"#VALUE!")</f>
        <v>#VALUE!</v>
      </c>
    </row>
    <row r="1352" ht="15.75" customHeight="1">
      <c r="A1352" s="1" t="s">
        <v>2935</v>
      </c>
      <c r="B1352" s="1" t="s">
        <v>2946</v>
      </c>
      <c r="C1352" s="1" t="s">
        <v>2947</v>
      </c>
      <c r="D1352" s="1" t="s">
        <v>9</v>
      </c>
      <c r="E1352" s="1" t="s">
        <v>10</v>
      </c>
      <c r="F1352" s="1" t="str">
        <f>IFERROR(__xludf.DUMMYFUNCTION("GOOGLETRANSLATE(C1352,""fr"",""en"")"),"#VALUE!")</f>
        <v>#VALUE!</v>
      </c>
    </row>
    <row r="1353" ht="15.75" customHeight="1">
      <c r="A1353" s="1" t="s">
        <v>2935</v>
      </c>
      <c r="B1353" s="1" t="s">
        <v>2948</v>
      </c>
      <c r="C1353" s="1" t="s">
        <v>2949</v>
      </c>
      <c r="D1353" s="1" t="s">
        <v>9</v>
      </c>
      <c r="E1353" s="1" t="s">
        <v>10</v>
      </c>
      <c r="F1353" s="1" t="str">
        <f>IFERROR(__xludf.DUMMYFUNCTION("GOOGLETRANSLATE(C1353,""fr"",""en"")"),"#VALUE!")</f>
        <v>#VALUE!</v>
      </c>
    </row>
    <row r="1354" ht="15.75" customHeight="1">
      <c r="A1354" s="1" t="s">
        <v>2950</v>
      </c>
      <c r="B1354" s="1" t="s">
        <v>2951</v>
      </c>
      <c r="C1354" s="1" t="s">
        <v>2952</v>
      </c>
      <c r="D1354" s="1" t="s">
        <v>9</v>
      </c>
      <c r="E1354" s="1" t="s">
        <v>10</v>
      </c>
      <c r="F1354" s="1" t="str">
        <f>IFERROR(__xludf.DUMMYFUNCTION("GOOGLETRANSLATE(C1354,""fr"",""en"")"),"#VALUE!")</f>
        <v>#VALUE!</v>
      </c>
    </row>
    <row r="1355" ht="15.75" customHeight="1">
      <c r="A1355" s="1" t="s">
        <v>2950</v>
      </c>
      <c r="B1355" s="1" t="s">
        <v>2953</v>
      </c>
      <c r="C1355" s="1" t="s">
        <v>2954</v>
      </c>
      <c r="D1355" s="1" t="s">
        <v>9</v>
      </c>
      <c r="E1355" s="1" t="s">
        <v>10</v>
      </c>
      <c r="F1355" s="1" t="str">
        <f>IFERROR(__xludf.DUMMYFUNCTION("GOOGLETRANSLATE(C1355,""fr"",""en"")"),"#VALUE!")</f>
        <v>#VALUE!</v>
      </c>
    </row>
    <row r="1356" ht="15.75" customHeight="1">
      <c r="A1356" s="1" t="s">
        <v>2950</v>
      </c>
      <c r="B1356" s="1" t="s">
        <v>2955</v>
      </c>
      <c r="C1356" s="1" t="s">
        <v>2956</v>
      </c>
      <c r="D1356" s="1" t="s">
        <v>9</v>
      </c>
      <c r="E1356" s="1" t="s">
        <v>10</v>
      </c>
      <c r="F1356" s="1" t="str">
        <f>IFERROR(__xludf.DUMMYFUNCTION("GOOGLETRANSLATE(C1356,""fr"",""en"")"),"#VALUE!")</f>
        <v>#VALUE!</v>
      </c>
    </row>
    <row r="1357" ht="15.75" customHeight="1">
      <c r="A1357" s="1" t="s">
        <v>2950</v>
      </c>
      <c r="B1357" s="1" t="s">
        <v>2957</v>
      </c>
      <c r="C1357" s="1" t="s">
        <v>2958</v>
      </c>
      <c r="D1357" s="1" t="s">
        <v>9</v>
      </c>
      <c r="E1357" s="1" t="s">
        <v>10</v>
      </c>
      <c r="F1357" s="1" t="str">
        <f>IFERROR(__xludf.DUMMYFUNCTION("GOOGLETRANSLATE(C1357,""fr"",""en"")"),"#VALUE!")</f>
        <v>#VALUE!</v>
      </c>
    </row>
    <row r="1358" ht="15.75" customHeight="1">
      <c r="A1358" s="1" t="s">
        <v>2950</v>
      </c>
      <c r="B1358" s="1" t="s">
        <v>2959</v>
      </c>
      <c r="C1358" s="1" t="s">
        <v>2960</v>
      </c>
      <c r="D1358" s="1" t="s">
        <v>9</v>
      </c>
      <c r="E1358" s="1" t="s">
        <v>10</v>
      </c>
      <c r="F1358" s="1" t="str">
        <f>IFERROR(__xludf.DUMMYFUNCTION("GOOGLETRANSLATE(C1358,""fr"",""en"")"),"#VALUE!")</f>
        <v>#VALUE!</v>
      </c>
    </row>
    <row r="1359" ht="15.75" customHeight="1">
      <c r="A1359" s="1" t="s">
        <v>2961</v>
      </c>
      <c r="B1359" s="1" t="s">
        <v>2962</v>
      </c>
      <c r="C1359" s="1" t="s">
        <v>2963</v>
      </c>
      <c r="D1359" s="1" t="s">
        <v>9</v>
      </c>
      <c r="E1359" s="1" t="s">
        <v>10</v>
      </c>
      <c r="F1359" s="1" t="str">
        <f>IFERROR(__xludf.DUMMYFUNCTION("GOOGLETRANSLATE(C1359,""fr"",""en"")"),"#VALUE!")</f>
        <v>#VALUE!</v>
      </c>
    </row>
    <row r="1360" ht="15.75" customHeight="1">
      <c r="A1360" s="1" t="s">
        <v>2961</v>
      </c>
      <c r="B1360" s="1" t="s">
        <v>2964</v>
      </c>
      <c r="C1360" s="1" t="s">
        <v>2965</v>
      </c>
      <c r="D1360" s="1" t="s">
        <v>9</v>
      </c>
      <c r="E1360" s="1" t="s">
        <v>10</v>
      </c>
      <c r="F1360" s="1" t="str">
        <f>IFERROR(__xludf.DUMMYFUNCTION("GOOGLETRANSLATE(C1360,""fr"",""en"")"),"#VALUE!")</f>
        <v>#VALUE!</v>
      </c>
    </row>
    <row r="1361" ht="15.75" customHeight="1">
      <c r="A1361" s="1" t="s">
        <v>2961</v>
      </c>
      <c r="B1361" s="1" t="s">
        <v>2966</v>
      </c>
      <c r="C1361" s="1" t="s">
        <v>2967</v>
      </c>
      <c r="D1361" s="1" t="s">
        <v>9</v>
      </c>
      <c r="E1361" s="1" t="s">
        <v>10</v>
      </c>
      <c r="F1361" s="1" t="str">
        <f>IFERROR(__xludf.DUMMYFUNCTION("GOOGLETRANSLATE(C1361,""fr"",""en"")"),"#VALUE!")</f>
        <v>#VALUE!</v>
      </c>
    </row>
    <row r="1362" ht="15.75" customHeight="1">
      <c r="A1362" s="1" t="s">
        <v>2961</v>
      </c>
      <c r="B1362" s="1" t="s">
        <v>2968</v>
      </c>
      <c r="C1362" s="1" t="s">
        <v>2969</v>
      </c>
      <c r="D1362" s="1" t="s">
        <v>9</v>
      </c>
      <c r="E1362" s="1" t="s">
        <v>10</v>
      </c>
      <c r="F1362" s="1" t="str">
        <f>IFERROR(__xludf.DUMMYFUNCTION("GOOGLETRANSLATE(C1362,""fr"",""en"")"),"Super service, Amandine is very friendly, the prices are very satisfactory, I paid € 56 at another insurer, currently I pay 17 €
Thanks")</f>
        <v>Super service, Amandine is very friendly, the prices are very satisfactory, I paid € 56 at another insurer, currently I pay 17 €
Thanks</v>
      </c>
    </row>
    <row r="1363" ht="15.75" customHeight="1">
      <c r="A1363" s="1" t="s">
        <v>2961</v>
      </c>
      <c r="B1363" s="1" t="s">
        <v>2970</v>
      </c>
      <c r="C1363" s="1" t="s">
        <v>2971</v>
      </c>
      <c r="D1363" s="1" t="s">
        <v>9</v>
      </c>
      <c r="E1363" s="1" t="s">
        <v>10</v>
      </c>
      <c r="F1363" s="1" t="str">
        <f>IFERROR(__xludf.DUMMYFUNCTION("GOOGLETRANSLATE(C1363,""fr"",""en"")"),"#VALUE!")</f>
        <v>#VALUE!</v>
      </c>
    </row>
    <row r="1364" ht="15.75" customHeight="1">
      <c r="A1364" s="1" t="s">
        <v>2961</v>
      </c>
      <c r="B1364" s="1" t="s">
        <v>2972</v>
      </c>
      <c r="C1364" s="1" t="s">
        <v>2973</v>
      </c>
      <c r="D1364" s="1" t="s">
        <v>9</v>
      </c>
      <c r="E1364" s="1" t="s">
        <v>10</v>
      </c>
      <c r="F1364" s="1" t="str">
        <f>IFERROR(__xludf.DUMMYFUNCTION("GOOGLETRANSLATE(C1364,""fr"",""en"")"),"#VALUE!")</f>
        <v>#VALUE!</v>
      </c>
    </row>
    <row r="1365" ht="15.75" customHeight="1">
      <c r="A1365" s="1" t="s">
        <v>2961</v>
      </c>
      <c r="B1365" s="1" t="s">
        <v>2974</v>
      </c>
      <c r="C1365" s="1" t="s">
        <v>2975</v>
      </c>
      <c r="D1365" s="1" t="s">
        <v>9</v>
      </c>
      <c r="E1365" s="1" t="s">
        <v>10</v>
      </c>
      <c r="F1365" s="1" t="str">
        <f>IFERROR(__xludf.DUMMYFUNCTION("GOOGLETRANSLATE(C1365,""fr"",""en"")"),"#VALUE!")</f>
        <v>#VALUE!</v>
      </c>
    </row>
    <row r="1366" ht="15.75" customHeight="1">
      <c r="A1366" s="1" t="s">
        <v>2961</v>
      </c>
      <c r="B1366" s="1" t="s">
        <v>2976</v>
      </c>
      <c r="C1366" s="1" t="s">
        <v>2977</v>
      </c>
      <c r="D1366" s="1" t="s">
        <v>9</v>
      </c>
      <c r="E1366" s="1" t="s">
        <v>10</v>
      </c>
      <c r="F1366" s="1" t="str">
        <f>IFERROR(__xludf.DUMMYFUNCTION("GOOGLETRANSLATE(C1366,""fr"",""en"")"),"#VALUE!")</f>
        <v>#VALUE!</v>
      </c>
    </row>
    <row r="1367" ht="15.75" customHeight="1">
      <c r="A1367" s="1" t="s">
        <v>2961</v>
      </c>
      <c r="B1367" s="1" t="s">
        <v>2978</v>
      </c>
      <c r="C1367" s="1" t="s">
        <v>2979</v>
      </c>
      <c r="D1367" s="1" t="s">
        <v>9</v>
      </c>
      <c r="E1367" s="1" t="s">
        <v>10</v>
      </c>
      <c r="F1367" s="1" t="str">
        <f>IFERROR(__xludf.DUMMYFUNCTION("GOOGLETRANSLATE(C1367,""fr"",""en"")"),"#VALUE!")</f>
        <v>#VALUE!</v>
      </c>
    </row>
    <row r="1368" ht="15.75" customHeight="1">
      <c r="A1368" s="1" t="s">
        <v>2980</v>
      </c>
      <c r="B1368" s="1" t="s">
        <v>2981</v>
      </c>
      <c r="C1368" s="1" t="s">
        <v>2982</v>
      </c>
      <c r="D1368" s="1" t="s">
        <v>9</v>
      </c>
      <c r="E1368" s="1" t="s">
        <v>10</v>
      </c>
      <c r="F1368" s="1" t="str">
        <f>IFERROR(__xludf.DUMMYFUNCTION("GOOGLETRANSLATE(C1368,""fr"",""en"")"),"#VALUE!")</f>
        <v>#VALUE!</v>
      </c>
    </row>
    <row r="1369" ht="15.75" customHeight="1">
      <c r="A1369" s="1" t="s">
        <v>2980</v>
      </c>
      <c r="B1369" s="1" t="s">
        <v>2983</v>
      </c>
      <c r="C1369" s="1" t="s">
        <v>2984</v>
      </c>
      <c r="D1369" s="1" t="s">
        <v>9</v>
      </c>
      <c r="E1369" s="1" t="s">
        <v>10</v>
      </c>
      <c r="F1369" s="1" t="str">
        <f>IFERROR(__xludf.DUMMYFUNCTION("GOOGLETRANSLATE(C1369,""fr"",""en"")"),"#VALUE!")</f>
        <v>#VALUE!</v>
      </c>
    </row>
    <row r="1370" ht="15.75" customHeight="1">
      <c r="A1370" s="1" t="s">
        <v>2980</v>
      </c>
      <c r="B1370" s="1" t="s">
        <v>2985</v>
      </c>
      <c r="C1370" s="1" t="s">
        <v>2986</v>
      </c>
      <c r="D1370" s="1" t="s">
        <v>9</v>
      </c>
      <c r="E1370" s="1" t="s">
        <v>10</v>
      </c>
      <c r="F1370" s="1" t="str">
        <f>IFERROR(__xludf.DUMMYFUNCTION("GOOGLETRANSLATE(C1370,""fr"",""en"")"),"#VALUE!")</f>
        <v>#VALUE!</v>
      </c>
    </row>
    <row r="1371" ht="15.75" customHeight="1">
      <c r="A1371" s="1" t="s">
        <v>2980</v>
      </c>
      <c r="B1371" s="1" t="s">
        <v>2987</v>
      </c>
      <c r="C1371" s="1" t="s">
        <v>2988</v>
      </c>
      <c r="D1371" s="1" t="s">
        <v>9</v>
      </c>
      <c r="E1371" s="1" t="s">
        <v>10</v>
      </c>
      <c r="F1371" s="1" t="str">
        <f>IFERROR(__xludf.DUMMYFUNCTION("GOOGLETRANSLATE(C1371,""fr"",""en"")"),"#VALUE!")</f>
        <v>#VALUE!</v>
      </c>
    </row>
    <row r="1372" ht="15.75" customHeight="1">
      <c r="A1372" s="1" t="s">
        <v>2980</v>
      </c>
      <c r="B1372" s="1" t="s">
        <v>2989</v>
      </c>
      <c r="C1372" s="1" t="s">
        <v>2990</v>
      </c>
      <c r="D1372" s="1" t="s">
        <v>9</v>
      </c>
      <c r="E1372" s="1" t="s">
        <v>10</v>
      </c>
      <c r="F1372" s="1" t="str">
        <f>IFERROR(__xludf.DUMMYFUNCTION("GOOGLETRANSLATE(C1372,""fr"",""en"")"),"#VALUE!")</f>
        <v>#VALUE!</v>
      </c>
    </row>
    <row r="1373" ht="15.75" customHeight="1">
      <c r="A1373" s="1" t="s">
        <v>2991</v>
      </c>
      <c r="B1373" s="1" t="s">
        <v>2992</v>
      </c>
      <c r="C1373" s="1" t="s">
        <v>2993</v>
      </c>
      <c r="D1373" s="1" t="s">
        <v>9</v>
      </c>
      <c r="E1373" s="1" t="s">
        <v>10</v>
      </c>
      <c r="F1373" s="1" t="str">
        <f>IFERROR(__xludf.DUMMYFUNCTION("GOOGLETRANSLATE(C1373,""fr"",""en"")"),"#VALUE!")</f>
        <v>#VALUE!</v>
      </c>
    </row>
    <row r="1374" ht="15.75" customHeight="1">
      <c r="A1374" s="1" t="s">
        <v>2991</v>
      </c>
      <c r="B1374" s="1" t="s">
        <v>2994</v>
      </c>
      <c r="C1374" s="1" t="s">
        <v>2995</v>
      </c>
      <c r="D1374" s="1" t="s">
        <v>9</v>
      </c>
      <c r="E1374" s="1" t="s">
        <v>10</v>
      </c>
      <c r="F1374" s="1" t="str">
        <f>IFERROR(__xludf.DUMMYFUNCTION("GOOGLETRANSLATE(C1374,""fr"",""en"")"),"#VALUE!")</f>
        <v>#VALUE!</v>
      </c>
    </row>
    <row r="1375" ht="15.75" customHeight="1">
      <c r="A1375" s="1" t="s">
        <v>2996</v>
      </c>
      <c r="B1375" s="1" t="s">
        <v>2997</v>
      </c>
      <c r="C1375" s="1" t="s">
        <v>2998</v>
      </c>
      <c r="D1375" s="1" t="s">
        <v>9</v>
      </c>
      <c r="E1375" s="1" t="s">
        <v>10</v>
      </c>
      <c r="F1375" s="1" t="str">
        <f>IFERROR(__xludf.DUMMYFUNCTION("GOOGLETRANSLATE(C1375,""fr"",""en"")"),"#VALUE!")</f>
        <v>#VALUE!</v>
      </c>
    </row>
    <row r="1376" ht="15.75" customHeight="1">
      <c r="A1376" s="1" t="s">
        <v>2996</v>
      </c>
      <c r="B1376" s="1" t="s">
        <v>2999</v>
      </c>
      <c r="C1376" s="1" t="s">
        <v>3000</v>
      </c>
      <c r="D1376" s="1" t="s">
        <v>9</v>
      </c>
      <c r="E1376" s="1" t="s">
        <v>10</v>
      </c>
      <c r="F1376" s="1" t="str">
        <f>IFERROR(__xludf.DUMMYFUNCTION("GOOGLETRANSLATE(C1376,""fr"",""en"")"),"#VALUE!")</f>
        <v>#VALUE!</v>
      </c>
    </row>
    <row r="1377" ht="15.75" customHeight="1">
      <c r="A1377" s="1" t="s">
        <v>3001</v>
      </c>
      <c r="B1377" s="1" t="s">
        <v>3002</v>
      </c>
      <c r="C1377" s="1" t="s">
        <v>3003</v>
      </c>
      <c r="D1377" s="1" t="s">
        <v>9</v>
      </c>
      <c r="E1377" s="1" t="s">
        <v>10</v>
      </c>
      <c r="F1377" s="1" t="str">
        <f>IFERROR(__xludf.DUMMYFUNCTION("GOOGLETRANSLATE(C1377,""fr"",""en"")"),"#VALUE!")</f>
        <v>#VALUE!</v>
      </c>
    </row>
    <row r="1378" ht="15.75" customHeight="1">
      <c r="A1378" s="1" t="s">
        <v>3001</v>
      </c>
      <c r="B1378" s="1" t="s">
        <v>3004</v>
      </c>
      <c r="C1378" s="1" t="s">
        <v>3005</v>
      </c>
      <c r="D1378" s="1" t="s">
        <v>9</v>
      </c>
      <c r="E1378" s="1" t="s">
        <v>10</v>
      </c>
      <c r="F1378" s="1" t="str">
        <f>IFERROR(__xludf.DUMMYFUNCTION("GOOGLETRANSLATE(C1378,""fr"",""en"")"),"#VALUE!")</f>
        <v>#VALUE!</v>
      </c>
    </row>
    <row r="1379" ht="15.75" customHeight="1">
      <c r="A1379" s="1" t="s">
        <v>3001</v>
      </c>
      <c r="B1379" s="1" t="s">
        <v>3006</v>
      </c>
      <c r="C1379" s="1" t="s">
        <v>3007</v>
      </c>
      <c r="D1379" s="1" t="s">
        <v>9</v>
      </c>
      <c r="E1379" s="1" t="s">
        <v>10</v>
      </c>
      <c r="F1379" s="1" t="str">
        <f>IFERROR(__xludf.DUMMYFUNCTION("GOOGLETRANSLATE(C1379,""fr"",""en"")"),"#VALUE!")</f>
        <v>#VALUE!</v>
      </c>
    </row>
    <row r="1380" ht="15.75" customHeight="1">
      <c r="A1380" s="1" t="s">
        <v>3001</v>
      </c>
      <c r="B1380" s="1" t="s">
        <v>3008</v>
      </c>
      <c r="C1380" s="1" t="s">
        <v>3009</v>
      </c>
      <c r="D1380" s="1" t="s">
        <v>9</v>
      </c>
      <c r="E1380" s="1" t="s">
        <v>10</v>
      </c>
      <c r="F1380" s="1" t="str">
        <f>IFERROR(__xludf.DUMMYFUNCTION("GOOGLETRANSLATE(C1380,""fr"",""en"")"),"#VALUE!")</f>
        <v>#VALUE!</v>
      </c>
    </row>
    <row r="1381" ht="15.75" customHeight="1">
      <c r="A1381" s="1" t="s">
        <v>3001</v>
      </c>
      <c r="B1381" s="1" t="s">
        <v>3010</v>
      </c>
      <c r="C1381" s="1" t="s">
        <v>3011</v>
      </c>
      <c r="D1381" s="1" t="s">
        <v>9</v>
      </c>
      <c r="E1381" s="1" t="s">
        <v>10</v>
      </c>
      <c r="F1381" s="1" t="str">
        <f>IFERROR(__xludf.DUMMYFUNCTION("GOOGLETRANSLATE(C1381,""fr"",""en"")"),"#VALUE!")</f>
        <v>#VALUE!</v>
      </c>
    </row>
    <row r="1382" ht="15.75" customHeight="1">
      <c r="A1382" s="1" t="s">
        <v>3001</v>
      </c>
      <c r="B1382" s="1" t="s">
        <v>3012</v>
      </c>
      <c r="C1382" s="1" t="s">
        <v>3013</v>
      </c>
      <c r="D1382" s="1" t="s">
        <v>9</v>
      </c>
      <c r="E1382" s="1" t="s">
        <v>10</v>
      </c>
      <c r="F1382" s="1" t="str">
        <f>IFERROR(__xludf.DUMMYFUNCTION("GOOGLETRANSLATE(C1382,""fr"",""en"")"),"#VALUE!")</f>
        <v>#VALUE!</v>
      </c>
    </row>
    <row r="1383" ht="15.75" customHeight="1">
      <c r="A1383" s="1" t="s">
        <v>3014</v>
      </c>
      <c r="B1383" s="1" t="s">
        <v>3015</v>
      </c>
      <c r="C1383" s="1" t="s">
        <v>3016</v>
      </c>
      <c r="D1383" s="1" t="s">
        <v>9</v>
      </c>
      <c r="E1383" s="1" t="s">
        <v>10</v>
      </c>
      <c r="F1383" s="1" t="str">
        <f>IFERROR(__xludf.DUMMYFUNCTION("GOOGLETRANSLATE(C1383,""fr"",""en"")"),"#VALUE!")</f>
        <v>#VALUE!</v>
      </c>
    </row>
    <row r="1384" ht="15.75" customHeight="1">
      <c r="A1384" s="1" t="s">
        <v>3014</v>
      </c>
      <c r="B1384" s="1" t="s">
        <v>3017</v>
      </c>
      <c r="C1384" s="1" t="s">
        <v>3018</v>
      </c>
      <c r="D1384" s="1" t="s">
        <v>9</v>
      </c>
      <c r="E1384" s="1" t="s">
        <v>10</v>
      </c>
      <c r="F1384" s="1" t="str">
        <f>IFERROR(__xludf.DUMMYFUNCTION("GOOGLETRANSLATE(C1384,""fr"",""en"")"),"#VALUE!")</f>
        <v>#VALUE!</v>
      </c>
    </row>
    <row r="1385" ht="15.75" customHeight="1">
      <c r="A1385" s="1" t="s">
        <v>3014</v>
      </c>
      <c r="B1385" s="1" t="s">
        <v>3019</v>
      </c>
      <c r="C1385" s="1" t="s">
        <v>3020</v>
      </c>
      <c r="D1385" s="1" t="s">
        <v>9</v>
      </c>
      <c r="E1385" s="1" t="s">
        <v>10</v>
      </c>
      <c r="F1385" s="1" t="str">
        <f>IFERROR(__xludf.DUMMYFUNCTION("GOOGLETRANSLATE(C1385,""fr"",""en"")"),"#VALUE!")</f>
        <v>#VALUE!</v>
      </c>
    </row>
    <row r="1386" ht="15.75" customHeight="1">
      <c r="A1386" s="1" t="s">
        <v>3014</v>
      </c>
      <c r="B1386" s="1" t="s">
        <v>3021</v>
      </c>
      <c r="C1386" s="1" t="s">
        <v>3022</v>
      </c>
      <c r="D1386" s="1" t="s">
        <v>9</v>
      </c>
      <c r="E1386" s="1" t="s">
        <v>10</v>
      </c>
      <c r="F1386" s="1" t="str">
        <f>IFERROR(__xludf.DUMMYFUNCTION("GOOGLETRANSLATE(C1386,""fr"",""en"")"),"#VALUE!")</f>
        <v>#VALUE!</v>
      </c>
    </row>
    <row r="1387" ht="15.75" customHeight="1">
      <c r="A1387" s="1" t="s">
        <v>3014</v>
      </c>
      <c r="B1387" s="1" t="s">
        <v>3023</v>
      </c>
      <c r="C1387" s="1" t="s">
        <v>3024</v>
      </c>
      <c r="D1387" s="1" t="s">
        <v>9</v>
      </c>
      <c r="E1387" s="1" t="s">
        <v>10</v>
      </c>
      <c r="F1387" s="1" t="str">
        <f>IFERROR(__xludf.DUMMYFUNCTION("GOOGLETRANSLATE(C1387,""fr"",""en"")"),"#VALUE!")</f>
        <v>#VALUE!</v>
      </c>
    </row>
    <row r="1388" ht="15.75" customHeight="1">
      <c r="A1388" s="1" t="s">
        <v>3025</v>
      </c>
      <c r="B1388" s="1" t="s">
        <v>3026</v>
      </c>
      <c r="C1388" s="1" t="s">
        <v>3027</v>
      </c>
      <c r="D1388" s="1" t="s">
        <v>9</v>
      </c>
      <c r="E1388" s="1" t="s">
        <v>10</v>
      </c>
      <c r="F1388" s="1" t="str">
        <f>IFERROR(__xludf.DUMMYFUNCTION("GOOGLETRANSLATE(C1388,""fr"",""en"")"),"#VALUE!")</f>
        <v>#VALUE!</v>
      </c>
    </row>
    <row r="1389" ht="15.75" customHeight="1">
      <c r="A1389" s="1" t="s">
        <v>3025</v>
      </c>
      <c r="B1389" s="1" t="s">
        <v>3028</v>
      </c>
      <c r="C1389" s="1" t="s">
        <v>3029</v>
      </c>
      <c r="D1389" s="1" t="s">
        <v>9</v>
      </c>
      <c r="E1389" s="1" t="s">
        <v>10</v>
      </c>
      <c r="F1389" s="1" t="str">
        <f>IFERROR(__xludf.DUMMYFUNCTION("GOOGLETRANSLATE(C1389,""fr"",""en"")"),"#VALUE!")</f>
        <v>#VALUE!</v>
      </c>
    </row>
    <row r="1390" ht="15.75" customHeight="1">
      <c r="A1390" s="1" t="s">
        <v>3025</v>
      </c>
      <c r="B1390" s="1" t="s">
        <v>3030</v>
      </c>
      <c r="C1390" s="1" t="s">
        <v>3031</v>
      </c>
      <c r="D1390" s="1" t="s">
        <v>9</v>
      </c>
      <c r="E1390" s="1" t="s">
        <v>10</v>
      </c>
      <c r="F1390" s="1" t="str">
        <f>IFERROR(__xludf.DUMMYFUNCTION("GOOGLETRANSLATE(C1390,""fr"",""en"")"),"#VALUE!")</f>
        <v>#VALUE!</v>
      </c>
    </row>
    <row r="1391" ht="15.75" customHeight="1">
      <c r="A1391" s="1" t="s">
        <v>3025</v>
      </c>
      <c r="B1391" s="1" t="s">
        <v>3032</v>
      </c>
      <c r="C1391" s="1" t="s">
        <v>3033</v>
      </c>
      <c r="D1391" s="1" t="s">
        <v>9</v>
      </c>
      <c r="E1391" s="1" t="s">
        <v>10</v>
      </c>
      <c r="F1391" s="1" t="str">
        <f>IFERROR(__xludf.DUMMYFUNCTION("GOOGLETRANSLATE(C1391,""fr"",""en"")"),"#VALUE!")</f>
        <v>#VALUE!</v>
      </c>
    </row>
    <row r="1392" ht="15.75" customHeight="1">
      <c r="A1392" s="1" t="s">
        <v>3025</v>
      </c>
      <c r="B1392" s="1" t="s">
        <v>3034</v>
      </c>
      <c r="C1392" s="1" t="s">
        <v>3035</v>
      </c>
      <c r="D1392" s="1" t="s">
        <v>9</v>
      </c>
      <c r="E1392" s="1" t="s">
        <v>10</v>
      </c>
      <c r="F1392" s="1" t="str">
        <f>IFERROR(__xludf.DUMMYFUNCTION("GOOGLETRANSLATE(C1392,""fr"",""en"")"),"#VALUE!")</f>
        <v>#VALUE!</v>
      </c>
    </row>
    <row r="1393" ht="15.75" customHeight="1">
      <c r="A1393" s="1" t="s">
        <v>3025</v>
      </c>
      <c r="B1393" s="1" t="s">
        <v>3036</v>
      </c>
      <c r="C1393" s="1" t="s">
        <v>3037</v>
      </c>
      <c r="D1393" s="1" t="s">
        <v>9</v>
      </c>
      <c r="E1393" s="1" t="s">
        <v>10</v>
      </c>
      <c r="F1393" s="1" t="str">
        <f>IFERROR(__xludf.DUMMYFUNCTION("GOOGLETRANSLATE(C1393,""fr"",""en"")"),"The prices suit me, the site is well explained. The attachments are easy to ship.
Even being my first experience with insurance I found myself on the site.
An unbeatable price range thank you to the Olivier Assurance for his confidence.
")</f>
        <v>The prices suit me, the site is well explained. The attachments are easy to ship.
Even being my first experience with insurance I found myself on the site.
An unbeatable price range thank you to the Olivier Assurance for his confidence.
</v>
      </c>
    </row>
    <row r="1394" ht="15.75" customHeight="1">
      <c r="A1394" s="1" t="s">
        <v>3025</v>
      </c>
      <c r="B1394" s="1" t="s">
        <v>3038</v>
      </c>
      <c r="C1394" s="1" t="s">
        <v>3039</v>
      </c>
      <c r="D1394" s="1" t="s">
        <v>9</v>
      </c>
      <c r="E1394" s="1" t="s">
        <v>10</v>
      </c>
      <c r="F1394" s="1" t="str">
        <f>IFERROR(__xludf.DUMMYFUNCTION("GOOGLETRANSLATE(C1394,""fr"",""en"")"),"#VALUE!")</f>
        <v>#VALUE!</v>
      </c>
    </row>
    <row r="1395" ht="15.75" customHeight="1">
      <c r="A1395" s="1" t="s">
        <v>3040</v>
      </c>
      <c r="B1395" s="1" t="s">
        <v>3041</v>
      </c>
      <c r="C1395" s="1" t="s">
        <v>3042</v>
      </c>
      <c r="D1395" s="1" t="s">
        <v>9</v>
      </c>
      <c r="E1395" s="1" t="s">
        <v>10</v>
      </c>
      <c r="F1395" s="1" t="str">
        <f>IFERROR(__xludf.DUMMYFUNCTION("GOOGLETRANSLATE(C1395,""fr"",""en"")"),"A NIGHTMARE !!! To flee urgently !!!!
Non -existent communication
Extreme
Absolute bad
I was robbed my insured ""all risks"" vehicle at the Olivier Assurance, which was found. After 7 months to call several times a week to find out about the file, I have"&amp;" still not recovered my vehicle which is still not repaired ...
The expert mandated by insurance took more than 3 months to move to the police station and carry out the expertise on the vehicle even though the police station in question, which I had to c"&amp;"all several times, indicated me in parallel Wait for a call from this so-called expert to give it the vehicle.
No compensation or compensation was obviously offered to me, I was walking for 7 months by ensuring that the situation was obviously unacceptab"&amp;"le and that the necessary would be done in due time. I finally received a letter to inform me that nothing would be done ...
I obviously spend all the administrative details, the hours spent on the phone, the incompetence of the interlocutors, undervalua"&amp;"tion of the vehicle value by the expert (10ke less) and the lack of involvement throughout the file.
Cost of the operation:
- € 130 insurance per month to pay (without being able to have access to my vehicle because of their expert not doing their job)
-"&amp;" 7 months without vehicle
- repatriation of the vehicle in my region of residence at my expense (while insured any risk)
- 700 € deductible for repairs even though the vehicle was found
This is properly unacceptable!")</f>
        <v>A NIGHTMARE !!! To flee urgently !!!!
Non -existent communication
Extreme
Absolute bad
I was robbed my insured "all risks" vehicle at the Olivier Assurance, which was found. After 7 months to call several times a week to find out about the file, I have still not recovered my vehicle which is still not repaired ...
The expert mandated by insurance took more than 3 months to move to the police station and carry out the expertise on the vehicle even though the police station in question, which I had to call several times, indicated me in parallel Wait for a call from this so-called expert to give it the vehicle.
No compensation or compensation was obviously offered to me, I was walking for 7 months by ensuring that the situation was obviously unacceptable and that the necessary would be done in due time. I finally received a letter to inform me that nothing would be done ...
I obviously spend all the administrative details, the hours spent on the phone, the incompetence of the interlocutors, undervaluation of the vehicle value by the expert (10ke less) and the lack of involvement throughout the file.
Cost of the operation:
- € 130 insurance per month to pay (without being able to have access to my vehicle because of their expert not doing their job)
- 7 months without vehicle
- repatriation of the vehicle in my region of residence at my expense (while insured any risk)
- 700 € deductible for repairs even though the vehicle was found
This is properly unacceptable!</v>
      </c>
    </row>
    <row r="1396" ht="15.75" customHeight="1">
      <c r="A1396" s="1" t="s">
        <v>3043</v>
      </c>
      <c r="B1396" s="1" t="s">
        <v>3044</v>
      </c>
      <c r="C1396" s="1" t="s">
        <v>3045</v>
      </c>
      <c r="D1396" s="1" t="s">
        <v>9</v>
      </c>
      <c r="E1396" s="1" t="s">
        <v>10</v>
      </c>
      <c r="F1396" s="1" t="str">
        <f>IFERROR(__xludf.DUMMYFUNCTION("GOOGLETRANSLATE(C1396,""fr"",""en"")"),"#VALUE!")</f>
        <v>#VALUE!</v>
      </c>
    </row>
    <row r="1397" ht="15.75" customHeight="1">
      <c r="A1397" s="1" t="s">
        <v>3046</v>
      </c>
      <c r="B1397" s="1" t="s">
        <v>3047</v>
      </c>
      <c r="C1397" s="1" t="s">
        <v>3048</v>
      </c>
      <c r="D1397" s="1" t="s">
        <v>9</v>
      </c>
      <c r="E1397" s="1" t="s">
        <v>10</v>
      </c>
      <c r="F1397" s="1" t="str">
        <f>IFERROR(__xludf.DUMMYFUNCTION("GOOGLETRANSLATE(C1397,""fr"",""en"")"),"#VALUE!")</f>
        <v>#VALUE!</v>
      </c>
    </row>
    <row r="1398" ht="15.75" customHeight="1">
      <c r="A1398" s="1" t="s">
        <v>3046</v>
      </c>
      <c r="B1398" s="1" t="s">
        <v>3049</v>
      </c>
      <c r="C1398" s="1" t="s">
        <v>3050</v>
      </c>
      <c r="D1398" s="1" t="s">
        <v>9</v>
      </c>
      <c r="E1398" s="1" t="s">
        <v>10</v>
      </c>
      <c r="F1398" s="1" t="str">
        <f>IFERROR(__xludf.DUMMYFUNCTION("GOOGLETRANSLATE(C1398,""fr"",""en"")"),"Hello, I do not recommend taking out at home, the 1st year the price is correct, the second I received (04/02/2021) a very strong increase, so compared to that I decide to terminate the contract immediately at Coming from 01/03/2021 (date of maturity of t"&amp;"he contract) by registered mail AR, on 02/17/2021 I receive a confirmation of termination by email, I tell myself that it is good what is done, to my Unpleasant surprise, today 05/03/2021 I am taken from the annual subscription for the year 03/01/21 to 02"&amp;"/28/2022 despite the termination of the contract (if I had known I would have blocked any levy ) Basically I am no longer insured with them but I have to pay the year!? For the moment I am deadlocked, I have tried to contact them by phone but they do not "&amp;"answer (an error occurred please try again) Regards.")</f>
        <v>Hello, I do not recommend taking out at home, the 1st year the price is correct, the second I received (04/02/2021) a very strong increase, so compared to that I decide to terminate the contract immediately at Coming from 01/03/2021 (date of maturity of the contract) by registered mail AR, on 02/17/2021 I receive a confirmation of termination by email, I tell myself that it is good what is done, to my Unpleasant surprise, today 05/03/2021 I am taken from the annual subscription for the year 03/01/21 to 02/28/2022 despite the termination of the contract (if I had known I would have blocked any levy ) Basically I am no longer insured with them but I have to pay the year!? For the moment I am deadlocked, I have tried to contact them by phone but they do not answer (an error occurred please try again) Regards.</v>
      </c>
    </row>
    <row r="1399" ht="15.75" customHeight="1">
      <c r="A1399" s="1" t="s">
        <v>3051</v>
      </c>
      <c r="B1399" s="1" t="s">
        <v>3052</v>
      </c>
      <c r="C1399" s="1" t="s">
        <v>3053</v>
      </c>
      <c r="D1399" s="1" t="s">
        <v>9</v>
      </c>
      <c r="E1399" s="1" t="s">
        <v>10</v>
      </c>
      <c r="F1399" s="1" t="str">
        <f>IFERROR(__xludf.DUMMYFUNCTION("GOOGLETRANSLATE(C1399,""fr"",""en"")"),"#VALUE!")</f>
        <v>#VALUE!</v>
      </c>
    </row>
    <row r="1400" ht="15.75" customHeight="1">
      <c r="A1400" s="1" t="s">
        <v>3051</v>
      </c>
      <c r="B1400" s="1" t="s">
        <v>3054</v>
      </c>
      <c r="C1400" s="1" t="s">
        <v>3055</v>
      </c>
      <c r="D1400" s="1" t="s">
        <v>9</v>
      </c>
      <c r="E1400" s="1" t="s">
        <v>10</v>
      </c>
      <c r="F1400" s="1" t="str">
        <f>IFERROR(__xludf.DUMMYFUNCTION("GOOGLETRANSLATE(C1400,""fr"",""en"")"),"#VALUE!")</f>
        <v>#VALUE!</v>
      </c>
    </row>
    <row r="1401" ht="15.75" customHeight="1">
      <c r="A1401" s="1" t="s">
        <v>3051</v>
      </c>
      <c r="B1401" s="1" t="s">
        <v>3056</v>
      </c>
      <c r="C1401" s="1" t="s">
        <v>3057</v>
      </c>
      <c r="D1401" s="1" t="s">
        <v>9</v>
      </c>
      <c r="E1401" s="1" t="s">
        <v>10</v>
      </c>
      <c r="F1401" s="1" t="str">
        <f>IFERROR(__xludf.DUMMYFUNCTION("GOOGLETRANSLATE(C1401,""fr"",""en"")"),"#VALUE!")</f>
        <v>#VALUE!</v>
      </c>
    </row>
    <row r="1402" ht="15.75" customHeight="1">
      <c r="A1402" s="1" t="s">
        <v>3051</v>
      </c>
      <c r="B1402" s="1" t="s">
        <v>3058</v>
      </c>
      <c r="C1402" s="1" t="s">
        <v>3059</v>
      </c>
      <c r="D1402" s="1" t="s">
        <v>9</v>
      </c>
      <c r="E1402" s="1" t="s">
        <v>10</v>
      </c>
      <c r="F1402" s="1" t="str">
        <f>IFERROR(__xludf.DUMMYFUNCTION("GOOGLETRANSLATE(C1402,""fr"",""en"")"),"#VALUE!")</f>
        <v>#VALUE!</v>
      </c>
    </row>
    <row r="1403" ht="15.75" customHeight="1">
      <c r="A1403" s="1" t="s">
        <v>3060</v>
      </c>
      <c r="B1403" s="1" t="s">
        <v>3061</v>
      </c>
      <c r="C1403" s="1" t="s">
        <v>3062</v>
      </c>
      <c r="D1403" s="1" t="s">
        <v>9</v>
      </c>
      <c r="E1403" s="1" t="s">
        <v>10</v>
      </c>
      <c r="F1403" s="1" t="str">
        <f>IFERROR(__xludf.DUMMYFUNCTION("GOOGLETRANSLATE(C1403,""fr"",""en"")"),"#VALUE!")</f>
        <v>#VALUE!</v>
      </c>
    </row>
    <row r="1404" ht="15.75" customHeight="1">
      <c r="A1404" s="1" t="s">
        <v>3060</v>
      </c>
      <c r="B1404" s="1" t="s">
        <v>3063</v>
      </c>
      <c r="C1404" s="1" t="s">
        <v>3064</v>
      </c>
      <c r="D1404" s="1" t="s">
        <v>9</v>
      </c>
      <c r="E1404" s="1" t="s">
        <v>10</v>
      </c>
      <c r="F1404" s="1" t="str">
        <f>IFERROR(__xludf.DUMMYFUNCTION("GOOGLETRANSLATE(C1404,""fr"",""en"")"),"#VALUE!")</f>
        <v>#VALUE!</v>
      </c>
    </row>
    <row r="1405" ht="15.75" customHeight="1">
      <c r="A1405" s="1" t="s">
        <v>3065</v>
      </c>
      <c r="B1405" s="1" t="s">
        <v>3066</v>
      </c>
      <c r="C1405" s="1" t="s">
        <v>3067</v>
      </c>
      <c r="D1405" s="1" t="s">
        <v>9</v>
      </c>
      <c r="E1405" s="1" t="s">
        <v>10</v>
      </c>
      <c r="F1405" s="1" t="str">
        <f>IFERROR(__xludf.DUMMYFUNCTION("GOOGLETRANSLATE(C1405,""fr"",""en"")"),"#VALUE!")</f>
        <v>#VALUE!</v>
      </c>
    </row>
    <row r="1406" ht="15.75" customHeight="1">
      <c r="A1406" s="1" t="s">
        <v>3068</v>
      </c>
      <c r="B1406" s="1" t="s">
        <v>3069</v>
      </c>
      <c r="C1406" s="1" t="s">
        <v>3070</v>
      </c>
      <c r="D1406" s="1" t="s">
        <v>9</v>
      </c>
      <c r="E1406" s="1" t="s">
        <v>10</v>
      </c>
      <c r="F1406" s="1" t="str">
        <f>IFERROR(__xludf.DUMMYFUNCTION("GOOGLETRANSLATE(C1406,""fr"",""en"")"),"#VALUE!")</f>
        <v>#VALUE!</v>
      </c>
    </row>
    <row r="1407" ht="15.75" customHeight="1">
      <c r="A1407" s="1" t="s">
        <v>3068</v>
      </c>
      <c r="B1407" s="1" t="s">
        <v>3071</v>
      </c>
      <c r="C1407" s="1" t="s">
        <v>3072</v>
      </c>
      <c r="D1407" s="1" t="s">
        <v>9</v>
      </c>
      <c r="E1407" s="1" t="s">
        <v>10</v>
      </c>
      <c r="F1407" s="1" t="str">
        <f>IFERROR(__xludf.DUMMYFUNCTION("GOOGLETRANSLATE(C1407,""fr"",""en"")"),"#VALUE!")</f>
        <v>#VALUE!</v>
      </c>
    </row>
    <row r="1408" ht="15.75" customHeight="1">
      <c r="A1408" s="1" t="s">
        <v>3073</v>
      </c>
      <c r="B1408" s="1" t="s">
        <v>3074</v>
      </c>
      <c r="C1408" s="1" t="s">
        <v>3075</v>
      </c>
      <c r="D1408" s="1" t="s">
        <v>9</v>
      </c>
      <c r="E1408" s="1" t="s">
        <v>10</v>
      </c>
      <c r="F1408" s="1" t="str">
        <f>IFERROR(__xludf.DUMMYFUNCTION("GOOGLETRANSLATE(C1408,""fr"",""en"")"),"#VALUE!")</f>
        <v>#VALUE!</v>
      </c>
    </row>
    <row r="1409" ht="15.75" customHeight="1">
      <c r="A1409" s="1" t="s">
        <v>3076</v>
      </c>
      <c r="B1409" s="1" t="s">
        <v>3077</v>
      </c>
      <c r="C1409" s="1" t="s">
        <v>3078</v>
      </c>
      <c r="D1409" s="1" t="s">
        <v>9</v>
      </c>
      <c r="E1409" s="1" t="s">
        <v>10</v>
      </c>
      <c r="F1409" s="1" t="str">
        <f>IFERROR(__xludf.DUMMYFUNCTION("GOOGLETRANSLATE(C1409,""fr"",""en"")"),"#VALUE!")</f>
        <v>#VALUE!</v>
      </c>
    </row>
    <row r="1410" ht="15.75" customHeight="1">
      <c r="A1410" s="1" t="s">
        <v>3076</v>
      </c>
      <c r="B1410" s="1" t="s">
        <v>3079</v>
      </c>
      <c r="C1410" s="1" t="s">
        <v>3080</v>
      </c>
      <c r="D1410" s="1" t="s">
        <v>9</v>
      </c>
      <c r="E1410" s="1" t="s">
        <v>10</v>
      </c>
      <c r="F1410" s="1" t="str">
        <f>IFERROR(__xludf.DUMMYFUNCTION("GOOGLETRANSLATE(C1410,""fr"",""en"")"),"#VALUE!")</f>
        <v>#VALUE!</v>
      </c>
    </row>
    <row r="1411" ht="15.75" customHeight="1">
      <c r="A1411" s="1" t="s">
        <v>3081</v>
      </c>
      <c r="B1411" s="1" t="s">
        <v>3082</v>
      </c>
      <c r="C1411" s="1" t="s">
        <v>3083</v>
      </c>
      <c r="D1411" s="1" t="s">
        <v>9</v>
      </c>
      <c r="E1411" s="1" t="s">
        <v>10</v>
      </c>
      <c r="F1411" s="1" t="str">
        <f>IFERROR(__xludf.DUMMYFUNCTION("GOOGLETRANSLATE(C1411,""fr"",""en"")"),"#VALUE!")</f>
        <v>#VALUE!</v>
      </c>
    </row>
    <row r="1412" ht="15.75" customHeight="1">
      <c r="A1412" s="1" t="s">
        <v>3084</v>
      </c>
      <c r="B1412" s="1" t="s">
        <v>3085</v>
      </c>
      <c r="C1412" s="1" t="s">
        <v>3086</v>
      </c>
      <c r="D1412" s="1" t="s">
        <v>9</v>
      </c>
      <c r="E1412" s="1" t="s">
        <v>10</v>
      </c>
      <c r="F1412" s="1" t="str">
        <f>IFERROR(__xludf.DUMMYFUNCTION("GOOGLETRANSLATE(C1412,""fr"",""en"")"),"#VALUE!")</f>
        <v>#VALUE!</v>
      </c>
    </row>
    <row r="1413" ht="15.75" customHeight="1">
      <c r="A1413" s="1" t="s">
        <v>3087</v>
      </c>
      <c r="B1413" s="1" t="s">
        <v>3088</v>
      </c>
      <c r="C1413" s="1" t="s">
        <v>3089</v>
      </c>
      <c r="D1413" s="1" t="s">
        <v>9</v>
      </c>
      <c r="E1413" s="1" t="s">
        <v>10</v>
      </c>
      <c r="F1413" s="1" t="str">
        <f>IFERROR(__xludf.DUMMYFUNCTION("GOOGLETRANSLATE(C1413,""fr"",""en"")"),"#VALUE!")</f>
        <v>#VALUE!</v>
      </c>
    </row>
    <row r="1414" ht="15.75" customHeight="1">
      <c r="A1414" s="1" t="s">
        <v>3087</v>
      </c>
      <c r="B1414" s="1" t="s">
        <v>3090</v>
      </c>
      <c r="C1414" s="1" t="s">
        <v>3091</v>
      </c>
      <c r="D1414" s="1" t="s">
        <v>9</v>
      </c>
      <c r="E1414" s="1" t="s">
        <v>10</v>
      </c>
      <c r="F1414" s="1" t="str">
        <f>IFERROR(__xludf.DUMMYFUNCTION("GOOGLETRANSLATE(C1414,""fr"",""en"")"),"#VALUE!")</f>
        <v>#VALUE!</v>
      </c>
    </row>
    <row r="1415" ht="15.75" customHeight="1">
      <c r="A1415" s="1" t="s">
        <v>3092</v>
      </c>
      <c r="B1415" s="1" t="s">
        <v>3093</v>
      </c>
      <c r="C1415" s="1" t="s">
        <v>3094</v>
      </c>
      <c r="D1415" s="1" t="s">
        <v>9</v>
      </c>
      <c r="E1415" s="1" t="s">
        <v>10</v>
      </c>
      <c r="F1415" s="1" t="str">
        <f>IFERROR(__xludf.DUMMYFUNCTION("GOOGLETRANSLATE(C1415,""fr"",""en"")"),"#VALUE!")</f>
        <v>#VALUE!</v>
      </c>
    </row>
    <row r="1416" ht="15.75" customHeight="1">
      <c r="A1416" s="1" t="s">
        <v>3095</v>
      </c>
      <c r="B1416" s="1" t="s">
        <v>3096</v>
      </c>
      <c r="C1416" s="1" t="s">
        <v>3097</v>
      </c>
      <c r="D1416" s="1" t="s">
        <v>9</v>
      </c>
      <c r="E1416" s="1" t="s">
        <v>10</v>
      </c>
      <c r="F1416" s="1" t="str">
        <f>IFERROR(__xludf.DUMMYFUNCTION("GOOGLETRANSLATE(C1416,""fr"",""en"")"),"#VALUE!")</f>
        <v>#VALUE!</v>
      </c>
    </row>
    <row r="1417" ht="15.75" customHeight="1">
      <c r="A1417" s="1" t="s">
        <v>3098</v>
      </c>
      <c r="B1417" s="1" t="s">
        <v>3099</v>
      </c>
      <c r="C1417" s="1" t="s">
        <v>3100</v>
      </c>
      <c r="D1417" s="1" t="s">
        <v>9</v>
      </c>
      <c r="E1417" s="1" t="s">
        <v>10</v>
      </c>
      <c r="F1417" s="1" t="str">
        <f>IFERROR(__xludf.DUMMYFUNCTION("GOOGLETRANSLATE(C1417,""fr"",""en"")"),"#VALUE!")</f>
        <v>#VALUE!</v>
      </c>
    </row>
    <row r="1418" ht="15.75" customHeight="1">
      <c r="A1418" s="1" t="s">
        <v>3101</v>
      </c>
      <c r="B1418" s="1" t="s">
        <v>3102</v>
      </c>
      <c r="C1418" s="1" t="s">
        <v>3103</v>
      </c>
      <c r="D1418" s="1" t="s">
        <v>9</v>
      </c>
      <c r="E1418" s="1" t="s">
        <v>10</v>
      </c>
      <c r="F1418" s="1" t="str">
        <f>IFERROR(__xludf.DUMMYFUNCTION("GOOGLETRANSLATE(C1418,""fr"",""en"")"),"#VALUE!")</f>
        <v>#VALUE!</v>
      </c>
    </row>
    <row r="1419" ht="15.75" customHeight="1">
      <c r="A1419" s="1" t="s">
        <v>3101</v>
      </c>
      <c r="B1419" s="1" t="s">
        <v>3104</v>
      </c>
      <c r="C1419" s="1" t="s">
        <v>3105</v>
      </c>
      <c r="D1419" s="1" t="s">
        <v>9</v>
      </c>
      <c r="E1419" s="1" t="s">
        <v>10</v>
      </c>
      <c r="F1419" s="1" t="str">
        <f>IFERROR(__xludf.DUMMYFUNCTION("GOOGLETRANSLATE(C1419,""fr"",""en"")"),"#VALUE!")</f>
        <v>#VALUE!</v>
      </c>
    </row>
    <row r="1420" ht="15.75" customHeight="1">
      <c r="A1420" s="1" t="s">
        <v>3106</v>
      </c>
      <c r="B1420" s="1" t="s">
        <v>3107</v>
      </c>
      <c r="C1420" s="1" t="s">
        <v>3108</v>
      </c>
      <c r="D1420" s="1" t="s">
        <v>9</v>
      </c>
      <c r="E1420" s="1" t="s">
        <v>10</v>
      </c>
      <c r="F1420" s="1" t="str">
        <f>IFERROR(__xludf.DUMMYFUNCTION("GOOGLETRANSLATE(C1420,""fr"",""en"")"),"#VALUE!")</f>
        <v>#VALUE!</v>
      </c>
    </row>
    <row r="1421" ht="15.75" customHeight="1">
      <c r="A1421" s="1" t="s">
        <v>3106</v>
      </c>
      <c r="B1421" s="1" t="s">
        <v>3109</v>
      </c>
      <c r="C1421" s="1" t="s">
        <v>3110</v>
      </c>
      <c r="D1421" s="1" t="s">
        <v>9</v>
      </c>
      <c r="E1421" s="1" t="s">
        <v>10</v>
      </c>
      <c r="F1421" s="1" t="str">
        <f>IFERROR(__xludf.DUMMYFUNCTION("GOOGLETRANSLATE(C1421,""fr"",""en"")"),"#VALUE!")</f>
        <v>#VALUE!</v>
      </c>
    </row>
    <row r="1422" ht="15.75" customHeight="1">
      <c r="A1422" s="1" t="s">
        <v>3111</v>
      </c>
      <c r="B1422" s="1" t="s">
        <v>3112</v>
      </c>
      <c r="C1422" s="1" t="s">
        <v>3113</v>
      </c>
      <c r="D1422" s="1" t="s">
        <v>9</v>
      </c>
      <c r="E1422" s="1" t="s">
        <v>10</v>
      </c>
      <c r="F1422" s="1" t="str">
        <f>IFERROR(__xludf.DUMMYFUNCTION("GOOGLETRANSLATE(C1422,""fr"",""en"")"),"#VALUE!")</f>
        <v>#VALUE!</v>
      </c>
    </row>
    <row r="1423" ht="15.75" customHeight="1">
      <c r="A1423" s="1" t="s">
        <v>3111</v>
      </c>
      <c r="B1423" s="1" t="s">
        <v>3114</v>
      </c>
      <c r="C1423" s="1" t="s">
        <v>3115</v>
      </c>
      <c r="D1423" s="1" t="s">
        <v>9</v>
      </c>
      <c r="E1423" s="1" t="s">
        <v>10</v>
      </c>
      <c r="F1423" s="1" t="str">
        <f>IFERROR(__xludf.DUMMYFUNCTION("GOOGLETRANSLATE(C1423,""fr"",""en"")"),"#VALUE!")</f>
        <v>#VALUE!</v>
      </c>
    </row>
    <row r="1424" ht="15.75" customHeight="1">
      <c r="A1424" s="1" t="s">
        <v>3116</v>
      </c>
      <c r="B1424" s="1" t="s">
        <v>3117</v>
      </c>
      <c r="C1424" s="1" t="s">
        <v>3118</v>
      </c>
      <c r="D1424" s="1" t="s">
        <v>9</v>
      </c>
      <c r="E1424" s="1" t="s">
        <v>10</v>
      </c>
      <c r="F1424" s="1" t="str">
        <f>IFERROR(__xludf.DUMMYFUNCTION("GOOGLETRANSLATE(C1424,""fr"",""en"")"),"#VALUE!")</f>
        <v>#VALUE!</v>
      </c>
    </row>
    <row r="1425" ht="15.75" customHeight="1">
      <c r="A1425" s="1" t="s">
        <v>3119</v>
      </c>
      <c r="B1425" s="1" t="s">
        <v>3120</v>
      </c>
      <c r="C1425" s="1" t="s">
        <v>3121</v>
      </c>
      <c r="D1425" s="1" t="s">
        <v>9</v>
      </c>
      <c r="E1425" s="1" t="s">
        <v>10</v>
      </c>
      <c r="F1425" s="1" t="str">
        <f>IFERROR(__xludf.DUMMYFUNCTION("GOOGLETRANSLATE(C1425,""fr"",""en"")"),"#VALUE!")</f>
        <v>#VALUE!</v>
      </c>
    </row>
    <row r="1426" ht="15.75" customHeight="1">
      <c r="A1426" s="1" t="s">
        <v>3122</v>
      </c>
      <c r="B1426" s="1" t="s">
        <v>3123</v>
      </c>
      <c r="C1426" s="1" t="s">
        <v>3124</v>
      </c>
      <c r="D1426" s="1" t="s">
        <v>9</v>
      </c>
      <c r="E1426" s="1" t="s">
        <v>10</v>
      </c>
      <c r="F1426" s="1" t="str">
        <f>IFERROR(__xludf.DUMMYFUNCTION("GOOGLETRANSLATE(C1426,""fr"",""en"")"),"#VALUE!")</f>
        <v>#VALUE!</v>
      </c>
    </row>
    <row r="1427" ht="15.75" customHeight="1">
      <c r="A1427" s="1" t="s">
        <v>3125</v>
      </c>
      <c r="B1427" s="1" t="s">
        <v>3126</v>
      </c>
      <c r="C1427" s="1" t="s">
        <v>3127</v>
      </c>
      <c r="D1427" s="1" t="s">
        <v>9</v>
      </c>
      <c r="E1427" s="1" t="s">
        <v>10</v>
      </c>
      <c r="F1427" s="1" t="str">
        <f>IFERROR(__xludf.DUMMYFUNCTION("GOOGLETRANSLATE(C1427,""fr"",""en"")"),"#VALUE!")</f>
        <v>#VALUE!</v>
      </c>
    </row>
    <row r="1428" ht="15.75" customHeight="1">
      <c r="A1428" s="1" t="s">
        <v>3128</v>
      </c>
      <c r="B1428" s="1" t="s">
        <v>3129</v>
      </c>
      <c r="C1428" s="1" t="s">
        <v>3130</v>
      </c>
      <c r="D1428" s="1" t="s">
        <v>9</v>
      </c>
      <c r="E1428" s="1" t="s">
        <v>10</v>
      </c>
      <c r="F1428" s="1" t="str">
        <f>IFERROR(__xludf.DUMMYFUNCTION("GOOGLETRANSLATE(C1428,""fr"",""en"")"),"#VALUE!")</f>
        <v>#VALUE!</v>
      </c>
    </row>
    <row r="1429" ht="15.75" customHeight="1">
      <c r="A1429" s="1" t="s">
        <v>3128</v>
      </c>
      <c r="B1429" s="1" t="s">
        <v>3131</v>
      </c>
      <c r="C1429" s="1" t="s">
        <v>3132</v>
      </c>
      <c r="D1429" s="1" t="s">
        <v>9</v>
      </c>
      <c r="E1429" s="1" t="s">
        <v>10</v>
      </c>
      <c r="F1429" s="1" t="str">
        <f>IFERROR(__xludf.DUMMYFUNCTION("GOOGLETRANSLATE(C1429,""fr"",""en"")"),"#VALUE!")</f>
        <v>#VALUE!</v>
      </c>
    </row>
    <row r="1430" ht="15.75" customHeight="1">
      <c r="A1430" s="1" t="s">
        <v>3133</v>
      </c>
      <c r="B1430" s="1" t="s">
        <v>3134</v>
      </c>
      <c r="C1430" s="1" t="s">
        <v>3135</v>
      </c>
      <c r="D1430" s="1" t="s">
        <v>9</v>
      </c>
      <c r="E1430" s="1" t="s">
        <v>10</v>
      </c>
      <c r="F1430" s="1" t="str">
        <f>IFERROR(__xludf.DUMMYFUNCTION("GOOGLETRANSLATE(C1430,""fr"",""en"")"),"#VALUE!")</f>
        <v>#VALUE!</v>
      </c>
    </row>
    <row r="1431" ht="15.75" customHeight="1">
      <c r="A1431" s="1" t="s">
        <v>3136</v>
      </c>
      <c r="B1431" s="1" t="s">
        <v>3137</v>
      </c>
      <c r="C1431" s="1" t="s">
        <v>3138</v>
      </c>
      <c r="D1431" s="1" t="s">
        <v>9</v>
      </c>
      <c r="E1431" s="1" t="s">
        <v>10</v>
      </c>
      <c r="F1431" s="1" t="str">
        <f>IFERROR(__xludf.DUMMYFUNCTION("GOOGLETRANSLATE(C1431,""fr"",""en"")"),"#VALUE!")</f>
        <v>#VALUE!</v>
      </c>
    </row>
    <row r="1432" ht="15.75" customHeight="1">
      <c r="A1432" s="1" t="s">
        <v>3139</v>
      </c>
      <c r="B1432" s="1" t="s">
        <v>3140</v>
      </c>
      <c r="C1432" s="1" t="s">
        <v>3141</v>
      </c>
      <c r="D1432" s="1" t="s">
        <v>9</v>
      </c>
      <c r="E1432" s="1" t="s">
        <v>10</v>
      </c>
      <c r="F1432" s="1" t="str">
        <f>IFERROR(__xludf.DUMMYFUNCTION("GOOGLETRANSLATE(C1432,""fr"",""en"")"),"#VALUE!")</f>
        <v>#VALUE!</v>
      </c>
    </row>
    <row r="1433" ht="15.75" customHeight="1">
      <c r="A1433" s="1" t="s">
        <v>3142</v>
      </c>
      <c r="B1433" s="1" t="s">
        <v>3143</v>
      </c>
      <c r="C1433" s="1" t="s">
        <v>3144</v>
      </c>
      <c r="D1433" s="1" t="s">
        <v>9</v>
      </c>
      <c r="E1433" s="1" t="s">
        <v>10</v>
      </c>
      <c r="F1433" s="1" t="str">
        <f>IFERROR(__xludf.DUMMYFUNCTION("GOOGLETRANSLATE(C1433,""fr"",""en"")"),"#VALUE!")</f>
        <v>#VALUE!</v>
      </c>
    </row>
    <row r="1434" ht="15.75" customHeight="1">
      <c r="A1434" s="1" t="s">
        <v>3142</v>
      </c>
      <c r="B1434" s="1" t="s">
        <v>3145</v>
      </c>
      <c r="C1434" s="1" t="s">
        <v>3146</v>
      </c>
      <c r="D1434" s="1" t="s">
        <v>9</v>
      </c>
      <c r="E1434" s="1" t="s">
        <v>10</v>
      </c>
      <c r="F1434" s="1" t="str">
        <f>IFERROR(__xludf.DUMMYFUNCTION("GOOGLETRANSLATE(C1434,""fr"",""en"")"),"#VALUE!")</f>
        <v>#VALUE!</v>
      </c>
    </row>
    <row r="1435" ht="15.75" customHeight="1">
      <c r="A1435" s="1" t="s">
        <v>3147</v>
      </c>
      <c r="B1435" s="1" t="s">
        <v>3148</v>
      </c>
      <c r="C1435" s="1" t="s">
        <v>3149</v>
      </c>
      <c r="D1435" s="1" t="s">
        <v>9</v>
      </c>
      <c r="E1435" s="1" t="s">
        <v>10</v>
      </c>
      <c r="F1435" s="1" t="str">
        <f>IFERROR(__xludf.DUMMYFUNCTION("GOOGLETRANSLATE(C1435,""fr"",""en"")"),"#VALUE!")</f>
        <v>#VALUE!</v>
      </c>
    </row>
    <row r="1436" ht="15.75" customHeight="1">
      <c r="A1436" s="1" t="s">
        <v>3150</v>
      </c>
      <c r="B1436" s="1" t="s">
        <v>3151</v>
      </c>
      <c r="C1436" s="1" t="s">
        <v>3152</v>
      </c>
      <c r="D1436" s="1" t="s">
        <v>9</v>
      </c>
      <c r="E1436" s="1" t="s">
        <v>10</v>
      </c>
      <c r="F1436" s="1" t="str">
        <f>IFERROR(__xludf.DUMMYFUNCTION("GOOGLETRANSLATE(C1436,""fr"",""en"")"),"#VALUE!")</f>
        <v>#VALUE!</v>
      </c>
    </row>
    <row r="1437" ht="15.75" customHeight="1">
      <c r="A1437" s="1" t="s">
        <v>3153</v>
      </c>
      <c r="B1437" s="1" t="s">
        <v>3154</v>
      </c>
      <c r="C1437" s="1" t="s">
        <v>3155</v>
      </c>
      <c r="D1437" s="1" t="s">
        <v>9</v>
      </c>
      <c r="E1437" s="1" t="s">
        <v>10</v>
      </c>
      <c r="F1437" s="1" t="str">
        <f>IFERROR(__xludf.DUMMYFUNCTION("GOOGLETRANSLATE(C1437,""fr"",""en"")"),"#VALUE!")</f>
        <v>#VALUE!</v>
      </c>
    </row>
    <row r="1438" ht="15.75" customHeight="1">
      <c r="A1438" s="1" t="s">
        <v>3156</v>
      </c>
      <c r="B1438" s="1" t="s">
        <v>3157</v>
      </c>
      <c r="C1438" s="1" t="s">
        <v>3158</v>
      </c>
      <c r="D1438" s="1" t="s">
        <v>9</v>
      </c>
      <c r="E1438" s="1" t="s">
        <v>10</v>
      </c>
      <c r="F1438" s="1" t="str">
        <f>IFERROR(__xludf.DUMMYFUNCTION("GOOGLETRANSLATE(C1438,""fr"",""en"")"),"#VALUE!")</f>
        <v>#VALUE!</v>
      </c>
    </row>
    <row r="1439" ht="15.75" customHeight="1">
      <c r="A1439" s="1" t="s">
        <v>3156</v>
      </c>
      <c r="B1439" s="1" t="s">
        <v>3159</v>
      </c>
      <c r="C1439" s="1" t="s">
        <v>3160</v>
      </c>
      <c r="D1439" s="1" t="s">
        <v>9</v>
      </c>
      <c r="E1439" s="1" t="s">
        <v>10</v>
      </c>
      <c r="F1439" s="1" t="str">
        <f>IFERROR(__xludf.DUMMYFUNCTION("GOOGLETRANSLATE(C1439,""fr"",""en"")"),"#VALUE!")</f>
        <v>#VALUE!</v>
      </c>
    </row>
    <row r="1440" ht="15.75" customHeight="1">
      <c r="A1440" s="1" t="s">
        <v>3161</v>
      </c>
      <c r="B1440" s="1" t="s">
        <v>3162</v>
      </c>
      <c r="C1440" s="1" t="s">
        <v>3163</v>
      </c>
      <c r="D1440" s="1" t="s">
        <v>9</v>
      </c>
      <c r="E1440" s="1" t="s">
        <v>10</v>
      </c>
      <c r="F1440" s="1" t="str">
        <f>IFERROR(__xludf.DUMMYFUNCTION("GOOGLETRANSLATE(C1440,""fr"",""en"")"),"#VALUE!")</f>
        <v>#VALUE!</v>
      </c>
    </row>
    <row r="1441" ht="15.75" customHeight="1">
      <c r="A1441" s="1" t="s">
        <v>3164</v>
      </c>
      <c r="B1441" s="1" t="s">
        <v>3165</v>
      </c>
      <c r="C1441" s="1" t="s">
        <v>3166</v>
      </c>
      <c r="D1441" s="1" t="s">
        <v>9</v>
      </c>
      <c r="E1441" s="1" t="s">
        <v>10</v>
      </c>
      <c r="F1441" s="1" t="str">
        <f>IFERROR(__xludf.DUMMYFUNCTION("GOOGLETRANSLATE(C1441,""fr"",""en"")"),"#VALUE!")</f>
        <v>#VALUE!</v>
      </c>
    </row>
    <row r="1442" ht="15.75" customHeight="1">
      <c r="A1442" s="1" t="s">
        <v>3167</v>
      </c>
      <c r="B1442" s="1" t="s">
        <v>3168</v>
      </c>
      <c r="C1442" s="1" t="s">
        <v>3169</v>
      </c>
      <c r="D1442" s="1" t="s">
        <v>9</v>
      </c>
      <c r="E1442" s="1" t="s">
        <v>10</v>
      </c>
      <c r="F1442" s="1" t="str">
        <f>IFERROR(__xludf.DUMMYFUNCTION("GOOGLETRANSLATE(C1442,""fr"",""en"")"),"#VALUE!")</f>
        <v>#VALUE!</v>
      </c>
    </row>
    <row r="1443" ht="15.75" customHeight="1">
      <c r="A1443" s="1" t="s">
        <v>3167</v>
      </c>
      <c r="B1443" s="1" t="s">
        <v>3170</v>
      </c>
      <c r="C1443" s="1" t="s">
        <v>3171</v>
      </c>
      <c r="D1443" s="1" t="s">
        <v>9</v>
      </c>
      <c r="E1443" s="1" t="s">
        <v>10</v>
      </c>
      <c r="F1443" s="1" t="str">
        <f>IFERROR(__xludf.DUMMYFUNCTION("GOOGLETRANSLATE(C1443,""fr"",""en"")"),"#VALUE!")</f>
        <v>#VALUE!</v>
      </c>
    </row>
    <row r="1444" ht="15.75" customHeight="1">
      <c r="A1444" s="1" t="s">
        <v>3167</v>
      </c>
      <c r="B1444" s="1" t="s">
        <v>3172</v>
      </c>
      <c r="C1444" s="1" t="s">
        <v>3173</v>
      </c>
      <c r="D1444" s="1" t="s">
        <v>9</v>
      </c>
      <c r="E1444" s="1" t="s">
        <v>10</v>
      </c>
      <c r="F1444" s="1" t="str">
        <f>IFERROR(__xludf.DUMMYFUNCTION("GOOGLETRANSLATE(C1444,""fr"",""en"")"),"#VALUE!")</f>
        <v>#VALUE!</v>
      </c>
    </row>
    <row r="1445" ht="15.75" customHeight="1">
      <c r="A1445" s="1" t="s">
        <v>3174</v>
      </c>
      <c r="B1445" s="1" t="s">
        <v>3175</v>
      </c>
      <c r="C1445" s="1" t="s">
        <v>3176</v>
      </c>
      <c r="D1445" s="1" t="s">
        <v>9</v>
      </c>
      <c r="E1445" s="1" t="s">
        <v>10</v>
      </c>
      <c r="F1445" s="1" t="str">
        <f>IFERROR(__xludf.DUMMYFUNCTION("GOOGLETRANSLATE(C1445,""fr"",""en"")"),"#VALUE!")</f>
        <v>#VALUE!</v>
      </c>
    </row>
    <row r="1446" ht="15.75" customHeight="1">
      <c r="A1446" s="1" t="s">
        <v>3177</v>
      </c>
      <c r="B1446" s="1" t="s">
        <v>3178</v>
      </c>
      <c r="C1446" s="1" t="s">
        <v>3179</v>
      </c>
      <c r="D1446" s="1" t="s">
        <v>9</v>
      </c>
      <c r="E1446" s="1" t="s">
        <v>10</v>
      </c>
      <c r="F1446" s="1" t="str">
        <f>IFERROR(__xludf.DUMMYFUNCTION("GOOGLETRANSLATE(C1446,""fr"",""en"")"),"#VALUE!")</f>
        <v>#VALUE!</v>
      </c>
    </row>
    <row r="1447" ht="15.75" customHeight="1">
      <c r="A1447" s="1" t="s">
        <v>3180</v>
      </c>
      <c r="B1447" s="1" t="s">
        <v>3181</v>
      </c>
      <c r="C1447" s="1" t="s">
        <v>3182</v>
      </c>
      <c r="D1447" s="1" t="s">
        <v>9</v>
      </c>
      <c r="E1447" s="1" t="s">
        <v>10</v>
      </c>
      <c r="F1447" s="1" t="str">
        <f>IFERROR(__xludf.DUMMYFUNCTION("GOOGLETRANSLATE(C1447,""fr"",""en"")"),"#VALUE!")</f>
        <v>#VALUE!</v>
      </c>
    </row>
    <row r="1448" ht="15.75" customHeight="1">
      <c r="A1448" s="1" t="s">
        <v>3183</v>
      </c>
      <c r="B1448" s="1" t="s">
        <v>3184</v>
      </c>
      <c r="C1448" s="1" t="s">
        <v>3185</v>
      </c>
      <c r="D1448" s="1" t="s">
        <v>9</v>
      </c>
      <c r="E1448" s="1" t="s">
        <v>10</v>
      </c>
      <c r="F1448" s="1" t="str">
        <f>IFERROR(__xludf.DUMMYFUNCTION("GOOGLETRANSLATE(C1448,""fr"",""en"")"),"#VALUE!")</f>
        <v>#VALUE!</v>
      </c>
    </row>
    <row r="1449" ht="15.75" customHeight="1">
      <c r="A1449" s="1" t="s">
        <v>3186</v>
      </c>
      <c r="B1449" s="1" t="s">
        <v>3187</v>
      </c>
      <c r="C1449" s="1" t="s">
        <v>3188</v>
      </c>
      <c r="D1449" s="1" t="s">
        <v>9</v>
      </c>
      <c r="E1449" s="1" t="s">
        <v>10</v>
      </c>
      <c r="F1449" s="1" t="str">
        <f>IFERROR(__xludf.DUMMYFUNCTION("GOOGLETRANSLATE(C1449,""fr"",""en"")"),"#VALUE!")</f>
        <v>#VALUE!</v>
      </c>
    </row>
    <row r="1450" ht="15.75" customHeight="1">
      <c r="A1450" s="1" t="s">
        <v>3189</v>
      </c>
      <c r="B1450" s="1" t="s">
        <v>3190</v>
      </c>
      <c r="C1450" s="1" t="s">
        <v>3191</v>
      </c>
      <c r="D1450" s="1" t="s">
        <v>9</v>
      </c>
      <c r="E1450" s="1" t="s">
        <v>10</v>
      </c>
      <c r="F1450" s="1" t="str">
        <f>IFERROR(__xludf.DUMMYFUNCTION("GOOGLETRANSLATE(C1450,""fr"",""en"")"),"#VALUE!")</f>
        <v>#VALUE!</v>
      </c>
    </row>
    <row r="1451" ht="15.75" customHeight="1">
      <c r="A1451" s="1" t="s">
        <v>3192</v>
      </c>
      <c r="B1451" s="1" t="s">
        <v>3193</v>
      </c>
      <c r="C1451" s="1" t="s">
        <v>3194</v>
      </c>
      <c r="D1451" s="1" t="s">
        <v>9</v>
      </c>
      <c r="E1451" s="1" t="s">
        <v>10</v>
      </c>
      <c r="F1451" s="1" t="str">
        <f>IFERROR(__xludf.DUMMYFUNCTION("GOOGLETRANSLATE(C1451,""fr"",""en"")"),"Quick contacts by phone or email and execution of the changes requested almost immediate. full satisfaction on my part. I recommend this insurer for your vehicle.")</f>
        <v>Quick contacts by phone or email and execution of the changes requested almost immediate. full satisfaction on my part. I recommend this insurer for your vehicle.</v>
      </c>
    </row>
    <row r="1452" ht="15.75" customHeight="1">
      <c r="A1452" s="1" t="s">
        <v>3195</v>
      </c>
      <c r="B1452" s="1" t="s">
        <v>3196</v>
      </c>
      <c r="C1452" s="1" t="s">
        <v>3197</v>
      </c>
      <c r="D1452" s="1" t="s">
        <v>9</v>
      </c>
      <c r="E1452" s="1" t="s">
        <v>10</v>
      </c>
      <c r="F1452" s="1" t="str">
        <f>IFERROR(__xludf.DUMMYFUNCTION("GOOGLETRANSLATE(C1452,""fr"",""en"")"),"#VALUE!")</f>
        <v>#VALUE!</v>
      </c>
    </row>
    <row r="1453" ht="15.75" customHeight="1">
      <c r="A1453" s="1" t="s">
        <v>3198</v>
      </c>
      <c r="B1453" s="1" t="s">
        <v>3199</v>
      </c>
      <c r="C1453" s="1" t="s">
        <v>3200</v>
      </c>
      <c r="D1453" s="1" t="s">
        <v>9</v>
      </c>
      <c r="E1453" s="1" t="s">
        <v>10</v>
      </c>
      <c r="F1453" s="1" t="str">
        <f>IFERROR(__xludf.DUMMYFUNCTION("GOOGLETRANSLATE(C1453,""fr"",""en"")"),"#VALUE!")</f>
        <v>#VALUE!</v>
      </c>
    </row>
    <row r="1454" ht="15.75" customHeight="1">
      <c r="A1454" s="1" t="s">
        <v>3201</v>
      </c>
      <c r="B1454" s="1" t="s">
        <v>3202</v>
      </c>
      <c r="C1454" s="1" t="s">
        <v>3203</v>
      </c>
      <c r="D1454" s="1" t="s">
        <v>9</v>
      </c>
      <c r="E1454" s="1" t="s">
        <v>10</v>
      </c>
      <c r="F1454" s="1" t="str">
        <f>IFERROR(__xludf.DUMMYFUNCTION("GOOGLETRANSLATE(C1454,""fr"",""en"")"),"#VALUE!")</f>
        <v>#VALUE!</v>
      </c>
    </row>
    <row r="1455" ht="15.75" customHeight="1">
      <c r="A1455" s="1" t="s">
        <v>3201</v>
      </c>
      <c r="B1455" s="1" t="s">
        <v>3204</v>
      </c>
      <c r="C1455" s="1" t="s">
        <v>3205</v>
      </c>
      <c r="D1455" s="1" t="s">
        <v>9</v>
      </c>
      <c r="E1455" s="1" t="s">
        <v>10</v>
      </c>
      <c r="F1455" s="1" t="str">
        <f>IFERROR(__xludf.DUMMYFUNCTION("GOOGLETRANSLATE(C1455,""fr"",""en"")"),"#VALUE!")</f>
        <v>#VALUE!</v>
      </c>
    </row>
    <row r="1456" ht="15.75" customHeight="1">
      <c r="A1456" s="1" t="s">
        <v>3201</v>
      </c>
      <c r="B1456" s="1" t="s">
        <v>3206</v>
      </c>
      <c r="C1456" s="1" t="s">
        <v>3207</v>
      </c>
      <c r="D1456" s="1" t="s">
        <v>9</v>
      </c>
      <c r="E1456" s="1" t="s">
        <v>10</v>
      </c>
      <c r="F1456" s="1" t="str">
        <f>IFERROR(__xludf.DUMMYFUNCTION("GOOGLETRANSLATE(C1456,""fr"",""en"")"),"#VALUE!")</f>
        <v>#VALUE!</v>
      </c>
    </row>
    <row r="1457" ht="15.75" customHeight="1">
      <c r="A1457" s="1" t="s">
        <v>3208</v>
      </c>
      <c r="B1457" s="1" t="s">
        <v>3209</v>
      </c>
      <c r="C1457" s="1" t="s">
        <v>3210</v>
      </c>
      <c r="D1457" s="1" t="s">
        <v>9</v>
      </c>
      <c r="E1457" s="1" t="s">
        <v>10</v>
      </c>
      <c r="F1457" s="1" t="str">
        <f>IFERROR(__xludf.DUMMYFUNCTION("GOOGLETRANSLATE(C1457,""fr"",""en"")"),"#VALUE!")</f>
        <v>#VALUE!</v>
      </c>
    </row>
    <row r="1458" ht="15.75" customHeight="1">
      <c r="A1458" s="1" t="s">
        <v>3211</v>
      </c>
      <c r="B1458" s="1" t="s">
        <v>3212</v>
      </c>
      <c r="C1458" s="1" t="s">
        <v>3213</v>
      </c>
      <c r="D1458" s="1" t="s">
        <v>9</v>
      </c>
      <c r="E1458" s="1" t="s">
        <v>10</v>
      </c>
      <c r="F1458" s="1" t="str">
        <f>IFERROR(__xludf.DUMMYFUNCTION("GOOGLETRANSLATE(C1458,""fr"",""en"")"),"#VALUE!")</f>
        <v>#VALUE!</v>
      </c>
    </row>
    <row r="1459" ht="15.75" customHeight="1">
      <c r="A1459" s="1" t="s">
        <v>3214</v>
      </c>
      <c r="B1459" s="1" t="s">
        <v>3215</v>
      </c>
      <c r="C1459" s="1" t="s">
        <v>3216</v>
      </c>
      <c r="D1459" s="1" t="s">
        <v>9</v>
      </c>
      <c r="E1459" s="1" t="s">
        <v>10</v>
      </c>
      <c r="F1459" s="1" t="str">
        <f>IFERROR(__xludf.DUMMYFUNCTION("GOOGLETRANSLATE(C1459,""fr"",""en"")"),"Competent provider, extremely well done site, insurance rate divided by 2 while being better insured. Nothing to say, advantageous sponsorship system!
I strongly recommend that you make a quote at home")</f>
        <v>Competent provider, extremely well done site, insurance rate divided by 2 while being better insured. Nothing to say, advantageous sponsorship system!
I strongly recommend that you make a quote at home</v>
      </c>
    </row>
    <row r="1460" ht="15.75" customHeight="1">
      <c r="A1460" s="1" t="s">
        <v>3217</v>
      </c>
      <c r="B1460" s="1" t="s">
        <v>3218</v>
      </c>
      <c r="C1460" s="1" t="s">
        <v>3219</v>
      </c>
      <c r="D1460" s="1" t="s">
        <v>9</v>
      </c>
      <c r="E1460" s="1" t="s">
        <v>10</v>
      </c>
      <c r="F1460" s="1" t="str">
        <f>IFERROR(__xludf.DUMMYFUNCTION("GOOGLETRANSLATE(C1460,""fr"",""en"")"),"#VALUE!")</f>
        <v>#VALUE!</v>
      </c>
    </row>
    <row r="1461" ht="15.75" customHeight="1">
      <c r="A1461" s="1" t="s">
        <v>3220</v>
      </c>
      <c r="B1461" s="1" t="s">
        <v>3221</v>
      </c>
      <c r="C1461" s="1" t="s">
        <v>3222</v>
      </c>
      <c r="D1461" s="1" t="s">
        <v>9</v>
      </c>
      <c r="E1461" s="1" t="s">
        <v>10</v>
      </c>
      <c r="F1461" s="1" t="str">
        <f>IFERROR(__xludf.DUMMYFUNCTION("GOOGLETRANSLATE(C1461,""fr"",""en"")"),"#VALUE!")</f>
        <v>#VALUE!</v>
      </c>
    </row>
    <row r="1462" ht="15.75" customHeight="1">
      <c r="A1462" s="1" t="s">
        <v>3220</v>
      </c>
      <c r="B1462" s="1" t="s">
        <v>3223</v>
      </c>
      <c r="C1462" s="1" t="s">
        <v>3224</v>
      </c>
      <c r="D1462" s="1" t="s">
        <v>9</v>
      </c>
      <c r="E1462" s="1" t="s">
        <v>10</v>
      </c>
      <c r="F1462" s="1" t="str">
        <f>IFERROR(__xludf.DUMMYFUNCTION("GOOGLETRANSLATE(C1462,""fr"",""en"")"),"I recommend 100% the olive assurance, whether in terms of prices but also speed in terms of administrative management. I was afraid before subscribing to online car insurance, but for once, no problem with the Insurance Olivier! ????
")</f>
        <v>I recommend 100% the olive assurance, whether in terms of prices but also speed in terms of administrative management. I was afraid before subscribing to online car insurance, but for once, no problem with the Insurance Olivier! ????
</v>
      </c>
    </row>
    <row r="1463" ht="15.75" customHeight="1">
      <c r="A1463" s="1" t="s">
        <v>3225</v>
      </c>
      <c r="B1463" s="1" t="s">
        <v>3226</v>
      </c>
      <c r="C1463" s="1" t="s">
        <v>3227</v>
      </c>
      <c r="D1463" s="1" t="s">
        <v>9</v>
      </c>
      <c r="E1463" s="1" t="s">
        <v>10</v>
      </c>
      <c r="F1463" s="1" t="str">
        <f>IFERROR(__xludf.DUMMYFUNCTION("GOOGLETRANSLATE(C1463,""fr"",""en"")"),"#VALUE!")</f>
        <v>#VALUE!</v>
      </c>
    </row>
    <row r="1464" ht="15.75" customHeight="1">
      <c r="A1464" s="1" t="s">
        <v>3228</v>
      </c>
      <c r="B1464" s="1" t="s">
        <v>3229</v>
      </c>
      <c r="C1464" s="1" t="s">
        <v>3230</v>
      </c>
      <c r="D1464" s="1" t="s">
        <v>9</v>
      </c>
      <c r="E1464" s="1" t="s">
        <v>10</v>
      </c>
      <c r="F1464" s="1" t="str">
        <f>IFERROR(__xludf.DUMMYFUNCTION("GOOGLETRANSLATE(C1464,""fr"",""en"")"),"#VALUE!")</f>
        <v>#VALUE!</v>
      </c>
    </row>
    <row r="1465" ht="15.75" customHeight="1">
      <c r="A1465" s="1" t="s">
        <v>3231</v>
      </c>
      <c r="B1465" s="1" t="s">
        <v>3232</v>
      </c>
      <c r="C1465" s="1" t="s">
        <v>3233</v>
      </c>
      <c r="D1465" s="1" t="s">
        <v>9</v>
      </c>
      <c r="E1465" s="1" t="s">
        <v>10</v>
      </c>
      <c r="F1465" s="1" t="str">
        <f>IFERROR(__xludf.DUMMYFUNCTION("GOOGLETRANSLATE(C1465,""fr"",""en"")"),"#VALUE!")</f>
        <v>#VALUE!</v>
      </c>
    </row>
    <row r="1466" ht="15.75" customHeight="1">
      <c r="A1466" s="1" t="s">
        <v>3234</v>
      </c>
      <c r="B1466" s="1" t="s">
        <v>3235</v>
      </c>
      <c r="C1466" s="1" t="s">
        <v>3236</v>
      </c>
      <c r="D1466" s="1" t="s">
        <v>9</v>
      </c>
      <c r="E1466" s="1" t="s">
        <v>10</v>
      </c>
      <c r="F1466" s="1" t="str">
        <f>IFERROR(__xludf.DUMMYFUNCTION("GOOGLETRANSLATE(C1466,""fr"",""en"")"),"#VALUE!")</f>
        <v>#VALUE!</v>
      </c>
    </row>
    <row r="1467" ht="15.75" customHeight="1">
      <c r="A1467" s="1" t="s">
        <v>3234</v>
      </c>
      <c r="B1467" s="1" t="s">
        <v>3237</v>
      </c>
      <c r="C1467" s="1" t="s">
        <v>3238</v>
      </c>
      <c r="D1467" s="1" t="s">
        <v>9</v>
      </c>
      <c r="E1467" s="1" t="s">
        <v>10</v>
      </c>
      <c r="F1467" s="1" t="str">
        <f>IFERROR(__xludf.DUMMYFUNCTION("GOOGLETRANSLATE(C1467,""fr"",""en"")"),"#VALUE!")</f>
        <v>#VALUE!</v>
      </c>
    </row>
    <row r="1468" ht="15.75" customHeight="1">
      <c r="A1468" s="1" t="s">
        <v>3239</v>
      </c>
      <c r="B1468" s="1" t="s">
        <v>3240</v>
      </c>
      <c r="C1468" s="1" t="s">
        <v>3241</v>
      </c>
      <c r="D1468" s="1" t="s">
        <v>9</v>
      </c>
      <c r="E1468" s="1" t="s">
        <v>10</v>
      </c>
      <c r="F1468" s="1" t="str">
        <f>IFERROR(__xludf.DUMMYFUNCTION("GOOGLETRANSLATE(C1468,""fr"",""en"")"),"#VALUE!")</f>
        <v>#VALUE!</v>
      </c>
    </row>
    <row r="1469" ht="15.75" customHeight="1">
      <c r="A1469" s="1" t="s">
        <v>3242</v>
      </c>
      <c r="B1469" s="1" t="s">
        <v>3243</v>
      </c>
      <c r="C1469" s="1" t="s">
        <v>3244</v>
      </c>
      <c r="D1469" s="1" t="s">
        <v>9</v>
      </c>
      <c r="E1469" s="1" t="s">
        <v>10</v>
      </c>
      <c r="F1469" s="1" t="str">
        <f>IFERROR(__xludf.DUMMYFUNCTION("GOOGLETRANSLATE(C1469,""fr"",""en"")"),"#VALUE!")</f>
        <v>#VALUE!</v>
      </c>
    </row>
    <row r="1470" ht="15.75" customHeight="1">
      <c r="A1470" s="1" t="s">
        <v>3242</v>
      </c>
      <c r="B1470" s="1" t="s">
        <v>3245</v>
      </c>
      <c r="C1470" s="1" t="s">
        <v>3246</v>
      </c>
      <c r="D1470" s="1" t="s">
        <v>9</v>
      </c>
      <c r="E1470" s="1" t="s">
        <v>10</v>
      </c>
      <c r="F1470" s="1" t="str">
        <f>IFERROR(__xludf.DUMMYFUNCTION("GOOGLETRANSLATE(C1470,""fr"",""en"")"),"#VALUE!")</f>
        <v>#VALUE!</v>
      </c>
    </row>
    <row r="1471" ht="15.75" customHeight="1">
      <c r="A1471" s="1" t="s">
        <v>3247</v>
      </c>
      <c r="B1471" s="1" t="s">
        <v>3248</v>
      </c>
      <c r="C1471" s="1" t="s">
        <v>3249</v>
      </c>
      <c r="D1471" s="1" t="s">
        <v>9</v>
      </c>
      <c r="E1471" s="1" t="s">
        <v>10</v>
      </c>
      <c r="F1471" s="1" t="str">
        <f>IFERROR(__xludf.DUMMYFUNCTION("GOOGLETRANSLATE(C1471,""fr"",""en"")"),"#VALUE!")</f>
        <v>#VALUE!</v>
      </c>
    </row>
    <row r="1472" ht="15.75" customHeight="1">
      <c r="A1472" s="1" t="s">
        <v>3250</v>
      </c>
      <c r="B1472" s="1" t="s">
        <v>3251</v>
      </c>
      <c r="C1472" s="1" t="s">
        <v>3252</v>
      </c>
      <c r="D1472" s="1" t="s">
        <v>9</v>
      </c>
      <c r="E1472" s="1" t="s">
        <v>10</v>
      </c>
      <c r="F1472" s="1" t="str">
        <f>IFERROR(__xludf.DUMMYFUNCTION("GOOGLETRANSLATE(C1472,""fr"",""en"")"),"#VALUE!")</f>
        <v>#VALUE!</v>
      </c>
    </row>
    <row r="1473" ht="15.75" customHeight="1">
      <c r="A1473" s="1" t="s">
        <v>3253</v>
      </c>
      <c r="B1473" s="1" t="s">
        <v>3254</v>
      </c>
      <c r="C1473" s="1" t="s">
        <v>3255</v>
      </c>
      <c r="D1473" s="1" t="s">
        <v>9</v>
      </c>
      <c r="E1473" s="1" t="s">
        <v>10</v>
      </c>
      <c r="F1473" s="1" t="str">
        <f>IFERROR(__xludf.DUMMYFUNCTION("GOOGLETRANSLATE(C1473,""fr"",""en"")"),"#VALUE!")</f>
        <v>#VALUE!</v>
      </c>
    </row>
    <row r="1474" ht="15.75" customHeight="1">
      <c r="A1474" s="1" t="s">
        <v>3256</v>
      </c>
      <c r="B1474" s="1" t="s">
        <v>3257</v>
      </c>
      <c r="C1474" s="1" t="s">
        <v>3258</v>
      </c>
      <c r="D1474" s="1" t="s">
        <v>9</v>
      </c>
      <c r="E1474" s="1" t="s">
        <v>10</v>
      </c>
      <c r="F1474" s="1" t="str">
        <f>IFERROR(__xludf.DUMMYFUNCTION("GOOGLETRANSLATE(C1474,""fr"",""en"")"),"#VALUE!")</f>
        <v>#VALUE!</v>
      </c>
    </row>
    <row r="1475" ht="15.75" customHeight="1">
      <c r="A1475" s="1" t="s">
        <v>3256</v>
      </c>
      <c r="B1475" s="1" t="s">
        <v>3259</v>
      </c>
      <c r="C1475" s="1" t="s">
        <v>3260</v>
      </c>
      <c r="D1475" s="1" t="s">
        <v>9</v>
      </c>
      <c r="E1475" s="1" t="s">
        <v>10</v>
      </c>
      <c r="F1475" s="1" t="str">
        <f>IFERROR(__xludf.DUMMYFUNCTION("GOOGLETRANSLATE(C1475,""fr"",""en"")"),"#VALUE!")</f>
        <v>#VALUE!</v>
      </c>
    </row>
    <row r="1476" ht="15.75" customHeight="1">
      <c r="A1476" s="1" t="s">
        <v>3256</v>
      </c>
      <c r="B1476" s="1" t="s">
        <v>3261</v>
      </c>
      <c r="C1476" s="1" t="s">
        <v>3262</v>
      </c>
      <c r="D1476" s="1" t="s">
        <v>9</v>
      </c>
      <c r="E1476" s="1" t="s">
        <v>10</v>
      </c>
      <c r="F1476" s="1" t="str">
        <f>IFERROR(__xludf.DUMMYFUNCTION("GOOGLETRANSLATE(C1476,""fr"",""en"")"),"#VALUE!")</f>
        <v>#VALUE!</v>
      </c>
    </row>
    <row r="1477" ht="15.75" customHeight="1">
      <c r="A1477" s="1" t="s">
        <v>3256</v>
      </c>
      <c r="B1477" s="1" t="s">
        <v>3263</v>
      </c>
      <c r="C1477" s="1" t="s">
        <v>3264</v>
      </c>
      <c r="D1477" s="1" t="s">
        <v>9</v>
      </c>
      <c r="E1477" s="1" t="s">
        <v>10</v>
      </c>
      <c r="F1477" s="1" t="str">
        <f>IFERROR(__xludf.DUMMYFUNCTION("GOOGLETRANSLATE(C1477,""fr"",""en"")"),"#VALUE!")</f>
        <v>#VALUE!</v>
      </c>
    </row>
    <row r="1478" ht="15.75" customHeight="1">
      <c r="A1478" s="1" t="s">
        <v>3265</v>
      </c>
      <c r="B1478" s="1" t="s">
        <v>3266</v>
      </c>
      <c r="C1478" s="1" t="s">
        <v>3267</v>
      </c>
      <c r="D1478" s="1" t="s">
        <v>9</v>
      </c>
      <c r="E1478" s="1" t="s">
        <v>10</v>
      </c>
      <c r="F1478" s="1" t="str">
        <f>IFERROR(__xludf.DUMMYFUNCTION("GOOGLETRANSLATE(C1478,""fr"",""en"")"),"#VALUE!")</f>
        <v>#VALUE!</v>
      </c>
    </row>
    <row r="1479" ht="15.75" customHeight="1">
      <c r="A1479" s="1" t="s">
        <v>3268</v>
      </c>
      <c r="B1479" s="1" t="s">
        <v>3269</v>
      </c>
      <c r="C1479" s="1" t="s">
        <v>3270</v>
      </c>
      <c r="D1479" s="1" t="s">
        <v>9</v>
      </c>
      <c r="E1479" s="1" t="s">
        <v>10</v>
      </c>
      <c r="F1479" s="1" t="str">
        <f>IFERROR(__xludf.DUMMYFUNCTION("GOOGLETRANSLATE(C1479,""fr"",""en"")"),"#VALUE!")</f>
        <v>#VALUE!</v>
      </c>
    </row>
    <row r="1480" ht="15.75" customHeight="1">
      <c r="A1480" s="1" t="s">
        <v>3268</v>
      </c>
      <c r="B1480" s="1" t="s">
        <v>3271</v>
      </c>
      <c r="C1480" s="1" t="s">
        <v>3272</v>
      </c>
      <c r="D1480" s="1" t="s">
        <v>9</v>
      </c>
      <c r="E1480" s="1" t="s">
        <v>10</v>
      </c>
      <c r="F1480" s="1" t="str">
        <f>IFERROR(__xludf.DUMMYFUNCTION("GOOGLETRANSLATE(C1480,""fr"",""en"")"),"#VALUE!")</f>
        <v>#VALUE!</v>
      </c>
    </row>
    <row r="1481" ht="15.75" customHeight="1">
      <c r="A1481" s="1" t="s">
        <v>3273</v>
      </c>
      <c r="B1481" s="1" t="s">
        <v>3274</v>
      </c>
      <c r="C1481" s="1" t="s">
        <v>3275</v>
      </c>
      <c r="D1481" s="1" t="s">
        <v>9</v>
      </c>
      <c r="E1481" s="1" t="s">
        <v>10</v>
      </c>
      <c r="F1481" s="1" t="str">
        <f>IFERROR(__xludf.DUMMYFUNCTION("GOOGLETRANSLATE(C1481,""fr"",""en"")"),"#VALUE!")</f>
        <v>#VALUE!</v>
      </c>
    </row>
    <row r="1482" ht="15.75" customHeight="1">
      <c r="A1482" s="1" t="s">
        <v>3276</v>
      </c>
      <c r="B1482" s="1" t="s">
        <v>3277</v>
      </c>
      <c r="C1482" s="1" t="s">
        <v>3278</v>
      </c>
      <c r="D1482" s="1" t="s">
        <v>9</v>
      </c>
      <c r="E1482" s="1" t="s">
        <v>10</v>
      </c>
      <c r="F1482" s="1" t="str">
        <f>IFERROR(__xludf.DUMMYFUNCTION("GOOGLETRANSLATE(C1482,""fr"",""en"")"),"#VALUE!")</f>
        <v>#VALUE!</v>
      </c>
    </row>
    <row r="1483" ht="15.75" customHeight="1">
      <c r="A1483" s="1" t="s">
        <v>3279</v>
      </c>
      <c r="B1483" s="1" t="s">
        <v>3280</v>
      </c>
      <c r="C1483" s="1" t="s">
        <v>3281</v>
      </c>
      <c r="D1483" s="1" t="s">
        <v>9</v>
      </c>
      <c r="E1483" s="1" t="s">
        <v>10</v>
      </c>
      <c r="F1483" s="1" t="str">
        <f>IFERROR(__xludf.DUMMYFUNCTION("GOOGLETRANSLATE(C1483,""fr"",""en"")"),"#VALUE!")</f>
        <v>#VALUE!</v>
      </c>
    </row>
    <row r="1484" ht="15.75" customHeight="1">
      <c r="A1484" s="1" t="s">
        <v>3282</v>
      </c>
      <c r="B1484" s="1" t="s">
        <v>3283</v>
      </c>
      <c r="C1484" s="1" t="s">
        <v>3284</v>
      </c>
      <c r="D1484" s="1" t="s">
        <v>9</v>
      </c>
      <c r="E1484" s="1" t="s">
        <v>10</v>
      </c>
      <c r="F1484" s="1" t="str">
        <f>IFERROR(__xludf.DUMMYFUNCTION("GOOGLETRANSLATE(C1484,""fr"",""en"")"),"#VALUE!")</f>
        <v>#VALUE!</v>
      </c>
    </row>
    <row r="1485" ht="15.75" customHeight="1">
      <c r="A1485" s="1" t="s">
        <v>3282</v>
      </c>
      <c r="B1485" s="1" t="s">
        <v>3285</v>
      </c>
      <c r="C1485" s="1" t="s">
        <v>3286</v>
      </c>
      <c r="D1485" s="1" t="s">
        <v>9</v>
      </c>
      <c r="E1485" s="1" t="s">
        <v>10</v>
      </c>
      <c r="F1485" s="1" t="str">
        <f>IFERROR(__xludf.DUMMYFUNCTION("GOOGLETRANSLATE(C1485,""fr"",""en"")"),"#VALUE!")</f>
        <v>#VALUE!</v>
      </c>
    </row>
    <row r="1486" ht="15.75" customHeight="1">
      <c r="A1486" s="1" t="s">
        <v>3282</v>
      </c>
      <c r="B1486" s="1" t="s">
        <v>3287</v>
      </c>
      <c r="C1486" s="1" t="s">
        <v>3288</v>
      </c>
      <c r="D1486" s="1" t="s">
        <v>9</v>
      </c>
      <c r="E1486" s="1" t="s">
        <v>10</v>
      </c>
      <c r="F1486" s="1" t="str">
        <f>IFERROR(__xludf.DUMMYFUNCTION("GOOGLETRANSLATE(C1486,""fr"",""en"")"),"#VALUE!")</f>
        <v>#VALUE!</v>
      </c>
    </row>
    <row r="1487" ht="15.75" customHeight="1">
      <c r="A1487" s="1" t="s">
        <v>3289</v>
      </c>
      <c r="B1487" s="1" t="s">
        <v>3290</v>
      </c>
      <c r="C1487" s="1" t="s">
        <v>3291</v>
      </c>
      <c r="D1487" s="1" t="s">
        <v>9</v>
      </c>
      <c r="E1487" s="1" t="s">
        <v>10</v>
      </c>
      <c r="F1487" s="1" t="str">
        <f>IFERROR(__xludf.DUMMYFUNCTION("GOOGLETRANSLATE(C1487,""fr"",""en"")"),"#VALUE!")</f>
        <v>#VALUE!</v>
      </c>
    </row>
    <row r="1488" ht="15.75" customHeight="1">
      <c r="A1488" s="1" t="s">
        <v>3289</v>
      </c>
      <c r="B1488" s="1" t="s">
        <v>3292</v>
      </c>
      <c r="C1488" s="1" t="s">
        <v>3293</v>
      </c>
      <c r="D1488" s="1" t="s">
        <v>9</v>
      </c>
      <c r="E1488" s="1" t="s">
        <v>10</v>
      </c>
      <c r="F1488" s="1" t="str">
        <f>IFERROR(__xludf.DUMMYFUNCTION("GOOGLETRANSLATE(C1488,""fr"",""en"")"),"#VALUE!")</f>
        <v>#VALUE!</v>
      </c>
    </row>
    <row r="1489" ht="15.75" customHeight="1">
      <c r="A1489" s="1" t="s">
        <v>3294</v>
      </c>
      <c r="B1489" s="1" t="s">
        <v>3295</v>
      </c>
      <c r="C1489" s="1" t="s">
        <v>3296</v>
      </c>
      <c r="D1489" s="1" t="s">
        <v>9</v>
      </c>
      <c r="E1489" s="1" t="s">
        <v>10</v>
      </c>
      <c r="F1489" s="1" t="str">
        <f>IFERROR(__xludf.DUMMYFUNCTION("GOOGLETRANSLATE(C1489,""fr"",""en"")"),"#VALUE!")</f>
        <v>#VALUE!</v>
      </c>
    </row>
    <row r="1490" ht="15.75" customHeight="1">
      <c r="A1490" s="1" t="s">
        <v>3294</v>
      </c>
      <c r="B1490" s="1" t="s">
        <v>3297</v>
      </c>
      <c r="C1490" s="1" t="s">
        <v>3298</v>
      </c>
      <c r="D1490" s="1" t="s">
        <v>9</v>
      </c>
      <c r="E1490" s="1" t="s">
        <v>10</v>
      </c>
      <c r="F1490" s="1" t="str">
        <f>IFERROR(__xludf.DUMMYFUNCTION("GOOGLETRANSLATE(C1490,""fr"",""en"")"),"#VALUE!")</f>
        <v>#VALUE!</v>
      </c>
    </row>
    <row r="1491" ht="15.75" customHeight="1">
      <c r="A1491" s="1" t="s">
        <v>3299</v>
      </c>
      <c r="B1491" s="1" t="s">
        <v>3300</v>
      </c>
      <c r="C1491" s="1" t="s">
        <v>3301</v>
      </c>
      <c r="D1491" s="1" t="s">
        <v>9</v>
      </c>
      <c r="E1491" s="1" t="s">
        <v>10</v>
      </c>
      <c r="F1491" s="1" t="str">
        <f>IFERROR(__xludf.DUMMYFUNCTION("GOOGLETRANSLATE(C1491,""fr"",""en"")"),"#VALUE!")</f>
        <v>#VALUE!</v>
      </c>
    </row>
    <row r="1492" ht="15.75" customHeight="1">
      <c r="A1492" s="1" t="s">
        <v>3302</v>
      </c>
      <c r="B1492" s="1" t="s">
        <v>3303</v>
      </c>
      <c r="C1492" s="1" t="s">
        <v>3304</v>
      </c>
      <c r="D1492" s="1" t="s">
        <v>9</v>
      </c>
      <c r="E1492" s="1" t="s">
        <v>10</v>
      </c>
      <c r="F1492" s="1" t="str">
        <f>IFERROR(__xludf.DUMMYFUNCTION("GOOGLETRANSLATE(C1492,""fr"",""en"")"),"#VALUE!")</f>
        <v>#VALUE!</v>
      </c>
    </row>
    <row r="1493" ht="15.75" customHeight="1">
      <c r="A1493" s="1" t="s">
        <v>3305</v>
      </c>
      <c r="B1493" s="1" t="s">
        <v>3306</v>
      </c>
      <c r="C1493" s="1" t="s">
        <v>3307</v>
      </c>
      <c r="D1493" s="1" t="s">
        <v>9</v>
      </c>
      <c r="E1493" s="1" t="s">
        <v>10</v>
      </c>
      <c r="F1493" s="1" t="str">
        <f>IFERROR(__xludf.DUMMYFUNCTION("GOOGLETRANSLATE(C1493,""fr"",""en"")"),"#VALUE!")</f>
        <v>#VALUE!</v>
      </c>
    </row>
    <row r="1494" ht="15.75" customHeight="1">
      <c r="A1494" s="1" t="s">
        <v>3308</v>
      </c>
      <c r="B1494" s="1" t="s">
        <v>3309</v>
      </c>
      <c r="C1494" s="1" t="s">
        <v>3310</v>
      </c>
      <c r="D1494" s="1" t="s">
        <v>9</v>
      </c>
      <c r="E1494" s="1" t="s">
        <v>10</v>
      </c>
      <c r="F1494" s="1" t="str">
        <f>IFERROR(__xludf.DUMMYFUNCTION("GOOGLETRANSLATE(C1494,""fr"",""en"")"),"#VALUE!")</f>
        <v>#VALUE!</v>
      </c>
    </row>
    <row r="1495" ht="15.75" customHeight="1">
      <c r="A1495" s="1" t="s">
        <v>3308</v>
      </c>
      <c r="B1495" s="1" t="s">
        <v>3311</v>
      </c>
      <c r="C1495" s="1" t="s">
        <v>3312</v>
      </c>
      <c r="D1495" s="1" t="s">
        <v>9</v>
      </c>
      <c r="E1495" s="1" t="s">
        <v>10</v>
      </c>
      <c r="F1495" s="1" t="str">
        <f>IFERROR(__xludf.DUMMYFUNCTION("GOOGLETRANSLATE(C1495,""fr"",""en"")"),"#VALUE!")</f>
        <v>#VALUE!</v>
      </c>
    </row>
    <row r="1496" ht="15.75" customHeight="1">
      <c r="A1496" s="1" t="s">
        <v>3313</v>
      </c>
      <c r="B1496" s="1" t="s">
        <v>3314</v>
      </c>
      <c r="C1496" s="1" t="s">
        <v>3315</v>
      </c>
      <c r="D1496" s="1" t="s">
        <v>9</v>
      </c>
      <c r="E1496" s="1" t="s">
        <v>10</v>
      </c>
      <c r="F1496" s="1" t="str">
        <f>IFERROR(__xludf.DUMMYFUNCTION("GOOGLETRANSLATE(C1496,""fr"",""en"")"),"#VALUE!")</f>
        <v>#VALUE!</v>
      </c>
    </row>
    <row r="1497" ht="15.75" customHeight="1">
      <c r="A1497" s="1" t="s">
        <v>3316</v>
      </c>
      <c r="B1497" s="1" t="s">
        <v>3317</v>
      </c>
      <c r="C1497" s="1" t="s">
        <v>3318</v>
      </c>
      <c r="D1497" s="1" t="s">
        <v>9</v>
      </c>
      <c r="E1497" s="1" t="s">
        <v>10</v>
      </c>
      <c r="F1497" s="1" t="str">
        <f>IFERROR(__xludf.DUMMYFUNCTION("GOOGLETRANSLATE(C1497,""fr"",""en"")"),"#VALUE!")</f>
        <v>#VALUE!</v>
      </c>
    </row>
    <row r="1498" ht="15.75" customHeight="1">
      <c r="A1498" s="1" t="s">
        <v>3319</v>
      </c>
      <c r="B1498" s="1" t="s">
        <v>3320</v>
      </c>
      <c r="C1498" s="1" t="s">
        <v>3321</v>
      </c>
      <c r="D1498" s="1" t="s">
        <v>9</v>
      </c>
      <c r="E1498" s="1" t="s">
        <v>10</v>
      </c>
      <c r="F1498" s="1" t="str">
        <f>IFERROR(__xludf.DUMMYFUNCTION("GOOGLETRANSLATE(C1498,""fr"",""en"")"),"#VALUE!")</f>
        <v>#VALUE!</v>
      </c>
    </row>
    <row r="1499" ht="15.75" customHeight="1">
      <c r="A1499" s="1" t="s">
        <v>3322</v>
      </c>
      <c r="B1499" s="1" t="s">
        <v>3323</v>
      </c>
      <c r="C1499" s="1" t="s">
        <v>3324</v>
      </c>
      <c r="D1499" s="1" t="s">
        <v>9</v>
      </c>
      <c r="E1499" s="1" t="s">
        <v>10</v>
      </c>
      <c r="F1499" s="1" t="str">
        <f>IFERROR(__xludf.DUMMYFUNCTION("GOOGLETRANSLATE(C1499,""fr"",""en"")"),"#VALUE!")</f>
        <v>#VALUE!</v>
      </c>
    </row>
    <row r="1500" ht="15.75" customHeight="1">
      <c r="A1500" s="1" t="s">
        <v>3322</v>
      </c>
      <c r="B1500" s="1" t="s">
        <v>3325</v>
      </c>
      <c r="C1500" s="1" t="s">
        <v>3326</v>
      </c>
      <c r="D1500" s="1" t="s">
        <v>9</v>
      </c>
      <c r="E1500" s="1" t="s">
        <v>10</v>
      </c>
      <c r="F1500" s="1" t="str">
        <f>IFERROR(__xludf.DUMMYFUNCTION("GOOGLETRANSLATE(C1500,""fr"",""en"")"),"#VALUE!")</f>
        <v>#VALUE!</v>
      </c>
    </row>
    <row r="1501" ht="15.75" customHeight="1">
      <c r="A1501" s="1" t="s">
        <v>3322</v>
      </c>
      <c r="B1501" s="1" t="s">
        <v>3327</v>
      </c>
      <c r="C1501" s="1" t="s">
        <v>3328</v>
      </c>
      <c r="D1501" s="1" t="s">
        <v>9</v>
      </c>
      <c r="E1501" s="1" t="s">
        <v>10</v>
      </c>
      <c r="F1501" s="1" t="str">
        <f>IFERROR(__xludf.DUMMYFUNCTION("GOOGLETRANSLATE(C1501,""fr"",""en"")"),"#VALUE!")</f>
        <v>#VALUE!</v>
      </c>
    </row>
    <row r="1502" ht="15.75" customHeight="1">
      <c r="A1502" s="1" t="s">
        <v>3329</v>
      </c>
      <c r="B1502" s="1" t="s">
        <v>3330</v>
      </c>
      <c r="C1502" s="1" t="s">
        <v>3331</v>
      </c>
      <c r="D1502" s="1" t="s">
        <v>9</v>
      </c>
      <c r="E1502" s="1" t="s">
        <v>10</v>
      </c>
      <c r="F1502" s="1" t="str">
        <f>IFERROR(__xludf.DUMMYFUNCTION("GOOGLETRANSLATE(C1502,""fr"",""en"")"),"#VALUE!")</f>
        <v>#VALUE!</v>
      </c>
    </row>
    <row r="1503" ht="15.75" customHeight="1">
      <c r="A1503" s="1" t="s">
        <v>3332</v>
      </c>
      <c r="B1503" s="1" t="s">
        <v>3333</v>
      </c>
      <c r="C1503" s="1" t="s">
        <v>3334</v>
      </c>
      <c r="D1503" s="1" t="s">
        <v>9</v>
      </c>
      <c r="E1503" s="1" t="s">
        <v>10</v>
      </c>
      <c r="F1503" s="1" t="str">
        <f>IFERROR(__xludf.DUMMYFUNCTION("GOOGLETRANSLATE(C1503,""fr"",""en"")"),"#VALUE!")</f>
        <v>#VALUE!</v>
      </c>
    </row>
    <row r="1504" ht="15.75" customHeight="1">
      <c r="A1504" s="1" t="s">
        <v>3335</v>
      </c>
      <c r="B1504" s="1" t="s">
        <v>3336</v>
      </c>
      <c r="C1504" s="1" t="s">
        <v>3337</v>
      </c>
      <c r="D1504" s="1" t="s">
        <v>9</v>
      </c>
      <c r="E1504" s="1" t="s">
        <v>10</v>
      </c>
      <c r="F1504" s="1" t="str">
        <f>IFERROR(__xludf.DUMMYFUNCTION("GOOGLETRANSLATE(C1504,""fr"",""en"")"),"#VALUE!")</f>
        <v>#VALUE!</v>
      </c>
    </row>
    <row r="1505" ht="15.75" customHeight="1">
      <c r="A1505" s="1" t="s">
        <v>3338</v>
      </c>
      <c r="B1505" s="1" t="s">
        <v>3339</v>
      </c>
      <c r="C1505" s="1" t="s">
        <v>3340</v>
      </c>
      <c r="D1505" s="1" t="s">
        <v>9</v>
      </c>
      <c r="E1505" s="1" t="s">
        <v>10</v>
      </c>
      <c r="F1505" s="1" t="str">
        <f>IFERROR(__xludf.DUMMYFUNCTION("GOOGLETRANSLATE(C1505,""fr"",""en"")"),"#VALUE!")</f>
        <v>#VALUE!</v>
      </c>
    </row>
    <row r="1506" ht="15.75" customHeight="1">
      <c r="A1506" s="1" t="s">
        <v>3341</v>
      </c>
      <c r="B1506" s="1" t="s">
        <v>3342</v>
      </c>
      <c r="C1506" s="1" t="s">
        <v>3343</v>
      </c>
      <c r="D1506" s="1" t="s">
        <v>9</v>
      </c>
      <c r="E1506" s="1" t="s">
        <v>10</v>
      </c>
      <c r="F1506" s="1" t="str">
        <f>IFERROR(__xludf.DUMMYFUNCTION("GOOGLETRANSLATE(C1506,""fr"",""en"")"),"#VALUE!")</f>
        <v>#VALUE!</v>
      </c>
    </row>
    <row r="1507" ht="15.75" customHeight="1">
      <c r="A1507" s="1" t="s">
        <v>3344</v>
      </c>
      <c r="B1507" s="1" t="s">
        <v>3345</v>
      </c>
      <c r="C1507" s="1" t="s">
        <v>3346</v>
      </c>
      <c r="D1507" s="1" t="s">
        <v>9</v>
      </c>
      <c r="E1507" s="1" t="s">
        <v>10</v>
      </c>
      <c r="F1507" s="1" t="str">
        <f>IFERROR(__xludf.DUMMYFUNCTION("GOOGLETRANSLATE(C1507,""fr"",""en"")"),"#VALUE!")</f>
        <v>#VALUE!</v>
      </c>
    </row>
    <row r="1508" ht="15.75" customHeight="1">
      <c r="A1508" s="1" t="s">
        <v>3347</v>
      </c>
      <c r="B1508" s="1" t="s">
        <v>3348</v>
      </c>
      <c r="C1508" s="1" t="s">
        <v>3349</v>
      </c>
      <c r="D1508" s="1" t="s">
        <v>9</v>
      </c>
      <c r="E1508" s="1" t="s">
        <v>10</v>
      </c>
      <c r="F1508" s="1" t="str">
        <f>IFERROR(__xludf.DUMMYFUNCTION("GOOGLETRANSLATE(C1508,""fr"",""en"")"),"#VALUE!")</f>
        <v>#VALUE!</v>
      </c>
    </row>
    <row r="1509" ht="15.75" customHeight="1">
      <c r="A1509" s="1" t="s">
        <v>3350</v>
      </c>
      <c r="B1509" s="1" t="s">
        <v>3351</v>
      </c>
      <c r="C1509" s="1" t="s">
        <v>3352</v>
      </c>
      <c r="D1509" s="1" t="s">
        <v>9</v>
      </c>
      <c r="E1509" s="1" t="s">
        <v>10</v>
      </c>
      <c r="F1509" s="1" t="str">
        <f>IFERROR(__xludf.DUMMYFUNCTION("GOOGLETRANSLATE(C1509,""fr"",""en"")"),"#VALUE!")</f>
        <v>#VALUE!</v>
      </c>
    </row>
    <row r="1510" ht="15.75" customHeight="1">
      <c r="A1510" s="1" t="s">
        <v>3350</v>
      </c>
      <c r="B1510" s="1" t="s">
        <v>3353</v>
      </c>
      <c r="C1510" s="1" t="s">
        <v>3354</v>
      </c>
      <c r="D1510" s="1" t="s">
        <v>9</v>
      </c>
      <c r="E1510" s="1" t="s">
        <v>10</v>
      </c>
      <c r="F1510" s="1" t="str">
        <f>IFERROR(__xludf.DUMMYFUNCTION("GOOGLETRANSLATE(C1510,""fr"",""en"")"),"#VALUE!")</f>
        <v>#VALUE!</v>
      </c>
    </row>
    <row r="1511" ht="15.75" customHeight="1">
      <c r="A1511" s="1" t="s">
        <v>3355</v>
      </c>
      <c r="B1511" s="1" t="s">
        <v>3356</v>
      </c>
      <c r="C1511" s="1" t="s">
        <v>3357</v>
      </c>
      <c r="D1511" s="1" t="s">
        <v>9</v>
      </c>
      <c r="E1511" s="1" t="s">
        <v>10</v>
      </c>
      <c r="F1511" s="1" t="str">
        <f>IFERROR(__xludf.DUMMYFUNCTION("GOOGLETRANSLATE(C1511,""fr"",""en"")"),"TO BAN!!!!! I should have come to this site before subscribing! Sinister since the end of February and still nothing! Agents never have access to my file! Lack of total professionalism! An agent even came to insinuate that I was a liar about my disaster! "&amp;"Aberrant! You have the rights to compensation for payment delays, find out!")</f>
        <v>TO BAN!!!!! I should have come to this site before subscribing! Sinister since the end of February and still nothing! Agents never have access to my file! Lack of total professionalism! An agent even came to insinuate that I was a liar about my disaster! Aberrant! You have the rights to compensation for payment delays, find out!</v>
      </c>
    </row>
    <row r="1512" ht="15.75" customHeight="1">
      <c r="A1512" s="1" t="s">
        <v>3358</v>
      </c>
      <c r="B1512" s="1" t="s">
        <v>3359</v>
      </c>
      <c r="C1512" s="1" t="s">
        <v>3360</v>
      </c>
      <c r="D1512" s="1" t="s">
        <v>9</v>
      </c>
      <c r="E1512" s="1" t="s">
        <v>10</v>
      </c>
      <c r="F1512" s="1" t="str">
        <f>IFERROR(__xludf.DUMMYFUNCTION("GOOGLETRANSLATE(C1512,""fr"",""en"")"),"#VALUE!")</f>
        <v>#VALUE!</v>
      </c>
    </row>
    <row r="1513" ht="15.75" customHeight="1">
      <c r="A1513" s="1" t="s">
        <v>3361</v>
      </c>
      <c r="B1513" s="1" t="s">
        <v>3362</v>
      </c>
      <c r="C1513" s="1" t="s">
        <v>3363</v>
      </c>
      <c r="D1513" s="1" t="s">
        <v>9</v>
      </c>
      <c r="E1513" s="1" t="s">
        <v>10</v>
      </c>
      <c r="F1513" s="1" t="str">
        <f>IFERROR(__xludf.DUMMYFUNCTION("GOOGLETRANSLATE(C1513,""fr"",""en"")"),"#VALUE!")</f>
        <v>#VALUE!</v>
      </c>
    </row>
    <row r="1514" ht="15.75" customHeight="1">
      <c r="A1514" s="1" t="s">
        <v>3364</v>
      </c>
      <c r="B1514" s="1" t="s">
        <v>3365</v>
      </c>
      <c r="C1514" s="1" t="s">
        <v>3366</v>
      </c>
      <c r="D1514" s="1" t="s">
        <v>9</v>
      </c>
      <c r="E1514" s="1" t="s">
        <v>10</v>
      </c>
      <c r="F1514" s="1" t="str">
        <f>IFERROR(__xludf.DUMMYFUNCTION("GOOGLETRANSLATE(C1514,""fr"",""en"")"),"#VALUE!")</f>
        <v>#VALUE!</v>
      </c>
    </row>
    <row r="1515" ht="15.75" customHeight="1">
      <c r="A1515" s="1" t="s">
        <v>3364</v>
      </c>
      <c r="B1515" s="1" t="s">
        <v>3367</v>
      </c>
      <c r="C1515" s="1" t="s">
        <v>3368</v>
      </c>
      <c r="D1515" s="1" t="s">
        <v>9</v>
      </c>
      <c r="E1515" s="1" t="s">
        <v>10</v>
      </c>
      <c r="F1515" s="1" t="str">
        <f>IFERROR(__xludf.DUMMYFUNCTION("GOOGLETRANSLATE(C1515,""fr"",""en"")"),"#VALUE!")</f>
        <v>#VALUE!</v>
      </c>
    </row>
    <row r="1516" ht="15.75" customHeight="1">
      <c r="A1516" s="1" t="s">
        <v>3369</v>
      </c>
      <c r="B1516" s="1" t="s">
        <v>3370</v>
      </c>
      <c r="C1516" s="1" t="s">
        <v>3371</v>
      </c>
      <c r="D1516" s="1" t="s">
        <v>9</v>
      </c>
      <c r="E1516" s="1" t="s">
        <v>10</v>
      </c>
      <c r="F1516" s="1" t="str">
        <f>IFERROR(__xludf.DUMMYFUNCTION("GOOGLETRANSLATE(C1516,""fr"",""en"")"),"#VALUE!")</f>
        <v>#VALUE!</v>
      </c>
    </row>
    <row r="1517" ht="15.75" customHeight="1">
      <c r="A1517" s="1" t="s">
        <v>3369</v>
      </c>
      <c r="B1517" s="1" t="s">
        <v>3372</v>
      </c>
      <c r="C1517" s="1" t="s">
        <v>3373</v>
      </c>
      <c r="D1517" s="1" t="s">
        <v>9</v>
      </c>
      <c r="E1517" s="1" t="s">
        <v>10</v>
      </c>
      <c r="F1517" s="1" t="str">
        <f>IFERROR(__xludf.DUMMYFUNCTION("GOOGLETRANSLATE(C1517,""fr"",""en"")"),"#VALUE!")</f>
        <v>#VALUE!</v>
      </c>
    </row>
    <row r="1518" ht="15.75" customHeight="1">
      <c r="A1518" s="1" t="s">
        <v>3374</v>
      </c>
      <c r="B1518" s="1" t="s">
        <v>3375</v>
      </c>
      <c r="C1518" s="1" t="s">
        <v>3376</v>
      </c>
      <c r="D1518" s="1" t="s">
        <v>9</v>
      </c>
      <c r="E1518" s="1" t="s">
        <v>10</v>
      </c>
      <c r="F1518" s="1" t="str">
        <f>IFERROR(__xludf.DUMMYFUNCTION("GOOGLETRANSLATE(C1518,""fr"",""en"")"),"#VALUE!")</f>
        <v>#VALUE!</v>
      </c>
    </row>
    <row r="1519" ht="15.75" customHeight="1">
      <c r="A1519" s="1" t="s">
        <v>3377</v>
      </c>
      <c r="B1519" s="1" t="s">
        <v>3378</v>
      </c>
      <c r="C1519" s="1" t="s">
        <v>3379</v>
      </c>
      <c r="D1519" s="1" t="s">
        <v>9</v>
      </c>
      <c r="E1519" s="1" t="s">
        <v>10</v>
      </c>
      <c r="F1519" s="1" t="str">
        <f>IFERROR(__xludf.DUMMYFUNCTION("GOOGLETRANSLATE(C1519,""fr"",""en"")"),"#VALUE!")</f>
        <v>#VALUE!</v>
      </c>
    </row>
    <row r="1520" ht="15.75" customHeight="1">
      <c r="A1520" s="1" t="s">
        <v>3380</v>
      </c>
      <c r="B1520" s="1" t="s">
        <v>3381</v>
      </c>
      <c r="C1520" s="1" t="s">
        <v>3382</v>
      </c>
      <c r="D1520" s="1" t="s">
        <v>9</v>
      </c>
      <c r="E1520" s="1" t="s">
        <v>10</v>
      </c>
      <c r="F1520" s="1" t="str">
        <f>IFERROR(__xludf.DUMMYFUNCTION("GOOGLETRANSLATE(C1520,""fr"",""en"")"),"#VALUE!")</f>
        <v>#VALUE!</v>
      </c>
    </row>
    <row r="1521" ht="15.75" customHeight="1">
      <c r="A1521" s="1" t="s">
        <v>3383</v>
      </c>
      <c r="B1521" s="1" t="s">
        <v>3384</v>
      </c>
      <c r="C1521" s="1" t="s">
        <v>3385</v>
      </c>
      <c r="D1521" s="1" t="s">
        <v>9</v>
      </c>
      <c r="E1521" s="1" t="s">
        <v>10</v>
      </c>
      <c r="F1521" s="1" t="str">
        <f>IFERROR(__xludf.DUMMYFUNCTION("GOOGLETRANSLATE(C1521,""fr"",""en"")"),"#VALUE!")</f>
        <v>#VALUE!</v>
      </c>
    </row>
    <row r="1522" ht="15.75" customHeight="1">
      <c r="A1522" s="1" t="s">
        <v>3386</v>
      </c>
      <c r="B1522" s="1" t="s">
        <v>3387</v>
      </c>
      <c r="C1522" s="1" t="s">
        <v>3388</v>
      </c>
      <c r="D1522" s="1" t="s">
        <v>9</v>
      </c>
      <c r="E1522" s="1" t="s">
        <v>10</v>
      </c>
      <c r="F1522" s="1" t="str">
        <f>IFERROR(__xludf.DUMMYFUNCTION("GOOGLETRANSLATE(C1522,""fr"",""en"")"),"#VALUE!")</f>
        <v>#VALUE!</v>
      </c>
    </row>
    <row r="1523" ht="15.75" customHeight="1">
      <c r="A1523" s="1" t="s">
        <v>3389</v>
      </c>
      <c r="B1523" s="1" t="s">
        <v>3390</v>
      </c>
      <c r="C1523" s="1" t="s">
        <v>3391</v>
      </c>
      <c r="D1523" s="1" t="s">
        <v>9</v>
      </c>
      <c r="E1523" s="1" t="s">
        <v>10</v>
      </c>
      <c r="F1523" s="1" t="str">
        <f>IFERROR(__xludf.DUMMYFUNCTION("GOOGLETRANSLATE(C1523,""fr"",""en"")"),"#VALUE!")</f>
        <v>#VALUE!</v>
      </c>
    </row>
    <row r="1524" ht="15.75" customHeight="1">
      <c r="A1524" s="1" t="s">
        <v>3392</v>
      </c>
      <c r="B1524" s="1" t="s">
        <v>3393</v>
      </c>
      <c r="C1524" s="1" t="s">
        <v>3394</v>
      </c>
      <c r="D1524" s="1" t="s">
        <v>9</v>
      </c>
      <c r="E1524" s="1" t="s">
        <v>10</v>
      </c>
      <c r="F1524" s="1" t="str">
        <f>IFERROR(__xludf.DUMMYFUNCTION("GOOGLETRANSLATE(C1524,""fr"",""en"")"),"#VALUE!")</f>
        <v>#VALUE!</v>
      </c>
    </row>
    <row r="1525" ht="15.75" customHeight="1">
      <c r="A1525" s="1" t="s">
        <v>3392</v>
      </c>
      <c r="B1525" s="1" t="s">
        <v>3395</v>
      </c>
      <c r="C1525" s="1" t="s">
        <v>3396</v>
      </c>
      <c r="D1525" s="1" t="s">
        <v>9</v>
      </c>
      <c r="E1525" s="1" t="s">
        <v>10</v>
      </c>
      <c r="F1525" s="1" t="str">
        <f>IFERROR(__xludf.DUMMYFUNCTION("GOOGLETRANSLATE(C1525,""fr"",""en"")"),"#VALUE!")</f>
        <v>#VALUE!</v>
      </c>
    </row>
    <row r="1526" ht="15.75" customHeight="1">
      <c r="A1526" s="1" t="s">
        <v>3397</v>
      </c>
      <c r="B1526" s="1" t="s">
        <v>3398</v>
      </c>
      <c r="C1526" s="1" t="s">
        <v>3399</v>
      </c>
      <c r="D1526" s="1" t="s">
        <v>9</v>
      </c>
      <c r="E1526" s="1" t="s">
        <v>10</v>
      </c>
      <c r="F1526" s="1" t="str">
        <f>IFERROR(__xludf.DUMMYFUNCTION("GOOGLETRANSLATE(C1526,""fr"",""en"")"),"#VALUE!")</f>
        <v>#VALUE!</v>
      </c>
    </row>
    <row r="1527" ht="15.75" customHeight="1">
      <c r="A1527" s="1" t="s">
        <v>3400</v>
      </c>
      <c r="B1527" s="1" t="s">
        <v>3401</v>
      </c>
      <c r="C1527" s="1" t="s">
        <v>3402</v>
      </c>
      <c r="D1527" s="1" t="s">
        <v>9</v>
      </c>
      <c r="E1527" s="1" t="s">
        <v>10</v>
      </c>
      <c r="F1527" s="1" t="str">
        <f>IFERROR(__xludf.DUMMYFUNCTION("GOOGLETRANSLATE(C1527,""fr"",""en"")"),"#VALUE!")</f>
        <v>#VALUE!</v>
      </c>
    </row>
    <row r="1528" ht="15.75" customHeight="1">
      <c r="A1528" s="1" t="s">
        <v>3403</v>
      </c>
      <c r="B1528" s="1" t="s">
        <v>3404</v>
      </c>
      <c r="C1528" s="1" t="s">
        <v>3405</v>
      </c>
      <c r="D1528" s="1" t="s">
        <v>9</v>
      </c>
      <c r="E1528" s="1" t="s">
        <v>10</v>
      </c>
      <c r="F1528" s="1" t="str">
        <f>IFERROR(__xludf.DUMMYFUNCTION("GOOGLETRANSLATE(C1528,""fr"",""en"")"),"#VALUE!")</f>
        <v>#VALUE!</v>
      </c>
    </row>
    <row r="1529" ht="15.75" customHeight="1">
      <c r="A1529" s="1" t="s">
        <v>3406</v>
      </c>
      <c r="B1529" s="1" t="s">
        <v>3407</v>
      </c>
      <c r="C1529" s="1" t="s">
        <v>3408</v>
      </c>
      <c r="D1529" s="1" t="s">
        <v>9</v>
      </c>
      <c r="E1529" s="1" t="s">
        <v>10</v>
      </c>
      <c r="F1529" s="1" t="str">
        <f>IFERROR(__xludf.DUMMYFUNCTION("GOOGLETRANSLATE(C1529,""fr"",""en"")"),"#VALUE!")</f>
        <v>#VALUE!</v>
      </c>
    </row>
    <row r="1530" ht="15.75" customHeight="1">
      <c r="A1530" s="1" t="s">
        <v>3409</v>
      </c>
      <c r="B1530" s="1" t="s">
        <v>3410</v>
      </c>
      <c r="C1530" s="1" t="s">
        <v>3411</v>
      </c>
      <c r="D1530" s="1" t="s">
        <v>9</v>
      </c>
      <c r="E1530" s="1" t="s">
        <v>10</v>
      </c>
      <c r="F1530" s="1" t="str">
        <f>IFERROR(__xludf.DUMMYFUNCTION("GOOGLETRANSLATE(C1530,""fr"",""en"")"),"#VALUE!")</f>
        <v>#VALUE!</v>
      </c>
    </row>
    <row r="1531" ht="15.75" customHeight="1">
      <c r="A1531" s="1" t="s">
        <v>3412</v>
      </c>
      <c r="B1531" s="1" t="s">
        <v>3413</v>
      </c>
      <c r="C1531" s="1" t="s">
        <v>3414</v>
      </c>
      <c r="D1531" s="1" t="s">
        <v>9</v>
      </c>
      <c r="E1531" s="1" t="s">
        <v>10</v>
      </c>
      <c r="F1531" s="1" t="str">
        <f>IFERROR(__xludf.DUMMYFUNCTION("GOOGLETRANSLATE(C1531,""fr"",""en"")"),"Good luck to those who have just subscribed to them! This insurance is good to take your money and you should not have any problems! For those who can start from this insurance company, I strongly advise to go and see elsewhere!")</f>
        <v>Good luck to those who have just subscribed to them! This insurance is good to take your money and you should not have any problems! For those who can start from this insurance company, I strongly advise to go and see elsewhere!</v>
      </c>
    </row>
    <row r="1532" ht="15.75" customHeight="1">
      <c r="A1532" s="1" t="s">
        <v>3415</v>
      </c>
      <c r="B1532" s="1" t="s">
        <v>3416</v>
      </c>
      <c r="C1532" s="1" t="s">
        <v>3417</v>
      </c>
      <c r="D1532" s="1" t="s">
        <v>9</v>
      </c>
      <c r="E1532" s="1" t="s">
        <v>10</v>
      </c>
      <c r="F1532" s="1" t="str">
        <f>IFERROR(__xludf.DUMMYFUNCTION("GOOGLETRANSLATE(C1532,""fr"",""en"")"),"#VALUE!")</f>
        <v>#VALUE!</v>
      </c>
    </row>
    <row r="1533" ht="15.75" customHeight="1">
      <c r="A1533" s="1" t="s">
        <v>3418</v>
      </c>
      <c r="B1533" s="1" t="s">
        <v>3419</v>
      </c>
      <c r="C1533" s="1" t="s">
        <v>3420</v>
      </c>
      <c r="D1533" s="1" t="s">
        <v>9</v>
      </c>
      <c r="E1533" s="1" t="s">
        <v>10</v>
      </c>
      <c r="F1533" s="1" t="str">
        <f>IFERROR(__xludf.DUMMYFUNCTION("GOOGLETRANSLATE(C1533,""fr"",""en"")"),"#VALUE!")</f>
        <v>#VALUE!</v>
      </c>
    </row>
    <row r="1534" ht="15.75" customHeight="1">
      <c r="A1534" s="1" t="s">
        <v>3421</v>
      </c>
      <c r="B1534" s="1" t="s">
        <v>3422</v>
      </c>
      <c r="C1534" s="1" t="s">
        <v>3423</v>
      </c>
      <c r="D1534" s="1" t="s">
        <v>9</v>
      </c>
      <c r="E1534" s="1" t="s">
        <v>10</v>
      </c>
      <c r="F1534" s="1" t="str">
        <f>IFERROR(__xludf.DUMMYFUNCTION("GOOGLETRANSLATE(C1534,""fr"",""en"")"),"#VALUE!")</f>
        <v>#VALUE!</v>
      </c>
    </row>
    <row r="1535" ht="15.75" customHeight="1">
      <c r="A1535" s="1" t="s">
        <v>3424</v>
      </c>
      <c r="B1535" s="1" t="s">
        <v>3425</v>
      </c>
      <c r="C1535" s="1" t="s">
        <v>3426</v>
      </c>
      <c r="D1535" s="1" t="s">
        <v>9</v>
      </c>
      <c r="E1535" s="1" t="s">
        <v>10</v>
      </c>
      <c r="F1535" s="1" t="str">
        <f>IFERROR(__xludf.DUMMYFUNCTION("GOOGLETRANSLATE(C1535,""fr"",""en"")"),"#VALUE!")</f>
        <v>#VALUE!</v>
      </c>
    </row>
    <row r="1536" ht="15.75" customHeight="1">
      <c r="A1536" s="1" t="s">
        <v>3424</v>
      </c>
      <c r="B1536" s="1" t="s">
        <v>3427</v>
      </c>
      <c r="C1536" s="1" t="s">
        <v>3428</v>
      </c>
      <c r="D1536" s="1" t="s">
        <v>9</v>
      </c>
      <c r="E1536" s="1" t="s">
        <v>10</v>
      </c>
      <c r="F1536" s="1" t="str">
        <f>IFERROR(__xludf.DUMMYFUNCTION("GOOGLETRANSLATE(C1536,""fr"",""en"")"),"#VALUE!")</f>
        <v>#VALUE!</v>
      </c>
    </row>
    <row r="1537" ht="15.75" customHeight="1">
      <c r="A1537" s="1" t="s">
        <v>3424</v>
      </c>
      <c r="B1537" s="1" t="s">
        <v>3429</v>
      </c>
      <c r="C1537" s="1" t="s">
        <v>3430</v>
      </c>
      <c r="D1537" s="1" t="s">
        <v>9</v>
      </c>
      <c r="E1537" s="1" t="s">
        <v>10</v>
      </c>
      <c r="F1537" s="1" t="str">
        <f>IFERROR(__xludf.DUMMYFUNCTION("GOOGLETRANSLATE(C1537,""fr"",""en"")"),"#VALUE!")</f>
        <v>#VALUE!</v>
      </c>
    </row>
    <row r="1538" ht="15.75" customHeight="1">
      <c r="A1538" s="1" t="s">
        <v>3431</v>
      </c>
      <c r="B1538" s="1" t="s">
        <v>3432</v>
      </c>
      <c r="C1538" s="1" t="s">
        <v>3433</v>
      </c>
      <c r="D1538" s="1" t="s">
        <v>9</v>
      </c>
      <c r="E1538" s="1" t="s">
        <v>10</v>
      </c>
      <c r="F1538" s="1" t="str">
        <f>IFERROR(__xludf.DUMMYFUNCTION("GOOGLETRANSLATE(C1538,""fr"",""en"")"),"#VALUE!")</f>
        <v>#VALUE!</v>
      </c>
    </row>
    <row r="1539" ht="15.75" customHeight="1">
      <c r="A1539" s="1" t="s">
        <v>3434</v>
      </c>
      <c r="B1539" s="1" t="s">
        <v>3435</v>
      </c>
      <c r="C1539" s="1" t="s">
        <v>3436</v>
      </c>
      <c r="D1539" s="1" t="s">
        <v>9</v>
      </c>
      <c r="E1539" s="1" t="s">
        <v>10</v>
      </c>
      <c r="F1539" s="1" t="str">
        <f>IFERROR(__xludf.DUMMYFUNCTION("GOOGLETRANSLATE(C1539,""fr"",""en"")"),"#VALUE!")</f>
        <v>#VALUE!</v>
      </c>
    </row>
    <row r="1540" ht="15.75" customHeight="1">
      <c r="A1540" s="1" t="s">
        <v>3434</v>
      </c>
      <c r="B1540" s="1" t="s">
        <v>3437</v>
      </c>
      <c r="C1540" s="1" t="s">
        <v>3438</v>
      </c>
      <c r="D1540" s="1" t="s">
        <v>9</v>
      </c>
      <c r="E1540" s="1" t="s">
        <v>10</v>
      </c>
      <c r="F1540" s="1" t="str">
        <f>IFERROR(__xludf.DUMMYFUNCTION("GOOGLETRANSLATE(C1540,""fr"",""en"")"),"#VALUE!")</f>
        <v>#VALUE!</v>
      </c>
    </row>
    <row r="1541" ht="15.75" customHeight="1">
      <c r="A1541" s="1" t="s">
        <v>3439</v>
      </c>
      <c r="B1541" s="1" t="s">
        <v>3440</v>
      </c>
      <c r="C1541" s="1" t="s">
        <v>3441</v>
      </c>
      <c r="D1541" s="1" t="s">
        <v>9</v>
      </c>
      <c r="E1541" s="1" t="s">
        <v>10</v>
      </c>
      <c r="F1541" s="1" t="str">
        <f>IFERROR(__xludf.DUMMYFUNCTION("GOOGLETRANSLATE(C1541,""fr"",""en"")"),"#VALUE!")</f>
        <v>#VALUE!</v>
      </c>
    </row>
    <row r="1542" ht="15.75" customHeight="1">
      <c r="A1542" s="1" t="s">
        <v>3442</v>
      </c>
      <c r="B1542" s="1" t="s">
        <v>3443</v>
      </c>
      <c r="C1542" s="1" t="s">
        <v>3444</v>
      </c>
      <c r="D1542" s="1" t="s">
        <v>9</v>
      </c>
      <c r="E1542" s="1" t="s">
        <v>10</v>
      </c>
      <c r="F1542" s="1" t="str">
        <f>IFERROR(__xludf.DUMMYFUNCTION("GOOGLETRANSLATE(C1542,""fr"",""en"")"),"#VALUE!")</f>
        <v>#VALUE!</v>
      </c>
    </row>
    <row r="1543" ht="15.75" customHeight="1">
      <c r="A1543" s="1" t="s">
        <v>3445</v>
      </c>
      <c r="B1543" s="1" t="s">
        <v>3446</v>
      </c>
      <c r="C1543" s="1" t="s">
        <v>3447</v>
      </c>
      <c r="D1543" s="1" t="s">
        <v>9</v>
      </c>
      <c r="E1543" s="1" t="s">
        <v>10</v>
      </c>
      <c r="F1543" s="1" t="str">
        <f>IFERROR(__xludf.DUMMYFUNCTION("GOOGLETRANSLATE(C1543,""fr"",""en"")"),"#VALUE!")</f>
        <v>#VALUE!</v>
      </c>
    </row>
    <row r="1544" ht="15.75" customHeight="1">
      <c r="A1544" s="1" t="s">
        <v>3448</v>
      </c>
      <c r="B1544" s="1" t="s">
        <v>3449</v>
      </c>
      <c r="C1544" s="1" t="s">
        <v>3450</v>
      </c>
      <c r="D1544" s="1" t="s">
        <v>9</v>
      </c>
      <c r="E1544" s="1" t="s">
        <v>10</v>
      </c>
      <c r="F1544" s="1" t="str">
        <f>IFERROR(__xludf.DUMMYFUNCTION("GOOGLETRANSLATE(C1544,""fr"",""en"")"),"#VALUE!")</f>
        <v>#VALUE!</v>
      </c>
    </row>
    <row r="1545" ht="15.75" customHeight="1">
      <c r="A1545" s="1" t="s">
        <v>3451</v>
      </c>
      <c r="B1545" s="1" t="s">
        <v>3452</v>
      </c>
      <c r="C1545" s="1" t="s">
        <v>3453</v>
      </c>
      <c r="D1545" s="1" t="s">
        <v>9</v>
      </c>
      <c r="E1545" s="1" t="s">
        <v>10</v>
      </c>
      <c r="F1545" s="1" t="str">
        <f>IFERROR(__xludf.DUMMYFUNCTION("GOOGLETRANSLATE(C1545,""fr"",""en"")"),"#VALUE!")</f>
        <v>#VALUE!</v>
      </c>
    </row>
    <row r="1546" ht="15.75" customHeight="1">
      <c r="A1546" s="1" t="s">
        <v>3454</v>
      </c>
      <c r="B1546" s="1" t="s">
        <v>3455</v>
      </c>
      <c r="C1546" s="1" t="s">
        <v>3456</v>
      </c>
      <c r="D1546" s="1" t="s">
        <v>9</v>
      </c>
      <c r="E1546" s="1" t="s">
        <v>10</v>
      </c>
      <c r="F1546" s="1" t="str">
        <f>IFERROR(__xludf.DUMMYFUNCTION("GOOGLETRANSLATE(C1546,""fr"",""en"")"),"#VALUE!")</f>
        <v>#VALUE!</v>
      </c>
    </row>
    <row r="1547" ht="15.75" customHeight="1">
      <c r="A1547" s="1" t="s">
        <v>3457</v>
      </c>
      <c r="B1547" s="1" t="s">
        <v>3458</v>
      </c>
      <c r="C1547" s="1" t="s">
        <v>3459</v>
      </c>
      <c r="D1547" s="1" t="s">
        <v>9</v>
      </c>
      <c r="E1547" s="1" t="s">
        <v>10</v>
      </c>
      <c r="F1547" s="1" t="str">
        <f>IFERROR(__xludf.DUMMYFUNCTION("GOOGLETRANSLATE(C1547,""fr"",""en"")"),"#VALUE!")</f>
        <v>#VALUE!</v>
      </c>
    </row>
    <row r="1548" ht="15.75" customHeight="1">
      <c r="A1548" s="1" t="s">
        <v>3457</v>
      </c>
      <c r="B1548" s="1" t="s">
        <v>3460</v>
      </c>
      <c r="C1548" s="1" t="s">
        <v>3461</v>
      </c>
      <c r="D1548" s="1" t="s">
        <v>9</v>
      </c>
      <c r="E1548" s="1" t="s">
        <v>10</v>
      </c>
      <c r="F1548" s="1" t="str">
        <f>IFERROR(__xludf.DUMMYFUNCTION("GOOGLETRANSLATE(C1548,""fr"",""en"")"),"#VALUE!")</f>
        <v>#VALUE!</v>
      </c>
    </row>
    <row r="1549" ht="15.75" customHeight="1">
      <c r="A1549" s="1" t="s">
        <v>3462</v>
      </c>
      <c r="B1549" s="1" t="s">
        <v>3463</v>
      </c>
      <c r="C1549" s="1" t="s">
        <v>3464</v>
      </c>
      <c r="D1549" s="1" t="s">
        <v>9</v>
      </c>
      <c r="E1549" s="1" t="s">
        <v>10</v>
      </c>
      <c r="F1549" s="1" t="str">
        <f>IFERROR(__xludf.DUMMYFUNCTION("GOOGLETRANSLATE(C1549,""fr"",""en"")"),"#VALUE!")</f>
        <v>#VALUE!</v>
      </c>
    </row>
    <row r="1550" ht="15.75" customHeight="1">
      <c r="A1550" s="1" t="s">
        <v>3465</v>
      </c>
      <c r="B1550" s="1" t="s">
        <v>3466</v>
      </c>
      <c r="C1550" s="1" t="s">
        <v>3467</v>
      </c>
      <c r="D1550" s="1" t="s">
        <v>9</v>
      </c>
      <c r="E1550" s="1" t="s">
        <v>10</v>
      </c>
      <c r="F1550" s="1" t="str">
        <f>IFERROR(__xludf.DUMMYFUNCTION("GOOGLETRANSLATE(C1550,""fr"",""en"")"),"#VALUE!")</f>
        <v>#VALUE!</v>
      </c>
    </row>
    <row r="1551" ht="15.75" customHeight="1">
      <c r="A1551" s="1" t="s">
        <v>3465</v>
      </c>
      <c r="B1551" s="1" t="s">
        <v>3468</v>
      </c>
      <c r="C1551" s="1" t="s">
        <v>3469</v>
      </c>
      <c r="D1551" s="1" t="s">
        <v>9</v>
      </c>
      <c r="E1551" s="1" t="s">
        <v>10</v>
      </c>
      <c r="F1551" s="1" t="str">
        <f>IFERROR(__xludf.DUMMYFUNCTION("GOOGLETRANSLATE(C1551,""fr"",""en"")"),"#VALUE!")</f>
        <v>#VALUE!</v>
      </c>
    </row>
    <row r="1552" ht="15.75" customHeight="1">
      <c r="A1552" s="1" t="s">
        <v>3470</v>
      </c>
      <c r="B1552" s="1" t="s">
        <v>3471</v>
      </c>
      <c r="C1552" s="1" t="s">
        <v>3472</v>
      </c>
      <c r="D1552" s="1" t="s">
        <v>9</v>
      </c>
      <c r="E1552" s="1" t="s">
        <v>10</v>
      </c>
      <c r="F1552" s="1" t="str">
        <f>IFERROR(__xludf.DUMMYFUNCTION("GOOGLETRANSLATE(C1552,""fr"",""en"")"),"#VALUE!")</f>
        <v>#VALUE!</v>
      </c>
    </row>
    <row r="1553" ht="15.75" customHeight="1">
      <c r="A1553" s="1" t="s">
        <v>3473</v>
      </c>
      <c r="B1553" s="1" t="s">
        <v>3474</v>
      </c>
      <c r="C1553" s="1" t="s">
        <v>3475</v>
      </c>
      <c r="D1553" s="1" t="s">
        <v>9</v>
      </c>
      <c r="E1553" s="1" t="s">
        <v>10</v>
      </c>
      <c r="F1553" s="1" t="str">
        <f>IFERROR(__xludf.DUMMYFUNCTION("GOOGLETRANSLATE(C1553,""fr"",""en"")"),"#VALUE!")</f>
        <v>#VALUE!</v>
      </c>
    </row>
    <row r="1554" ht="15.75" customHeight="1">
      <c r="A1554" s="1" t="s">
        <v>3476</v>
      </c>
      <c r="B1554" s="1" t="s">
        <v>3477</v>
      </c>
      <c r="C1554" s="1" t="s">
        <v>3478</v>
      </c>
      <c r="D1554" s="1" t="s">
        <v>9</v>
      </c>
      <c r="E1554" s="1" t="s">
        <v>10</v>
      </c>
      <c r="F1554" s="1" t="str">
        <f>IFERROR(__xludf.DUMMYFUNCTION("GOOGLETRANSLATE(C1554,""fr"",""en"")"),"#VALUE!")</f>
        <v>#VALUE!</v>
      </c>
    </row>
    <row r="1555" ht="15.75" customHeight="1">
      <c r="A1555" s="1" t="s">
        <v>3476</v>
      </c>
      <c r="B1555" s="1" t="s">
        <v>3479</v>
      </c>
      <c r="C1555" s="1" t="s">
        <v>3480</v>
      </c>
      <c r="D1555" s="1" t="s">
        <v>9</v>
      </c>
      <c r="E1555" s="1" t="s">
        <v>10</v>
      </c>
      <c r="F1555" s="1" t="str">
        <f>IFERROR(__xludf.DUMMYFUNCTION("GOOGLETRANSLATE(C1555,""fr"",""en"")"),"#VALUE!")</f>
        <v>#VALUE!</v>
      </c>
    </row>
    <row r="1556" ht="15.75" customHeight="1">
      <c r="A1556" s="1" t="s">
        <v>3481</v>
      </c>
      <c r="B1556" s="1" t="s">
        <v>3482</v>
      </c>
      <c r="C1556" s="1" t="s">
        <v>3483</v>
      </c>
      <c r="D1556" s="1" t="s">
        <v>9</v>
      </c>
      <c r="E1556" s="1" t="s">
        <v>10</v>
      </c>
      <c r="F1556" s="1" t="str">
        <f>IFERROR(__xludf.DUMMYFUNCTION("GOOGLETRANSLATE(C1556,""fr"",""en"")"),"#VALUE!")</f>
        <v>#VALUE!</v>
      </c>
    </row>
    <row r="1557" ht="15.75" customHeight="1">
      <c r="A1557" s="1" t="s">
        <v>3484</v>
      </c>
      <c r="B1557" s="1" t="s">
        <v>3485</v>
      </c>
      <c r="C1557" s="1" t="s">
        <v>3486</v>
      </c>
      <c r="D1557" s="1" t="s">
        <v>9</v>
      </c>
      <c r="E1557" s="1" t="s">
        <v>10</v>
      </c>
      <c r="F1557" s="1" t="str">
        <f>IFERROR(__xludf.DUMMYFUNCTION("GOOGLETRANSLATE(C1557,""fr"",""en"")"),"#VALUE!")</f>
        <v>#VALUE!</v>
      </c>
    </row>
    <row r="1558" ht="15.75" customHeight="1">
      <c r="A1558" s="1" t="s">
        <v>3487</v>
      </c>
      <c r="B1558" s="1" t="s">
        <v>3488</v>
      </c>
      <c r="C1558" s="1" t="s">
        <v>3489</v>
      </c>
      <c r="D1558" s="1" t="s">
        <v>9</v>
      </c>
      <c r="E1558" s="1" t="s">
        <v>10</v>
      </c>
      <c r="F1558" s="1" t="str">
        <f>IFERROR(__xludf.DUMMYFUNCTION("GOOGLETRANSLATE(C1558,""fr"",""en"")"),"#VALUE!")</f>
        <v>#VALUE!</v>
      </c>
    </row>
    <row r="1559" ht="15.75" customHeight="1">
      <c r="A1559" s="1" t="s">
        <v>3490</v>
      </c>
      <c r="B1559" s="1" t="s">
        <v>3491</v>
      </c>
      <c r="C1559" s="1" t="s">
        <v>3492</v>
      </c>
      <c r="D1559" s="1" t="s">
        <v>9</v>
      </c>
      <c r="E1559" s="1" t="s">
        <v>10</v>
      </c>
      <c r="F1559" s="1" t="str">
        <f>IFERROR(__xludf.DUMMYFUNCTION("GOOGLETRANSLATE(C1559,""fr"",""en"")"),"#VALUE!")</f>
        <v>#VALUE!</v>
      </c>
    </row>
    <row r="1560" ht="15.75" customHeight="1">
      <c r="A1560" s="1" t="s">
        <v>3493</v>
      </c>
      <c r="B1560" s="1" t="s">
        <v>3494</v>
      </c>
      <c r="C1560" s="1" t="s">
        <v>3495</v>
      </c>
      <c r="D1560" s="1" t="s">
        <v>9</v>
      </c>
      <c r="E1560" s="1" t="s">
        <v>10</v>
      </c>
      <c r="F1560" s="1" t="str">
        <f>IFERROR(__xludf.DUMMYFUNCTION("GOOGLETRANSLATE(C1560,""fr"",""en"")"),"#VALUE!")</f>
        <v>#VALUE!</v>
      </c>
    </row>
    <row r="1561" ht="15.75" customHeight="1">
      <c r="A1561" s="1" t="s">
        <v>3496</v>
      </c>
      <c r="B1561" s="1" t="s">
        <v>1220</v>
      </c>
      <c r="C1561" s="1" t="s">
        <v>3497</v>
      </c>
      <c r="D1561" s="1" t="s">
        <v>9</v>
      </c>
      <c r="E1561" s="1" t="s">
        <v>10</v>
      </c>
      <c r="F1561" s="1" t="str">
        <f>IFERROR(__xludf.DUMMYFUNCTION("GOOGLETRANSLATE(C1561,""fr"",""en"")"),"#VALUE!")</f>
        <v>#VALUE!</v>
      </c>
    </row>
    <row r="1562" ht="15.75" customHeight="1">
      <c r="A1562" s="1" t="s">
        <v>3498</v>
      </c>
      <c r="B1562" s="1" t="s">
        <v>3499</v>
      </c>
      <c r="C1562" s="1" t="s">
        <v>3500</v>
      </c>
      <c r="D1562" s="1" t="s">
        <v>9</v>
      </c>
      <c r="E1562" s="1" t="s">
        <v>10</v>
      </c>
      <c r="F1562" s="1" t="str">
        <f>IFERROR(__xludf.DUMMYFUNCTION("GOOGLETRANSLATE(C1562,""fr"",""en"")"),"#VALUE!")</f>
        <v>#VALUE!</v>
      </c>
    </row>
    <row r="1563" ht="15.75" customHeight="1">
      <c r="A1563" s="1" t="s">
        <v>3501</v>
      </c>
      <c r="B1563" s="1" t="s">
        <v>3502</v>
      </c>
      <c r="C1563" s="1" t="s">
        <v>3503</v>
      </c>
      <c r="D1563" s="1" t="s">
        <v>9</v>
      </c>
      <c r="E1563" s="1" t="s">
        <v>10</v>
      </c>
      <c r="F1563" s="1" t="str">
        <f>IFERROR(__xludf.DUMMYFUNCTION("GOOGLETRANSLATE(C1563,""fr"",""en"")"),"#VALUE!")</f>
        <v>#VALUE!</v>
      </c>
    </row>
    <row r="1564" ht="15.75" customHeight="1">
      <c r="A1564" s="1" t="s">
        <v>3504</v>
      </c>
      <c r="B1564" s="1" t="s">
        <v>3505</v>
      </c>
      <c r="C1564" s="1" t="s">
        <v>3506</v>
      </c>
      <c r="D1564" s="1" t="s">
        <v>9</v>
      </c>
      <c r="E1564" s="1" t="s">
        <v>10</v>
      </c>
      <c r="F1564" s="1" t="str">
        <f>IFERROR(__xludf.DUMMYFUNCTION("GOOGLETRANSLATE(C1564,""fr"",""en"")"),"#VALUE!")</f>
        <v>#VALUE!</v>
      </c>
    </row>
    <row r="1565" ht="15.75" customHeight="1">
      <c r="A1565" s="1" t="s">
        <v>3507</v>
      </c>
      <c r="B1565" s="1" t="s">
        <v>3508</v>
      </c>
      <c r="C1565" s="1" t="s">
        <v>3509</v>
      </c>
      <c r="D1565" s="1" t="s">
        <v>9</v>
      </c>
      <c r="E1565" s="1" t="s">
        <v>10</v>
      </c>
      <c r="F1565" s="1" t="str">
        <f>IFERROR(__xludf.DUMMYFUNCTION("GOOGLETRANSLATE(C1565,""fr"",""en"")"),"#VALUE!")</f>
        <v>#VALUE!</v>
      </c>
    </row>
    <row r="1566" ht="15.75" customHeight="1">
      <c r="A1566" s="1" t="s">
        <v>3507</v>
      </c>
      <c r="B1566" s="1" t="s">
        <v>3510</v>
      </c>
      <c r="C1566" s="1" t="s">
        <v>3511</v>
      </c>
      <c r="D1566" s="1" t="s">
        <v>9</v>
      </c>
      <c r="E1566" s="1" t="s">
        <v>10</v>
      </c>
      <c r="F1566" s="1" t="str">
        <f>IFERROR(__xludf.DUMMYFUNCTION("GOOGLETRANSLATE(C1566,""fr"",""en"")"),"#VALUE!")</f>
        <v>#VALUE!</v>
      </c>
    </row>
    <row r="1567" ht="15.75" customHeight="1">
      <c r="A1567" s="1" t="s">
        <v>3512</v>
      </c>
      <c r="B1567" s="1" t="s">
        <v>3513</v>
      </c>
      <c r="C1567" s="1" t="s">
        <v>3514</v>
      </c>
      <c r="D1567" s="1" t="s">
        <v>9</v>
      </c>
      <c r="E1567" s="1" t="s">
        <v>10</v>
      </c>
      <c r="F1567" s="1" t="str">
        <f>IFERROR(__xludf.DUMMYFUNCTION("GOOGLETRANSLATE(C1567,""fr"",""en"")"),"#VALUE!")</f>
        <v>#VALUE!</v>
      </c>
    </row>
    <row r="1568" ht="15.75" customHeight="1">
      <c r="A1568" s="1" t="s">
        <v>3515</v>
      </c>
      <c r="B1568" s="1" t="s">
        <v>3516</v>
      </c>
      <c r="C1568" s="1" t="s">
        <v>3517</v>
      </c>
      <c r="D1568" s="1" t="s">
        <v>9</v>
      </c>
      <c r="E1568" s="1" t="s">
        <v>10</v>
      </c>
      <c r="F1568" s="1" t="str">
        <f>IFERROR(__xludf.DUMMYFUNCTION("GOOGLETRANSLATE(C1568,""fr"",""en"")"),"#VALUE!")</f>
        <v>#VALUE!</v>
      </c>
    </row>
    <row r="1569" ht="15.75" customHeight="1">
      <c r="A1569" s="1" t="s">
        <v>3518</v>
      </c>
      <c r="B1569" s="1" t="s">
        <v>3519</v>
      </c>
      <c r="C1569" s="1" t="s">
        <v>3520</v>
      </c>
      <c r="D1569" s="1" t="s">
        <v>9</v>
      </c>
      <c r="E1569" s="1" t="s">
        <v>10</v>
      </c>
      <c r="F1569" s="1" t="str">
        <f>IFERROR(__xludf.DUMMYFUNCTION("GOOGLETRANSLATE(C1569,""fr"",""en"")"),"Since my membership in 2016, I could see that when I called for information, change my formula and make it evolve or otherwise, I have always come across a nice person on the phone, smiling, and above all very professional. I always had the answers to my "&amp;"questions right away. Really this is the 1st insurance for which I put a more than positive comment. I recommend it to everyone.")</f>
        <v>Since my membership in 2016, I could see that when I called for information, change my formula and make it evolve or otherwise, I have always come across a nice person on the phone, smiling, and above all very professional. I always had the answers to my questions right away. Really this is the 1st insurance for which I put a more than positive comment. I recommend it to everyone.</v>
      </c>
    </row>
    <row r="1570" ht="15.75" customHeight="1">
      <c r="A1570" s="1" t="s">
        <v>3521</v>
      </c>
      <c r="B1570" s="1" t="s">
        <v>3522</v>
      </c>
      <c r="C1570" s="1" t="s">
        <v>3523</v>
      </c>
      <c r="D1570" s="1" t="s">
        <v>9</v>
      </c>
      <c r="E1570" s="1" t="s">
        <v>10</v>
      </c>
      <c r="F1570" s="1" t="str">
        <f>IFERROR(__xludf.DUMMYFUNCTION("GOOGLETRANSLATE(C1570,""fr"",""en"")"),"#VALUE!")</f>
        <v>#VALUE!</v>
      </c>
    </row>
    <row r="1571" ht="15.75" customHeight="1">
      <c r="A1571" s="1" t="s">
        <v>3521</v>
      </c>
      <c r="B1571" s="1" t="s">
        <v>3524</v>
      </c>
      <c r="C1571" s="1" t="s">
        <v>3525</v>
      </c>
      <c r="D1571" s="1" t="s">
        <v>9</v>
      </c>
      <c r="E1571" s="1" t="s">
        <v>10</v>
      </c>
      <c r="F1571" s="1" t="str">
        <f>IFERROR(__xludf.DUMMYFUNCTION("GOOGLETRANSLATE(C1571,""fr"",""en"")"),"#VALUE!")</f>
        <v>#VALUE!</v>
      </c>
    </row>
    <row r="1572" ht="15.75" customHeight="1">
      <c r="A1572" s="1" t="s">
        <v>3526</v>
      </c>
      <c r="B1572" s="1" t="s">
        <v>3527</v>
      </c>
      <c r="C1572" s="1" t="s">
        <v>3528</v>
      </c>
      <c r="D1572" s="1" t="s">
        <v>9</v>
      </c>
      <c r="E1572" s="1" t="s">
        <v>10</v>
      </c>
      <c r="F1572" s="1" t="str">
        <f>IFERROR(__xludf.DUMMYFUNCTION("GOOGLETRANSLATE(C1572,""fr"",""en"")"),"#VALUE!")</f>
        <v>#VALUE!</v>
      </c>
    </row>
    <row r="1573" ht="15.75" customHeight="1">
      <c r="A1573" s="1" t="s">
        <v>3529</v>
      </c>
      <c r="B1573" s="1" t="s">
        <v>3530</v>
      </c>
      <c r="C1573" s="1" t="s">
        <v>3531</v>
      </c>
      <c r="D1573" s="1" t="s">
        <v>9</v>
      </c>
      <c r="E1573" s="1" t="s">
        <v>10</v>
      </c>
      <c r="F1573" s="1" t="str">
        <f>IFERROR(__xludf.DUMMYFUNCTION("GOOGLETRANSLATE(C1573,""fr"",""en"")"),"#VALUE!")</f>
        <v>#VALUE!</v>
      </c>
    </row>
    <row r="1574" ht="15.75" customHeight="1">
      <c r="A1574" s="1" t="s">
        <v>3529</v>
      </c>
      <c r="B1574" s="1" t="s">
        <v>3532</v>
      </c>
      <c r="C1574" s="1" t="s">
        <v>3533</v>
      </c>
      <c r="D1574" s="1" t="s">
        <v>9</v>
      </c>
      <c r="E1574" s="1" t="s">
        <v>10</v>
      </c>
      <c r="F1574" s="1" t="str">
        <f>IFERROR(__xludf.DUMMYFUNCTION("GOOGLETRANSLATE(C1574,""fr"",""en"")"),"#VALUE!")</f>
        <v>#VALUE!</v>
      </c>
    </row>
    <row r="1575" ht="15.75" customHeight="1">
      <c r="A1575" s="1" t="s">
        <v>3534</v>
      </c>
      <c r="B1575" s="1" t="s">
        <v>3535</v>
      </c>
      <c r="C1575" s="1" t="s">
        <v>3536</v>
      </c>
      <c r="D1575" s="1" t="s">
        <v>9</v>
      </c>
      <c r="E1575" s="1" t="s">
        <v>10</v>
      </c>
      <c r="F1575" s="1" t="str">
        <f>IFERROR(__xludf.DUMMYFUNCTION("GOOGLETRANSLATE(C1575,""fr"",""en"")"),"#VALUE!")</f>
        <v>#VALUE!</v>
      </c>
    </row>
    <row r="1576" ht="15.75" customHeight="1">
      <c r="A1576" s="1" t="s">
        <v>3537</v>
      </c>
      <c r="B1576" s="1" t="s">
        <v>3538</v>
      </c>
      <c r="C1576" s="1" t="s">
        <v>3539</v>
      </c>
      <c r="D1576" s="1" t="s">
        <v>9</v>
      </c>
      <c r="E1576" s="1" t="s">
        <v>10</v>
      </c>
      <c r="F1576" s="1" t="str">
        <f>IFERROR(__xludf.DUMMYFUNCTION("GOOGLETRANSLATE(C1576,""fr"",""en"")"),"#VALUE!")</f>
        <v>#VALUE!</v>
      </c>
    </row>
    <row r="1577" ht="15.75" customHeight="1">
      <c r="A1577" s="1" t="s">
        <v>3540</v>
      </c>
      <c r="B1577" s="1" t="s">
        <v>3541</v>
      </c>
      <c r="C1577" s="1" t="s">
        <v>3542</v>
      </c>
      <c r="D1577" s="1" t="s">
        <v>9</v>
      </c>
      <c r="E1577" s="1" t="s">
        <v>10</v>
      </c>
      <c r="F1577" s="1" t="str">
        <f>IFERROR(__xludf.DUMMYFUNCTION("GOOGLETRANSLATE(C1577,""fr"",""en"")"),"#VALUE!")</f>
        <v>#VALUE!</v>
      </c>
    </row>
    <row r="1578" ht="15.75" customHeight="1">
      <c r="A1578" s="1" t="s">
        <v>3543</v>
      </c>
      <c r="B1578" s="1" t="s">
        <v>3544</v>
      </c>
      <c r="C1578" s="1" t="s">
        <v>3545</v>
      </c>
      <c r="D1578" s="1" t="s">
        <v>9</v>
      </c>
      <c r="E1578" s="1" t="s">
        <v>10</v>
      </c>
      <c r="F1578" s="1" t="str">
        <f>IFERROR(__xludf.DUMMYFUNCTION("GOOGLETRANSLATE(C1578,""fr"",""en"")"),"#VALUE!")</f>
        <v>#VALUE!</v>
      </c>
    </row>
    <row r="1579" ht="15.75" customHeight="1">
      <c r="A1579" s="1" t="s">
        <v>3546</v>
      </c>
      <c r="B1579" s="1" t="s">
        <v>3547</v>
      </c>
      <c r="C1579" s="1" t="s">
        <v>3548</v>
      </c>
      <c r="D1579" s="1" t="s">
        <v>9</v>
      </c>
      <c r="E1579" s="1" t="s">
        <v>10</v>
      </c>
      <c r="F1579" s="1" t="str">
        <f>IFERROR(__xludf.DUMMYFUNCTION("GOOGLETRANSLATE(C1579,""fr"",""en"")"),"#VALUE!")</f>
        <v>#VALUE!</v>
      </c>
    </row>
    <row r="1580" ht="15.75" customHeight="1">
      <c r="A1580" s="1" t="s">
        <v>3549</v>
      </c>
      <c r="B1580" s="1" t="s">
        <v>3550</v>
      </c>
      <c r="C1580" s="1" t="s">
        <v>3551</v>
      </c>
      <c r="D1580" s="1" t="s">
        <v>9</v>
      </c>
      <c r="E1580" s="1" t="s">
        <v>10</v>
      </c>
      <c r="F1580" s="1" t="str">
        <f>IFERROR(__xludf.DUMMYFUNCTION("GOOGLETRANSLATE(C1580,""fr"",""en"")"),"#VALUE!")</f>
        <v>#VALUE!</v>
      </c>
    </row>
    <row r="1581" ht="15.75" customHeight="1">
      <c r="A1581" s="1" t="s">
        <v>3552</v>
      </c>
      <c r="B1581" s="1" t="s">
        <v>3553</v>
      </c>
      <c r="C1581" s="1" t="s">
        <v>3554</v>
      </c>
      <c r="D1581" s="1" t="s">
        <v>9</v>
      </c>
      <c r="E1581" s="1" t="s">
        <v>10</v>
      </c>
      <c r="F1581" s="1" t="str">
        <f>IFERROR(__xludf.DUMMYFUNCTION("GOOGLETRANSLATE(C1581,""fr"",""en"")"),"#VALUE!")</f>
        <v>#VALUE!</v>
      </c>
    </row>
    <row r="1582" ht="15.75" customHeight="1">
      <c r="A1582" s="1" t="s">
        <v>3555</v>
      </c>
      <c r="B1582" s="1" t="s">
        <v>3556</v>
      </c>
      <c r="C1582" s="1" t="s">
        <v>3557</v>
      </c>
      <c r="D1582" s="1" t="s">
        <v>9</v>
      </c>
      <c r="E1582" s="1" t="s">
        <v>10</v>
      </c>
      <c r="F1582" s="1" t="str">
        <f>IFERROR(__xludf.DUMMYFUNCTION("GOOGLETRANSLATE(C1582,""fr"",""en"")"),"#VALUE!")</f>
        <v>#VALUE!</v>
      </c>
    </row>
    <row r="1583" ht="15.75" customHeight="1">
      <c r="A1583" s="1" t="s">
        <v>3555</v>
      </c>
      <c r="B1583" s="1" t="s">
        <v>3558</v>
      </c>
      <c r="C1583" s="1" t="s">
        <v>3559</v>
      </c>
      <c r="D1583" s="1" t="s">
        <v>9</v>
      </c>
      <c r="E1583" s="1" t="s">
        <v>10</v>
      </c>
      <c r="F1583" s="1" t="str">
        <f>IFERROR(__xludf.DUMMYFUNCTION("GOOGLETRANSLATE(C1583,""fr"",""en"")"),"#VALUE!")</f>
        <v>#VALUE!</v>
      </c>
    </row>
    <row r="1584" ht="15.75" customHeight="1">
      <c r="A1584" s="1" t="s">
        <v>3560</v>
      </c>
      <c r="B1584" s="1" t="s">
        <v>3561</v>
      </c>
      <c r="C1584" s="1" t="s">
        <v>3562</v>
      </c>
      <c r="D1584" s="1" t="s">
        <v>9</v>
      </c>
      <c r="E1584" s="1" t="s">
        <v>10</v>
      </c>
      <c r="F1584" s="1" t="str">
        <f>IFERROR(__xludf.DUMMYFUNCTION("GOOGLETRANSLATE(C1584,""fr"",""en"")"),"#VALUE!")</f>
        <v>#VALUE!</v>
      </c>
    </row>
    <row r="1585" ht="15.75" customHeight="1">
      <c r="A1585" s="1" t="s">
        <v>3563</v>
      </c>
      <c r="B1585" s="1" t="s">
        <v>3564</v>
      </c>
      <c r="C1585" s="1" t="s">
        <v>3565</v>
      </c>
      <c r="D1585" s="1" t="s">
        <v>9</v>
      </c>
      <c r="E1585" s="1" t="s">
        <v>10</v>
      </c>
      <c r="F1585" s="1" t="str">
        <f>IFERROR(__xludf.DUMMYFUNCTION("GOOGLETRANSLATE(C1585,""fr"",""en"")"),"#VALUE!")</f>
        <v>#VALUE!</v>
      </c>
    </row>
    <row r="1586" ht="15.75" customHeight="1">
      <c r="A1586" s="1" t="s">
        <v>3566</v>
      </c>
      <c r="B1586" s="1" t="s">
        <v>3567</v>
      </c>
      <c r="C1586" s="1" t="s">
        <v>3568</v>
      </c>
      <c r="D1586" s="1" t="s">
        <v>9</v>
      </c>
      <c r="E1586" s="1" t="s">
        <v>10</v>
      </c>
      <c r="F1586" s="1" t="str">
        <f>IFERROR(__xludf.DUMMYFUNCTION("GOOGLETRANSLATE(C1586,""fr"",""en"")"),"#VALUE!")</f>
        <v>#VALUE!</v>
      </c>
    </row>
    <row r="1587" ht="15.75" customHeight="1">
      <c r="A1587" s="1" t="s">
        <v>3569</v>
      </c>
      <c r="B1587" s="1" t="s">
        <v>3570</v>
      </c>
      <c r="C1587" s="1" t="s">
        <v>3571</v>
      </c>
      <c r="D1587" s="1" t="s">
        <v>9</v>
      </c>
      <c r="E1587" s="1" t="s">
        <v>10</v>
      </c>
      <c r="F1587" s="1" t="str">
        <f>IFERROR(__xludf.DUMMYFUNCTION("GOOGLETRANSLATE(C1587,""fr"",""en"")"),"Very attractive prices for young driver!")</f>
        <v>Very attractive prices for young driver!</v>
      </c>
    </row>
    <row r="1588" ht="15.75" customHeight="1">
      <c r="A1588" s="1" t="s">
        <v>3572</v>
      </c>
      <c r="B1588" s="1" t="s">
        <v>3573</v>
      </c>
      <c r="C1588" s="1" t="s">
        <v>3574</v>
      </c>
      <c r="D1588" s="1" t="s">
        <v>9</v>
      </c>
      <c r="E1588" s="1" t="s">
        <v>10</v>
      </c>
      <c r="F1588" s="1" t="str">
        <f>IFERROR(__xludf.DUMMYFUNCTION("GOOGLETRANSLATE(C1588,""fr"",""en"")"),"#VALUE!")</f>
        <v>#VALUE!</v>
      </c>
    </row>
    <row r="1589" ht="15.75" customHeight="1">
      <c r="A1589" s="1" t="s">
        <v>3575</v>
      </c>
      <c r="B1589" s="1" t="s">
        <v>3576</v>
      </c>
      <c r="C1589" s="1" t="s">
        <v>3577</v>
      </c>
      <c r="D1589" s="1" t="s">
        <v>9</v>
      </c>
      <c r="E1589" s="1" t="s">
        <v>10</v>
      </c>
      <c r="F1589" s="1" t="str">
        <f>IFERROR(__xludf.DUMMYFUNCTION("GOOGLETRANSLATE(C1589,""fr"",""en"")"),"#VALUE!")</f>
        <v>#VALUE!</v>
      </c>
    </row>
    <row r="1590" ht="15.75" customHeight="1">
      <c r="A1590" s="1" t="s">
        <v>3578</v>
      </c>
      <c r="B1590" s="1" t="s">
        <v>3579</v>
      </c>
      <c r="C1590" s="1" t="s">
        <v>3580</v>
      </c>
      <c r="D1590" s="1" t="s">
        <v>9</v>
      </c>
      <c r="E1590" s="1" t="s">
        <v>10</v>
      </c>
      <c r="F1590" s="1" t="str">
        <f>IFERROR(__xludf.DUMMYFUNCTION("GOOGLETRANSLATE(C1590,""fr"",""en"")"),"#VALUE!")</f>
        <v>#VALUE!</v>
      </c>
    </row>
    <row r="1591" ht="15.75" customHeight="1">
      <c r="A1591" s="1" t="s">
        <v>3581</v>
      </c>
      <c r="B1591" s="1" t="s">
        <v>3582</v>
      </c>
      <c r="C1591" s="1" t="s">
        <v>3583</v>
      </c>
      <c r="D1591" s="1" t="s">
        <v>9</v>
      </c>
      <c r="E1591" s="1" t="s">
        <v>10</v>
      </c>
      <c r="F1591" s="1" t="str">
        <f>IFERROR(__xludf.DUMMYFUNCTION("GOOGLETRANSLATE(C1591,""fr"",""en"")"),"#VALUE!")</f>
        <v>#VALUE!</v>
      </c>
    </row>
    <row r="1592" ht="15.75" customHeight="1">
      <c r="A1592" s="1" t="s">
        <v>3584</v>
      </c>
      <c r="B1592" s="1" t="s">
        <v>3585</v>
      </c>
      <c r="C1592" s="1" t="s">
        <v>3586</v>
      </c>
      <c r="D1592" s="1" t="s">
        <v>9</v>
      </c>
      <c r="E1592" s="1" t="s">
        <v>10</v>
      </c>
      <c r="F1592" s="1" t="str">
        <f>IFERROR(__xludf.DUMMYFUNCTION("GOOGLETRANSLATE(C1592,""fr"",""en"")"),"#VALUE!")</f>
        <v>#VALUE!</v>
      </c>
    </row>
    <row r="1593" ht="15.75" customHeight="1">
      <c r="A1593" s="1" t="s">
        <v>3587</v>
      </c>
      <c r="B1593" s="1" t="s">
        <v>3588</v>
      </c>
      <c r="C1593" s="1" t="s">
        <v>3589</v>
      </c>
      <c r="D1593" s="1" t="s">
        <v>9</v>
      </c>
      <c r="E1593" s="1" t="s">
        <v>10</v>
      </c>
      <c r="F1593" s="1" t="str">
        <f>IFERROR(__xludf.DUMMYFUNCTION("GOOGLETRANSLATE(C1593,""fr"",""en"")"),"#VALUE!")</f>
        <v>#VALUE!</v>
      </c>
    </row>
    <row r="1594" ht="15.75" customHeight="1">
      <c r="A1594" s="1" t="s">
        <v>3590</v>
      </c>
      <c r="B1594" s="1" t="s">
        <v>3591</v>
      </c>
      <c r="C1594" s="1" t="s">
        <v>3592</v>
      </c>
      <c r="D1594" s="1" t="s">
        <v>9</v>
      </c>
      <c r="E1594" s="1" t="s">
        <v>10</v>
      </c>
      <c r="F1594" s="1" t="str">
        <f>IFERROR(__xludf.DUMMYFUNCTION("GOOGLETRANSLATE(C1594,""fr"",""en"")"),"#VALUE!")</f>
        <v>#VALUE!</v>
      </c>
    </row>
    <row r="1595" ht="15.75" customHeight="1">
      <c r="A1595" s="1" t="s">
        <v>3593</v>
      </c>
      <c r="B1595" s="1" t="s">
        <v>3594</v>
      </c>
      <c r="C1595" s="1" t="s">
        <v>3595</v>
      </c>
      <c r="D1595" s="1" t="s">
        <v>9</v>
      </c>
      <c r="E1595" s="1" t="s">
        <v>10</v>
      </c>
      <c r="F1595" s="1" t="str">
        <f>IFERROR(__xludf.DUMMYFUNCTION("GOOGLETRANSLATE(C1595,""fr"",""en"")"),"#VALUE!")</f>
        <v>#VALUE!</v>
      </c>
    </row>
    <row r="1596" ht="15.75" customHeight="1">
      <c r="A1596" s="1" t="s">
        <v>3593</v>
      </c>
      <c r="B1596" s="1" t="s">
        <v>3596</v>
      </c>
      <c r="C1596" s="1" t="s">
        <v>3597</v>
      </c>
      <c r="D1596" s="1" t="s">
        <v>9</v>
      </c>
      <c r="E1596" s="1" t="s">
        <v>10</v>
      </c>
      <c r="F1596" s="1" t="str">
        <f>IFERROR(__xludf.DUMMYFUNCTION("GOOGLETRANSLATE(C1596,""fr"",""en"")"),"#VALUE!")</f>
        <v>#VALUE!</v>
      </c>
    </row>
    <row r="1597" ht="15.75" customHeight="1">
      <c r="A1597" s="1" t="s">
        <v>3598</v>
      </c>
      <c r="B1597" s="1" t="s">
        <v>3599</v>
      </c>
      <c r="C1597" s="1" t="s">
        <v>3600</v>
      </c>
      <c r="D1597" s="1" t="s">
        <v>9</v>
      </c>
      <c r="E1597" s="1" t="s">
        <v>10</v>
      </c>
      <c r="F1597" s="1" t="str">
        <f>IFERROR(__xludf.DUMMYFUNCTION("GOOGLETRANSLATE(C1597,""fr"",""en"")"),"#VALUE!")</f>
        <v>#VALUE!</v>
      </c>
    </row>
    <row r="1598" ht="15.75" customHeight="1">
      <c r="A1598" s="1" t="s">
        <v>3601</v>
      </c>
      <c r="B1598" s="1" t="s">
        <v>3602</v>
      </c>
      <c r="C1598" s="1" t="s">
        <v>3603</v>
      </c>
      <c r="D1598" s="1" t="s">
        <v>9</v>
      </c>
      <c r="E1598" s="1" t="s">
        <v>10</v>
      </c>
      <c r="F1598" s="1" t="str">
        <f>IFERROR(__xludf.DUMMYFUNCTION("GOOGLETRANSLATE(C1598,""fr"",""en"")"),"#VALUE!")</f>
        <v>#VALUE!</v>
      </c>
    </row>
    <row r="1599" ht="15.75" customHeight="1">
      <c r="A1599" s="1" t="s">
        <v>3604</v>
      </c>
      <c r="B1599" s="1" t="s">
        <v>3605</v>
      </c>
      <c r="C1599" s="1" t="s">
        <v>3606</v>
      </c>
      <c r="D1599" s="1" t="s">
        <v>9</v>
      </c>
      <c r="E1599" s="1" t="s">
        <v>10</v>
      </c>
      <c r="F1599" s="1" t="str">
        <f>IFERROR(__xludf.DUMMYFUNCTION("GOOGLETRANSLATE(C1599,""fr"",""en"")"),"#VALUE!")</f>
        <v>#VALUE!</v>
      </c>
    </row>
    <row r="1600" ht="15.75" customHeight="1">
      <c r="A1600" s="1" t="s">
        <v>3607</v>
      </c>
      <c r="B1600" s="1" t="s">
        <v>3608</v>
      </c>
      <c r="C1600" s="1" t="s">
        <v>3609</v>
      </c>
      <c r="D1600" s="1" t="s">
        <v>9</v>
      </c>
      <c r="E1600" s="1" t="s">
        <v>10</v>
      </c>
      <c r="F1600" s="1" t="str">
        <f>IFERROR(__xludf.DUMMYFUNCTION("GOOGLETRANSLATE(C1600,""fr"",""en"")"),"#VALUE!")</f>
        <v>#VALUE!</v>
      </c>
    </row>
    <row r="1601" ht="15.75" customHeight="1">
      <c r="A1601" s="1" t="s">
        <v>3610</v>
      </c>
      <c r="B1601" s="1" t="s">
        <v>3611</v>
      </c>
      <c r="C1601" s="1" t="s">
        <v>3612</v>
      </c>
      <c r="D1601" s="1" t="s">
        <v>9</v>
      </c>
      <c r="E1601" s="1" t="s">
        <v>10</v>
      </c>
      <c r="F1601" s="1" t="str">
        <f>IFERROR(__xludf.DUMMYFUNCTION("GOOGLETRANSLATE(C1601,""fr"",""en"")"),"#VALUE!")</f>
        <v>#VALUE!</v>
      </c>
    </row>
    <row r="1602" ht="15.75" customHeight="1">
      <c r="A1602" s="1" t="s">
        <v>3613</v>
      </c>
      <c r="B1602" s="1" t="s">
        <v>3614</v>
      </c>
      <c r="C1602" s="1" t="s">
        <v>3615</v>
      </c>
      <c r="D1602" s="1" t="s">
        <v>9</v>
      </c>
      <c r="E1602" s="1" t="s">
        <v>10</v>
      </c>
      <c r="F1602" s="1" t="str">
        <f>IFERROR(__xludf.DUMMYFUNCTION("GOOGLETRANSLATE(C1602,""fr"",""en"")"),"#VALUE!")</f>
        <v>#VALUE!</v>
      </c>
    </row>
    <row r="1603" ht="15.75" customHeight="1">
      <c r="A1603" s="1" t="s">
        <v>3616</v>
      </c>
      <c r="B1603" s="1" t="s">
        <v>3617</v>
      </c>
      <c r="C1603" s="1" t="s">
        <v>3618</v>
      </c>
      <c r="D1603" s="1" t="s">
        <v>9</v>
      </c>
      <c r="E1603" s="1" t="s">
        <v>10</v>
      </c>
      <c r="F1603" s="1" t="str">
        <f>IFERROR(__xludf.DUMMYFUNCTION("GOOGLETRANSLATE(C1603,""fr"",""en"")"),"#VALUE!")</f>
        <v>#VALUE!</v>
      </c>
    </row>
    <row r="1604" ht="15.75" customHeight="1">
      <c r="A1604" s="1" t="s">
        <v>3619</v>
      </c>
      <c r="B1604" s="1" t="s">
        <v>3620</v>
      </c>
      <c r="C1604" s="1" t="s">
        <v>3621</v>
      </c>
      <c r="D1604" s="1" t="s">
        <v>9</v>
      </c>
      <c r="E1604" s="1" t="s">
        <v>10</v>
      </c>
      <c r="F1604" s="1" t="str">
        <f>IFERROR(__xludf.DUMMYFUNCTION("GOOGLETRANSLATE(C1604,""fr"",""en"")"),"#VALUE!")</f>
        <v>#VALUE!</v>
      </c>
    </row>
    <row r="1605" ht="15.75" customHeight="1">
      <c r="A1605" s="1" t="s">
        <v>3622</v>
      </c>
      <c r="B1605" s="1" t="s">
        <v>3623</v>
      </c>
      <c r="C1605" s="1" t="s">
        <v>3624</v>
      </c>
      <c r="D1605" s="1" t="s">
        <v>9</v>
      </c>
      <c r="E1605" s="1" t="s">
        <v>10</v>
      </c>
      <c r="F1605" s="1" t="str">
        <f>IFERROR(__xludf.DUMMYFUNCTION("GOOGLETRANSLATE(C1605,""fr"",""en"")"),"#VALUE!")</f>
        <v>#VALUE!</v>
      </c>
    </row>
    <row r="1606" ht="15.75" customHeight="1">
      <c r="A1606" s="1" t="s">
        <v>3625</v>
      </c>
      <c r="B1606" s="1" t="s">
        <v>3626</v>
      </c>
      <c r="C1606" s="1" t="s">
        <v>3627</v>
      </c>
      <c r="D1606" s="1" t="s">
        <v>9</v>
      </c>
      <c r="E1606" s="1" t="s">
        <v>10</v>
      </c>
      <c r="F1606" s="1" t="str">
        <f>IFERROR(__xludf.DUMMYFUNCTION("GOOGLETRANSLATE(C1606,""fr"",""en"")"),"#VALUE!")</f>
        <v>#VALUE!</v>
      </c>
    </row>
    <row r="1607" ht="15.75" customHeight="1">
      <c r="A1607" s="1" t="s">
        <v>3628</v>
      </c>
      <c r="B1607" s="1" t="s">
        <v>3629</v>
      </c>
      <c r="C1607" s="1" t="s">
        <v>3630</v>
      </c>
      <c r="D1607" s="1" t="s">
        <v>9</v>
      </c>
      <c r="E1607" s="1" t="s">
        <v>10</v>
      </c>
      <c r="F1607" s="1" t="str">
        <f>IFERROR(__xludf.DUMMYFUNCTION("GOOGLETRANSLATE(C1607,""fr"",""en"")"),"#VALUE!")</f>
        <v>#VALUE!</v>
      </c>
    </row>
    <row r="1608" ht="15.75" customHeight="1">
      <c r="A1608" s="1" t="s">
        <v>3631</v>
      </c>
      <c r="B1608" s="1" t="s">
        <v>3632</v>
      </c>
      <c r="C1608" s="1" t="s">
        <v>3633</v>
      </c>
      <c r="D1608" s="1" t="s">
        <v>9</v>
      </c>
      <c r="E1608" s="1" t="s">
        <v>10</v>
      </c>
      <c r="F1608" s="1" t="str">
        <f>IFERROR(__xludf.DUMMYFUNCTION("GOOGLETRANSLATE(C1608,""fr"",""en"")"),"#VALUE!")</f>
        <v>#VALUE!</v>
      </c>
    </row>
    <row r="1609" ht="15.75" customHeight="1">
      <c r="A1609" s="1" t="s">
        <v>3634</v>
      </c>
      <c r="B1609" s="1" t="s">
        <v>3635</v>
      </c>
      <c r="C1609" s="1" t="s">
        <v>3636</v>
      </c>
      <c r="D1609" s="1" t="s">
        <v>9</v>
      </c>
      <c r="E1609" s="1" t="s">
        <v>10</v>
      </c>
      <c r="F1609" s="1" t="str">
        <f>IFERROR(__xludf.DUMMYFUNCTION("GOOGLETRANSLATE(C1609,""fr"",""en"")"),"#VALUE!")</f>
        <v>#VALUE!</v>
      </c>
    </row>
    <row r="1610" ht="15.75" customHeight="1">
      <c r="A1610" s="1" t="s">
        <v>3637</v>
      </c>
      <c r="B1610" s="1" t="s">
        <v>3638</v>
      </c>
      <c r="C1610" s="1" t="s">
        <v>3639</v>
      </c>
      <c r="D1610" s="1" t="s">
        <v>9</v>
      </c>
      <c r="E1610" s="1" t="s">
        <v>10</v>
      </c>
      <c r="F1610" s="1" t="str">
        <f>IFERROR(__xludf.DUMMYFUNCTION("GOOGLETRANSLATE(C1610,""fr"",""en"")"),"#VALUE!")</f>
        <v>#VALUE!</v>
      </c>
    </row>
    <row r="1611" ht="15.75" customHeight="1">
      <c r="A1611" s="1" t="s">
        <v>3640</v>
      </c>
      <c r="B1611" s="1" t="s">
        <v>3641</v>
      </c>
      <c r="C1611" s="1" t="s">
        <v>3642</v>
      </c>
      <c r="D1611" s="1" t="s">
        <v>9</v>
      </c>
      <c r="E1611" s="1" t="s">
        <v>10</v>
      </c>
      <c r="F1611" s="1" t="str">
        <f>IFERROR(__xludf.DUMMYFUNCTION("GOOGLETRANSLATE(C1611,""fr"",""en"")"),"poor reimbursement")</f>
        <v>poor reimbursement</v>
      </c>
    </row>
    <row r="1612" ht="15.75" customHeight="1">
      <c r="A1612" s="1" t="s">
        <v>3643</v>
      </c>
      <c r="B1612" s="1" t="s">
        <v>3644</v>
      </c>
      <c r="C1612" s="1" t="s">
        <v>3645</v>
      </c>
      <c r="D1612" s="1" t="s">
        <v>9</v>
      </c>
      <c r="E1612" s="1" t="s">
        <v>10</v>
      </c>
      <c r="F1612" s="1" t="str">
        <f>IFERROR(__xludf.DUMMYFUNCTION("GOOGLETRANSLATE(C1612,""fr"",""en"")"),"#VALUE!")</f>
        <v>#VALUE!</v>
      </c>
    </row>
    <row r="1613" ht="15.75" customHeight="1">
      <c r="A1613" s="1" t="s">
        <v>3646</v>
      </c>
      <c r="B1613" s="1" t="s">
        <v>3647</v>
      </c>
      <c r="C1613" s="1" t="s">
        <v>3648</v>
      </c>
      <c r="D1613" s="1" t="s">
        <v>9</v>
      </c>
      <c r="E1613" s="1" t="s">
        <v>10</v>
      </c>
      <c r="F1613" s="1" t="str">
        <f>IFERROR(__xludf.DUMMYFUNCTION("GOOGLETRANSLATE(C1613,""fr"",""en"")"),"#VALUE!")</f>
        <v>#VALUE!</v>
      </c>
    </row>
    <row r="1614" ht="15.75" customHeight="1">
      <c r="A1614" s="1" t="s">
        <v>3649</v>
      </c>
      <c r="B1614" s="1" t="s">
        <v>3650</v>
      </c>
      <c r="C1614" s="1" t="s">
        <v>3651</v>
      </c>
      <c r="D1614" s="1" t="s">
        <v>9</v>
      </c>
      <c r="E1614" s="1" t="s">
        <v>10</v>
      </c>
      <c r="F1614" s="1" t="str">
        <f>IFERROR(__xludf.DUMMYFUNCTION("GOOGLETRANSLATE(C1614,""fr"",""en"")"),"#VALUE!")</f>
        <v>#VALUE!</v>
      </c>
    </row>
    <row r="1615" ht="15.75" customHeight="1">
      <c r="A1615" s="1" t="s">
        <v>3649</v>
      </c>
      <c r="B1615" s="1" t="s">
        <v>3652</v>
      </c>
      <c r="C1615" s="1" t="s">
        <v>3653</v>
      </c>
      <c r="D1615" s="1" t="s">
        <v>9</v>
      </c>
      <c r="E1615" s="1" t="s">
        <v>10</v>
      </c>
      <c r="F1615" s="1" t="str">
        <f>IFERROR(__xludf.DUMMYFUNCTION("GOOGLETRANSLATE(C1615,""fr"",""en"")"),"#VALUE!")</f>
        <v>#VALUE!</v>
      </c>
    </row>
    <row r="1616" ht="15.75" customHeight="1">
      <c r="A1616" s="1" t="s">
        <v>3654</v>
      </c>
      <c r="B1616" s="1" t="s">
        <v>3655</v>
      </c>
      <c r="C1616" s="1" t="s">
        <v>3656</v>
      </c>
      <c r="D1616" s="1" t="s">
        <v>9</v>
      </c>
      <c r="E1616" s="1" t="s">
        <v>10</v>
      </c>
      <c r="F1616" s="1" t="str">
        <f>IFERROR(__xludf.DUMMYFUNCTION("GOOGLETRANSLATE(C1616,""fr"",""en"")"),"I stayed with the Olivier Insurance for 3 years, I did not have an accident so I cannot say at this level, but I moved several times, I needed certain papers and even When I terminated the contract following the sale of my car everything was perfect! Very"&amp;" responsive and listening customer service. This is the first time that I did not need to fight to have the reimbursement of what was to me.")</f>
        <v>I stayed with the Olivier Insurance for 3 years, I did not have an accident so I cannot say at this level, but I moved several times, I needed certain papers and even When I terminated the contract following the sale of my car everything was perfect! Very responsive and listening customer service. This is the first time that I did not need to fight to have the reimbursement of what was to me.</v>
      </c>
    </row>
    <row r="1617" ht="15.75" customHeight="1">
      <c r="A1617" s="1" t="s">
        <v>3654</v>
      </c>
      <c r="B1617" s="1" t="s">
        <v>3657</v>
      </c>
      <c r="C1617" s="1" t="s">
        <v>3658</v>
      </c>
      <c r="D1617" s="1" t="s">
        <v>9</v>
      </c>
      <c r="E1617" s="1" t="s">
        <v>10</v>
      </c>
      <c r="F1617" s="1" t="str">
        <f>IFERROR(__xludf.DUMMYFUNCTION("GOOGLETRANSLATE(C1617,""fr"",""en"")"),"#VALUE!")</f>
        <v>#VALUE!</v>
      </c>
    </row>
    <row r="1618" ht="15.75" customHeight="1">
      <c r="A1618" s="1" t="s">
        <v>3654</v>
      </c>
      <c r="B1618" s="1" t="s">
        <v>3659</v>
      </c>
      <c r="C1618" s="1" t="s">
        <v>3660</v>
      </c>
      <c r="D1618" s="1" t="s">
        <v>9</v>
      </c>
      <c r="E1618" s="1" t="s">
        <v>10</v>
      </c>
      <c r="F1618" s="1" t="str">
        <f>IFERROR(__xludf.DUMMYFUNCTION("GOOGLETRANSLATE(C1618,""fr"",""en"")"),"#VALUE!")</f>
        <v>#VALUE!</v>
      </c>
    </row>
    <row r="1619" ht="15.75" customHeight="1">
      <c r="A1619" s="1" t="s">
        <v>3661</v>
      </c>
      <c r="B1619" s="1" t="s">
        <v>3662</v>
      </c>
      <c r="C1619" s="1" t="s">
        <v>3663</v>
      </c>
      <c r="D1619" s="1" t="s">
        <v>9</v>
      </c>
      <c r="E1619" s="1" t="s">
        <v>10</v>
      </c>
      <c r="F1619" s="1" t="str">
        <f>IFERROR(__xludf.DUMMYFUNCTION("GOOGLETRANSLATE(C1619,""fr"",""en"")"),"#VALUE!")</f>
        <v>#VALUE!</v>
      </c>
    </row>
    <row r="1620" ht="15.75" customHeight="1">
      <c r="A1620" s="1" t="s">
        <v>3664</v>
      </c>
      <c r="B1620" s="1" t="s">
        <v>3665</v>
      </c>
      <c r="C1620" s="1" t="s">
        <v>3666</v>
      </c>
      <c r="D1620" s="1" t="s">
        <v>9</v>
      </c>
      <c r="E1620" s="1" t="s">
        <v>10</v>
      </c>
      <c r="F1620" s="1" t="str">
        <f>IFERROR(__xludf.DUMMYFUNCTION("GOOGLETRANSLATE(C1620,""fr"",""en"")"),"#VALUE!")</f>
        <v>#VALUE!</v>
      </c>
    </row>
    <row r="1621" ht="15.75" customHeight="1">
      <c r="A1621" s="1" t="s">
        <v>3667</v>
      </c>
      <c r="B1621" s="1" t="s">
        <v>3668</v>
      </c>
      <c r="C1621" s="1" t="s">
        <v>3669</v>
      </c>
      <c r="D1621" s="1" t="s">
        <v>9</v>
      </c>
      <c r="E1621" s="1" t="s">
        <v>10</v>
      </c>
      <c r="F1621" s="1" t="str">
        <f>IFERROR(__xludf.DUMMYFUNCTION("GOOGLETRANSLATE(C1621,""fr"",""en"")"),"#VALUE!")</f>
        <v>#VALUE!</v>
      </c>
    </row>
    <row r="1622" ht="15.75" customHeight="1">
      <c r="A1622" s="1" t="s">
        <v>3667</v>
      </c>
      <c r="B1622" s="1" t="s">
        <v>3670</v>
      </c>
      <c r="C1622" s="1" t="s">
        <v>3671</v>
      </c>
      <c r="D1622" s="1" t="s">
        <v>9</v>
      </c>
      <c r="E1622" s="1" t="s">
        <v>10</v>
      </c>
      <c r="F1622" s="1" t="str">
        <f>IFERROR(__xludf.DUMMYFUNCTION("GOOGLETRANSLATE(C1622,""fr"",""en"")"),"#VALUE!")</f>
        <v>#VALUE!</v>
      </c>
    </row>
    <row r="1623" ht="15.75" customHeight="1">
      <c r="A1623" s="1" t="s">
        <v>3672</v>
      </c>
      <c r="B1623" s="1" t="s">
        <v>3673</v>
      </c>
      <c r="C1623" s="1" t="s">
        <v>3674</v>
      </c>
      <c r="D1623" s="1" t="s">
        <v>9</v>
      </c>
      <c r="E1623" s="1" t="s">
        <v>10</v>
      </c>
      <c r="F1623" s="1" t="str">
        <f>IFERROR(__xludf.DUMMYFUNCTION("GOOGLETRANSLATE(C1623,""fr"",""en"")"),"#VALUE!")</f>
        <v>#VALUE!</v>
      </c>
    </row>
    <row r="1624" ht="15.75" customHeight="1">
      <c r="A1624" s="1" t="s">
        <v>3675</v>
      </c>
      <c r="B1624" s="1" t="s">
        <v>3676</v>
      </c>
      <c r="C1624" s="1" t="s">
        <v>3677</v>
      </c>
      <c r="D1624" s="1" t="s">
        <v>9</v>
      </c>
      <c r="E1624" s="1" t="s">
        <v>10</v>
      </c>
      <c r="F1624" s="1" t="str">
        <f>IFERROR(__xludf.DUMMYFUNCTION("GOOGLETRANSLATE(C1624,""fr"",""en"")"),"#VALUE!")</f>
        <v>#VALUE!</v>
      </c>
    </row>
    <row r="1625" ht="15.75" customHeight="1">
      <c r="A1625" s="1" t="s">
        <v>3675</v>
      </c>
      <c r="B1625" s="1" t="s">
        <v>3678</v>
      </c>
      <c r="C1625" s="1" t="s">
        <v>3679</v>
      </c>
      <c r="D1625" s="1" t="s">
        <v>9</v>
      </c>
      <c r="E1625" s="1" t="s">
        <v>10</v>
      </c>
      <c r="F1625" s="1" t="str">
        <f>IFERROR(__xludf.DUMMYFUNCTION("GOOGLETRANSLATE(C1625,""fr"",""en"")"),"#VALUE!")</f>
        <v>#VALUE!</v>
      </c>
    </row>
    <row r="1626" ht="15.75" customHeight="1">
      <c r="A1626" s="1" t="s">
        <v>3680</v>
      </c>
      <c r="B1626" s="1" t="s">
        <v>3681</v>
      </c>
      <c r="C1626" s="1" t="s">
        <v>3682</v>
      </c>
      <c r="D1626" s="1" t="s">
        <v>9</v>
      </c>
      <c r="E1626" s="1" t="s">
        <v>10</v>
      </c>
      <c r="F1626" s="1" t="str">
        <f>IFERROR(__xludf.DUMMYFUNCTION("GOOGLETRANSLATE(C1626,""fr"",""en"")"),"#VALUE!")</f>
        <v>#VALUE!</v>
      </c>
    </row>
    <row r="1627" ht="15.75" customHeight="1">
      <c r="A1627" s="1" t="s">
        <v>3683</v>
      </c>
      <c r="B1627" s="1" t="s">
        <v>3684</v>
      </c>
      <c r="C1627" s="1" t="s">
        <v>3685</v>
      </c>
      <c r="D1627" s="1" t="s">
        <v>9</v>
      </c>
      <c r="E1627" s="1" t="s">
        <v>10</v>
      </c>
      <c r="F1627" s="1" t="str">
        <f>IFERROR(__xludf.DUMMYFUNCTION("GOOGLETRANSLATE(C1627,""fr"",""en"")"),"#VALUE!")</f>
        <v>#VALUE!</v>
      </c>
    </row>
    <row r="1628" ht="15.75" customHeight="1">
      <c r="A1628" s="1" t="s">
        <v>3686</v>
      </c>
      <c r="B1628" s="1" t="s">
        <v>3687</v>
      </c>
      <c r="C1628" s="1" t="s">
        <v>3688</v>
      </c>
      <c r="D1628" s="1" t="s">
        <v>9</v>
      </c>
      <c r="E1628" s="1" t="s">
        <v>10</v>
      </c>
      <c r="F1628" s="1" t="str">
        <f>IFERROR(__xludf.DUMMYFUNCTION("GOOGLETRANSLATE(C1628,""fr"",""en"")"),"#VALUE!")</f>
        <v>#VALUE!</v>
      </c>
    </row>
    <row r="1629" ht="15.75" customHeight="1">
      <c r="A1629" s="1" t="s">
        <v>3689</v>
      </c>
      <c r="B1629" s="1" t="s">
        <v>3690</v>
      </c>
      <c r="C1629" s="1" t="s">
        <v>3691</v>
      </c>
      <c r="D1629" s="1" t="s">
        <v>9</v>
      </c>
      <c r="E1629" s="1" t="s">
        <v>10</v>
      </c>
      <c r="F1629" s="1" t="str">
        <f>IFERROR(__xludf.DUMMYFUNCTION("GOOGLETRANSLATE(C1629,""fr"",""en"")"),"#VALUE!")</f>
        <v>#VALUE!</v>
      </c>
    </row>
    <row r="1630" ht="15.75" customHeight="1">
      <c r="A1630" s="1" t="s">
        <v>3689</v>
      </c>
      <c r="B1630" s="1" t="s">
        <v>3474</v>
      </c>
      <c r="C1630" s="1" t="s">
        <v>3692</v>
      </c>
      <c r="D1630" s="1" t="s">
        <v>9</v>
      </c>
      <c r="E1630" s="1" t="s">
        <v>10</v>
      </c>
      <c r="F1630" s="1" t="str">
        <f>IFERROR(__xludf.DUMMYFUNCTION("GOOGLETRANSLATE(C1630,""fr"",""en"")"),"#VALUE!")</f>
        <v>#VALUE!</v>
      </c>
    </row>
    <row r="1631" ht="15.75" customHeight="1">
      <c r="A1631" s="1" t="s">
        <v>3693</v>
      </c>
      <c r="B1631" s="1" t="s">
        <v>3694</v>
      </c>
      <c r="C1631" s="1" t="s">
        <v>3695</v>
      </c>
      <c r="D1631" s="1" t="s">
        <v>9</v>
      </c>
      <c r="E1631" s="1" t="s">
        <v>10</v>
      </c>
      <c r="F1631" s="1" t="str">
        <f>IFERROR(__xludf.DUMMYFUNCTION("GOOGLETRANSLATE(C1631,""fr"",""en"")"),"#VALUE!")</f>
        <v>#VALUE!</v>
      </c>
    </row>
    <row r="1632" ht="15.75" customHeight="1">
      <c r="A1632" s="1" t="s">
        <v>3696</v>
      </c>
      <c r="B1632" s="1" t="s">
        <v>3697</v>
      </c>
      <c r="C1632" s="1" t="s">
        <v>3698</v>
      </c>
      <c r="D1632" s="1" t="s">
        <v>9</v>
      </c>
      <c r="E1632" s="1" t="s">
        <v>10</v>
      </c>
      <c r="F1632" s="1" t="str">
        <f>IFERROR(__xludf.DUMMYFUNCTION("GOOGLETRANSLATE(C1632,""fr"",""en"")"),"Hello
Before having signed my contract electronically I had sent the parties claimed, report of information, permit etc, and had appointed my wife as a second driver.
After signature they realize that I was wrong in the date of opting of my license and to"&amp;" correct this error want to charge me 15 euros ??? By what right ? Then they believe that given that the contracts (Matmut) are in my name, they do not want to take into account that my wife was main driver and want to charge me 196.04 euros of surcharge "&amp;"!!!
As the Matmut reminded me and like many other insurances, the designated drivers are the main drivers.
So I don't see why this sudden increase.
So I'm waiting for a quick return on their part, I wrote this morning but for the moment stand by
We are on"&amp;" 01/21/2019 3:50 p.m.")</f>
        <v>Hello
Before having signed my contract electronically I had sent the parties claimed, report of information, permit etc, and had appointed my wife as a second driver.
After signature they realize that I was wrong in the date of opting of my license and to correct this error want to charge me 15 euros ??? By what right ? Then they believe that given that the contracts (Matmut) are in my name, they do not want to take into account that my wife was main driver and want to charge me 196.04 euros of surcharge !!!
As the Matmut reminded me and like many other insurances, the designated drivers are the main drivers.
So I don't see why this sudden increase.
So I'm waiting for a quick return on their part, I wrote this morning but for the moment stand by
We are on 01/21/2019 3:50 p.m.</v>
      </c>
    </row>
    <row r="1633" ht="15.75" customHeight="1">
      <c r="A1633" s="1" t="s">
        <v>3696</v>
      </c>
      <c r="B1633" s="1" t="s">
        <v>3699</v>
      </c>
      <c r="C1633" s="1" t="s">
        <v>3700</v>
      </c>
      <c r="D1633" s="1" t="s">
        <v>9</v>
      </c>
      <c r="E1633" s="1" t="s">
        <v>10</v>
      </c>
      <c r="F1633" s="1" t="str">
        <f>IFERROR(__xludf.DUMMYFUNCTION("GOOGLETRANSLATE(C1633,""fr"",""en"")"),"#VALUE!")</f>
        <v>#VALUE!</v>
      </c>
    </row>
    <row r="1634" ht="15.75" customHeight="1">
      <c r="A1634" s="1" t="s">
        <v>3701</v>
      </c>
      <c r="B1634" s="1" t="s">
        <v>3702</v>
      </c>
      <c r="C1634" s="1" t="s">
        <v>3703</v>
      </c>
      <c r="D1634" s="1" t="s">
        <v>9</v>
      </c>
      <c r="E1634" s="1" t="s">
        <v>10</v>
      </c>
      <c r="F1634" s="1" t="str">
        <f>IFERROR(__xludf.DUMMYFUNCTION("GOOGLETRANSLATE(C1634,""fr"",""en"")"),"#VALUE!")</f>
        <v>#VALUE!</v>
      </c>
    </row>
    <row r="1635" ht="15.75" customHeight="1">
      <c r="A1635" s="1" t="s">
        <v>3704</v>
      </c>
      <c r="B1635" s="1" t="s">
        <v>3705</v>
      </c>
      <c r="C1635" s="1" t="s">
        <v>3706</v>
      </c>
      <c r="D1635" s="1" t="s">
        <v>9</v>
      </c>
      <c r="E1635" s="1" t="s">
        <v>10</v>
      </c>
      <c r="F1635" s="1" t="str">
        <f>IFERROR(__xludf.DUMMYFUNCTION("GOOGLETRANSLATE(C1635,""fr"",""en"")"),"#VALUE!")</f>
        <v>#VALUE!</v>
      </c>
    </row>
    <row r="1636" ht="15.75" customHeight="1">
      <c r="A1636" s="1" t="s">
        <v>3704</v>
      </c>
      <c r="B1636" s="1" t="s">
        <v>3707</v>
      </c>
      <c r="C1636" s="1" t="s">
        <v>3708</v>
      </c>
      <c r="D1636" s="1" t="s">
        <v>9</v>
      </c>
      <c r="E1636" s="1" t="s">
        <v>10</v>
      </c>
      <c r="F1636" s="1" t="str">
        <f>IFERROR(__xludf.DUMMYFUNCTION("GOOGLETRANSLATE(C1636,""fr"",""en"")"),"#VALUE!")</f>
        <v>#VALUE!</v>
      </c>
    </row>
    <row r="1637" ht="15.75" customHeight="1">
      <c r="A1637" s="1" t="s">
        <v>3709</v>
      </c>
      <c r="B1637" s="1" t="s">
        <v>3710</v>
      </c>
      <c r="C1637" s="1" t="s">
        <v>3711</v>
      </c>
      <c r="D1637" s="1" t="s">
        <v>9</v>
      </c>
      <c r="E1637" s="1" t="s">
        <v>10</v>
      </c>
      <c r="F1637" s="1" t="str">
        <f>IFERROR(__xludf.DUMMYFUNCTION("GOOGLETRANSLATE(C1637,""fr"",""en"")"),"#VALUE!")</f>
        <v>#VALUE!</v>
      </c>
    </row>
    <row r="1638" ht="15.75" customHeight="1">
      <c r="A1638" s="1" t="s">
        <v>3712</v>
      </c>
      <c r="B1638" s="1" t="s">
        <v>3713</v>
      </c>
      <c r="C1638" s="1" t="s">
        <v>3714</v>
      </c>
      <c r="D1638" s="1" t="s">
        <v>9</v>
      </c>
      <c r="E1638" s="1" t="s">
        <v>10</v>
      </c>
      <c r="F1638" s="1" t="str">
        <f>IFERROR(__xludf.DUMMYFUNCTION("GOOGLETRANSLATE(C1638,""fr"",""en"")"),"#VALUE!")</f>
        <v>#VALUE!</v>
      </c>
    </row>
    <row r="1639" ht="15.75" customHeight="1">
      <c r="A1639" s="1" t="s">
        <v>3715</v>
      </c>
      <c r="B1639" s="1" t="s">
        <v>3716</v>
      </c>
      <c r="C1639" s="1" t="s">
        <v>3717</v>
      </c>
      <c r="D1639" s="1" t="s">
        <v>9</v>
      </c>
      <c r="E1639" s="1" t="s">
        <v>10</v>
      </c>
      <c r="F1639" s="1" t="str">
        <f>IFERROR(__xludf.DUMMYFUNCTION("GOOGLETRANSLATE(C1639,""fr"",""en"")"),"#VALUE!")</f>
        <v>#VALUE!</v>
      </c>
    </row>
    <row r="1640" ht="15.75" customHeight="1">
      <c r="A1640" s="1" t="s">
        <v>3718</v>
      </c>
      <c r="B1640" s="1" t="s">
        <v>3719</v>
      </c>
      <c r="C1640" s="1" t="s">
        <v>3720</v>
      </c>
      <c r="D1640" s="1" t="s">
        <v>9</v>
      </c>
      <c r="E1640" s="1" t="s">
        <v>10</v>
      </c>
      <c r="F1640" s="1" t="str">
        <f>IFERROR(__xludf.DUMMYFUNCTION("GOOGLETRANSLATE(C1640,""fr"",""en"")"),"#VALUE!")</f>
        <v>#VALUE!</v>
      </c>
    </row>
    <row r="1641" ht="15.75" customHeight="1">
      <c r="A1641" s="1" t="s">
        <v>3721</v>
      </c>
      <c r="B1641" s="1" t="s">
        <v>3722</v>
      </c>
      <c r="C1641" s="1" t="s">
        <v>3723</v>
      </c>
      <c r="D1641" s="1" t="s">
        <v>9</v>
      </c>
      <c r="E1641" s="1" t="s">
        <v>10</v>
      </c>
      <c r="F1641" s="1" t="str">
        <f>IFERROR(__xludf.DUMMYFUNCTION("GOOGLETRANSLATE(C1641,""fr"",""en"")"),"#VALUE!")</f>
        <v>#VALUE!</v>
      </c>
    </row>
    <row r="1642" ht="15.75" customHeight="1">
      <c r="A1642" s="1" t="s">
        <v>3724</v>
      </c>
      <c r="B1642" s="1" t="s">
        <v>3725</v>
      </c>
      <c r="C1642" s="1" t="s">
        <v>3726</v>
      </c>
      <c r="D1642" s="1" t="s">
        <v>9</v>
      </c>
      <c r="E1642" s="1" t="s">
        <v>10</v>
      </c>
      <c r="F1642" s="1" t="str">
        <f>IFERROR(__xludf.DUMMYFUNCTION("GOOGLETRANSLATE(C1642,""fr"",""en"")"),"#VALUE!")</f>
        <v>#VALUE!</v>
      </c>
    </row>
    <row r="1643" ht="15.75" customHeight="1">
      <c r="A1643" s="1" t="s">
        <v>3724</v>
      </c>
      <c r="B1643" s="1" t="s">
        <v>3727</v>
      </c>
      <c r="C1643" s="1" t="s">
        <v>3728</v>
      </c>
      <c r="D1643" s="1" t="s">
        <v>9</v>
      </c>
      <c r="E1643" s="1" t="s">
        <v>10</v>
      </c>
      <c r="F1643" s="1" t="str">
        <f>IFERROR(__xludf.DUMMYFUNCTION("GOOGLETRANSLATE(C1643,""fr"",""en"")"),"#VALUE!")</f>
        <v>#VALUE!</v>
      </c>
    </row>
    <row r="1644" ht="15.75" customHeight="1">
      <c r="A1644" s="1" t="s">
        <v>3729</v>
      </c>
      <c r="B1644" s="1" t="s">
        <v>3730</v>
      </c>
      <c r="C1644" s="1" t="s">
        <v>3731</v>
      </c>
      <c r="D1644" s="1" t="s">
        <v>9</v>
      </c>
      <c r="E1644" s="1" t="s">
        <v>10</v>
      </c>
      <c r="F1644" s="1" t="str">
        <f>IFERROR(__xludf.DUMMYFUNCTION("GOOGLETRANSLATE(C1644,""fr"",""en"")"),"#VALUE!")</f>
        <v>#VALUE!</v>
      </c>
    </row>
    <row r="1645" ht="15.75" customHeight="1">
      <c r="A1645" s="1" t="s">
        <v>3732</v>
      </c>
      <c r="B1645" s="1" t="s">
        <v>3733</v>
      </c>
      <c r="C1645" s="1" t="s">
        <v>3734</v>
      </c>
      <c r="D1645" s="1" t="s">
        <v>9</v>
      </c>
      <c r="E1645" s="1" t="s">
        <v>10</v>
      </c>
      <c r="F1645" s="1" t="str">
        <f>IFERROR(__xludf.DUMMYFUNCTION("GOOGLETRANSLATE(C1645,""fr"",""en"")"),"#VALUE!")</f>
        <v>#VALUE!</v>
      </c>
    </row>
    <row r="1646" ht="15.75" customHeight="1">
      <c r="A1646" s="1" t="s">
        <v>3735</v>
      </c>
      <c r="B1646" s="1" t="s">
        <v>3736</v>
      </c>
      <c r="C1646" s="1" t="s">
        <v>3737</v>
      </c>
      <c r="D1646" s="1" t="s">
        <v>9</v>
      </c>
      <c r="E1646" s="1" t="s">
        <v>10</v>
      </c>
      <c r="F1646" s="1" t="str">
        <f>IFERROR(__xludf.DUMMYFUNCTION("GOOGLETRANSLATE(C1646,""fr"",""en"")"),"#VALUE!")</f>
        <v>#VALUE!</v>
      </c>
    </row>
    <row r="1647" ht="15.75" customHeight="1">
      <c r="A1647" s="1" t="s">
        <v>3738</v>
      </c>
      <c r="B1647" s="1" t="s">
        <v>3739</v>
      </c>
      <c r="C1647" s="1" t="s">
        <v>3740</v>
      </c>
      <c r="D1647" s="1" t="s">
        <v>9</v>
      </c>
      <c r="E1647" s="1" t="s">
        <v>10</v>
      </c>
      <c r="F1647" s="1" t="str">
        <f>IFERROR(__xludf.DUMMYFUNCTION("GOOGLETRANSLATE(C1647,""fr"",""en"")"),"#VALUE!")</f>
        <v>#VALUE!</v>
      </c>
    </row>
    <row r="1648" ht="15.75" customHeight="1">
      <c r="A1648" s="1" t="s">
        <v>3741</v>
      </c>
      <c r="B1648" s="1" t="s">
        <v>3742</v>
      </c>
      <c r="C1648" s="1" t="s">
        <v>3743</v>
      </c>
      <c r="D1648" s="1" t="s">
        <v>9</v>
      </c>
      <c r="E1648" s="1" t="s">
        <v>10</v>
      </c>
      <c r="F1648" s="1" t="str">
        <f>IFERROR(__xludf.DUMMYFUNCTION("GOOGLETRANSLATE(C1648,""fr"",""en"")"),"#VALUE!")</f>
        <v>#VALUE!</v>
      </c>
    </row>
    <row r="1649" ht="15.75" customHeight="1">
      <c r="A1649" s="1" t="s">
        <v>3744</v>
      </c>
      <c r="B1649" s="1" t="s">
        <v>3745</v>
      </c>
      <c r="C1649" s="1" t="s">
        <v>3746</v>
      </c>
      <c r="D1649" s="1" t="s">
        <v>9</v>
      </c>
      <c r="E1649" s="1" t="s">
        <v>10</v>
      </c>
      <c r="F1649" s="1" t="str">
        <f>IFERROR(__xludf.DUMMYFUNCTION("GOOGLETRANSLATE(C1649,""fr"",""en"")"),"#VALUE!")</f>
        <v>#VALUE!</v>
      </c>
    </row>
    <row r="1650" ht="15.75" customHeight="1">
      <c r="A1650" s="1" t="s">
        <v>3747</v>
      </c>
      <c r="B1650" s="1" t="s">
        <v>3748</v>
      </c>
      <c r="C1650" s="1" t="s">
        <v>3749</v>
      </c>
      <c r="D1650" s="1" t="s">
        <v>9</v>
      </c>
      <c r="E1650" s="1" t="s">
        <v>10</v>
      </c>
      <c r="F1650" s="1" t="str">
        <f>IFERROR(__xludf.DUMMYFUNCTION("GOOGLETRANSLATE(C1650,""fr"",""en"")"),"Despite an absence of insurance for 5 years and a responsible accident with injured Lolivier Insurance offered me a very attractive price of 30 to 50 cheaper than competition")</f>
        <v>Despite an absence of insurance for 5 years and a responsible accident with injured Lolivier Insurance offered me a very attractive price of 30 to 50 cheaper than competition</v>
      </c>
    </row>
    <row r="1651" ht="15.75" customHeight="1">
      <c r="A1651" s="1" t="s">
        <v>3747</v>
      </c>
      <c r="B1651" s="1" t="s">
        <v>3750</v>
      </c>
      <c r="C1651" s="1" t="s">
        <v>3751</v>
      </c>
      <c r="D1651" s="1" t="s">
        <v>9</v>
      </c>
      <c r="E1651" s="1" t="s">
        <v>10</v>
      </c>
      <c r="F1651" s="1" t="str">
        <f>IFERROR(__xludf.DUMMYFUNCTION("GOOGLETRANSLATE(C1651,""fr"",""en"")"),"#VALUE!")</f>
        <v>#VALUE!</v>
      </c>
    </row>
    <row r="1652" ht="15.75" customHeight="1">
      <c r="A1652" s="1" t="s">
        <v>3752</v>
      </c>
      <c r="B1652" s="1" t="s">
        <v>3753</v>
      </c>
      <c r="C1652" s="1" t="s">
        <v>3754</v>
      </c>
      <c r="D1652" s="1" t="s">
        <v>9</v>
      </c>
      <c r="E1652" s="1" t="s">
        <v>10</v>
      </c>
      <c r="F1652" s="1" t="str">
        <f>IFERROR(__xludf.DUMMYFUNCTION("GOOGLETRANSLATE(C1652,""fr"",""en"")"),"#VALUE!")</f>
        <v>#VALUE!</v>
      </c>
    </row>
    <row r="1653" ht="15.75" customHeight="1">
      <c r="A1653" s="1" t="s">
        <v>3755</v>
      </c>
      <c r="B1653" s="1" t="s">
        <v>3756</v>
      </c>
      <c r="C1653" s="1" t="s">
        <v>3757</v>
      </c>
      <c r="D1653" s="1" t="s">
        <v>9</v>
      </c>
      <c r="E1653" s="1" t="s">
        <v>10</v>
      </c>
      <c r="F1653" s="1" t="str">
        <f>IFERROR(__xludf.DUMMYFUNCTION("GOOGLETRANSLATE(C1653,""fr"",""en"")"),"#VALUE!")</f>
        <v>#VALUE!</v>
      </c>
    </row>
    <row r="1654" ht="15.75" customHeight="1">
      <c r="A1654" s="1" t="s">
        <v>3758</v>
      </c>
      <c r="B1654" s="1" t="s">
        <v>3759</v>
      </c>
      <c r="C1654" s="1" t="s">
        <v>3760</v>
      </c>
      <c r="D1654" s="1" t="s">
        <v>9</v>
      </c>
      <c r="E1654" s="1" t="s">
        <v>10</v>
      </c>
      <c r="F1654" s="1" t="str">
        <f>IFERROR(__xludf.DUMMYFUNCTION("GOOGLETRANSLATE(C1654,""fr"",""en"")"),"#VALUE!")</f>
        <v>#VALUE!</v>
      </c>
    </row>
    <row r="1655" ht="15.75" customHeight="1">
      <c r="A1655" s="1" t="s">
        <v>3761</v>
      </c>
      <c r="B1655" s="1" t="s">
        <v>3762</v>
      </c>
      <c r="C1655" s="1" t="s">
        <v>3763</v>
      </c>
      <c r="D1655" s="1" t="s">
        <v>9</v>
      </c>
      <c r="E1655" s="1" t="s">
        <v>10</v>
      </c>
      <c r="F1655" s="1" t="str">
        <f>IFERROR(__xludf.DUMMYFUNCTION("GOOGLETRANSLATE(C1655,""fr"",""en"")"),"#VALUE!")</f>
        <v>#VALUE!</v>
      </c>
    </row>
    <row r="1656" ht="15.75" customHeight="1">
      <c r="A1656" s="1" t="s">
        <v>3761</v>
      </c>
      <c r="B1656" s="1" t="s">
        <v>3764</v>
      </c>
      <c r="C1656" s="1" t="s">
        <v>3765</v>
      </c>
      <c r="D1656" s="1" t="s">
        <v>9</v>
      </c>
      <c r="E1656" s="1" t="s">
        <v>10</v>
      </c>
      <c r="F1656" s="1" t="str">
        <f>IFERROR(__xludf.DUMMYFUNCTION("GOOGLETRANSLATE(C1656,""fr"",""en"")"),"#VALUE!")</f>
        <v>#VALUE!</v>
      </c>
    </row>
    <row r="1657" ht="15.75" customHeight="1">
      <c r="A1657" s="1" t="s">
        <v>3766</v>
      </c>
      <c r="B1657" s="1" t="s">
        <v>3767</v>
      </c>
      <c r="C1657" s="1" t="s">
        <v>3768</v>
      </c>
      <c r="D1657" s="1" t="s">
        <v>9</v>
      </c>
      <c r="E1657" s="1" t="s">
        <v>10</v>
      </c>
      <c r="F1657" s="1" t="str">
        <f>IFERROR(__xludf.DUMMYFUNCTION("GOOGLETRANSLATE(C1657,""fr"",""en"")"),"#VALUE!")</f>
        <v>#VALUE!</v>
      </c>
    </row>
    <row r="1658" ht="15.75" customHeight="1">
      <c r="A1658" s="1" t="s">
        <v>3769</v>
      </c>
      <c r="B1658" s="1" t="s">
        <v>3770</v>
      </c>
      <c r="C1658" s="1" t="s">
        <v>3771</v>
      </c>
      <c r="D1658" s="1" t="s">
        <v>9</v>
      </c>
      <c r="E1658" s="1" t="s">
        <v>10</v>
      </c>
      <c r="F1658" s="1" t="str">
        <f>IFERROR(__xludf.DUMMYFUNCTION("GOOGLETRANSLATE(C1658,""fr"",""en"")"),"#VALUE!")</f>
        <v>#VALUE!</v>
      </c>
    </row>
    <row r="1659" ht="15.75" customHeight="1">
      <c r="A1659" s="1" t="s">
        <v>3772</v>
      </c>
      <c r="B1659" s="1" t="s">
        <v>3773</v>
      </c>
      <c r="C1659" s="1" t="s">
        <v>3774</v>
      </c>
      <c r="D1659" s="1" t="s">
        <v>9</v>
      </c>
      <c r="E1659" s="1" t="s">
        <v>10</v>
      </c>
      <c r="F1659" s="1" t="str">
        <f>IFERROR(__xludf.DUMMYFUNCTION("GOOGLETRANSLATE(C1659,""fr"",""en"")"),"#VALUE!")</f>
        <v>#VALUE!</v>
      </c>
    </row>
    <row r="1660" ht="15.75" customHeight="1">
      <c r="A1660" s="1" t="s">
        <v>3775</v>
      </c>
      <c r="B1660" s="1" t="s">
        <v>3776</v>
      </c>
      <c r="C1660" s="1" t="s">
        <v>3777</v>
      </c>
      <c r="D1660" s="1" t="s">
        <v>9</v>
      </c>
      <c r="E1660" s="1" t="s">
        <v>10</v>
      </c>
      <c r="F1660" s="1" t="str">
        <f>IFERROR(__xludf.DUMMYFUNCTION("GOOGLETRANSLATE(C1660,""fr"",""en"")"),"#VALUE!")</f>
        <v>#VALUE!</v>
      </c>
    </row>
    <row r="1661" ht="15.75" customHeight="1">
      <c r="A1661" s="1" t="s">
        <v>3778</v>
      </c>
      <c r="B1661" s="1" t="s">
        <v>3779</v>
      </c>
      <c r="C1661" s="1" t="s">
        <v>3780</v>
      </c>
      <c r="D1661" s="1" t="s">
        <v>9</v>
      </c>
      <c r="E1661" s="1" t="s">
        <v>10</v>
      </c>
      <c r="F1661" s="1" t="str">
        <f>IFERROR(__xludf.DUMMYFUNCTION("GOOGLETRANSLATE(C1661,""fr"",""en"")"),"#VALUE!")</f>
        <v>#VALUE!</v>
      </c>
    </row>
    <row r="1662" ht="15.75" customHeight="1">
      <c r="A1662" s="1" t="s">
        <v>3781</v>
      </c>
      <c r="B1662" s="1" t="s">
        <v>3782</v>
      </c>
      <c r="C1662" s="1" t="s">
        <v>3783</v>
      </c>
      <c r="D1662" s="1" t="s">
        <v>9</v>
      </c>
      <c r="E1662" s="1" t="s">
        <v>10</v>
      </c>
      <c r="F1662" s="1" t="str">
        <f>IFERROR(__xludf.DUMMYFUNCTION("GOOGLETRANSLATE(C1662,""fr"",""en"")"),"#VALUE!")</f>
        <v>#VALUE!</v>
      </c>
    </row>
    <row r="1663" ht="15.75" customHeight="1">
      <c r="A1663" s="1" t="s">
        <v>3784</v>
      </c>
      <c r="B1663" s="1" t="s">
        <v>3785</v>
      </c>
      <c r="C1663" s="1" t="s">
        <v>3786</v>
      </c>
      <c r="D1663" s="1" t="s">
        <v>9</v>
      </c>
      <c r="E1663" s="1" t="s">
        <v>10</v>
      </c>
      <c r="F1663" s="1" t="str">
        <f>IFERROR(__xludf.DUMMYFUNCTION("GOOGLETRANSLATE(C1663,""fr"",""en"")"),"#VALUE!")</f>
        <v>#VALUE!</v>
      </c>
    </row>
    <row r="1664" ht="15.75" customHeight="1">
      <c r="A1664" s="1" t="s">
        <v>3787</v>
      </c>
      <c r="B1664" s="1" t="s">
        <v>3788</v>
      </c>
      <c r="C1664" s="1" t="s">
        <v>3789</v>
      </c>
      <c r="D1664" s="1" t="s">
        <v>9</v>
      </c>
      <c r="E1664" s="1" t="s">
        <v>10</v>
      </c>
      <c r="F1664" s="1" t="str">
        <f>IFERROR(__xludf.DUMMYFUNCTION("GOOGLETRANSLATE(C1664,""fr"",""en"")"),"#VALUE!")</f>
        <v>#VALUE!</v>
      </c>
    </row>
    <row r="1665" ht="15.75" customHeight="1">
      <c r="A1665" s="1" t="s">
        <v>3790</v>
      </c>
      <c r="B1665" s="1" t="s">
        <v>3791</v>
      </c>
      <c r="C1665" s="1" t="s">
        <v>3792</v>
      </c>
      <c r="D1665" s="1" t="s">
        <v>9</v>
      </c>
      <c r="E1665" s="1" t="s">
        <v>10</v>
      </c>
      <c r="F1665" s="1" t="str">
        <f>IFERROR(__xludf.DUMMYFUNCTION("GOOGLETRANSLATE(C1665,""fr"",""en"")"),"#VALUE!")</f>
        <v>#VALUE!</v>
      </c>
    </row>
    <row r="1666" ht="15.75" customHeight="1">
      <c r="A1666" s="1" t="s">
        <v>3793</v>
      </c>
      <c r="B1666" s="1" t="s">
        <v>3794</v>
      </c>
      <c r="C1666" s="1" t="s">
        <v>3795</v>
      </c>
      <c r="D1666" s="1" t="s">
        <v>9</v>
      </c>
      <c r="E1666" s="1" t="s">
        <v>10</v>
      </c>
      <c r="F1666" s="1" t="str">
        <f>IFERROR(__xludf.DUMMYFUNCTION("GOOGLETRANSLATE(C1666,""fr"",""en"")"),"#VALUE!")</f>
        <v>#VALUE!</v>
      </c>
    </row>
    <row r="1667" ht="15.75" customHeight="1">
      <c r="A1667" s="1" t="s">
        <v>3796</v>
      </c>
      <c r="B1667" s="1" t="s">
        <v>3797</v>
      </c>
      <c r="C1667" s="1" t="s">
        <v>3798</v>
      </c>
      <c r="D1667" s="1" t="s">
        <v>9</v>
      </c>
      <c r="E1667" s="1" t="s">
        <v>10</v>
      </c>
      <c r="F1667" s="1" t="str">
        <f>IFERROR(__xludf.DUMMYFUNCTION("GOOGLETRANSLATE(C1667,""fr"",""en"")"),"#VALUE!")</f>
        <v>#VALUE!</v>
      </c>
    </row>
    <row r="1668" ht="15.75" customHeight="1">
      <c r="A1668" s="1" t="s">
        <v>3799</v>
      </c>
      <c r="B1668" s="1" t="s">
        <v>3800</v>
      </c>
      <c r="C1668" s="1" t="s">
        <v>3801</v>
      </c>
      <c r="D1668" s="1" t="s">
        <v>9</v>
      </c>
      <c r="E1668" s="1" t="s">
        <v>10</v>
      </c>
      <c r="F1668" s="1" t="str">
        <f>IFERROR(__xludf.DUMMYFUNCTION("GOOGLETRANSLATE(C1668,""fr"",""en"")"),"#VALUE!")</f>
        <v>#VALUE!</v>
      </c>
    </row>
    <row r="1669" ht="15.75" customHeight="1">
      <c r="A1669" s="1" t="s">
        <v>3802</v>
      </c>
      <c r="B1669" s="1" t="s">
        <v>3803</v>
      </c>
      <c r="C1669" s="1" t="s">
        <v>3804</v>
      </c>
      <c r="D1669" s="1" t="s">
        <v>9</v>
      </c>
      <c r="E1669" s="1" t="s">
        <v>10</v>
      </c>
      <c r="F1669" s="1" t="str">
        <f>IFERROR(__xludf.DUMMYFUNCTION("GOOGLETRANSLATE(C1669,""fr"",""en"")"),"#VALUE!")</f>
        <v>#VALUE!</v>
      </c>
    </row>
    <row r="1670" ht="15.75" customHeight="1">
      <c r="A1670" s="1" t="s">
        <v>3805</v>
      </c>
      <c r="B1670" s="1" t="s">
        <v>3806</v>
      </c>
      <c r="C1670" s="1" t="s">
        <v>3807</v>
      </c>
      <c r="D1670" s="1" t="s">
        <v>9</v>
      </c>
      <c r="E1670" s="1" t="s">
        <v>10</v>
      </c>
      <c r="F1670" s="1" t="str">
        <f>IFERROR(__xludf.DUMMYFUNCTION("GOOGLETRANSLATE(C1670,""fr"",""en"")"),"Very good welcome and quality of the reactivity services on the phone or email, fairly rapid understanding of my needs")</f>
        <v>Very good welcome and quality of the reactivity services on the phone or email, fairly rapid understanding of my needs</v>
      </c>
    </row>
    <row r="1671" ht="15.75" customHeight="1">
      <c r="A1671" s="1" t="s">
        <v>3808</v>
      </c>
      <c r="B1671" s="1" t="s">
        <v>3809</v>
      </c>
      <c r="C1671" s="1" t="s">
        <v>3810</v>
      </c>
      <c r="D1671" s="1" t="s">
        <v>9</v>
      </c>
      <c r="E1671" s="1" t="s">
        <v>10</v>
      </c>
      <c r="F1671" s="1" t="str">
        <f>IFERROR(__xludf.DUMMYFUNCTION("GOOGLETRANSLATE(C1671,""fr"",""en"")"),"#VALUE!")</f>
        <v>#VALUE!</v>
      </c>
    </row>
    <row r="1672" ht="15.75" customHeight="1">
      <c r="A1672" s="1" t="s">
        <v>3811</v>
      </c>
      <c r="B1672" s="1" t="s">
        <v>3812</v>
      </c>
      <c r="C1672" s="1" t="s">
        <v>3813</v>
      </c>
      <c r="D1672" s="1" t="s">
        <v>9</v>
      </c>
      <c r="E1672" s="1" t="s">
        <v>10</v>
      </c>
      <c r="F1672" s="1" t="str">
        <f>IFERROR(__xludf.DUMMYFUNCTION("GOOGLETRANSLATE(C1672,""fr"",""en"")"),"#VALUE!")</f>
        <v>#VALUE!</v>
      </c>
    </row>
    <row r="1673" ht="15.75" customHeight="1">
      <c r="A1673" s="1" t="s">
        <v>3814</v>
      </c>
      <c r="B1673" s="1" t="s">
        <v>3815</v>
      </c>
      <c r="C1673" s="1" t="s">
        <v>3816</v>
      </c>
      <c r="D1673" s="1" t="s">
        <v>9</v>
      </c>
      <c r="E1673" s="1" t="s">
        <v>10</v>
      </c>
      <c r="F1673" s="1" t="str">
        <f>IFERROR(__xludf.DUMMYFUNCTION("GOOGLETRANSLATE(C1673,""fr"",""en"")"),"#VALUE!")</f>
        <v>#VALUE!</v>
      </c>
    </row>
    <row r="1674" ht="15.75" customHeight="1">
      <c r="A1674" s="1" t="s">
        <v>3814</v>
      </c>
      <c r="B1674" s="1" t="s">
        <v>3817</v>
      </c>
      <c r="C1674" s="1" t="s">
        <v>3818</v>
      </c>
      <c r="D1674" s="1" t="s">
        <v>9</v>
      </c>
      <c r="E1674" s="1" t="s">
        <v>10</v>
      </c>
      <c r="F1674" s="1" t="str">
        <f>IFERROR(__xludf.DUMMYFUNCTION("GOOGLETRANSLATE(C1674,""fr"",""en"")"),"#VALUE!")</f>
        <v>#VALUE!</v>
      </c>
    </row>
    <row r="1675" ht="15.75" customHeight="1">
      <c r="A1675" s="1" t="s">
        <v>3819</v>
      </c>
      <c r="B1675" s="1" t="s">
        <v>3820</v>
      </c>
      <c r="C1675" s="1" t="s">
        <v>3821</v>
      </c>
      <c r="D1675" s="1" t="s">
        <v>9</v>
      </c>
      <c r="E1675" s="1" t="s">
        <v>10</v>
      </c>
      <c r="F1675" s="1" t="str">
        <f>IFERROR(__xludf.DUMMYFUNCTION("GOOGLETRANSLATE(C1675,""fr"",""en"")"),"#VALUE!")</f>
        <v>#VALUE!</v>
      </c>
    </row>
    <row r="1676" ht="15.75" customHeight="1">
      <c r="A1676" s="1" t="s">
        <v>3822</v>
      </c>
      <c r="B1676" s="1" t="s">
        <v>3823</v>
      </c>
      <c r="C1676" s="1" t="s">
        <v>3824</v>
      </c>
      <c r="D1676" s="1" t="s">
        <v>9</v>
      </c>
      <c r="E1676" s="1" t="s">
        <v>10</v>
      </c>
      <c r="F1676" s="1" t="str">
        <f>IFERROR(__xludf.DUMMYFUNCTION("GOOGLETRANSLATE(C1676,""fr"",""en"")"),"#VALUE!")</f>
        <v>#VALUE!</v>
      </c>
    </row>
    <row r="1677" ht="15.75" customHeight="1">
      <c r="A1677" s="1" t="s">
        <v>3825</v>
      </c>
      <c r="B1677" s="1" t="s">
        <v>3826</v>
      </c>
      <c r="C1677" s="1" t="s">
        <v>3827</v>
      </c>
      <c r="D1677" s="1" t="s">
        <v>9</v>
      </c>
      <c r="E1677" s="1" t="s">
        <v>10</v>
      </c>
      <c r="F1677" s="1" t="str">
        <f>IFERROR(__xludf.DUMMYFUNCTION("GOOGLETRANSLATE(C1677,""fr"",""en"")"),"#VALUE!")</f>
        <v>#VALUE!</v>
      </c>
    </row>
    <row r="1678" ht="15.75" customHeight="1">
      <c r="A1678" s="1" t="s">
        <v>3828</v>
      </c>
      <c r="B1678" s="1" t="s">
        <v>3829</v>
      </c>
      <c r="C1678" s="1" t="s">
        <v>3830</v>
      </c>
      <c r="D1678" s="1" t="s">
        <v>9</v>
      </c>
      <c r="E1678" s="1" t="s">
        <v>10</v>
      </c>
      <c r="F1678" s="1" t="str">
        <f>IFERROR(__xludf.DUMMYFUNCTION("GOOGLETRANSLATE(C1678,""fr"",""en"")"),"#VALUE!")</f>
        <v>#VALUE!</v>
      </c>
    </row>
    <row r="1679" ht="15.75" customHeight="1">
      <c r="A1679" s="1" t="s">
        <v>3831</v>
      </c>
      <c r="B1679" s="1" t="s">
        <v>3832</v>
      </c>
      <c r="C1679" s="1" t="s">
        <v>3833</v>
      </c>
      <c r="D1679" s="1" t="s">
        <v>9</v>
      </c>
      <c r="E1679" s="1" t="s">
        <v>10</v>
      </c>
      <c r="F1679" s="1" t="str">
        <f>IFERROR(__xludf.DUMMYFUNCTION("GOOGLETRANSLATE(C1679,""fr"",""en"")"),"#VALUE!")</f>
        <v>#VALUE!</v>
      </c>
    </row>
    <row r="1680" ht="15.75" customHeight="1">
      <c r="A1680" s="1" t="s">
        <v>3834</v>
      </c>
      <c r="B1680" s="1" t="s">
        <v>3835</v>
      </c>
      <c r="C1680" s="1" t="s">
        <v>3836</v>
      </c>
      <c r="D1680" s="1" t="s">
        <v>9</v>
      </c>
      <c r="E1680" s="1" t="s">
        <v>10</v>
      </c>
      <c r="F1680" s="1" t="str">
        <f>IFERROR(__xludf.DUMMYFUNCTION("GOOGLETRANSLATE(C1680,""fr"",""en"")"),"#VALUE!")</f>
        <v>#VALUE!</v>
      </c>
    </row>
    <row r="1681" ht="15.75" customHeight="1">
      <c r="A1681" s="1" t="s">
        <v>3837</v>
      </c>
      <c r="B1681" s="1" t="s">
        <v>3838</v>
      </c>
      <c r="C1681" s="1" t="s">
        <v>3839</v>
      </c>
      <c r="D1681" s="1" t="s">
        <v>9</v>
      </c>
      <c r="E1681" s="1" t="s">
        <v>10</v>
      </c>
      <c r="F1681" s="1" t="str">
        <f>IFERROR(__xludf.DUMMYFUNCTION("GOOGLETRANSLATE(C1681,""fr"",""en"")"),"#VALUE!")</f>
        <v>#VALUE!</v>
      </c>
    </row>
    <row r="1682" ht="15.75" customHeight="1">
      <c r="A1682" s="1" t="s">
        <v>3840</v>
      </c>
      <c r="B1682" s="1" t="s">
        <v>3841</v>
      </c>
      <c r="C1682" s="1" t="s">
        <v>3842</v>
      </c>
      <c r="D1682" s="1" t="s">
        <v>9</v>
      </c>
      <c r="E1682" s="1" t="s">
        <v>10</v>
      </c>
      <c r="F1682" s="1" t="str">
        <f>IFERROR(__xludf.DUMMYFUNCTION("GOOGLETRANSLATE(C1682,""fr"",""en"")"),"#VALUE!")</f>
        <v>#VALUE!</v>
      </c>
    </row>
    <row r="1683" ht="15.75" customHeight="1">
      <c r="A1683" s="1" t="s">
        <v>3843</v>
      </c>
      <c r="B1683" s="1" t="s">
        <v>3844</v>
      </c>
      <c r="C1683" s="1" t="s">
        <v>3845</v>
      </c>
      <c r="D1683" s="1" t="s">
        <v>9</v>
      </c>
      <c r="E1683" s="1" t="s">
        <v>10</v>
      </c>
      <c r="F1683" s="1" t="str">
        <f>IFERROR(__xludf.DUMMYFUNCTION("GOOGLETRANSLATE(C1683,""fr"",""en"")"),"#VALUE!")</f>
        <v>#VALUE!</v>
      </c>
    </row>
    <row r="1684" ht="15.75" customHeight="1">
      <c r="A1684" s="1" t="s">
        <v>3846</v>
      </c>
      <c r="B1684" s="1" t="s">
        <v>3847</v>
      </c>
      <c r="C1684" s="1" t="s">
        <v>3848</v>
      </c>
      <c r="D1684" s="1" t="s">
        <v>9</v>
      </c>
      <c r="E1684" s="1" t="s">
        <v>10</v>
      </c>
      <c r="F1684" s="1" t="str">
        <f>IFERROR(__xludf.DUMMYFUNCTION("GOOGLETRANSLATE(C1684,""fr"",""en"")"),"#VALUE!")</f>
        <v>#VALUE!</v>
      </c>
    </row>
    <row r="1685" ht="15.75" customHeight="1">
      <c r="A1685" s="1" t="s">
        <v>3849</v>
      </c>
      <c r="B1685" s="1" t="s">
        <v>3850</v>
      </c>
      <c r="C1685" s="1" t="s">
        <v>3851</v>
      </c>
      <c r="D1685" s="1" t="s">
        <v>9</v>
      </c>
      <c r="E1685" s="1" t="s">
        <v>10</v>
      </c>
      <c r="F1685" s="1" t="str">
        <f>IFERROR(__xludf.DUMMYFUNCTION("GOOGLETRANSLATE(C1685,""fr"",""en"")"),"#VALUE!")</f>
        <v>#VALUE!</v>
      </c>
    </row>
    <row r="1686" ht="15.75" customHeight="1">
      <c r="A1686" s="1" t="s">
        <v>3852</v>
      </c>
      <c r="B1686" s="1" t="s">
        <v>3853</v>
      </c>
      <c r="C1686" s="1" t="s">
        <v>3854</v>
      </c>
      <c r="D1686" s="1" t="s">
        <v>9</v>
      </c>
      <c r="E1686" s="1" t="s">
        <v>10</v>
      </c>
      <c r="F1686" s="1" t="str">
        <f>IFERROR(__xludf.DUMMYFUNCTION("GOOGLETRANSLATE(C1686,""fr"",""en"")"),"#VALUE!")</f>
        <v>#VALUE!</v>
      </c>
    </row>
    <row r="1687" ht="15.75" customHeight="1">
      <c r="A1687" s="1" t="s">
        <v>3855</v>
      </c>
      <c r="B1687" s="1" t="s">
        <v>3856</v>
      </c>
      <c r="C1687" s="1" t="s">
        <v>3857</v>
      </c>
      <c r="D1687" s="1" t="s">
        <v>9</v>
      </c>
      <c r="E1687" s="1" t="s">
        <v>10</v>
      </c>
      <c r="F1687" s="1" t="str">
        <f>IFERROR(__xludf.DUMMYFUNCTION("GOOGLETRANSLATE(C1687,""fr"",""en"")"),"#VALUE!")</f>
        <v>#VALUE!</v>
      </c>
    </row>
    <row r="1688" ht="15.75" customHeight="1">
      <c r="A1688" s="1" t="s">
        <v>3858</v>
      </c>
      <c r="B1688" s="1" t="s">
        <v>3859</v>
      </c>
      <c r="C1688" s="1" t="s">
        <v>3860</v>
      </c>
      <c r="D1688" s="1" t="s">
        <v>9</v>
      </c>
      <c r="E1688" s="1" t="s">
        <v>10</v>
      </c>
      <c r="F1688" s="1" t="str">
        <f>IFERROR(__xludf.DUMMYFUNCTION("GOOGLETRANSLATE(C1688,""fr"",""en"")"),"#VALUE!")</f>
        <v>#VALUE!</v>
      </c>
    </row>
    <row r="1689" ht="15.75" customHeight="1">
      <c r="A1689" s="1" t="s">
        <v>3861</v>
      </c>
      <c r="B1689" s="1" t="s">
        <v>3862</v>
      </c>
      <c r="C1689" s="1" t="s">
        <v>3863</v>
      </c>
      <c r="D1689" s="1" t="s">
        <v>9</v>
      </c>
      <c r="E1689" s="1" t="s">
        <v>10</v>
      </c>
      <c r="F1689" s="1" t="str">
        <f>IFERROR(__xludf.DUMMYFUNCTION("GOOGLETRANSLATE(C1689,""fr"",""en"")"),"#VALUE!")</f>
        <v>#VALUE!</v>
      </c>
    </row>
    <row r="1690" ht="15.75" customHeight="1">
      <c r="A1690" s="1" t="s">
        <v>3864</v>
      </c>
      <c r="B1690" s="1" t="s">
        <v>3865</v>
      </c>
      <c r="C1690" s="1" t="s">
        <v>3866</v>
      </c>
      <c r="D1690" s="1" t="s">
        <v>9</v>
      </c>
      <c r="E1690" s="1" t="s">
        <v>10</v>
      </c>
      <c r="F1690" s="1" t="str">
        <f>IFERROR(__xludf.DUMMYFUNCTION("GOOGLETRANSLATE(C1690,""fr"",""en"")"),"#VALUE!")</f>
        <v>#VALUE!</v>
      </c>
    </row>
    <row r="1691" ht="15.75" customHeight="1">
      <c r="A1691" s="1" t="s">
        <v>3867</v>
      </c>
      <c r="B1691" s="1" t="s">
        <v>3868</v>
      </c>
      <c r="C1691" s="1" t="s">
        <v>3869</v>
      </c>
      <c r="D1691" s="1" t="s">
        <v>9</v>
      </c>
      <c r="E1691" s="1" t="s">
        <v>10</v>
      </c>
      <c r="F1691" s="1" t="str">
        <f>IFERROR(__xludf.DUMMYFUNCTION("GOOGLETRANSLATE(C1691,""fr"",""en"")"),"#VALUE!")</f>
        <v>#VALUE!</v>
      </c>
    </row>
    <row r="1692" ht="15.75" customHeight="1">
      <c r="A1692" s="1" t="s">
        <v>3870</v>
      </c>
      <c r="B1692" s="1" t="s">
        <v>3871</v>
      </c>
      <c r="C1692" s="1" t="s">
        <v>3872</v>
      </c>
      <c r="D1692" s="1" t="s">
        <v>9</v>
      </c>
      <c r="E1692" s="1" t="s">
        <v>10</v>
      </c>
      <c r="F1692" s="1" t="str">
        <f>IFERROR(__xludf.DUMMYFUNCTION("GOOGLETRANSLATE(C1692,""fr"",""en"")"),"#VALUE!")</f>
        <v>#VALUE!</v>
      </c>
    </row>
    <row r="1693" ht="15.75" customHeight="1">
      <c r="A1693" s="1" t="s">
        <v>3870</v>
      </c>
      <c r="B1693" s="1" t="s">
        <v>3873</v>
      </c>
      <c r="C1693" s="1" t="s">
        <v>3874</v>
      </c>
      <c r="D1693" s="1" t="s">
        <v>9</v>
      </c>
      <c r="E1693" s="1" t="s">
        <v>10</v>
      </c>
      <c r="F1693" s="1" t="str">
        <f>IFERROR(__xludf.DUMMYFUNCTION("GOOGLETRANSLATE(C1693,""fr"",""en"")"),"#VALUE!")</f>
        <v>#VALUE!</v>
      </c>
    </row>
    <row r="1694" ht="15.75" customHeight="1">
      <c r="A1694" s="1" t="s">
        <v>3875</v>
      </c>
      <c r="B1694" s="1" t="s">
        <v>3876</v>
      </c>
      <c r="C1694" s="1" t="s">
        <v>3877</v>
      </c>
      <c r="D1694" s="1" t="s">
        <v>9</v>
      </c>
      <c r="E1694" s="1" t="s">
        <v>10</v>
      </c>
      <c r="F1694" s="1" t="str">
        <f>IFERROR(__xludf.DUMMYFUNCTION("GOOGLETRANSLATE(C1694,""fr"",""en"")"),"#VALUE!")</f>
        <v>#VALUE!</v>
      </c>
    </row>
    <row r="1695" ht="15.75" customHeight="1">
      <c r="A1695" s="1" t="s">
        <v>3878</v>
      </c>
      <c r="B1695" s="1" t="s">
        <v>3879</v>
      </c>
      <c r="C1695" s="1" t="s">
        <v>3880</v>
      </c>
      <c r="D1695" s="1" t="s">
        <v>9</v>
      </c>
      <c r="E1695" s="1" t="s">
        <v>10</v>
      </c>
      <c r="F1695" s="1" t="str">
        <f>IFERROR(__xludf.DUMMYFUNCTION("GOOGLETRANSLATE(C1695,""fr"",""en"")"),"#VALUE!")</f>
        <v>#VALUE!</v>
      </c>
    </row>
    <row r="1696" ht="15.75" customHeight="1">
      <c r="A1696" s="1" t="s">
        <v>3878</v>
      </c>
      <c r="B1696" s="1" t="s">
        <v>3881</v>
      </c>
      <c r="C1696" s="1" t="s">
        <v>3882</v>
      </c>
      <c r="D1696" s="1" t="s">
        <v>9</v>
      </c>
      <c r="E1696" s="1" t="s">
        <v>10</v>
      </c>
      <c r="F1696" s="1" t="str">
        <f>IFERROR(__xludf.DUMMYFUNCTION("GOOGLETRANSLATE(C1696,""fr"",""en"")"),"#VALUE!")</f>
        <v>#VALUE!</v>
      </c>
    </row>
    <row r="1697" ht="15.75" customHeight="1">
      <c r="A1697" s="1" t="s">
        <v>3883</v>
      </c>
      <c r="B1697" s="1" t="s">
        <v>3884</v>
      </c>
      <c r="C1697" s="1" t="s">
        <v>3885</v>
      </c>
      <c r="D1697" s="1" t="s">
        <v>9</v>
      </c>
      <c r="E1697" s="1" t="s">
        <v>10</v>
      </c>
      <c r="F1697" s="1" t="str">
        <f>IFERROR(__xludf.DUMMYFUNCTION("GOOGLETRANSLATE(C1697,""fr"",""en"")"),"#VALUE!")</f>
        <v>#VALUE!</v>
      </c>
    </row>
    <row r="1698" ht="15.75" customHeight="1">
      <c r="A1698" s="1" t="s">
        <v>3886</v>
      </c>
      <c r="B1698" s="1" t="s">
        <v>3887</v>
      </c>
      <c r="C1698" s="1" t="s">
        <v>3888</v>
      </c>
      <c r="D1698" s="1" t="s">
        <v>9</v>
      </c>
      <c r="E1698" s="1" t="s">
        <v>10</v>
      </c>
      <c r="F1698" s="1" t="str">
        <f>IFERROR(__xludf.DUMMYFUNCTION("GOOGLETRANSLATE(C1698,""fr"",""en"")"),"#VALUE!")</f>
        <v>#VALUE!</v>
      </c>
    </row>
    <row r="1699" ht="15.75" customHeight="1">
      <c r="A1699" s="1" t="s">
        <v>3889</v>
      </c>
      <c r="B1699" s="1" t="s">
        <v>3890</v>
      </c>
      <c r="C1699" s="1" t="s">
        <v>3891</v>
      </c>
      <c r="D1699" s="1" t="s">
        <v>9</v>
      </c>
      <c r="E1699" s="1" t="s">
        <v>10</v>
      </c>
      <c r="F1699" s="1" t="str">
        <f>IFERROR(__xludf.DUMMYFUNCTION("GOOGLETRANSLATE(C1699,""fr"",""en"")"),"#VALUE!")</f>
        <v>#VALUE!</v>
      </c>
    </row>
    <row r="1700" ht="15.75" customHeight="1">
      <c r="A1700" s="1" t="s">
        <v>3892</v>
      </c>
      <c r="B1700" s="1" t="s">
        <v>3893</v>
      </c>
      <c r="C1700" s="1" t="s">
        <v>3894</v>
      </c>
      <c r="D1700" s="1" t="s">
        <v>9</v>
      </c>
      <c r="E1700" s="1" t="s">
        <v>10</v>
      </c>
      <c r="F1700" s="1" t="str">
        <f>IFERROR(__xludf.DUMMYFUNCTION("GOOGLETRANSLATE(C1700,""fr"",""en"")"),"#VALUE!")</f>
        <v>#VALUE!</v>
      </c>
    </row>
    <row r="1701" ht="15.75" customHeight="1">
      <c r="A1701" s="1" t="s">
        <v>3895</v>
      </c>
      <c r="B1701" s="1" t="s">
        <v>3896</v>
      </c>
      <c r="C1701" s="1" t="s">
        <v>3897</v>
      </c>
      <c r="D1701" s="1" t="s">
        <v>9</v>
      </c>
      <c r="E1701" s="1" t="s">
        <v>10</v>
      </c>
      <c r="F1701" s="1" t="str">
        <f>IFERROR(__xludf.DUMMYFUNCTION("GOOGLETRANSLATE(C1701,""fr"",""en"")"),"#VALUE!")</f>
        <v>#VALUE!</v>
      </c>
    </row>
    <row r="1702" ht="15.75" customHeight="1">
      <c r="A1702" s="1" t="s">
        <v>3895</v>
      </c>
      <c r="B1702" s="1" t="s">
        <v>3898</v>
      </c>
      <c r="C1702" s="1" t="s">
        <v>3899</v>
      </c>
      <c r="D1702" s="1" t="s">
        <v>9</v>
      </c>
      <c r="E1702" s="1" t="s">
        <v>10</v>
      </c>
      <c r="F1702" s="1" t="str">
        <f>IFERROR(__xludf.DUMMYFUNCTION("GOOGLETRANSLATE(C1702,""fr"",""en"")"),"#VALUE!")</f>
        <v>#VALUE!</v>
      </c>
    </row>
    <row r="1703" ht="15.75" customHeight="1">
      <c r="A1703" s="1" t="s">
        <v>3900</v>
      </c>
      <c r="B1703" s="1" t="s">
        <v>3901</v>
      </c>
      <c r="C1703" s="1" t="s">
        <v>3902</v>
      </c>
      <c r="D1703" s="1" t="s">
        <v>9</v>
      </c>
      <c r="E1703" s="1" t="s">
        <v>10</v>
      </c>
      <c r="F1703" s="1" t="str">
        <f>IFERROR(__xludf.DUMMYFUNCTION("GOOGLETRANSLATE(C1703,""fr"",""en"")"),"#VALUE!")</f>
        <v>#VALUE!</v>
      </c>
    </row>
    <row r="1704" ht="15.75" customHeight="1">
      <c r="A1704" s="1" t="s">
        <v>3903</v>
      </c>
      <c r="B1704" s="1" t="s">
        <v>3904</v>
      </c>
      <c r="C1704" s="1" t="s">
        <v>3905</v>
      </c>
      <c r="D1704" s="1" t="s">
        <v>9</v>
      </c>
      <c r="E1704" s="1" t="s">
        <v>10</v>
      </c>
      <c r="F1704" s="1" t="str">
        <f>IFERROR(__xludf.DUMMYFUNCTION("GOOGLETRANSLATE(C1704,""fr"",""en"")"),"#VALUE!")</f>
        <v>#VALUE!</v>
      </c>
    </row>
    <row r="1705" ht="15.75" customHeight="1">
      <c r="A1705" s="1" t="s">
        <v>3906</v>
      </c>
      <c r="B1705" s="1" t="s">
        <v>3907</v>
      </c>
      <c r="C1705" s="1" t="s">
        <v>3908</v>
      </c>
      <c r="D1705" s="1" t="s">
        <v>9</v>
      </c>
      <c r="E1705" s="1" t="s">
        <v>10</v>
      </c>
      <c r="F1705" s="1" t="str">
        <f>IFERROR(__xludf.DUMMYFUNCTION("GOOGLETRANSLATE(C1705,""fr"",""en"")"),"#VALUE!")</f>
        <v>#VALUE!</v>
      </c>
    </row>
    <row r="1706" ht="15.75" customHeight="1">
      <c r="A1706" s="1" t="s">
        <v>3909</v>
      </c>
      <c r="B1706" s="1" t="s">
        <v>3910</v>
      </c>
      <c r="C1706" s="1" t="s">
        <v>3911</v>
      </c>
      <c r="D1706" s="1" t="s">
        <v>9</v>
      </c>
      <c r="E1706" s="1" t="s">
        <v>10</v>
      </c>
      <c r="F1706" s="1" t="str">
        <f>IFERROR(__xludf.DUMMYFUNCTION("GOOGLETRANSLATE(C1706,""fr"",""en"")"),"#VALUE!")</f>
        <v>#VALUE!</v>
      </c>
    </row>
    <row r="1707" ht="15.75" customHeight="1">
      <c r="A1707" s="1" t="s">
        <v>3912</v>
      </c>
      <c r="B1707" s="1" t="s">
        <v>3913</v>
      </c>
      <c r="C1707" s="1" t="s">
        <v>3914</v>
      </c>
      <c r="D1707" s="1" t="s">
        <v>9</v>
      </c>
      <c r="E1707" s="1" t="s">
        <v>10</v>
      </c>
      <c r="F1707" s="1" t="str">
        <f>IFERROR(__xludf.DUMMYFUNCTION("GOOGLETRANSLATE(C1707,""fr"",""en"")"),"#VALUE!")</f>
        <v>#VALUE!</v>
      </c>
    </row>
    <row r="1708" ht="15.75" customHeight="1">
      <c r="A1708" s="1" t="s">
        <v>3915</v>
      </c>
      <c r="B1708" s="1" t="s">
        <v>3916</v>
      </c>
      <c r="C1708" s="1" t="s">
        <v>3917</v>
      </c>
      <c r="D1708" s="1" t="s">
        <v>9</v>
      </c>
      <c r="E1708" s="1" t="s">
        <v>10</v>
      </c>
      <c r="F1708" s="1" t="str">
        <f>IFERROR(__xludf.DUMMYFUNCTION("GOOGLETRANSLATE(C1708,""fr"",""en"")"),"An online insurer in whom we can have all confidence!")</f>
        <v>An online insurer in whom we can have all confidence!</v>
      </c>
    </row>
    <row r="1709" ht="15.75" customHeight="1">
      <c r="A1709" s="1" t="s">
        <v>3915</v>
      </c>
      <c r="B1709" s="1" t="s">
        <v>3918</v>
      </c>
      <c r="C1709" s="1" t="s">
        <v>3919</v>
      </c>
      <c r="D1709" s="1" t="s">
        <v>9</v>
      </c>
      <c r="E1709" s="1" t="s">
        <v>10</v>
      </c>
      <c r="F1709" s="1" t="str">
        <f>IFERROR(__xludf.DUMMYFUNCTION("GOOGLETRANSLATE(C1709,""fr"",""en"")"),"#VALUE!")</f>
        <v>#VALUE!</v>
      </c>
    </row>
    <row r="1710" ht="15.75" customHeight="1">
      <c r="A1710" s="1" t="s">
        <v>3920</v>
      </c>
      <c r="B1710" s="1" t="s">
        <v>3921</v>
      </c>
      <c r="C1710" s="1" t="s">
        <v>3922</v>
      </c>
      <c r="D1710" s="1" t="s">
        <v>9</v>
      </c>
      <c r="E1710" s="1" t="s">
        <v>10</v>
      </c>
      <c r="F1710" s="1" t="str">
        <f>IFERROR(__xludf.DUMMYFUNCTION("GOOGLETRANSLATE(C1710,""fr"",""en"")"),"#VALUE!")</f>
        <v>#VALUE!</v>
      </c>
    </row>
    <row r="1711" ht="15.75" customHeight="1">
      <c r="A1711" s="1" t="s">
        <v>3923</v>
      </c>
      <c r="B1711" s="1" t="s">
        <v>3924</v>
      </c>
      <c r="C1711" s="1" t="s">
        <v>3925</v>
      </c>
      <c r="D1711" s="1" t="s">
        <v>9</v>
      </c>
      <c r="E1711" s="1" t="s">
        <v>10</v>
      </c>
      <c r="F1711" s="1" t="str">
        <f>IFERROR(__xludf.DUMMYFUNCTION("GOOGLETRANSLATE(C1711,""fr"",""en"")"),"#VALUE!")</f>
        <v>#VALUE!</v>
      </c>
    </row>
    <row r="1712" ht="15.75" customHeight="1">
      <c r="A1712" s="1" t="s">
        <v>3926</v>
      </c>
      <c r="B1712" s="1" t="s">
        <v>3927</v>
      </c>
      <c r="C1712" s="1" t="s">
        <v>3928</v>
      </c>
      <c r="D1712" s="1" t="s">
        <v>9</v>
      </c>
      <c r="E1712" s="1" t="s">
        <v>10</v>
      </c>
      <c r="F1712" s="1" t="str">
        <f>IFERROR(__xludf.DUMMYFUNCTION("GOOGLETRANSLATE(C1712,""fr"",""en"")"),"#VALUE!")</f>
        <v>#VALUE!</v>
      </c>
    </row>
    <row r="1713" ht="15.75" customHeight="1">
      <c r="A1713" s="1" t="s">
        <v>3926</v>
      </c>
      <c r="B1713" s="1" t="s">
        <v>3929</v>
      </c>
      <c r="C1713" s="1" t="s">
        <v>3930</v>
      </c>
      <c r="D1713" s="1" t="s">
        <v>9</v>
      </c>
      <c r="E1713" s="1" t="s">
        <v>10</v>
      </c>
      <c r="F1713" s="1" t="str">
        <f>IFERROR(__xludf.DUMMYFUNCTION("GOOGLETRANSLATE(C1713,""fr"",""en"")"),"#VALUE!")</f>
        <v>#VALUE!</v>
      </c>
    </row>
    <row r="1714" ht="15.75" customHeight="1">
      <c r="A1714" s="1" t="s">
        <v>3926</v>
      </c>
      <c r="B1714" s="1" t="s">
        <v>3931</v>
      </c>
      <c r="C1714" s="1" t="s">
        <v>3932</v>
      </c>
      <c r="D1714" s="1" t="s">
        <v>9</v>
      </c>
      <c r="E1714" s="1" t="s">
        <v>10</v>
      </c>
      <c r="F1714" s="1" t="str">
        <f>IFERROR(__xludf.DUMMYFUNCTION("GOOGLETRANSLATE(C1714,""fr"",""en"")"),"#VALUE!")</f>
        <v>#VALUE!</v>
      </c>
    </row>
    <row r="1715" ht="15.75" customHeight="1">
      <c r="A1715" s="1" t="s">
        <v>3933</v>
      </c>
      <c r="B1715" s="1" t="s">
        <v>3934</v>
      </c>
      <c r="C1715" s="1" t="s">
        <v>3935</v>
      </c>
      <c r="D1715" s="1" t="s">
        <v>9</v>
      </c>
      <c r="E1715" s="1" t="s">
        <v>10</v>
      </c>
      <c r="F1715" s="1" t="str">
        <f>IFERROR(__xludf.DUMMYFUNCTION("GOOGLETRANSLATE(C1715,""fr"",""en"")"),"#VALUE!")</f>
        <v>#VALUE!</v>
      </c>
    </row>
    <row r="1716" ht="15.75" customHeight="1">
      <c r="A1716" s="1" t="s">
        <v>3936</v>
      </c>
      <c r="B1716" s="1" t="s">
        <v>3937</v>
      </c>
      <c r="C1716" s="1" t="s">
        <v>3938</v>
      </c>
      <c r="D1716" s="1" t="s">
        <v>9</v>
      </c>
      <c r="E1716" s="1" t="s">
        <v>10</v>
      </c>
      <c r="F1716" s="1" t="str">
        <f>IFERROR(__xludf.DUMMYFUNCTION("GOOGLETRANSLATE(C1716,""fr"",""en"")"),"#VALUE!")</f>
        <v>#VALUE!</v>
      </c>
    </row>
    <row r="1717" ht="15.75" customHeight="1">
      <c r="A1717" s="1" t="s">
        <v>3939</v>
      </c>
      <c r="B1717" s="1" t="s">
        <v>3940</v>
      </c>
      <c r="C1717" s="1" t="s">
        <v>3941</v>
      </c>
      <c r="D1717" s="1" t="s">
        <v>9</v>
      </c>
      <c r="E1717" s="1" t="s">
        <v>10</v>
      </c>
      <c r="F1717" s="1" t="str">
        <f>IFERROR(__xludf.DUMMYFUNCTION("GOOGLETRANSLATE(C1717,""fr"",""en"")"),"#VALUE!")</f>
        <v>#VALUE!</v>
      </c>
    </row>
    <row r="1718" ht="15.75" customHeight="1">
      <c r="A1718" s="1" t="s">
        <v>3942</v>
      </c>
      <c r="B1718" s="1" t="s">
        <v>3943</v>
      </c>
      <c r="C1718" s="1" t="s">
        <v>3944</v>
      </c>
      <c r="D1718" s="1" t="s">
        <v>9</v>
      </c>
      <c r="E1718" s="1" t="s">
        <v>10</v>
      </c>
      <c r="F1718" s="1" t="str">
        <f>IFERROR(__xludf.DUMMYFUNCTION("GOOGLETRANSLATE(C1718,""fr"",""en"")"),"#VALUE!")</f>
        <v>#VALUE!</v>
      </c>
    </row>
    <row r="1719" ht="15.75" customHeight="1">
      <c r="A1719" s="1" t="s">
        <v>3945</v>
      </c>
      <c r="B1719" s="1" t="s">
        <v>3946</v>
      </c>
      <c r="C1719" s="1" t="s">
        <v>3947</v>
      </c>
      <c r="D1719" s="1" t="s">
        <v>9</v>
      </c>
      <c r="E1719" s="1" t="s">
        <v>10</v>
      </c>
      <c r="F1719" s="1" t="str">
        <f>IFERROR(__xludf.DUMMYFUNCTION("GOOGLETRANSLATE(C1719,""fr"",""en"")"),"#VALUE!")</f>
        <v>#VALUE!</v>
      </c>
    </row>
    <row r="1720" ht="15.75" customHeight="1">
      <c r="A1720" s="1" t="s">
        <v>3948</v>
      </c>
      <c r="B1720" s="1" t="s">
        <v>3949</v>
      </c>
      <c r="C1720" s="1" t="s">
        <v>3950</v>
      </c>
      <c r="D1720" s="1" t="s">
        <v>9</v>
      </c>
      <c r="E1720" s="1" t="s">
        <v>10</v>
      </c>
      <c r="F1720" s="1" t="str">
        <f>IFERROR(__xludf.DUMMYFUNCTION("GOOGLETRANSLATE(C1720,""fr"",""en"")"),"#VALUE!")</f>
        <v>#VALUE!</v>
      </c>
    </row>
    <row r="1721" ht="15.75" customHeight="1">
      <c r="A1721" s="1" t="s">
        <v>3951</v>
      </c>
      <c r="B1721" s="1" t="s">
        <v>3952</v>
      </c>
      <c r="C1721" s="1" t="s">
        <v>3953</v>
      </c>
      <c r="D1721" s="1" t="s">
        <v>9</v>
      </c>
      <c r="E1721" s="1" t="s">
        <v>10</v>
      </c>
      <c r="F1721" s="1" t="str">
        <f>IFERROR(__xludf.DUMMYFUNCTION("GOOGLETRANSLATE(C1721,""fr"",""en"")"),"#VALUE!")</f>
        <v>#VALUE!</v>
      </c>
    </row>
    <row r="1722" ht="15.75" customHeight="1">
      <c r="A1722" s="1" t="s">
        <v>3954</v>
      </c>
      <c r="B1722" s="1" t="s">
        <v>3955</v>
      </c>
      <c r="C1722" s="1" t="s">
        <v>3956</v>
      </c>
      <c r="D1722" s="1" t="s">
        <v>9</v>
      </c>
      <c r="E1722" s="1" t="s">
        <v>10</v>
      </c>
      <c r="F1722" s="1" t="str">
        <f>IFERROR(__xludf.DUMMYFUNCTION("GOOGLETRANSLATE(C1722,""fr"",""en"")"),"#VALUE!")</f>
        <v>#VALUE!</v>
      </c>
    </row>
    <row r="1723" ht="15.75" customHeight="1">
      <c r="A1723" s="1" t="s">
        <v>3957</v>
      </c>
      <c r="B1723" s="1" t="s">
        <v>3958</v>
      </c>
      <c r="C1723" s="1" t="s">
        <v>3959</v>
      </c>
      <c r="D1723" s="1" t="s">
        <v>9</v>
      </c>
      <c r="E1723" s="1" t="s">
        <v>10</v>
      </c>
      <c r="F1723" s="1" t="str">
        <f>IFERROR(__xludf.DUMMYFUNCTION("GOOGLETRANSLATE(C1723,""fr"",""en"")"),"#VALUE!")</f>
        <v>#VALUE!</v>
      </c>
    </row>
    <row r="1724" ht="15.75" customHeight="1">
      <c r="A1724" s="1" t="s">
        <v>3960</v>
      </c>
      <c r="B1724" s="1" t="s">
        <v>3961</v>
      </c>
      <c r="C1724" s="1" t="s">
        <v>3962</v>
      </c>
      <c r="D1724" s="1" t="s">
        <v>9</v>
      </c>
      <c r="E1724" s="1" t="s">
        <v>10</v>
      </c>
      <c r="F1724" s="1" t="str">
        <f>IFERROR(__xludf.DUMMYFUNCTION("GOOGLETRANSLATE(C1724,""fr"",""en"")"),"#VALUE!")</f>
        <v>#VALUE!</v>
      </c>
    </row>
    <row r="1725" ht="15.75" customHeight="1">
      <c r="A1725" s="1" t="s">
        <v>3963</v>
      </c>
      <c r="B1725" s="1" t="s">
        <v>3964</v>
      </c>
      <c r="C1725" s="1" t="s">
        <v>3965</v>
      </c>
      <c r="D1725" s="1" t="s">
        <v>9</v>
      </c>
      <c r="E1725" s="1" t="s">
        <v>10</v>
      </c>
      <c r="F1725" s="1" t="str">
        <f>IFERROR(__xludf.DUMMYFUNCTION("GOOGLETRANSLATE(C1725,""fr"",""en"")"),"#VALUE!")</f>
        <v>#VALUE!</v>
      </c>
    </row>
    <row r="1726" ht="15.75" customHeight="1">
      <c r="A1726" s="1" t="s">
        <v>3966</v>
      </c>
      <c r="B1726" s="1" t="s">
        <v>3967</v>
      </c>
      <c r="C1726" s="1" t="s">
        <v>3968</v>
      </c>
      <c r="D1726" s="1" t="s">
        <v>9</v>
      </c>
      <c r="E1726" s="1" t="s">
        <v>10</v>
      </c>
      <c r="F1726" s="1" t="str">
        <f>IFERROR(__xludf.DUMMYFUNCTION("GOOGLETRANSLATE(C1726,""fr"",""en"")"),"#VALUE!")</f>
        <v>#VALUE!</v>
      </c>
    </row>
    <row r="1727" ht="15.75" customHeight="1">
      <c r="A1727" s="1" t="s">
        <v>3969</v>
      </c>
      <c r="B1727" s="1" t="s">
        <v>3970</v>
      </c>
      <c r="C1727" s="1" t="s">
        <v>3971</v>
      </c>
      <c r="D1727" s="1" t="s">
        <v>9</v>
      </c>
      <c r="E1727" s="1" t="s">
        <v>10</v>
      </c>
      <c r="F1727" s="1" t="str">
        <f>IFERROR(__xludf.DUMMYFUNCTION("GOOGLETRANSLATE(C1727,""fr"",""en"")"),"As with many, Ke looked at this insurance because the prices are attractive (for the 1st year!). I have made several online quotes simulations. The quotes reached me by email + 12 hours later !! Not that serious.
The next day I call an advisor (quick resp"&amp;"onse) to finalize a contract. I have to end the call following an emergency. The advisor offered to remind me the next day at 10:00 am. 2 days later I still expect his call. Surprising from a sales department, but not too serious either.
I decide yesterda"&amp;"y to finalize my contract for my vehicle. I settle 600 euros online and I am indicated that a confirmation email with my contract number and my provisional green card has just achieved me. Fortunately, I made a screen copy, because the famous email (howev"&amp;"er automatic) only reached me ... 2 p.m. later !!! Meanwhile, it is impossible to know if I had been debited, nor to recover my vehicle !! A shame!!! I still finalize my customer account but impossible to connect because the site does not recognize the pa"&amp;"ssword that it asked me to create a tot more minute ... I tried the procedure ""password Forgotten ""... 2 hours that I await the reset email !!!
I may really have no luck but in any case I immediately flee this insurance by retracting myself; I am not at"&amp;" all with confidence!")</f>
        <v>As with many, Ke looked at this insurance because the prices are attractive (for the 1st year!). I have made several online quotes simulations. The quotes reached me by email + 12 hours later !! Not that serious.
The next day I call an advisor (quick response) to finalize a contract. I have to end the call following an emergency. The advisor offered to remind me the next day at 10:00 am. 2 days later I still expect his call. Surprising from a sales department, but not too serious either.
I decide yesterday to finalize my contract for my vehicle. I settle 600 euros online and I am indicated that a confirmation email with my contract number and my provisional green card has just achieved me. Fortunately, I made a screen copy, because the famous email (however automatic) only reached me ... 2 p.m. later !!! Meanwhile, it is impossible to know if I had been debited, nor to recover my vehicle !! A shame!!! I still finalize my customer account but impossible to connect because the site does not recognize the password that it asked me to create a tot more minute ... I tried the procedure "password Forgotten "... 2 hours that I await the reset email !!!
I may really have no luck but in any case I immediately flee this insurance by retracting myself; I am not at all with confidence!</v>
      </c>
    </row>
    <row r="1728" ht="15.75" customHeight="1">
      <c r="A1728" s="1" t="s">
        <v>3972</v>
      </c>
      <c r="B1728" s="1" t="s">
        <v>3973</v>
      </c>
      <c r="C1728" s="1" t="s">
        <v>3974</v>
      </c>
      <c r="D1728" s="1" t="s">
        <v>9</v>
      </c>
      <c r="E1728" s="1" t="s">
        <v>10</v>
      </c>
      <c r="F1728" s="1" t="str">
        <f>IFERROR(__xludf.DUMMYFUNCTION("GOOGLETRANSLATE(C1728,""fr"",""en"")"),"#VALUE!")</f>
        <v>#VALUE!</v>
      </c>
    </row>
    <row r="1729" ht="15.75" customHeight="1">
      <c r="A1729" s="1" t="s">
        <v>3975</v>
      </c>
      <c r="B1729" s="1" t="s">
        <v>506</v>
      </c>
      <c r="C1729" s="1" t="s">
        <v>3976</v>
      </c>
      <c r="D1729" s="1" t="s">
        <v>9</v>
      </c>
      <c r="E1729" s="1" t="s">
        <v>10</v>
      </c>
      <c r="F1729" s="1" t="str">
        <f>IFERROR(__xludf.DUMMYFUNCTION("GOOGLETRANSLATE(C1729,""fr"",""en"")"),"#VALUE!")</f>
        <v>#VALUE!</v>
      </c>
    </row>
    <row r="1730" ht="15.75" customHeight="1">
      <c r="A1730" s="1" t="s">
        <v>3977</v>
      </c>
      <c r="B1730" s="1" t="s">
        <v>3978</v>
      </c>
      <c r="C1730" s="1" t="s">
        <v>3979</v>
      </c>
      <c r="D1730" s="1" t="s">
        <v>9</v>
      </c>
      <c r="E1730" s="1" t="s">
        <v>10</v>
      </c>
      <c r="F1730" s="1" t="str">
        <f>IFERROR(__xludf.DUMMYFUNCTION("GOOGLETRANSLATE(C1730,""fr"",""en"")"),"#VALUE!")</f>
        <v>#VALUE!</v>
      </c>
    </row>
    <row r="1731" ht="15.75" customHeight="1">
      <c r="A1731" s="1" t="s">
        <v>3977</v>
      </c>
      <c r="B1731" s="1" t="s">
        <v>3980</v>
      </c>
      <c r="C1731" s="1" t="s">
        <v>3981</v>
      </c>
      <c r="D1731" s="1" t="s">
        <v>9</v>
      </c>
      <c r="E1731" s="1" t="s">
        <v>10</v>
      </c>
      <c r="F1731" s="1" t="str">
        <f>IFERROR(__xludf.DUMMYFUNCTION("GOOGLETRANSLATE(C1731,""fr"",""en"")"),"#VALUE!")</f>
        <v>#VALUE!</v>
      </c>
    </row>
    <row r="1732" ht="15.75" customHeight="1">
      <c r="A1732" s="1" t="s">
        <v>3982</v>
      </c>
      <c r="B1732" s="1" t="s">
        <v>3983</v>
      </c>
      <c r="C1732" s="1" t="s">
        <v>3984</v>
      </c>
      <c r="D1732" s="1" t="s">
        <v>9</v>
      </c>
      <c r="E1732" s="1" t="s">
        <v>10</v>
      </c>
      <c r="F1732" s="1" t="str">
        <f>IFERROR(__xludf.DUMMYFUNCTION("GOOGLETRANSLATE(C1732,""fr"",""en"")"),"#VALUE!")</f>
        <v>#VALUE!</v>
      </c>
    </row>
    <row r="1733" ht="15.75" customHeight="1">
      <c r="A1733" s="1" t="s">
        <v>3985</v>
      </c>
      <c r="B1733" s="1" t="s">
        <v>3986</v>
      </c>
      <c r="C1733" s="1" t="s">
        <v>3987</v>
      </c>
      <c r="D1733" s="1" t="s">
        <v>9</v>
      </c>
      <c r="E1733" s="1" t="s">
        <v>10</v>
      </c>
      <c r="F1733" s="1" t="str">
        <f>IFERROR(__xludf.DUMMYFUNCTION("GOOGLETRANSLATE(C1733,""fr"",""en"")"),"#VALUE!")</f>
        <v>#VALUE!</v>
      </c>
    </row>
    <row r="1734" ht="15.75" customHeight="1">
      <c r="A1734" s="1" t="s">
        <v>3988</v>
      </c>
      <c r="B1734" s="1" t="s">
        <v>3989</v>
      </c>
      <c r="C1734" s="1" t="s">
        <v>3990</v>
      </c>
      <c r="D1734" s="1" t="s">
        <v>9</v>
      </c>
      <c r="E1734" s="1" t="s">
        <v>10</v>
      </c>
      <c r="F1734" s="1" t="str">
        <f>IFERROR(__xludf.DUMMYFUNCTION("GOOGLETRANSLATE(C1734,""fr"",""en"")"),"#VALUE!")</f>
        <v>#VALUE!</v>
      </c>
    </row>
    <row r="1735" ht="15.75" customHeight="1">
      <c r="A1735" s="1" t="s">
        <v>3991</v>
      </c>
      <c r="B1735" s="1" t="s">
        <v>3992</v>
      </c>
      <c r="C1735" s="1" t="s">
        <v>3993</v>
      </c>
      <c r="D1735" s="1" t="s">
        <v>9</v>
      </c>
      <c r="E1735" s="1" t="s">
        <v>10</v>
      </c>
      <c r="F1735" s="1" t="str">
        <f>IFERROR(__xludf.DUMMYFUNCTION("GOOGLETRANSLATE(C1735,""fr"",""en"")"),"#VALUE!")</f>
        <v>#VALUE!</v>
      </c>
    </row>
    <row r="1736" ht="15.75" customHeight="1">
      <c r="A1736" s="1" t="s">
        <v>3994</v>
      </c>
      <c r="B1736" s="1" t="s">
        <v>3995</v>
      </c>
      <c r="C1736" s="1" t="s">
        <v>3996</v>
      </c>
      <c r="D1736" s="1" t="s">
        <v>9</v>
      </c>
      <c r="E1736" s="1" t="s">
        <v>10</v>
      </c>
      <c r="F1736" s="1" t="str">
        <f>IFERROR(__xludf.DUMMYFUNCTION("GOOGLETRANSLATE(C1736,""fr"",""en"")"),"Nothing disappointing. At the top Olivier Insurance don't change anything !!!!")</f>
        <v>Nothing disappointing. At the top Olivier Insurance don't change anything !!!!</v>
      </c>
    </row>
    <row r="1737" ht="15.75" customHeight="1">
      <c r="A1737" s="1" t="s">
        <v>3997</v>
      </c>
      <c r="B1737" s="1" t="s">
        <v>3998</v>
      </c>
      <c r="C1737" s="1" t="s">
        <v>3999</v>
      </c>
      <c r="D1737" s="1" t="s">
        <v>9</v>
      </c>
      <c r="E1737" s="1" t="s">
        <v>10</v>
      </c>
      <c r="F1737" s="1" t="str">
        <f>IFERROR(__xludf.DUMMYFUNCTION("GOOGLETRANSLATE(C1737,""fr"",""en"")"),"#VALUE!")</f>
        <v>#VALUE!</v>
      </c>
    </row>
    <row r="1738" ht="15.75" customHeight="1">
      <c r="A1738" s="1" t="s">
        <v>4000</v>
      </c>
      <c r="B1738" s="1" t="s">
        <v>4001</v>
      </c>
      <c r="C1738" s="1" t="s">
        <v>4002</v>
      </c>
      <c r="D1738" s="1" t="s">
        <v>9</v>
      </c>
      <c r="E1738" s="1" t="s">
        <v>10</v>
      </c>
      <c r="F1738" s="1" t="str">
        <f>IFERROR(__xludf.DUMMYFUNCTION("GOOGLETRANSLATE(C1738,""fr"",""en"")"),"#VALUE!")</f>
        <v>#VALUE!</v>
      </c>
    </row>
    <row r="1739" ht="15.75" customHeight="1">
      <c r="A1739" s="1" t="s">
        <v>4003</v>
      </c>
      <c r="B1739" s="1" t="s">
        <v>4004</v>
      </c>
      <c r="C1739" s="1" t="s">
        <v>4005</v>
      </c>
      <c r="D1739" s="1" t="s">
        <v>9</v>
      </c>
      <c r="E1739" s="1" t="s">
        <v>10</v>
      </c>
      <c r="F1739" s="1" t="str">
        <f>IFERROR(__xludf.DUMMYFUNCTION("GOOGLETRANSLATE(C1739,""fr"",""en"")"),"#VALUE!")</f>
        <v>#VALUE!</v>
      </c>
    </row>
    <row r="1740" ht="15.75" customHeight="1">
      <c r="A1740" s="1" t="s">
        <v>4006</v>
      </c>
      <c r="B1740" s="1" t="s">
        <v>4007</v>
      </c>
      <c r="C1740" s="1" t="s">
        <v>4008</v>
      </c>
      <c r="D1740" s="1" t="s">
        <v>9</v>
      </c>
      <c r="E1740" s="1" t="s">
        <v>10</v>
      </c>
      <c r="F1740" s="1" t="str">
        <f>IFERROR(__xludf.DUMMYFUNCTION("GOOGLETRANSLATE(C1740,""fr"",""en"")"),"#VALUE!")</f>
        <v>#VALUE!</v>
      </c>
    </row>
    <row r="1741" ht="15.75" customHeight="1">
      <c r="A1741" s="1" t="s">
        <v>4009</v>
      </c>
      <c r="B1741" s="1" t="s">
        <v>4010</v>
      </c>
      <c r="C1741" s="1" t="s">
        <v>4011</v>
      </c>
      <c r="D1741" s="1" t="s">
        <v>9</v>
      </c>
      <c r="E1741" s="1" t="s">
        <v>10</v>
      </c>
      <c r="F1741" s="1" t="str">
        <f>IFERROR(__xludf.DUMMYFUNCTION("GOOGLETRANSLATE(C1741,""fr"",""en"")"),"#VALUE!")</f>
        <v>#VALUE!</v>
      </c>
    </row>
    <row r="1742" ht="15.75" customHeight="1">
      <c r="A1742" s="1" t="s">
        <v>4012</v>
      </c>
      <c r="B1742" s="1" t="s">
        <v>4013</v>
      </c>
      <c r="C1742" s="1" t="s">
        <v>4014</v>
      </c>
      <c r="D1742" s="1" t="s">
        <v>9</v>
      </c>
      <c r="E1742" s="1" t="s">
        <v>10</v>
      </c>
      <c r="F1742" s="1" t="str">
        <f>IFERROR(__xludf.DUMMYFUNCTION("GOOGLETRANSLATE(C1742,""fr"",""en"")"),"#VALUE!")</f>
        <v>#VALUE!</v>
      </c>
    </row>
    <row r="1743" ht="15.75" customHeight="1">
      <c r="A1743" s="1" t="s">
        <v>4015</v>
      </c>
      <c r="B1743" s="1" t="s">
        <v>4016</v>
      </c>
      <c r="C1743" s="1" t="s">
        <v>4017</v>
      </c>
      <c r="D1743" s="1" t="s">
        <v>9</v>
      </c>
      <c r="E1743" s="1" t="s">
        <v>10</v>
      </c>
      <c r="F1743" s="1" t="str">
        <f>IFERROR(__xludf.DUMMYFUNCTION("GOOGLETRANSLATE(C1743,""fr"",""en"")"),"#VALUE!")</f>
        <v>#VALUE!</v>
      </c>
    </row>
    <row r="1744" ht="15.75" customHeight="1">
      <c r="A1744" s="1" t="s">
        <v>4018</v>
      </c>
      <c r="B1744" s="1" t="s">
        <v>4019</v>
      </c>
      <c r="C1744" s="1" t="s">
        <v>4020</v>
      </c>
      <c r="D1744" s="1" t="s">
        <v>9</v>
      </c>
      <c r="E1744" s="1" t="s">
        <v>10</v>
      </c>
      <c r="F1744" s="1" t="str">
        <f>IFERROR(__xludf.DUMMYFUNCTION("GOOGLETRANSLATE(C1744,""fr"",""en"")"),"#VALUE!")</f>
        <v>#VALUE!</v>
      </c>
    </row>
    <row r="1745" ht="15.75" customHeight="1">
      <c r="A1745" s="1" t="s">
        <v>4021</v>
      </c>
      <c r="B1745" s="1" t="s">
        <v>4022</v>
      </c>
      <c r="C1745" s="1" t="s">
        <v>4023</v>
      </c>
      <c r="D1745" s="1" t="s">
        <v>9</v>
      </c>
      <c r="E1745" s="1" t="s">
        <v>10</v>
      </c>
      <c r="F1745" s="1" t="str">
        <f>IFERROR(__xludf.DUMMYFUNCTION("GOOGLETRANSLATE(C1745,""fr"",""en"")"),"#VALUE!")</f>
        <v>#VALUE!</v>
      </c>
    </row>
    <row r="1746" ht="15.75" customHeight="1">
      <c r="A1746" s="1" t="s">
        <v>4021</v>
      </c>
      <c r="B1746" s="1" t="s">
        <v>4024</v>
      </c>
      <c r="C1746" s="1" t="s">
        <v>4025</v>
      </c>
      <c r="D1746" s="1" t="s">
        <v>9</v>
      </c>
      <c r="E1746" s="1" t="s">
        <v>10</v>
      </c>
      <c r="F1746" s="1" t="str">
        <f>IFERROR(__xludf.DUMMYFUNCTION("GOOGLETRANSLATE(C1746,""fr"",""en"")"),"#VALUE!")</f>
        <v>#VALUE!</v>
      </c>
    </row>
    <row r="1747" ht="15.75" customHeight="1">
      <c r="A1747" s="1" t="s">
        <v>4026</v>
      </c>
      <c r="B1747" s="1" t="s">
        <v>4027</v>
      </c>
      <c r="C1747" s="1" t="s">
        <v>4028</v>
      </c>
      <c r="D1747" s="1" t="s">
        <v>9</v>
      </c>
      <c r="E1747" s="1" t="s">
        <v>10</v>
      </c>
      <c r="F1747" s="1" t="str">
        <f>IFERROR(__xludf.DUMMYFUNCTION("GOOGLETRANSLATE(C1747,""fr"",""en"")"),"#VALUE!")</f>
        <v>#VALUE!</v>
      </c>
    </row>
    <row r="1748" ht="15.75" customHeight="1">
      <c r="A1748" s="1" t="s">
        <v>4029</v>
      </c>
      <c r="B1748" s="1" t="s">
        <v>4030</v>
      </c>
      <c r="C1748" s="1" t="s">
        <v>4031</v>
      </c>
      <c r="D1748" s="1" t="s">
        <v>9</v>
      </c>
      <c r="E1748" s="1" t="s">
        <v>10</v>
      </c>
      <c r="F1748" s="1" t="str">
        <f>IFERROR(__xludf.DUMMYFUNCTION("GOOGLETRANSLATE(C1748,""fr"",""en"")"),"#VALUE!")</f>
        <v>#VALUE!</v>
      </c>
    </row>
    <row r="1749" ht="15.75" customHeight="1">
      <c r="A1749" s="1" t="s">
        <v>4032</v>
      </c>
      <c r="B1749" s="1" t="s">
        <v>4033</v>
      </c>
      <c r="C1749" s="1" t="s">
        <v>4034</v>
      </c>
      <c r="D1749" s="1" t="s">
        <v>9</v>
      </c>
      <c r="E1749" s="1" t="s">
        <v>10</v>
      </c>
      <c r="F1749" s="1" t="str">
        <f>IFERROR(__xludf.DUMMYFUNCTION("GOOGLETRANSLATE(C1749,""fr"",""en"")"),"#VALUE!")</f>
        <v>#VALUE!</v>
      </c>
    </row>
    <row r="1750" ht="15.75" customHeight="1">
      <c r="A1750" s="1" t="s">
        <v>4035</v>
      </c>
      <c r="B1750" s="1" t="s">
        <v>4036</v>
      </c>
      <c r="C1750" s="1" t="s">
        <v>4037</v>
      </c>
      <c r="D1750" s="1" t="s">
        <v>9</v>
      </c>
      <c r="E1750" s="1" t="s">
        <v>10</v>
      </c>
      <c r="F1750" s="1" t="str">
        <f>IFERROR(__xludf.DUMMYFUNCTION("GOOGLETRANSLATE(C1750,""fr"",""en"")"),"#VALUE!")</f>
        <v>#VALUE!</v>
      </c>
    </row>
    <row r="1751" ht="15.75" customHeight="1">
      <c r="A1751" s="1" t="s">
        <v>4038</v>
      </c>
      <c r="B1751" s="1" t="s">
        <v>4039</v>
      </c>
      <c r="C1751" s="1" t="s">
        <v>4040</v>
      </c>
      <c r="D1751" s="1" t="s">
        <v>9</v>
      </c>
      <c r="E1751" s="1" t="s">
        <v>10</v>
      </c>
      <c r="F1751" s="1" t="str">
        <f>IFERROR(__xludf.DUMMYFUNCTION("GOOGLETRANSLATE(C1751,""fr"",""en"")"),"#VALUE!")</f>
        <v>#VALUE!</v>
      </c>
    </row>
    <row r="1752" ht="15.75" customHeight="1">
      <c r="A1752" s="1" t="s">
        <v>4041</v>
      </c>
      <c r="B1752" s="1" t="s">
        <v>4042</v>
      </c>
      <c r="C1752" s="1" t="s">
        <v>4043</v>
      </c>
      <c r="D1752" s="1" t="s">
        <v>9</v>
      </c>
      <c r="E1752" s="1" t="s">
        <v>10</v>
      </c>
      <c r="F1752" s="1" t="str">
        <f>IFERROR(__xludf.DUMMYFUNCTION("GOOGLETRANSLATE(C1752,""fr"",""en"")"),"Insurer not serious at all. They do dumping to attract you home, and commitment is not kept! Department proposed by email on 05/25/17 of 532 euros, I want to subscribe the next day (while the quote is valid until 06/24/17 and there I am told that an updat"&amp;"e of the prices was made The night and that now it's 670 Euors !!! it's shameful, fortunately I had not terminated my other insurance in the meantime. To be strongly unable to say - not serious -")</f>
        <v>Insurer not serious at all. They do dumping to attract you home, and commitment is not kept! Department proposed by email on 05/25/17 of 532 euros, I want to subscribe the next day (while the quote is valid until 06/24/17 and there I am told that an update of the prices was made The night and that now it's 670 Euors !!! it's shameful, fortunately I had not terminated my other insurance in the meantime. To be strongly unable to say - not serious -</v>
      </c>
    </row>
    <row r="1753" ht="15.75" customHeight="1">
      <c r="A1753" s="1" t="s">
        <v>4041</v>
      </c>
      <c r="B1753" s="1" t="s">
        <v>4044</v>
      </c>
      <c r="C1753" s="1" t="s">
        <v>4045</v>
      </c>
      <c r="D1753" s="1" t="s">
        <v>9</v>
      </c>
      <c r="E1753" s="1" t="s">
        <v>10</v>
      </c>
      <c r="F1753" s="1" t="str">
        <f>IFERROR(__xludf.DUMMYFUNCTION("GOOGLETRANSLATE(C1753,""fr"",""en"")"),"#VALUE!")</f>
        <v>#VALUE!</v>
      </c>
    </row>
    <row r="1754" ht="15.75" customHeight="1">
      <c r="A1754" s="1" t="s">
        <v>4046</v>
      </c>
      <c r="B1754" s="1" t="s">
        <v>4047</v>
      </c>
      <c r="C1754" s="1" t="s">
        <v>4048</v>
      </c>
      <c r="D1754" s="1" t="s">
        <v>9</v>
      </c>
      <c r="E1754" s="1" t="s">
        <v>10</v>
      </c>
      <c r="F1754" s="1" t="str">
        <f>IFERROR(__xludf.DUMMYFUNCTION("GOOGLETRANSLATE(C1754,""fr"",""en"")"),"#VALUE!")</f>
        <v>#VALUE!</v>
      </c>
    </row>
    <row r="1755" ht="15.75" customHeight="1">
      <c r="A1755" s="1" t="s">
        <v>4049</v>
      </c>
      <c r="B1755" s="1" t="s">
        <v>4050</v>
      </c>
      <c r="C1755" s="1" t="s">
        <v>4051</v>
      </c>
      <c r="D1755" s="1" t="s">
        <v>9</v>
      </c>
      <c r="E1755" s="1" t="s">
        <v>10</v>
      </c>
      <c r="F1755" s="1" t="str">
        <f>IFERROR(__xludf.DUMMYFUNCTION("GOOGLETRANSLATE(C1755,""fr"",""en"")"),"#VALUE!")</f>
        <v>#VALUE!</v>
      </c>
    </row>
    <row r="1756" ht="15.75" customHeight="1">
      <c r="A1756" s="1" t="s">
        <v>4052</v>
      </c>
      <c r="B1756" s="1" t="s">
        <v>4053</v>
      </c>
      <c r="C1756" s="1" t="s">
        <v>4054</v>
      </c>
      <c r="D1756" s="1" t="s">
        <v>9</v>
      </c>
      <c r="E1756" s="1" t="s">
        <v>10</v>
      </c>
      <c r="F1756" s="1" t="str">
        <f>IFERROR(__xludf.DUMMYFUNCTION("GOOGLETRANSLATE(C1756,""fr"",""en"")"),"#VALUE!")</f>
        <v>#VALUE!</v>
      </c>
    </row>
    <row r="1757" ht="15.75" customHeight="1">
      <c r="A1757" s="1" t="s">
        <v>4052</v>
      </c>
      <c r="B1757" s="1" t="s">
        <v>4055</v>
      </c>
      <c r="C1757" s="1" t="s">
        <v>4056</v>
      </c>
      <c r="D1757" s="1" t="s">
        <v>9</v>
      </c>
      <c r="E1757" s="1" t="s">
        <v>10</v>
      </c>
      <c r="F1757" s="1" t="str">
        <f>IFERROR(__xludf.DUMMYFUNCTION("GOOGLETRANSLATE(C1757,""fr"",""en"")"),"#VALUE!")</f>
        <v>#VALUE!</v>
      </c>
    </row>
    <row r="1758" ht="15.75" customHeight="1">
      <c r="A1758" s="1" t="s">
        <v>4057</v>
      </c>
      <c r="B1758" s="1" t="s">
        <v>4058</v>
      </c>
      <c r="C1758" s="1" t="s">
        <v>4059</v>
      </c>
      <c r="D1758" s="1" t="s">
        <v>9</v>
      </c>
      <c r="E1758" s="1" t="s">
        <v>10</v>
      </c>
      <c r="F1758" s="1" t="str">
        <f>IFERROR(__xludf.DUMMYFUNCTION("GOOGLETRANSLATE(C1758,""fr"",""en"")"),"#VALUE!")</f>
        <v>#VALUE!</v>
      </c>
    </row>
    <row r="1759" ht="15.75" customHeight="1">
      <c r="A1759" s="1" t="s">
        <v>4060</v>
      </c>
      <c r="B1759" s="1" t="s">
        <v>4061</v>
      </c>
      <c r="C1759" s="1" t="s">
        <v>4062</v>
      </c>
      <c r="D1759" s="1" t="s">
        <v>9</v>
      </c>
      <c r="E1759" s="1" t="s">
        <v>10</v>
      </c>
      <c r="F1759" s="1" t="str">
        <f>IFERROR(__xludf.DUMMYFUNCTION("GOOGLETRANSLATE(C1759,""fr"",""en"")"),"#VALUE!")</f>
        <v>#VALUE!</v>
      </c>
    </row>
    <row r="1760" ht="15.75" customHeight="1">
      <c r="A1760" s="1" t="s">
        <v>4063</v>
      </c>
      <c r="B1760" s="1" t="s">
        <v>4064</v>
      </c>
      <c r="C1760" s="1" t="s">
        <v>4065</v>
      </c>
      <c r="D1760" s="1" t="s">
        <v>9</v>
      </c>
      <c r="E1760" s="1" t="s">
        <v>10</v>
      </c>
      <c r="F1760" s="1" t="str">
        <f>IFERROR(__xludf.DUMMYFUNCTION("GOOGLETRANSLATE(C1760,""fr"",""en"")"),"#VALUE!")</f>
        <v>#VALUE!</v>
      </c>
    </row>
    <row r="1761" ht="15.75" customHeight="1">
      <c r="A1761" s="1" t="s">
        <v>4066</v>
      </c>
      <c r="B1761" s="1" t="s">
        <v>4067</v>
      </c>
      <c r="C1761" s="1" t="s">
        <v>4068</v>
      </c>
      <c r="D1761" s="1" t="s">
        <v>9</v>
      </c>
      <c r="E1761" s="1" t="s">
        <v>10</v>
      </c>
      <c r="F1761" s="1" t="str">
        <f>IFERROR(__xludf.DUMMYFUNCTION("GOOGLETRANSLATE(C1761,""fr"",""en"")"),"An insurer who will not even call you before ending the contract, terminated without any disaster saying for risk worsening (or false declaration) finally it is not even the reason and without any call, an email and a recommended. I subsequently passed to"&amp;" find another insurer.
A absolutely fleeing")</f>
        <v>An insurer who will not even call you before ending the contract, terminated without any disaster saying for risk worsening (or false declaration) finally it is not even the reason and without any call, an email and a recommended. I subsequently passed to find another insurer.
A absolutely fleeing</v>
      </c>
    </row>
    <row r="1762" ht="15.75" customHeight="1">
      <c r="A1762" s="1" t="s">
        <v>4069</v>
      </c>
      <c r="B1762" s="1" t="s">
        <v>4070</v>
      </c>
      <c r="C1762" s="1" t="s">
        <v>4071</v>
      </c>
      <c r="D1762" s="1" t="s">
        <v>9</v>
      </c>
      <c r="E1762" s="1" t="s">
        <v>10</v>
      </c>
      <c r="F1762" s="1" t="str">
        <f>IFERROR(__xludf.DUMMYFUNCTION("GOOGLETRANSLATE(C1762,""fr"",""en"")"),"#VALUE!")</f>
        <v>#VALUE!</v>
      </c>
    </row>
    <row r="1763" ht="15.75" customHeight="1">
      <c r="A1763" s="1" t="s">
        <v>4072</v>
      </c>
      <c r="B1763" s="1" t="s">
        <v>4073</v>
      </c>
      <c r="C1763" s="1" t="s">
        <v>4074</v>
      </c>
      <c r="D1763" s="1" t="s">
        <v>9</v>
      </c>
      <c r="E1763" s="1" t="s">
        <v>10</v>
      </c>
      <c r="F1763" s="1" t="str">
        <f>IFERROR(__xludf.DUMMYFUNCTION("GOOGLETRANSLATE(C1763,""fr"",""en"")"),"#VALUE!")</f>
        <v>#VALUE!</v>
      </c>
    </row>
    <row r="1764" ht="15.75" customHeight="1">
      <c r="A1764" s="1" t="s">
        <v>4072</v>
      </c>
      <c r="B1764" s="1" t="s">
        <v>4075</v>
      </c>
      <c r="C1764" s="1" t="s">
        <v>4076</v>
      </c>
      <c r="D1764" s="1" t="s">
        <v>9</v>
      </c>
      <c r="E1764" s="1" t="s">
        <v>10</v>
      </c>
      <c r="F1764" s="1" t="str">
        <f>IFERROR(__xludf.DUMMYFUNCTION("GOOGLETRANSLATE(C1764,""fr"",""en"")"),"#VALUE!")</f>
        <v>#VALUE!</v>
      </c>
    </row>
    <row r="1765" ht="15.75" customHeight="1">
      <c r="A1765" s="1" t="s">
        <v>4072</v>
      </c>
      <c r="B1765" s="1" t="s">
        <v>4077</v>
      </c>
      <c r="C1765" s="1" t="s">
        <v>4078</v>
      </c>
      <c r="D1765" s="1" t="s">
        <v>9</v>
      </c>
      <c r="E1765" s="1" t="s">
        <v>10</v>
      </c>
      <c r="F1765" s="1" t="str">
        <f>IFERROR(__xludf.DUMMYFUNCTION("GOOGLETRANSLATE(C1765,""fr"",""en"")"),"#VALUE!")</f>
        <v>#VALUE!</v>
      </c>
    </row>
    <row r="1766" ht="15.75" customHeight="1">
      <c r="A1766" s="1" t="s">
        <v>4079</v>
      </c>
      <c r="B1766" s="1" t="s">
        <v>4080</v>
      </c>
      <c r="C1766" s="1" t="s">
        <v>4081</v>
      </c>
      <c r="D1766" s="1" t="s">
        <v>9</v>
      </c>
      <c r="E1766" s="1" t="s">
        <v>10</v>
      </c>
      <c r="F1766" s="1" t="str">
        <f>IFERROR(__xludf.DUMMYFUNCTION("GOOGLETRANSLATE(C1766,""fr"",""en"")"),"#VALUE!")</f>
        <v>#VALUE!</v>
      </c>
    </row>
    <row r="1767" ht="15.75" customHeight="1">
      <c r="A1767" s="1" t="s">
        <v>4082</v>
      </c>
      <c r="B1767" s="1" t="s">
        <v>4083</v>
      </c>
      <c r="C1767" s="1" t="s">
        <v>4084</v>
      </c>
      <c r="D1767" s="1" t="s">
        <v>9</v>
      </c>
      <c r="E1767" s="1" t="s">
        <v>10</v>
      </c>
      <c r="F1767" s="1" t="str">
        <f>IFERROR(__xludf.DUMMYFUNCTION("GOOGLETRANSLATE(C1767,""fr"",""en"")"),"#VALUE!")</f>
        <v>#VALUE!</v>
      </c>
    </row>
    <row r="1768" ht="15.75" customHeight="1">
      <c r="A1768" s="1" t="s">
        <v>4085</v>
      </c>
      <c r="B1768" s="1" t="s">
        <v>4086</v>
      </c>
      <c r="C1768" s="1" t="s">
        <v>4087</v>
      </c>
      <c r="D1768" s="1" t="s">
        <v>9</v>
      </c>
      <c r="E1768" s="1" t="s">
        <v>10</v>
      </c>
      <c r="F1768" s="1" t="str">
        <f>IFERROR(__xludf.DUMMYFUNCTION("GOOGLETRANSLATE(C1768,""fr"",""en"")"),"#VALUE!")</f>
        <v>#VALUE!</v>
      </c>
    </row>
    <row r="1769" ht="15.75" customHeight="1">
      <c r="A1769" s="1" t="s">
        <v>4088</v>
      </c>
      <c r="B1769" s="1" t="s">
        <v>4089</v>
      </c>
      <c r="C1769" s="1" t="s">
        <v>4090</v>
      </c>
      <c r="D1769" s="1" t="s">
        <v>9</v>
      </c>
      <c r="E1769" s="1" t="s">
        <v>10</v>
      </c>
      <c r="F1769" s="1" t="str">
        <f>IFERROR(__xludf.DUMMYFUNCTION("GOOGLETRANSLATE(C1769,""fr"",""en"")"),"#VALUE!")</f>
        <v>#VALUE!</v>
      </c>
    </row>
    <row r="1770" ht="15.75" customHeight="1">
      <c r="A1770" s="1" t="s">
        <v>4091</v>
      </c>
      <c r="B1770" s="1" t="s">
        <v>4092</v>
      </c>
      <c r="C1770" s="1" t="s">
        <v>4093</v>
      </c>
      <c r="D1770" s="1" t="s">
        <v>9</v>
      </c>
      <c r="E1770" s="1" t="s">
        <v>10</v>
      </c>
      <c r="F1770" s="1" t="str">
        <f>IFERROR(__xludf.DUMMYFUNCTION("GOOGLETRANSLATE(C1770,""fr"",""en"")"),"#VALUE!")</f>
        <v>#VALUE!</v>
      </c>
    </row>
    <row r="1771" ht="15.75" customHeight="1">
      <c r="A1771" s="1" t="s">
        <v>4091</v>
      </c>
      <c r="B1771" s="1" t="s">
        <v>4094</v>
      </c>
      <c r="C1771" s="1" t="s">
        <v>4095</v>
      </c>
      <c r="D1771" s="1" t="s">
        <v>9</v>
      </c>
      <c r="E1771" s="1" t="s">
        <v>10</v>
      </c>
      <c r="F1771" s="1" t="str">
        <f>IFERROR(__xludf.DUMMYFUNCTION("GOOGLETRANSLATE(C1771,""fr"",""en"")"),"#VALUE!")</f>
        <v>#VALUE!</v>
      </c>
    </row>
    <row r="1772" ht="15.75" customHeight="1">
      <c r="A1772" s="1" t="s">
        <v>4096</v>
      </c>
      <c r="B1772" s="1" t="s">
        <v>4097</v>
      </c>
      <c r="C1772" s="1" t="s">
        <v>4098</v>
      </c>
      <c r="D1772" s="1" t="s">
        <v>9</v>
      </c>
      <c r="E1772" s="1" t="s">
        <v>10</v>
      </c>
      <c r="F1772" s="1" t="str">
        <f>IFERROR(__xludf.DUMMYFUNCTION("GOOGLETRANSLATE(C1772,""fr"",""en"")"),"#VALUE!")</f>
        <v>#VALUE!</v>
      </c>
    </row>
    <row r="1773" ht="15.75" customHeight="1">
      <c r="A1773" s="1" t="s">
        <v>4099</v>
      </c>
      <c r="B1773" s="1" t="s">
        <v>4100</v>
      </c>
      <c r="C1773" s="1" t="s">
        <v>4101</v>
      </c>
      <c r="D1773" s="1" t="s">
        <v>9</v>
      </c>
      <c r="E1773" s="1" t="s">
        <v>10</v>
      </c>
      <c r="F1773" s="1" t="str">
        <f>IFERROR(__xludf.DUMMYFUNCTION("GOOGLETRANSLATE(C1773,""fr"",""en"")"),"#VALUE!")</f>
        <v>#VALUE!</v>
      </c>
    </row>
    <row r="1774" ht="15.75" customHeight="1">
      <c r="A1774" s="1" t="s">
        <v>4102</v>
      </c>
      <c r="B1774" s="1" t="s">
        <v>4103</v>
      </c>
      <c r="C1774" s="1" t="s">
        <v>4104</v>
      </c>
      <c r="D1774" s="1" t="s">
        <v>9</v>
      </c>
      <c r="E1774" s="1" t="s">
        <v>10</v>
      </c>
      <c r="F1774" s="1" t="str">
        <f>IFERROR(__xludf.DUMMYFUNCTION("GOOGLETRANSLATE(C1774,""fr"",""en"")"),"#VALUE!")</f>
        <v>#VALUE!</v>
      </c>
    </row>
    <row r="1775" ht="15.75" customHeight="1">
      <c r="A1775" s="1" t="s">
        <v>4105</v>
      </c>
      <c r="B1775" s="1" t="s">
        <v>4106</v>
      </c>
      <c r="C1775" s="1" t="s">
        <v>4107</v>
      </c>
      <c r="D1775" s="1" t="s">
        <v>9</v>
      </c>
      <c r="E1775" s="1" t="s">
        <v>10</v>
      </c>
      <c r="F1775" s="1" t="str">
        <f>IFERROR(__xludf.DUMMYFUNCTION("GOOGLETRANSLATE(C1775,""fr"",""en"")"),"#VALUE!")</f>
        <v>#VALUE!</v>
      </c>
    </row>
    <row r="1776" ht="15.75" customHeight="1">
      <c r="A1776" s="1" t="s">
        <v>4108</v>
      </c>
      <c r="B1776" s="1" t="s">
        <v>4109</v>
      </c>
      <c r="C1776" s="1" t="s">
        <v>4110</v>
      </c>
      <c r="D1776" s="1" t="s">
        <v>9</v>
      </c>
      <c r="E1776" s="1" t="s">
        <v>10</v>
      </c>
      <c r="F1776" s="1" t="str">
        <f>IFERROR(__xludf.DUMMYFUNCTION("GOOGLETRANSLATE(C1776,""fr"",""en"")"),"#VALUE!")</f>
        <v>#VALUE!</v>
      </c>
    </row>
    <row r="1777" ht="15.75" customHeight="1">
      <c r="A1777" s="1" t="s">
        <v>4111</v>
      </c>
      <c r="B1777" s="1" t="s">
        <v>4112</v>
      </c>
      <c r="C1777" s="1" t="s">
        <v>4113</v>
      </c>
      <c r="D1777" s="1" t="s">
        <v>9</v>
      </c>
      <c r="E1777" s="1" t="s">
        <v>10</v>
      </c>
      <c r="F1777" s="1" t="str">
        <f>IFERROR(__xludf.DUMMYFUNCTION("GOOGLETRANSLATE(C1777,""fr"",""en"")"),"#VALUE!")</f>
        <v>#VALUE!</v>
      </c>
    </row>
    <row r="1778" ht="15.75" customHeight="1">
      <c r="A1778" s="1" t="s">
        <v>4114</v>
      </c>
      <c r="B1778" s="1" t="s">
        <v>4115</v>
      </c>
      <c r="C1778" s="1" t="s">
        <v>4116</v>
      </c>
      <c r="D1778" s="1" t="s">
        <v>9</v>
      </c>
      <c r="E1778" s="1" t="s">
        <v>10</v>
      </c>
      <c r="F1778" s="1" t="str">
        <f>IFERROR(__xludf.DUMMYFUNCTION("GOOGLETRANSLATE(C1778,""fr"",""en"")"),"#VALUE!")</f>
        <v>#VALUE!</v>
      </c>
    </row>
    <row r="1779" ht="15.75" customHeight="1">
      <c r="A1779" s="1" t="s">
        <v>4117</v>
      </c>
      <c r="B1779" s="1" t="s">
        <v>4118</v>
      </c>
      <c r="C1779" s="1" t="s">
        <v>4119</v>
      </c>
      <c r="D1779" s="1" t="s">
        <v>9</v>
      </c>
      <c r="E1779" s="1" t="s">
        <v>10</v>
      </c>
      <c r="F1779" s="1" t="str">
        <f>IFERROR(__xludf.DUMMYFUNCTION("GOOGLETRANSLATE(C1779,""fr"",""en"")"),"#VALUE!")</f>
        <v>#VALUE!</v>
      </c>
    </row>
    <row r="1780" ht="15.75" customHeight="1">
      <c r="A1780" s="1" t="s">
        <v>4120</v>
      </c>
      <c r="B1780" s="1" t="s">
        <v>4121</v>
      </c>
      <c r="C1780" s="1" t="s">
        <v>4122</v>
      </c>
      <c r="D1780" s="1" t="s">
        <v>9</v>
      </c>
      <c r="E1780" s="1" t="s">
        <v>10</v>
      </c>
      <c r="F1780" s="1" t="str">
        <f>IFERROR(__xludf.DUMMYFUNCTION("GOOGLETRANSLATE(C1780,""fr"",""en"")"),"#VALUE!")</f>
        <v>#VALUE!</v>
      </c>
    </row>
    <row r="1781" ht="15.75" customHeight="1">
      <c r="A1781" s="1" t="s">
        <v>4123</v>
      </c>
      <c r="B1781" s="1" t="s">
        <v>4124</v>
      </c>
      <c r="C1781" s="1" t="s">
        <v>4125</v>
      </c>
      <c r="D1781" s="1" t="s">
        <v>9</v>
      </c>
      <c r="E1781" s="1" t="s">
        <v>10</v>
      </c>
      <c r="F1781" s="1" t="str">
        <f>IFERROR(__xludf.DUMMYFUNCTION("GOOGLETRANSLATE(C1781,""fr"",""en"")"),"#VALUE!")</f>
        <v>#VALUE!</v>
      </c>
    </row>
    <row r="1782" ht="15.75" customHeight="1">
      <c r="A1782" s="1" t="s">
        <v>4126</v>
      </c>
      <c r="B1782" s="1" t="s">
        <v>4127</v>
      </c>
      <c r="C1782" s="1" t="s">
        <v>4128</v>
      </c>
      <c r="D1782" s="1" t="s">
        <v>9</v>
      </c>
      <c r="E1782" s="1" t="s">
        <v>10</v>
      </c>
      <c r="F1782" s="1" t="str">
        <f>IFERROR(__xludf.DUMMYFUNCTION("GOOGLETRANSLATE(C1782,""fr"",""en"")"),"#VALUE!")</f>
        <v>#VALUE!</v>
      </c>
    </row>
    <row r="1783" ht="15.75" customHeight="1">
      <c r="A1783" s="1" t="s">
        <v>4126</v>
      </c>
      <c r="B1783" s="1" t="s">
        <v>4129</v>
      </c>
      <c r="C1783" s="1" t="s">
        <v>4130</v>
      </c>
      <c r="D1783" s="1" t="s">
        <v>9</v>
      </c>
      <c r="E1783" s="1" t="s">
        <v>10</v>
      </c>
      <c r="F1783" s="1" t="str">
        <f>IFERROR(__xludf.DUMMYFUNCTION("GOOGLETRANSLATE(C1783,""fr"",""en"")"),"#VALUE!")</f>
        <v>#VALUE!</v>
      </c>
    </row>
    <row r="1784" ht="15.75" customHeight="1">
      <c r="A1784" s="1" t="s">
        <v>4131</v>
      </c>
      <c r="B1784" s="1" t="s">
        <v>4132</v>
      </c>
      <c r="C1784" s="1" t="s">
        <v>4133</v>
      </c>
      <c r="D1784" s="1" t="s">
        <v>9</v>
      </c>
      <c r="E1784" s="1" t="s">
        <v>10</v>
      </c>
      <c r="F1784" s="1" t="str">
        <f>IFERROR(__xludf.DUMMYFUNCTION("GOOGLETRANSLATE(C1784,""fr"",""en"")"),"#VALUE!")</f>
        <v>#VALUE!</v>
      </c>
    </row>
    <row r="1785" ht="15.75" customHeight="1">
      <c r="A1785" s="1" t="s">
        <v>4134</v>
      </c>
      <c r="B1785" s="1" t="s">
        <v>4135</v>
      </c>
      <c r="C1785" s="1" t="s">
        <v>4136</v>
      </c>
      <c r="D1785" s="1" t="s">
        <v>9</v>
      </c>
      <c r="E1785" s="1" t="s">
        <v>10</v>
      </c>
      <c r="F1785" s="1" t="str">
        <f>IFERROR(__xludf.DUMMYFUNCTION("GOOGLETRANSLATE(C1785,""fr"",""en"")"),"#VALUE!")</f>
        <v>#VALUE!</v>
      </c>
    </row>
    <row r="1786" ht="15.75" customHeight="1">
      <c r="A1786" s="1" t="s">
        <v>4134</v>
      </c>
      <c r="B1786" s="1" t="s">
        <v>4137</v>
      </c>
      <c r="C1786" s="1" t="s">
        <v>4138</v>
      </c>
      <c r="D1786" s="1" t="s">
        <v>9</v>
      </c>
      <c r="E1786" s="1" t="s">
        <v>10</v>
      </c>
      <c r="F1786" s="1" t="str">
        <f>IFERROR(__xludf.DUMMYFUNCTION("GOOGLETRANSLATE(C1786,""fr"",""en"")"),"#VALUE!")</f>
        <v>#VALUE!</v>
      </c>
    </row>
    <row r="1787" ht="15.75" customHeight="1">
      <c r="A1787" s="1" t="s">
        <v>4139</v>
      </c>
      <c r="B1787" s="1" t="s">
        <v>4140</v>
      </c>
      <c r="C1787" s="1" t="s">
        <v>4141</v>
      </c>
      <c r="D1787" s="1" t="s">
        <v>9</v>
      </c>
      <c r="E1787" s="1" t="s">
        <v>10</v>
      </c>
      <c r="F1787" s="1" t="str">
        <f>IFERROR(__xludf.DUMMYFUNCTION("GOOGLETRANSLATE(C1787,""fr"",""en"")"),"#VALUE!")</f>
        <v>#VALUE!</v>
      </c>
    </row>
    <row r="1788" ht="15.75" customHeight="1">
      <c r="A1788" s="1" t="s">
        <v>4142</v>
      </c>
      <c r="B1788" s="1" t="s">
        <v>4143</v>
      </c>
      <c r="C1788" s="1" t="s">
        <v>4144</v>
      </c>
      <c r="D1788" s="1" t="s">
        <v>9</v>
      </c>
      <c r="E1788" s="1" t="s">
        <v>10</v>
      </c>
      <c r="F1788" s="1" t="str">
        <f>IFERROR(__xludf.DUMMYFUNCTION("GOOGLETRANSLATE(C1788,""fr"",""en"")"),"#VALUE!")</f>
        <v>#VALUE!</v>
      </c>
    </row>
    <row r="1789" ht="15.75" customHeight="1">
      <c r="A1789" s="1" t="s">
        <v>4145</v>
      </c>
      <c r="B1789" s="1" t="s">
        <v>4146</v>
      </c>
      <c r="C1789" s="1" t="s">
        <v>4147</v>
      </c>
      <c r="D1789" s="1" t="s">
        <v>9</v>
      </c>
      <c r="E1789" s="1" t="s">
        <v>10</v>
      </c>
      <c r="F1789" s="1" t="str">
        <f>IFERROR(__xludf.DUMMYFUNCTION("GOOGLETRANSLATE(C1789,""fr"",""en"")"),"#VALUE!")</f>
        <v>#VALUE!</v>
      </c>
    </row>
    <row r="1790" ht="15.75" customHeight="1">
      <c r="A1790" s="1" t="s">
        <v>4145</v>
      </c>
      <c r="B1790" s="1" t="s">
        <v>4148</v>
      </c>
      <c r="C1790" s="1" t="s">
        <v>4149</v>
      </c>
      <c r="D1790" s="1" t="s">
        <v>9</v>
      </c>
      <c r="E1790" s="1" t="s">
        <v>10</v>
      </c>
      <c r="F1790" s="1" t="str">
        <f>IFERROR(__xludf.DUMMYFUNCTION("GOOGLETRANSLATE(C1790,""fr"",""en"")"),"#VALUE!")</f>
        <v>#VALUE!</v>
      </c>
    </row>
    <row r="1791" ht="15.75" customHeight="1">
      <c r="A1791" s="1" t="s">
        <v>4150</v>
      </c>
      <c r="B1791" s="1" t="s">
        <v>4151</v>
      </c>
      <c r="C1791" s="1" t="s">
        <v>4152</v>
      </c>
      <c r="D1791" s="1" t="s">
        <v>9</v>
      </c>
      <c r="E1791" s="1" t="s">
        <v>10</v>
      </c>
      <c r="F1791" s="1" t="str">
        <f>IFERROR(__xludf.DUMMYFUNCTION("GOOGLETRANSLATE(C1791,""fr"",""en"")"),"#VALUE!")</f>
        <v>#VALUE!</v>
      </c>
    </row>
    <row r="1792" ht="15.75" customHeight="1">
      <c r="A1792" s="1" t="s">
        <v>4153</v>
      </c>
      <c r="B1792" s="1" t="s">
        <v>4154</v>
      </c>
      <c r="C1792" s="1" t="s">
        <v>4155</v>
      </c>
      <c r="D1792" s="1" t="s">
        <v>9</v>
      </c>
      <c r="E1792" s="1" t="s">
        <v>10</v>
      </c>
      <c r="F1792" s="1" t="str">
        <f>IFERROR(__xludf.DUMMYFUNCTION("GOOGLETRANSLATE(C1792,""fr"",""en"")"),"#VALUE!")</f>
        <v>#VALUE!</v>
      </c>
    </row>
    <row r="1793" ht="15.75" customHeight="1">
      <c r="A1793" s="1" t="s">
        <v>4156</v>
      </c>
      <c r="B1793" s="1" t="s">
        <v>4157</v>
      </c>
      <c r="C1793" s="1" t="s">
        <v>4158</v>
      </c>
      <c r="D1793" s="1" t="s">
        <v>9</v>
      </c>
      <c r="E1793" s="1" t="s">
        <v>10</v>
      </c>
      <c r="F1793" s="1" t="str">
        <f>IFERROR(__xludf.DUMMYFUNCTION("GOOGLETRANSLATE(C1793,""fr"",""en"")"),"#VALUE!")</f>
        <v>#VALUE!</v>
      </c>
    </row>
    <row r="1794" ht="15.75" customHeight="1">
      <c r="A1794" s="1" t="s">
        <v>4159</v>
      </c>
      <c r="B1794" s="1" t="s">
        <v>4160</v>
      </c>
      <c r="C1794" s="1" t="s">
        <v>4161</v>
      </c>
      <c r="D1794" s="1" t="s">
        <v>4162</v>
      </c>
      <c r="E1794" s="1" t="s">
        <v>10</v>
      </c>
      <c r="F1794" s="1" t="str">
        <f>IFERROR(__xludf.DUMMYFUNCTION("GOOGLETRANSLATE(C1794,""fr"",""en"")"),"#VALUE!")</f>
        <v>#VALUE!</v>
      </c>
    </row>
    <row r="1795" ht="15.75" customHeight="1">
      <c r="A1795" s="1" t="s">
        <v>147</v>
      </c>
      <c r="B1795" s="1" t="s">
        <v>4163</v>
      </c>
      <c r="C1795" s="1" t="s">
        <v>4164</v>
      </c>
      <c r="D1795" s="1" t="s">
        <v>4162</v>
      </c>
      <c r="E1795" s="1" t="s">
        <v>10</v>
      </c>
      <c r="F1795" s="1" t="str">
        <f>IFERROR(__xludf.DUMMYFUNCTION("GOOGLETRANSLATE(C1795,""fr"",""en"")"),"#VALUE!")</f>
        <v>#VALUE!</v>
      </c>
    </row>
    <row r="1796" ht="15.75" customHeight="1">
      <c r="A1796" s="1" t="s">
        <v>4165</v>
      </c>
      <c r="B1796" s="1" t="s">
        <v>4166</v>
      </c>
      <c r="C1796" s="1" t="s">
        <v>4167</v>
      </c>
      <c r="D1796" s="1" t="s">
        <v>4162</v>
      </c>
      <c r="E1796" s="1" t="s">
        <v>10</v>
      </c>
      <c r="F1796" s="1" t="str">
        <f>IFERROR(__xludf.DUMMYFUNCTION("GOOGLETRANSLATE(C1796,""fr"",""en"")"),"#VALUE!")</f>
        <v>#VALUE!</v>
      </c>
    </row>
    <row r="1797" ht="15.75" customHeight="1">
      <c r="A1797" s="1" t="s">
        <v>198</v>
      </c>
      <c r="B1797" s="1" t="s">
        <v>4168</v>
      </c>
      <c r="C1797" s="1" t="s">
        <v>4169</v>
      </c>
      <c r="D1797" s="1" t="s">
        <v>4162</v>
      </c>
      <c r="E1797" s="1" t="s">
        <v>10</v>
      </c>
      <c r="F1797" s="1" t="str">
        <f>IFERROR(__xludf.DUMMYFUNCTION("GOOGLETRANSLATE(C1797,""fr"",""en"")"),"#VALUE!")</f>
        <v>#VALUE!</v>
      </c>
    </row>
    <row r="1798" ht="15.75" customHeight="1">
      <c r="A1798" s="1" t="s">
        <v>305</v>
      </c>
      <c r="B1798" s="1" t="s">
        <v>4170</v>
      </c>
      <c r="C1798" s="1" t="s">
        <v>4171</v>
      </c>
      <c r="D1798" s="1" t="s">
        <v>4162</v>
      </c>
      <c r="E1798" s="1" t="s">
        <v>10</v>
      </c>
      <c r="F1798" s="1" t="str">
        <f>IFERROR(__xludf.DUMMYFUNCTION("GOOGLETRANSLATE(C1798,""fr"",""en"")"),"#VALUE!")</f>
        <v>#VALUE!</v>
      </c>
    </row>
    <row r="1799" ht="15.75" customHeight="1">
      <c r="A1799" s="1" t="s">
        <v>463</v>
      </c>
      <c r="B1799" s="1" t="s">
        <v>4172</v>
      </c>
      <c r="C1799" s="1" t="s">
        <v>4173</v>
      </c>
      <c r="D1799" s="1" t="s">
        <v>4162</v>
      </c>
      <c r="E1799" s="1" t="s">
        <v>10</v>
      </c>
      <c r="F1799" s="1" t="str">
        <f>IFERROR(__xludf.DUMMYFUNCTION("GOOGLETRANSLATE(C1799,""fr"",""en"")"),"#VALUE!")</f>
        <v>#VALUE!</v>
      </c>
    </row>
    <row r="1800" ht="15.75" customHeight="1">
      <c r="A1800" s="1" t="s">
        <v>522</v>
      </c>
      <c r="B1800" s="1" t="s">
        <v>4174</v>
      </c>
      <c r="C1800" s="1" t="s">
        <v>4175</v>
      </c>
      <c r="D1800" s="1" t="s">
        <v>4162</v>
      </c>
      <c r="E1800" s="1" t="s">
        <v>10</v>
      </c>
      <c r="F1800" s="1" t="str">
        <f>IFERROR(__xludf.DUMMYFUNCTION("GOOGLETRANSLATE(C1800,""fr"",""en"")"),"#VALUE!")</f>
        <v>#VALUE!</v>
      </c>
    </row>
    <row r="1801" ht="15.75" customHeight="1">
      <c r="A1801" s="1" t="s">
        <v>522</v>
      </c>
      <c r="B1801" s="1" t="s">
        <v>4176</v>
      </c>
      <c r="C1801" s="1" t="s">
        <v>4177</v>
      </c>
      <c r="D1801" s="1" t="s">
        <v>4162</v>
      </c>
      <c r="E1801" s="1" t="s">
        <v>10</v>
      </c>
      <c r="F1801" s="1" t="str">
        <f>IFERROR(__xludf.DUMMYFUNCTION("GOOGLETRANSLATE(C1801,""fr"",""en"")"),"#VALUE!")</f>
        <v>#VALUE!</v>
      </c>
    </row>
    <row r="1802" ht="15.75" customHeight="1">
      <c r="A1802" s="1" t="s">
        <v>540</v>
      </c>
      <c r="B1802" s="1" t="s">
        <v>4178</v>
      </c>
      <c r="C1802" s="1" t="s">
        <v>4179</v>
      </c>
      <c r="D1802" s="1" t="s">
        <v>4162</v>
      </c>
      <c r="E1802" s="1" t="s">
        <v>10</v>
      </c>
      <c r="F1802" s="1" t="str">
        <f>IFERROR(__xludf.DUMMYFUNCTION("GOOGLETRANSLATE(C1802,""fr"",""en"")"),"#VALUE!")</f>
        <v>#VALUE!</v>
      </c>
    </row>
    <row r="1803" ht="15.75" customHeight="1">
      <c r="A1803" s="1" t="s">
        <v>540</v>
      </c>
      <c r="B1803" s="1" t="s">
        <v>4180</v>
      </c>
      <c r="C1803" s="1" t="s">
        <v>4181</v>
      </c>
      <c r="D1803" s="1" t="s">
        <v>4162</v>
      </c>
      <c r="E1803" s="1" t="s">
        <v>10</v>
      </c>
      <c r="F1803" s="1" t="str">
        <f>IFERROR(__xludf.DUMMYFUNCTION("GOOGLETRANSLATE(C1803,""fr"",""en"")"),"#VALUE!")</f>
        <v>#VALUE!</v>
      </c>
    </row>
    <row r="1804" ht="15.75" customHeight="1">
      <c r="A1804" s="1" t="s">
        <v>540</v>
      </c>
      <c r="B1804" s="1" t="s">
        <v>4182</v>
      </c>
      <c r="C1804" s="1" t="s">
        <v>4183</v>
      </c>
      <c r="D1804" s="1" t="s">
        <v>4162</v>
      </c>
      <c r="E1804" s="1" t="s">
        <v>10</v>
      </c>
      <c r="F1804" s="1" t="str">
        <f>IFERROR(__xludf.DUMMYFUNCTION("GOOGLETRANSLATE(C1804,""fr"",""en"")"),"#VALUE!")</f>
        <v>#VALUE!</v>
      </c>
    </row>
    <row r="1805" ht="15.75" customHeight="1">
      <c r="A1805" s="1" t="s">
        <v>540</v>
      </c>
      <c r="B1805" s="1" t="s">
        <v>4184</v>
      </c>
      <c r="C1805" s="1" t="s">
        <v>4185</v>
      </c>
      <c r="D1805" s="1" t="s">
        <v>4162</v>
      </c>
      <c r="E1805" s="1" t="s">
        <v>10</v>
      </c>
      <c r="F1805" s="1" t="str">
        <f>IFERROR(__xludf.DUMMYFUNCTION("GOOGLETRANSLATE(C1805,""fr"",""en"")"),"#VALUE!")</f>
        <v>#VALUE!</v>
      </c>
    </row>
    <row r="1806" ht="15.75" customHeight="1">
      <c r="A1806" s="1" t="s">
        <v>540</v>
      </c>
      <c r="B1806" s="1" t="s">
        <v>4186</v>
      </c>
      <c r="C1806" s="1" t="s">
        <v>4187</v>
      </c>
      <c r="D1806" s="1" t="s">
        <v>4162</v>
      </c>
      <c r="E1806" s="1" t="s">
        <v>10</v>
      </c>
      <c r="F1806" s="1" t="str">
        <f>IFERROR(__xludf.DUMMYFUNCTION("GOOGLETRANSLATE(C1806,""fr"",""en"")"),"#VALUE!")</f>
        <v>#VALUE!</v>
      </c>
    </row>
    <row r="1807" ht="15.75" customHeight="1">
      <c r="A1807" s="1" t="s">
        <v>557</v>
      </c>
      <c r="B1807" s="1" t="s">
        <v>4188</v>
      </c>
      <c r="C1807" s="1" t="s">
        <v>4189</v>
      </c>
      <c r="D1807" s="1" t="s">
        <v>4162</v>
      </c>
      <c r="E1807" s="1" t="s">
        <v>10</v>
      </c>
      <c r="F1807" s="1" t="str">
        <f>IFERROR(__xludf.DUMMYFUNCTION("GOOGLETRANSLATE(C1807,""fr"",""en"")"),"#VALUE!")</f>
        <v>#VALUE!</v>
      </c>
    </row>
    <row r="1808" ht="15.75" customHeight="1">
      <c r="A1808" s="1" t="s">
        <v>557</v>
      </c>
      <c r="B1808" s="1" t="s">
        <v>4190</v>
      </c>
      <c r="C1808" s="1" t="s">
        <v>4191</v>
      </c>
      <c r="D1808" s="1" t="s">
        <v>4162</v>
      </c>
      <c r="E1808" s="1" t="s">
        <v>10</v>
      </c>
      <c r="F1808" s="1" t="str">
        <f>IFERROR(__xludf.DUMMYFUNCTION("GOOGLETRANSLATE(C1808,""fr"",""en"")"),"Very satisfied direct insurance provides good service to the listening of its customers; Rapidit for requests for quotes;
The prices are satisfactory and affordable
I RECOMMEND")</f>
        <v>Very satisfied direct insurance provides good service to the listening of its customers; Rapidit for requests for quotes;
The prices are satisfactory and affordable
I RECOMMEND</v>
      </c>
    </row>
    <row r="1809" ht="15.75" customHeight="1">
      <c r="A1809" s="1" t="s">
        <v>557</v>
      </c>
      <c r="B1809" s="1" t="s">
        <v>4192</v>
      </c>
      <c r="C1809" s="1" t="s">
        <v>4193</v>
      </c>
      <c r="D1809" s="1" t="s">
        <v>4162</v>
      </c>
      <c r="E1809" s="1" t="s">
        <v>10</v>
      </c>
      <c r="F1809" s="1" t="str">
        <f>IFERROR(__xludf.DUMMYFUNCTION("GOOGLETRANSLATE(C1809,""fr"",""en"")"),"#VALUE!")</f>
        <v>#VALUE!</v>
      </c>
    </row>
    <row r="1810" ht="15.75" customHeight="1">
      <c r="A1810" s="1" t="s">
        <v>557</v>
      </c>
      <c r="B1810" s="1" t="s">
        <v>4194</v>
      </c>
      <c r="C1810" s="1" t="s">
        <v>4195</v>
      </c>
      <c r="D1810" s="1" t="s">
        <v>4162</v>
      </c>
      <c r="E1810" s="1" t="s">
        <v>10</v>
      </c>
      <c r="F1810" s="1" t="str">
        <f>IFERROR(__xludf.DUMMYFUNCTION("GOOGLETRANSLATE(C1810,""fr"",""en"")"),"#VALUE!")</f>
        <v>#VALUE!</v>
      </c>
    </row>
    <row r="1811" ht="15.75" customHeight="1">
      <c r="A1811" s="1" t="s">
        <v>557</v>
      </c>
      <c r="B1811" s="1" t="s">
        <v>4196</v>
      </c>
      <c r="C1811" s="1" t="s">
        <v>4197</v>
      </c>
      <c r="D1811" s="1" t="s">
        <v>4162</v>
      </c>
      <c r="E1811" s="1" t="s">
        <v>10</v>
      </c>
      <c r="F1811" s="1" t="str">
        <f>IFERROR(__xludf.DUMMYFUNCTION("GOOGLETRANSLATE(C1811,""fr"",""en"")"),"#VALUE!")</f>
        <v>#VALUE!</v>
      </c>
    </row>
    <row r="1812" ht="15.75" customHeight="1">
      <c r="A1812" s="1" t="s">
        <v>557</v>
      </c>
      <c r="B1812" s="1" t="s">
        <v>4198</v>
      </c>
      <c r="C1812" s="1" t="s">
        <v>4199</v>
      </c>
      <c r="D1812" s="1" t="s">
        <v>4162</v>
      </c>
      <c r="E1812" s="1" t="s">
        <v>10</v>
      </c>
      <c r="F1812" s="1" t="str">
        <f>IFERROR(__xludf.DUMMYFUNCTION("GOOGLETRANSLATE(C1812,""fr"",""en"")"),"#VALUE!")</f>
        <v>#VALUE!</v>
      </c>
    </row>
    <row r="1813" ht="15.75" customHeight="1">
      <c r="A1813" s="1" t="s">
        <v>557</v>
      </c>
      <c r="B1813" s="1" t="s">
        <v>4200</v>
      </c>
      <c r="C1813" s="1" t="s">
        <v>4201</v>
      </c>
      <c r="D1813" s="1" t="s">
        <v>4162</v>
      </c>
      <c r="E1813" s="1" t="s">
        <v>10</v>
      </c>
      <c r="F1813" s="1" t="str">
        <f>IFERROR(__xludf.DUMMYFUNCTION("GOOGLETRANSLATE(C1813,""fr"",""en"")"),"#VALUE!")</f>
        <v>#VALUE!</v>
      </c>
    </row>
    <row r="1814" ht="15.75" customHeight="1">
      <c r="A1814" s="1" t="s">
        <v>557</v>
      </c>
      <c r="B1814" s="1" t="s">
        <v>4202</v>
      </c>
      <c r="C1814" s="1" t="s">
        <v>4203</v>
      </c>
      <c r="D1814" s="1" t="s">
        <v>4162</v>
      </c>
      <c r="E1814" s="1" t="s">
        <v>10</v>
      </c>
      <c r="F1814" s="1" t="str">
        <f>IFERROR(__xludf.DUMMYFUNCTION("GOOGLETRANSLATE(C1814,""fr"",""en"")"),"#VALUE!")</f>
        <v>#VALUE!</v>
      </c>
    </row>
    <row r="1815" ht="15.75" customHeight="1">
      <c r="A1815" s="1" t="s">
        <v>557</v>
      </c>
      <c r="B1815" s="1" t="s">
        <v>4204</v>
      </c>
      <c r="C1815" s="1" t="s">
        <v>4205</v>
      </c>
      <c r="D1815" s="1" t="s">
        <v>4162</v>
      </c>
      <c r="E1815" s="1" t="s">
        <v>10</v>
      </c>
      <c r="F1815" s="1" t="str">
        <f>IFERROR(__xludf.DUMMYFUNCTION("GOOGLETRANSLATE(C1815,""fr"",""en"")"),"#VALUE!")</f>
        <v>#VALUE!</v>
      </c>
    </row>
    <row r="1816" ht="15.75" customHeight="1">
      <c r="A1816" s="1" t="s">
        <v>557</v>
      </c>
      <c r="B1816" s="1" t="s">
        <v>4206</v>
      </c>
      <c r="C1816" s="1" t="s">
        <v>4207</v>
      </c>
      <c r="D1816" s="1" t="s">
        <v>4162</v>
      </c>
      <c r="E1816" s="1" t="s">
        <v>10</v>
      </c>
      <c r="F1816" s="1" t="str">
        <f>IFERROR(__xludf.DUMMYFUNCTION("GOOGLETRANSLATE(C1816,""fr"",""en"")"),"#VALUE!")</f>
        <v>#VALUE!</v>
      </c>
    </row>
    <row r="1817" ht="15.75" customHeight="1">
      <c r="A1817" s="1" t="s">
        <v>557</v>
      </c>
      <c r="B1817" s="1" t="s">
        <v>4208</v>
      </c>
      <c r="C1817" s="1" t="s">
        <v>4209</v>
      </c>
      <c r="D1817" s="1" t="s">
        <v>4162</v>
      </c>
      <c r="E1817" s="1" t="s">
        <v>10</v>
      </c>
      <c r="F1817" s="1" t="str">
        <f>IFERROR(__xludf.DUMMYFUNCTION("GOOGLETRANSLATE(C1817,""fr"",""en"")"),"I am satisfied with the service prices suit me simple and fast much cheaper than my old Allianz insurance 307 euros a year you are 2 times cheaper")</f>
        <v>I am satisfied with the service prices suit me simple and fast much cheaper than my old Allianz insurance 307 euros a year you are 2 times cheaper</v>
      </c>
    </row>
    <row r="1818" ht="15.75" customHeight="1">
      <c r="A1818" s="1" t="s">
        <v>557</v>
      </c>
      <c r="B1818" s="1" t="s">
        <v>4210</v>
      </c>
      <c r="C1818" s="1" t="s">
        <v>4211</v>
      </c>
      <c r="D1818" s="1" t="s">
        <v>4162</v>
      </c>
      <c r="E1818" s="1" t="s">
        <v>10</v>
      </c>
      <c r="F1818" s="1" t="str">
        <f>IFERROR(__xludf.DUMMYFUNCTION("GOOGLETRANSLATE(C1818,""fr"",""en"")"),"Fast effective prices are attractive and taking down insurance and on the date you want and in the event of a problem customer service and fast and efficient")</f>
        <v>Fast effective prices are attractive and taking down insurance and on the date you want and in the event of a problem customer service and fast and efficient</v>
      </c>
    </row>
    <row r="1819" ht="15.75" customHeight="1">
      <c r="A1819" s="1" t="s">
        <v>557</v>
      </c>
      <c r="B1819" s="1" t="s">
        <v>4212</v>
      </c>
      <c r="C1819" s="1" t="s">
        <v>4213</v>
      </c>
      <c r="D1819" s="1" t="s">
        <v>4162</v>
      </c>
      <c r="E1819" s="1" t="s">
        <v>10</v>
      </c>
      <c r="F1819" s="1" t="str">
        <f>IFERROR(__xludf.DUMMYFUNCTION("GOOGLETRANSLATE(C1819,""fr"",""en"")"),"#VALUE!")</f>
        <v>#VALUE!</v>
      </c>
    </row>
    <row r="1820" ht="15.75" customHeight="1">
      <c r="A1820" s="1" t="s">
        <v>557</v>
      </c>
      <c r="B1820" s="1" t="s">
        <v>4214</v>
      </c>
      <c r="C1820" s="1" t="s">
        <v>4215</v>
      </c>
      <c r="D1820" s="1" t="s">
        <v>4162</v>
      </c>
      <c r="E1820" s="1" t="s">
        <v>10</v>
      </c>
      <c r="F1820" s="1" t="str">
        <f>IFERROR(__xludf.DUMMYFUNCTION("GOOGLETRANSLATE(C1820,""fr"",""en"")"),"#VALUE!")</f>
        <v>#VALUE!</v>
      </c>
    </row>
    <row r="1821" ht="15.75" customHeight="1">
      <c r="A1821" s="1" t="s">
        <v>557</v>
      </c>
      <c r="B1821" s="1" t="s">
        <v>4216</v>
      </c>
      <c r="C1821" s="1" t="s">
        <v>4217</v>
      </c>
      <c r="D1821" s="1" t="s">
        <v>4162</v>
      </c>
      <c r="E1821" s="1" t="s">
        <v>10</v>
      </c>
      <c r="F1821" s="1" t="str">
        <f>IFERROR(__xludf.DUMMYFUNCTION("GOOGLETRANSLATE(C1821,""fr"",""en"")"),"#VALUE!")</f>
        <v>#VALUE!</v>
      </c>
    </row>
    <row r="1822" ht="15.75" customHeight="1">
      <c r="A1822" s="1" t="s">
        <v>557</v>
      </c>
      <c r="B1822" s="1" t="s">
        <v>4218</v>
      </c>
      <c r="C1822" s="1" t="s">
        <v>4219</v>
      </c>
      <c r="D1822" s="1" t="s">
        <v>4162</v>
      </c>
      <c r="E1822" s="1" t="s">
        <v>10</v>
      </c>
      <c r="F1822" s="1" t="str">
        <f>IFERROR(__xludf.DUMMYFUNCTION("GOOGLETRANSLATE(C1822,""fr"",""en"")"),"#VALUE!")</f>
        <v>#VALUE!</v>
      </c>
    </row>
    <row r="1823" ht="15.75" customHeight="1">
      <c r="A1823" s="1" t="s">
        <v>557</v>
      </c>
      <c r="B1823" s="1" t="s">
        <v>4220</v>
      </c>
      <c r="C1823" s="1" t="s">
        <v>4221</v>
      </c>
      <c r="D1823" s="1" t="s">
        <v>4162</v>
      </c>
      <c r="E1823" s="1" t="s">
        <v>10</v>
      </c>
      <c r="F1823" s="1" t="str">
        <f>IFERROR(__xludf.DUMMYFUNCTION("GOOGLETRANSLATE(C1823,""fr"",""en"")"),"#VALUE!")</f>
        <v>#VALUE!</v>
      </c>
    </row>
    <row r="1824" ht="15.75" customHeight="1">
      <c r="A1824" s="1" t="s">
        <v>568</v>
      </c>
      <c r="B1824" s="1" t="s">
        <v>4222</v>
      </c>
      <c r="C1824" s="1" t="s">
        <v>4223</v>
      </c>
      <c r="D1824" s="1" t="s">
        <v>4162</v>
      </c>
      <c r="E1824" s="1" t="s">
        <v>10</v>
      </c>
      <c r="F1824" s="1" t="str">
        <f>IFERROR(__xludf.DUMMYFUNCTION("GOOGLETRANSLATE(C1824,""fr"",""en"")"),"#VALUE!")</f>
        <v>#VALUE!</v>
      </c>
    </row>
    <row r="1825" ht="15.75" customHeight="1">
      <c r="A1825" s="1" t="s">
        <v>568</v>
      </c>
      <c r="B1825" s="1" t="s">
        <v>4224</v>
      </c>
      <c r="C1825" s="1" t="s">
        <v>4225</v>
      </c>
      <c r="D1825" s="1" t="s">
        <v>4162</v>
      </c>
      <c r="E1825" s="1" t="s">
        <v>10</v>
      </c>
      <c r="F1825" s="1" t="str">
        <f>IFERROR(__xludf.DUMMYFUNCTION("GOOGLETRANSLATE(C1825,""fr"",""en"")"),"#VALUE!")</f>
        <v>#VALUE!</v>
      </c>
    </row>
    <row r="1826" ht="15.75" customHeight="1">
      <c r="A1826" s="1" t="s">
        <v>568</v>
      </c>
      <c r="B1826" s="1" t="s">
        <v>4226</v>
      </c>
      <c r="C1826" s="1" t="s">
        <v>4227</v>
      </c>
      <c r="D1826" s="1" t="s">
        <v>4162</v>
      </c>
      <c r="E1826" s="1" t="s">
        <v>10</v>
      </c>
      <c r="F1826" s="1" t="str">
        <f>IFERROR(__xludf.DUMMYFUNCTION("GOOGLETRANSLATE(C1826,""fr"",""en"")"),"#VALUE!")</f>
        <v>#VALUE!</v>
      </c>
    </row>
    <row r="1827" ht="15.75" customHeight="1">
      <c r="A1827" s="1" t="s">
        <v>568</v>
      </c>
      <c r="B1827" s="1" t="s">
        <v>4228</v>
      </c>
      <c r="C1827" s="1" t="s">
        <v>4229</v>
      </c>
      <c r="D1827" s="1" t="s">
        <v>4162</v>
      </c>
      <c r="E1827" s="1" t="s">
        <v>10</v>
      </c>
      <c r="F1827" s="1" t="str">
        <f>IFERROR(__xludf.DUMMYFUNCTION("GOOGLETRANSLATE(C1827,""fr"",""en"")"),"#VALUE!")</f>
        <v>#VALUE!</v>
      </c>
    </row>
    <row r="1828" ht="15.75" customHeight="1">
      <c r="A1828" s="1" t="s">
        <v>568</v>
      </c>
      <c r="B1828" s="1" t="s">
        <v>4230</v>
      </c>
      <c r="C1828" s="1" t="s">
        <v>4231</v>
      </c>
      <c r="D1828" s="1" t="s">
        <v>4162</v>
      </c>
      <c r="E1828" s="1" t="s">
        <v>10</v>
      </c>
      <c r="F1828" s="1" t="str">
        <f>IFERROR(__xludf.DUMMYFUNCTION("GOOGLETRANSLATE(C1828,""fr"",""en"")"),"#VALUE!")</f>
        <v>#VALUE!</v>
      </c>
    </row>
    <row r="1829" ht="15.75" customHeight="1">
      <c r="A1829" s="1" t="s">
        <v>568</v>
      </c>
      <c r="B1829" s="1" t="s">
        <v>4232</v>
      </c>
      <c r="C1829" s="1" t="s">
        <v>4233</v>
      </c>
      <c r="D1829" s="1" t="s">
        <v>4162</v>
      </c>
      <c r="E1829" s="1" t="s">
        <v>10</v>
      </c>
      <c r="F1829" s="1" t="str">
        <f>IFERROR(__xludf.DUMMYFUNCTION("GOOGLETRANSLATE(C1829,""fr"",""en"")"),"#VALUE!")</f>
        <v>#VALUE!</v>
      </c>
    </row>
    <row r="1830" ht="15.75" customHeight="1">
      <c r="A1830" s="1" t="s">
        <v>568</v>
      </c>
      <c r="B1830" s="1" t="s">
        <v>4234</v>
      </c>
      <c r="C1830" s="1" t="s">
        <v>4235</v>
      </c>
      <c r="D1830" s="1" t="s">
        <v>4162</v>
      </c>
      <c r="E1830" s="1" t="s">
        <v>10</v>
      </c>
      <c r="F1830" s="1" t="str">
        <f>IFERROR(__xludf.DUMMYFUNCTION("GOOGLETRANSLATE(C1830,""fr"",""en"")"),"#VALUE!")</f>
        <v>#VALUE!</v>
      </c>
    </row>
    <row r="1831" ht="15.75" customHeight="1">
      <c r="A1831" s="1" t="s">
        <v>568</v>
      </c>
      <c r="B1831" s="1" t="s">
        <v>4236</v>
      </c>
      <c r="C1831" s="1" t="s">
        <v>4237</v>
      </c>
      <c r="D1831" s="1" t="s">
        <v>4162</v>
      </c>
      <c r="E1831" s="1" t="s">
        <v>10</v>
      </c>
      <c r="F1831" s="1" t="str">
        <f>IFERROR(__xludf.DUMMYFUNCTION("GOOGLETRANSLATE(C1831,""fr"",""en"")"),"#VALUE!")</f>
        <v>#VALUE!</v>
      </c>
    </row>
    <row r="1832" ht="15.75" customHeight="1">
      <c r="A1832" s="1" t="s">
        <v>568</v>
      </c>
      <c r="B1832" s="1" t="s">
        <v>4238</v>
      </c>
      <c r="C1832" s="1" t="s">
        <v>4239</v>
      </c>
      <c r="D1832" s="1" t="s">
        <v>4162</v>
      </c>
      <c r="E1832" s="1" t="s">
        <v>10</v>
      </c>
      <c r="F1832" s="1" t="str">
        <f>IFERROR(__xludf.DUMMYFUNCTION("GOOGLETRANSLATE(C1832,""fr"",""en"")"),"#VALUE!")</f>
        <v>#VALUE!</v>
      </c>
    </row>
    <row r="1833" ht="15.75" customHeight="1">
      <c r="A1833" s="1" t="s">
        <v>568</v>
      </c>
      <c r="B1833" s="1" t="s">
        <v>4240</v>
      </c>
      <c r="C1833" s="1" t="s">
        <v>4241</v>
      </c>
      <c r="D1833" s="1" t="s">
        <v>4162</v>
      </c>
      <c r="E1833" s="1" t="s">
        <v>10</v>
      </c>
      <c r="F1833" s="1" t="str">
        <f>IFERROR(__xludf.DUMMYFUNCTION("GOOGLETRANSLATE(C1833,""fr"",""en"")"),"#VALUE!")</f>
        <v>#VALUE!</v>
      </c>
    </row>
    <row r="1834" ht="15.75" customHeight="1">
      <c r="A1834" s="1" t="s">
        <v>568</v>
      </c>
      <c r="B1834" s="1" t="s">
        <v>4242</v>
      </c>
      <c r="C1834" s="1" t="s">
        <v>4243</v>
      </c>
      <c r="D1834" s="1" t="s">
        <v>4162</v>
      </c>
      <c r="E1834" s="1" t="s">
        <v>10</v>
      </c>
      <c r="F1834" s="1" t="str">
        <f>IFERROR(__xludf.DUMMYFUNCTION("GOOGLETRANSLATE(C1834,""fr"",""en"")"),"#VALUE!")</f>
        <v>#VALUE!</v>
      </c>
    </row>
    <row r="1835" ht="15.75" customHeight="1">
      <c r="A1835" s="1" t="s">
        <v>4244</v>
      </c>
      <c r="B1835" s="1" t="s">
        <v>4245</v>
      </c>
      <c r="C1835" s="1" t="s">
        <v>4246</v>
      </c>
      <c r="D1835" s="1" t="s">
        <v>4162</v>
      </c>
      <c r="E1835" s="1" t="s">
        <v>10</v>
      </c>
      <c r="F1835" s="1" t="str">
        <f>IFERROR(__xludf.DUMMYFUNCTION("GOOGLETRANSLATE(C1835,""fr"",""en"")"),"#VALUE!")</f>
        <v>#VALUE!</v>
      </c>
    </row>
    <row r="1836" ht="15.75" customHeight="1">
      <c r="A1836" s="1" t="s">
        <v>568</v>
      </c>
      <c r="B1836" s="1" t="s">
        <v>4247</v>
      </c>
      <c r="C1836" s="1" t="s">
        <v>4248</v>
      </c>
      <c r="D1836" s="1" t="s">
        <v>4162</v>
      </c>
      <c r="E1836" s="1" t="s">
        <v>10</v>
      </c>
      <c r="F1836" s="1" t="str">
        <f>IFERROR(__xludf.DUMMYFUNCTION("GOOGLETRANSLATE(C1836,""fr"",""en"")"),"#VALUE!")</f>
        <v>#VALUE!</v>
      </c>
    </row>
    <row r="1837" ht="15.75" customHeight="1">
      <c r="A1837" s="1" t="s">
        <v>568</v>
      </c>
      <c r="B1837" s="1" t="s">
        <v>4249</v>
      </c>
      <c r="C1837" s="1" t="s">
        <v>4250</v>
      </c>
      <c r="D1837" s="1" t="s">
        <v>4162</v>
      </c>
      <c r="E1837" s="1" t="s">
        <v>10</v>
      </c>
      <c r="F1837" s="1" t="str">
        <f>IFERROR(__xludf.DUMMYFUNCTION("GOOGLETRANSLATE(C1837,""fr"",""en"")"),"#VALUE!")</f>
        <v>#VALUE!</v>
      </c>
    </row>
    <row r="1838" ht="15.75" customHeight="1">
      <c r="A1838" s="1" t="s">
        <v>568</v>
      </c>
      <c r="B1838" s="1" t="s">
        <v>4251</v>
      </c>
      <c r="C1838" s="1" t="s">
        <v>4252</v>
      </c>
      <c r="D1838" s="1" t="s">
        <v>4162</v>
      </c>
      <c r="E1838" s="1" t="s">
        <v>10</v>
      </c>
      <c r="F1838" s="1" t="str">
        <f>IFERROR(__xludf.DUMMYFUNCTION("GOOGLETRANSLATE(C1838,""fr"",""en"")"),"#VALUE!")</f>
        <v>#VALUE!</v>
      </c>
    </row>
    <row r="1839" ht="15.75" customHeight="1">
      <c r="A1839" s="1" t="s">
        <v>4253</v>
      </c>
      <c r="B1839" s="1" t="s">
        <v>4254</v>
      </c>
      <c r="C1839" s="1" t="s">
        <v>4255</v>
      </c>
      <c r="D1839" s="1" t="s">
        <v>4162</v>
      </c>
      <c r="E1839" s="1" t="s">
        <v>10</v>
      </c>
      <c r="F1839" s="1" t="str">
        <f>IFERROR(__xludf.DUMMYFUNCTION("GOOGLETRANSLATE(C1839,""fr"",""en"")"),"#VALUE!")</f>
        <v>#VALUE!</v>
      </c>
    </row>
    <row r="1840" ht="15.75" customHeight="1">
      <c r="A1840" s="1" t="s">
        <v>568</v>
      </c>
      <c r="B1840" s="1" t="s">
        <v>4256</v>
      </c>
      <c r="C1840" s="1" t="s">
        <v>4257</v>
      </c>
      <c r="D1840" s="1" t="s">
        <v>4162</v>
      </c>
      <c r="E1840" s="1" t="s">
        <v>10</v>
      </c>
      <c r="F1840" s="1" t="str">
        <f>IFERROR(__xludf.DUMMYFUNCTION("GOOGLETRANSLATE(C1840,""fr"",""en"")"),"#VALUE!")</f>
        <v>#VALUE!</v>
      </c>
    </row>
    <row r="1841" ht="15.75" customHeight="1">
      <c r="A1841" s="1" t="s">
        <v>568</v>
      </c>
      <c r="B1841" s="1" t="s">
        <v>4258</v>
      </c>
      <c r="C1841" s="1" t="s">
        <v>4259</v>
      </c>
      <c r="D1841" s="1" t="s">
        <v>4162</v>
      </c>
      <c r="E1841" s="1" t="s">
        <v>10</v>
      </c>
      <c r="F1841" s="1" t="str">
        <f>IFERROR(__xludf.DUMMYFUNCTION("GOOGLETRANSLATE(C1841,""fr"",""en"")"),"#VALUE!")</f>
        <v>#VALUE!</v>
      </c>
    </row>
    <row r="1842" ht="15.75" customHeight="1">
      <c r="A1842" s="1" t="s">
        <v>568</v>
      </c>
      <c r="B1842" s="1" t="s">
        <v>4260</v>
      </c>
      <c r="C1842" s="1" t="s">
        <v>4261</v>
      </c>
      <c r="D1842" s="1" t="s">
        <v>4162</v>
      </c>
      <c r="E1842" s="1" t="s">
        <v>10</v>
      </c>
      <c r="F1842" s="1" t="str">
        <f>IFERROR(__xludf.DUMMYFUNCTION("GOOGLETRANSLATE(C1842,""fr"",""en"")"),"The price and correct for a new contract but abused for a change of vehicle it is not logical that we pay more expensive for a former customer")</f>
        <v>The price and correct for a new contract but abused for a change of vehicle it is not logical that we pay more expensive for a former customer</v>
      </c>
    </row>
    <row r="1843" ht="15.75" customHeight="1">
      <c r="A1843" s="1" t="s">
        <v>568</v>
      </c>
      <c r="B1843" s="1" t="s">
        <v>4262</v>
      </c>
      <c r="C1843" s="1" t="s">
        <v>4263</v>
      </c>
      <c r="D1843" s="1" t="s">
        <v>4162</v>
      </c>
      <c r="E1843" s="1" t="s">
        <v>10</v>
      </c>
      <c r="F1843" s="1" t="str">
        <f>IFERROR(__xludf.DUMMYFUNCTION("GOOGLETRANSLATE(C1843,""fr"",""en"")"),"I am satisfied with the online service and the internet subscription.
It only remains to enjoy and ride serenely. Thank you direct insurance")</f>
        <v>I am satisfied with the online service and the internet subscription.
It only remains to enjoy and ride serenely. Thank you direct insurance</v>
      </c>
    </row>
    <row r="1844" ht="15.75" customHeight="1">
      <c r="A1844" s="1" t="s">
        <v>589</v>
      </c>
      <c r="B1844" s="1" t="s">
        <v>4264</v>
      </c>
      <c r="C1844" s="1" t="s">
        <v>4265</v>
      </c>
      <c r="D1844" s="1" t="s">
        <v>4162</v>
      </c>
      <c r="E1844" s="1" t="s">
        <v>10</v>
      </c>
      <c r="F1844" s="1" t="str">
        <f>IFERROR(__xludf.DUMMYFUNCTION("GOOGLETRANSLATE(C1844,""fr"",""en"")"),"#VALUE!")</f>
        <v>#VALUE!</v>
      </c>
    </row>
    <row r="1845" ht="15.75" customHeight="1">
      <c r="A1845" s="1" t="s">
        <v>589</v>
      </c>
      <c r="B1845" s="1" t="s">
        <v>4266</v>
      </c>
      <c r="C1845" s="1" t="s">
        <v>4267</v>
      </c>
      <c r="D1845" s="1" t="s">
        <v>4162</v>
      </c>
      <c r="E1845" s="1" t="s">
        <v>10</v>
      </c>
      <c r="F1845" s="1" t="str">
        <f>IFERROR(__xludf.DUMMYFUNCTION("GOOGLETRANSLATE(C1845,""fr"",""en"")"),"#VALUE!")</f>
        <v>#VALUE!</v>
      </c>
    </row>
    <row r="1846" ht="15.75" customHeight="1">
      <c r="A1846" s="1" t="s">
        <v>589</v>
      </c>
      <c r="B1846" s="1" t="s">
        <v>4268</v>
      </c>
      <c r="C1846" s="1" t="s">
        <v>4269</v>
      </c>
      <c r="D1846" s="1" t="s">
        <v>4162</v>
      </c>
      <c r="E1846" s="1" t="s">
        <v>10</v>
      </c>
      <c r="F1846" s="1" t="str">
        <f>IFERROR(__xludf.DUMMYFUNCTION("GOOGLETRANSLATE(C1846,""fr"",""en"")"),"#VALUE!")</f>
        <v>#VALUE!</v>
      </c>
    </row>
    <row r="1847" ht="15.75" customHeight="1">
      <c r="A1847" s="1" t="s">
        <v>589</v>
      </c>
      <c r="B1847" s="1" t="s">
        <v>4270</v>
      </c>
      <c r="C1847" s="1" t="s">
        <v>4271</v>
      </c>
      <c r="D1847" s="1" t="s">
        <v>4162</v>
      </c>
      <c r="E1847" s="1" t="s">
        <v>10</v>
      </c>
      <c r="F1847" s="1" t="str">
        <f>IFERROR(__xludf.DUMMYFUNCTION("GOOGLETRANSLATE(C1847,""fr"",""en"")"),"#VALUE!")</f>
        <v>#VALUE!</v>
      </c>
    </row>
    <row r="1848" ht="15.75" customHeight="1">
      <c r="A1848" s="1" t="s">
        <v>589</v>
      </c>
      <c r="B1848" s="1" t="s">
        <v>4272</v>
      </c>
      <c r="C1848" s="1" t="s">
        <v>4273</v>
      </c>
      <c r="D1848" s="1" t="s">
        <v>4162</v>
      </c>
      <c r="E1848" s="1" t="s">
        <v>10</v>
      </c>
      <c r="F1848" s="1" t="str">
        <f>IFERROR(__xludf.DUMMYFUNCTION("GOOGLETRANSLATE(C1848,""fr"",""en"")"),"Price defying any competition.
I am satisfied in all extent when you take care of my request that the intake of the answers to my numerous questions.")</f>
        <v>Price defying any competition.
I am satisfied in all extent when you take care of my request that the intake of the answers to my numerous questions.</v>
      </c>
    </row>
    <row r="1849" ht="15.75" customHeight="1">
      <c r="A1849" s="1" t="s">
        <v>589</v>
      </c>
      <c r="B1849" s="1" t="s">
        <v>4274</v>
      </c>
      <c r="C1849" s="1" t="s">
        <v>4275</v>
      </c>
      <c r="D1849" s="1" t="s">
        <v>4162</v>
      </c>
      <c r="E1849" s="1" t="s">
        <v>10</v>
      </c>
      <c r="F1849" s="1" t="str">
        <f>IFERROR(__xludf.DUMMYFUNCTION("GOOGLETRANSLATE(C1849,""fr"",""en"")"),"#VALUE!")</f>
        <v>#VALUE!</v>
      </c>
    </row>
    <row r="1850" ht="15.75" customHeight="1">
      <c r="A1850" s="1" t="s">
        <v>589</v>
      </c>
      <c r="B1850" s="1" t="s">
        <v>4276</v>
      </c>
      <c r="C1850" s="1" t="s">
        <v>4277</v>
      </c>
      <c r="D1850" s="1" t="s">
        <v>4162</v>
      </c>
      <c r="E1850" s="1" t="s">
        <v>10</v>
      </c>
      <c r="F1850" s="1" t="str">
        <f>IFERROR(__xludf.DUMMYFUNCTION("GOOGLETRANSLATE(C1850,""fr"",""en"")"),"#VALUE!")</f>
        <v>#VALUE!</v>
      </c>
    </row>
    <row r="1851" ht="15.75" customHeight="1">
      <c r="A1851" s="1" t="s">
        <v>589</v>
      </c>
      <c r="B1851" s="1" t="s">
        <v>4278</v>
      </c>
      <c r="C1851" s="1" t="s">
        <v>4279</v>
      </c>
      <c r="D1851" s="1" t="s">
        <v>4162</v>
      </c>
      <c r="E1851" s="1" t="s">
        <v>10</v>
      </c>
      <c r="F1851" s="1" t="str">
        <f>IFERROR(__xludf.DUMMYFUNCTION("GOOGLETRANSLATE(C1851,""fr"",""en"")"),"#VALUE!")</f>
        <v>#VALUE!</v>
      </c>
    </row>
    <row r="1852" ht="15.75" customHeight="1">
      <c r="A1852" s="1" t="s">
        <v>589</v>
      </c>
      <c r="B1852" s="1" t="s">
        <v>4280</v>
      </c>
      <c r="C1852" s="1" t="s">
        <v>4281</v>
      </c>
      <c r="D1852" s="1" t="s">
        <v>4162</v>
      </c>
      <c r="E1852" s="1" t="s">
        <v>10</v>
      </c>
      <c r="F1852" s="1" t="str">
        <f>IFERROR(__xludf.DUMMYFUNCTION("GOOGLETRANSLATE(C1852,""fr"",""en"")"),"#VALUE!")</f>
        <v>#VALUE!</v>
      </c>
    </row>
    <row r="1853" ht="15.75" customHeight="1">
      <c r="A1853" s="1" t="s">
        <v>589</v>
      </c>
      <c r="B1853" s="1" t="s">
        <v>4282</v>
      </c>
      <c r="C1853" s="1" t="s">
        <v>4283</v>
      </c>
      <c r="D1853" s="1" t="s">
        <v>4162</v>
      </c>
      <c r="E1853" s="1" t="s">
        <v>10</v>
      </c>
      <c r="F1853" s="1" t="str">
        <f>IFERROR(__xludf.DUMMYFUNCTION("GOOGLETRANSLATE(C1853,""fr"",""en"")"),"#VALUE!")</f>
        <v>#VALUE!</v>
      </c>
    </row>
    <row r="1854" ht="15.75" customHeight="1">
      <c r="A1854" s="1" t="s">
        <v>4284</v>
      </c>
      <c r="B1854" s="1" t="s">
        <v>4285</v>
      </c>
      <c r="C1854" s="1" t="s">
        <v>4286</v>
      </c>
      <c r="D1854" s="1" t="s">
        <v>4162</v>
      </c>
      <c r="E1854" s="1" t="s">
        <v>10</v>
      </c>
      <c r="F1854" s="1" t="str">
        <f>IFERROR(__xludf.DUMMYFUNCTION("GOOGLETRANSLATE(C1854,""fr"",""en"")"),"#VALUE!")</f>
        <v>#VALUE!</v>
      </c>
    </row>
    <row r="1855" ht="15.75" customHeight="1">
      <c r="A1855" s="1" t="s">
        <v>589</v>
      </c>
      <c r="B1855" s="1" t="s">
        <v>4287</v>
      </c>
      <c r="C1855" s="1" t="s">
        <v>4288</v>
      </c>
      <c r="D1855" s="1" t="s">
        <v>4162</v>
      </c>
      <c r="E1855" s="1" t="s">
        <v>10</v>
      </c>
      <c r="F1855" s="1" t="str">
        <f>IFERROR(__xludf.DUMMYFUNCTION("GOOGLETRANSLATE(C1855,""fr"",""en"")"),"#VALUE!")</f>
        <v>#VALUE!</v>
      </c>
    </row>
    <row r="1856" ht="15.75" customHeight="1">
      <c r="A1856" s="1" t="s">
        <v>589</v>
      </c>
      <c r="B1856" s="1" t="s">
        <v>4289</v>
      </c>
      <c r="C1856" s="1" t="s">
        <v>4290</v>
      </c>
      <c r="D1856" s="1" t="s">
        <v>4162</v>
      </c>
      <c r="E1856" s="1" t="s">
        <v>10</v>
      </c>
      <c r="F1856" s="1" t="str">
        <f>IFERROR(__xludf.DUMMYFUNCTION("GOOGLETRANSLATE(C1856,""fr"",""en"")"),"#VALUE!")</f>
        <v>#VALUE!</v>
      </c>
    </row>
    <row r="1857" ht="15.75" customHeight="1">
      <c r="A1857" s="1" t="s">
        <v>589</v>
      </c>
      <c r="B1857" s="1" t="s">
        <v>4291</v>
      </c>
      <c r="C1857" s="1" t="s">
        <v>4292</v>
      </c>
      <c r="D1857" s="1" t="s">
        <v>4162</v>
      </c>
      <c r="E1857" s="1" t="s">
        <v>10</v>
      </c>
      <c r="F1857" s="1" t="str">
        <f>IFERROR(__xludf.DUMMYFUNCTION("GOOGLETRANSLATE(C1857,""fr"",""en"")"),"#VALUE!")</f>
        <v>#VALUE!</v>
      </c>
    </row>
    <row r="1858" ht="15.75" customHeight="1">
      <c r="A1858" s="1" t="s">
        <v>589</v>
      </c>
      <c r="B1858" s="1" t="s">
        <v>4293</v>
      </c>
      <c r="C1858" s="1" t="s">
        <v>4294</v>
      </c>
      <c r="D1858" s="1" t="s">
        <v>4162</v>
      </c>
      <c r="E1858" s="1" t="s">
        <v>10</v>
      </c>
      <c r="F1858" s="1" t="str">
        <f>IFERROR(__xludf.DUMMYFUNCTION("GOOGLETRANSLATE(C1858,""fr"",""en"")"),"#VALUE!")</f>
        <v>#VALUE!</v>
      </c>
    </row>
    <row r="1859" ht="15.75" customHeight="1">
      <c r="A1859" s="1" t="s">
        <v>606</v>
      </c>
      <c r="B1859" s="1" t="s">
        <v>4295</v>
      </c>
      <c r="C1859" s="1" t="s">
        <v>4296</v>
      </c>
      <c r="D1859" s="1" t="s">
        <v>4162</v>
      </c>
      <c r="E1859" s="1" t="s">
        <v>10</v>
      </c>
      <c r="F1859" s="1" t="str">
        <f>IFERROR(__xludf.DUMMYFUNCTION("GOOGLETRANSLATE(C1859,""fr"",""en"")"),"#VALUE!")</f>
        <v>#VALUE!</v>
      </c>
    </row>
    <row r="1860" ht="15.75" customHeight="1">
      <c r="A1860" s="1" t="s">
        <v>606</v>
      </c>
      <c r="B1860" s="1" t="s">
        <v>4297</v>
      </c>
      <c r="C1860" s="1" t="s">
        <v>4298</v>
      </c>
      <c r="D1860" s="1" t="s">
        <v>4162</v>
      </c>
      <c r="E1860" s="1" t="s">
        <v>10</v>
      </c>
      <c r="F1860" s="1" t="str">
        <f>IFERROR(__xludf.DUMMYFUNCTION("GOOGLETRANSLATE(C1860,""fr"",""en"")"),"#VALUE!")</f>
        <v>#VALUE!</v>
      </c>
    </row>
    <row r="1861" ht="15.75" customHeight="1">
      <c r="A1861" s="1" t="s">
        <v>606</v>
      </c>
      <c r="B1861" s="1" t="s">
        <v>4299</v>
      </c>
      <c r="C1861" s="1" t="s">
        <v>4300</v>
      </c>
      <c r="D1861" s="1" t="s">
        <v>4162</v>
      </c>
      <c r="E1861" s="1" t="s">
        <v>10</v>
      </c>
      <c r="F1861" s="1" t="str">
        <f>IFERROR(__xludf.DUMMYFUNCTION("GOOGLETRANSLATE(C1861,""fr"",""en"")"),"#VALUE!")</f>
        <v>#VALUE!</v>
      </c>
    </row>
    <row r="1862" ht="15.75" customHeight="1">
      <c r="A1862" s="1" t="s">
        <v>606</v>
      </c>
      <c r="B1862" s="1" t="s">
        <v>4301</v>
      </c>
      <c r="C1862" s="1" t="s">
        <v>4302</v>
      </c>
      <c r="D1862" s="1" t="s">
        <v>4162</v>
      </c>
      <c r="E1862" s="1" t="s">
        <v>10</v>
      </c>
      <c r="F1862" s="1" t="str">
        <f>IFERROR(__xludf.DUMMYFUNCTION("GOOGLETRANSLATE(C1862,""fr"",""en"")"),"#VALUE!")</f>
        <v>#VALUE!</v>
      </c>
    </row>
    <row r="1863" ht="15.75" customHeight="1">
      <c r="A1863" s="1" t="s">
        <v>606</v>
      </c>
      <c r="B1863" s="1" t="s">
        <v>4303</v>
      </c>
      <c r="C1863" s="1" t="s">
        <v>4304</v>
      </c>
      <c r="D1863" s="1" t="s">
        <v>4162</v>
      </c>
      <c r="E1863" s="1" t="s">
        <v>10</v>
      </c>
      <c r="F1863" s="1" t="str">
        <f>IFERROR(__xludf.DUMMYFUNCTION("GOOGLETRANSLATE(C1863,""fr"",""en"")"),"#VALUE!")</f>
        <v>#VALUE!</v>
      </c>
    </row>
    <row r="1864" ht="15.75" customHeight="1">
      <c r="A1864" s="1" t="s">
        <v>606</v>
      </c>
      <c r="B1864" s="1" t="s">
        <v>4305</v>
      </c>
      <c r="C1864" s="1" t="s">
        <v>4306</v>
      </c>
      <c r="D1864" s="1" t="s">
        <v>4162</v>
      </c>
      <c r="E1864" s="1" t="s">
        <v>10</v>
      </c>
      <c r="F1864" s="1" t="str">
        <f>IFERROR(__xludf.DUMMYFUNCTION("GOOGLETRANSLATE(C1864,""fr"",""en"")"),"Thank you to you, very practical for the payment and well advised by phone, the documents were returned to the mailbox very quickly, again a big thank you.")</f>
        <v>Thank you to you, very practical for the payment and well advised by phone, the documents were returned to the mailbox very quickly, again a big thank you.</v>
      </c>
    </row>
    <row r="1865" ht="15.75" customHeight="1">
      <c r="A1865" s="1" t="s">
        <v>606</v>
      </c>
      <c r="B1865" s="1" t="s">
        <v>4307</v>
      </c>
      <c r="C1865" s="1" t="s">
        <v>4308</v>
      </c>
      <c r="D1865" s="1" t="s">
        <v>4162</v>
      </c>
      <c r="E1865" s="1" t="s">
        <v>10</v>
      </c>
      <c r="F1865" s="1" t="str">
        <f>IFERROR(__xludf.DUMMYFUNCTION("GOOGLETRANSLATE(C1865,""fr"",""en"")"),"#VALUE!")</f>
        <v>#VALUE!</v>
      </c>
    </row>
    <row r="1866" ht="15.75" customHeight="1">
      <c r="A1866" s="1" t="s">
        <v>606</v>
      </c>
      <c r="B1866" s="1" t="s">
        <v>4309</v>
      </c>
      <c r="C1866" s="1" t="s">
        <v>4310</v>
      </c>
      <c r="D1866" s="1" t="s">
        <v>4162</v>
      </c>
      <c r="E1866" s="1" t="s">
        <v>10</v>
      </c>
      <c r="F1866" s="1" t="str">
        <f>IFERROR(__xludf.DUMMYFUNCTION("GOOGLETRANSLATE(C1866,""fr"",""en"")"),"#VALUE!")</f>
        <v>#VALUE!</v>
      </c>
    </row>
    <row r="1867" ht="15.75" customHeight="1">
      <c r="A1867" s="1" t="s">
        <v>606</v>
      </c>
      <c r="B1867" s="1" t="s">
        <v>4311</v>
      </c>
      <c r="C1867" s="1" t="s">
        <v>4312</v>
      </c>
      <c r="D1867" s="1" t="s">
        <v>4162</v>
      </c>
      <c r="E1867" s="1" t="s">
        <v>10</v>
      </c>
      <c r="F1867" s="1" t="str">
        <f>IFERROR(__xludf.DUMMYFUNCTION("GOOGLETRANSLATE(C1867,""fr"",""en"")"),"#VALUE!")</f>
        <v>#VALUE!</v>
      </c>
    </row>
    <row r="1868" ht="15.75" customHeight="1">
      <c r="A1868" s="1" t="s">
        <v>606</v>
      </c>
      <c r="B1868" s="1" t="s">
        <v>4313</v>
      </c>
      <c r="C1868" s="1" t="s">
        <v>4314</v>
      </c>
      <c r="D1868" s="1" t="s">
        <v>4162</v>
      </c>
      <c r="E1868" s="1" t="s">
        <v>10</v>
      </c>
      <c r="F1868" s="1" t="str">
        <f>IFERROR(__xludf.DUMMYFUNCTION("GOOGLETRANSLATE(C1868,""fr"",""en"")"),"#VALUE!")</f>
        <v>#VALUE!</v>
      </c>
    </row>
    <row r="1869" ht="15.75" customHeight="1">
      <c r="A1869" s="1" t="s">
        <v>606</v>
      </c>
      <c r="B1869" s="1" t="s">
        <v>4315</v>
      </c>
      <c r="C1869" s="1" t="s">
        <v>4316</v>
      </c>
      <c r="D1869" s="1" t="s">
        <v>4162</v>
      </c>
      <c r="E1869" s="1" t="s">
        <v>10</v>
      </c>
      <c r="F1869" s="1" t="str">
        <f>IFERROR(__xludf.DUMMYFUNCTION("GOOGLETRANSLATE(C1869,""fr"",""en"")"),"#VALUE!")</f>
        <v>#VALUE!</v>
      </c>
    </row>
    <row r="1870" ht="15.75" customHeight="1">
      <c r="A1870" s="1" t="s">
        <v>606</v>
      </c>
      <c r="B1870" s="1" t="s">
        <v>4317</v>
      </c>
      <c r="C1870" s="1" t="s">
        <v>4318</v>
      </c>
      <c r="D1870" s="1" t="s">
        <v>4162</v>
      </c>
      <c r="E1870" s="1" t="s">
        <v>10</v>
      </c>
      <c r="F1870" s="1" t="str">
        <f>IFERROR(__xludf.DUMMYFUNCTION("GOOGLETRANSLATE(C1870,""fr"",""en"")"),"#VALUE!")</f>
        <v>#VALUE!</v>
      </c>
    </row>
    <row r="1871" ht="15.75" customHeight="1">
      <c r="A1871" s="1" t="s">
        <v>606</v>
      </c>
      <c r="B1871" s="1" t="s">
        <v>4319</v>
      </c>
      <c r="C1871" s="1" t="s">
        <v>4320</v>
      </c>
      <c r="D1871" s="1" t="s">
        <v>4162</v>
      </c>
      <c r="E1871" s="1" t="s">
        <v>10</v>
      </c>
      <c r="F1871" s="1" t="str">
        <f>IFERROR(__xludf.DUMMYFUNCTION("GOOGLETRANSLATE(C1871,""fr"",""en"")"),"#VALUE!")</f>
        <v>#VALUE!</v>
      </c>
    </row>
    <row r="1872" ht="15.75" customHeight="1">
      <c r="A1872" s="1" t="s">
        <v>606</v>
      </c>
      <c r="B1872" s="1" t="s">
        <v>4321</v>
      </c>
      <c r="C1872" s="1" t="s">
        <v>4322</v>
      </c>
      <c r="D1872" s="1" t="s">
        <v>4162</v>
      </c>
      <c r="E1872" s="1" t="s">
        <v>10</v>
      </c>
      <c r="F1872" s="1" t="str">
        <f>IFERROR(__xludf.DUMMYFUNCTION("GOOGLETRANSLATE(C1872,""fr"",""en"")"),"#VALUE!")</f>
        <v>#VALUE!</v>
      </c>
    </row>
    <row r="1873" ht="15.75" customHeight="1">
      <c r="A1873" s="1" t="s">
        <v>606</v>
      </c>
      <c r="B1873" s="1" t="s">
        <v>4323</v>
      </c>
      <c r="C1873" s="1" t="s">
        <v>4324</v>
      </c>
      <c r="D1873" s="1" t="s">
        <v>4162</v>
      </c>
      <c r="E1873" s="1" t="s">
        <v>10</v>
      </c>
      <c r="F1873" s="1" t="str">
        <f>IFERROR(__xludf.DUMMYFUNCTION("GOOGLETRANSLATE(C1873,""fr"",""en"")"),"#VALUE!")</f>
        <v>#VALUE!</v>
      </c>
    </row>
    <row r="1874" ht="15.75" customHeight="1">
      <c r="A1874" s="1" t="s">
        <v>606</v>
      </c>
      <c r="B1874" s="1" t="s">
        <v>4325</v>
      </c>
      <c r="C1874" s="1" t="s">
        <v>4326</v>
      </c>
      <c r="D1874" s="1" t="s">
        <v>4162</v>
      </c>
      <c r="E1874" s="1" t="s">
        <v>10</v>
      </c>
      <c r="F1874" s="1" t="str">
        <f>IFERROR(__xludf.DUMMYFUNCTION("GOOGLETRANSLATE(C1874,""fr"",""en"")"),"#VALUE!")</f>
        <v>#VALUE!</v>
      </c>
    </row>
    <row r="1875" ht="15.75" customHeight="1">
      <c r="A1875" s="1" t="s">
        <v>606</v>
      </c>
      <c r="B1875" s="1" t="s">
        <v>4327</v>
      </c>
      <c r="C1875" s="1" t="s">
        <v>4328</v>
      </c>
      <c r="D1875" s="1" t="s">
        <v>4162</v>
      </c>
      <c r="E1875" s="1" t="s">
        <v>10</v>
      </c>
      <c r="F1875" s="1" t="str">
        <f>IFERROR(__xludf.DUMMYFUNCTION("GOOGLETRANSLATE(C1875,""fr"",""en"")"),"#VALUE!")</f>
        <v>#VALUE!</v>
      </c>
    </row>
    <row r="1876" ht="15.75" customHeight="1">
      <c r="A1876" s="1" t="s">
        <v>606</v>
      </c>
      <c r="B1876" s="1" t="s">
        <v>4329</v>
      </c>
      <c r="C1876" s="1" t="s">
        <v>4330</v>
      </c>
      <c r="D1876" s="1" t="s">
        <v>4162</v>
      </c>
      <c r="E1876" s="1" t="s">
        <v>10</v>
      </c>
      <c r="F1876" s="1" t="str">
        <f>IFERROR(__xludf.DUMMYFUNCTION("GOOGLETRANSLATE(C1876,""fr"",""en"")"),"#VALUE!")</f>
        <v>#VALUE!</v>
      </c>
    </row>
    <row r="1877" ht="15.75" customHeight="1">
      <c r="A1877" s="1" t="s">
        <v>606</v>
      </c>
      <c r="B1877" s="1" t="s">
        <v>4331</v>
      </c>
      <c r="C1877" s="1" t="s">
        <v>4332</v>
      </c>
      <c r="D1877" s="1" t="s">
        <v>4162</v>
      </c>
      <c r="E1877" s="1" t="s">
        <v>10</v>
      </c>
      <c r="F1877" s="1" t="str">
        <f>IFERROR(__xludf.DUMMYFUNCTION("GOOGLETRANSLATE(C1877,""fr"",""en"")"),"#VALUE!")</f>
        <v>#VALUE!</v>
      </c>
    </row>
    <row r="1878" ht="15.75" customHeight="1">
      <c r="A1878" s="1" t="s">
        <v>617</v>
      </c>
      <c r="B1878" s="1" t="s">
        <v>4333</v>
      </c>
      <c r="C1878" s="1" t="s">
        <v>4334</v>
      </c>
      <c r="D1878" s="1" t="s">
        <v>4162</v>
      </c>
      <c r="E1878" s="1" t="s">
        <v>10</v>
      </c>
      <c r="F1878" s="1" t="str">
        <f>IFERROR(__xludf.DUMMYFUNCTION("GOOGLETRANSLATE(C1878,""fr"",""en"")"),"#VALUE!")</f>
        <v>#VALUE!</v>
      </c>
    </row>
    <row r="1879" ht="15.75" customHeight="1">
      <c r="A1879" s="1" t="s">
        <v>617</v>
      </c>
      <c r="B1879" s="1" t="s">
        <v>4335</v>
      </c>
      <c r="C1879" s="1" t="s">
        <v>4336</v>
      </c>
      <c r="D1879" s="1" t="s">
        <v>4162</v>
      </c>
      <c r="E1879" s="1" t="s">
        <v>10</v>
      </c>
      <c r="F1879" s="1" t="str">
        <f>IFERROR(__xludf.DUMMYFUNCTION("GOOGLETRANSLATE(C1879,""fr"",""en"")"),"#VALUE!")</f>
        <v>#VALUE!</v>
      </c>
    </row>
    <row r="1880" ht="15.75" customHeight="1">
      <c r="A1880" s="1" t="s">
        <v>617</v>
      </c>
      <c r="B1880" s="1" t="s">
        <v>4337</v>
      </c>
      <c r="C1880" s="1" t="s">
        <v>4338</v>
      </c>
      <c r="D1880" s="1" t="s">
        <v>4162</v>
      </c>
      <c r="E1880" s="1" t="s">
        <v>10</v>
      </c>
      <c r="F1880" s="1" t="str">
        <f>IFERROR(__xludf.DUMMYFUNCTION("GOOGLETRANSLATE(C1880,""fr"",""en"")"),"#VALUE!")</f>
        <v>#VALUE!</v>
      </c>
    </row>
    <row r="1881" ht="15.75" customHeight="1">
      <c r="A1881" s="1" t="s">
        <v>617</v>
      </c>
      <c r="B1881" s="1" t="s">
        <v>4339</v>
      </c>
      <c r="C1881" s="1" t="s">
        <v>4340</v>
      </c>
      <c r="D1881" s="1" t="s">
        <v>4162</v>
      </c>
      <c r="E1881" s="1" t="s">
        <v>10</v>
      </c>
      <c r="F1881" s="1" t="str">
        <f>IFERROR(__xludf.DUMMYFUNCTION("GOOGLETRANSLATE(C1881,""fr"",""en"")"),"Fast and cheap information and options are clear to see in time if customer service is satisfactory, and if the commitments will be respected. Fast and simple subscription
")</f>
        <v>Fast and cheap information and options are clear to see in time if customer service is satisfactory, and if the commitments will be respected. Fast and simple subscription
</v>
      </c>
    </row>
    <row r="1882" ht="15.75" customHeight="1">
      <c r="A1882" s="1" t="s">
        <v>617</v>
      </c>
      <c r="B1882" s="1" t="s">
        <v>4341</v>
      </c>
      <c r="C1882" s="1" t="s">
        <v>4342</v>
      </c>
      <c r="D1882" s="1" t="s">
        <v>4162</v>
      </c>
      <c r="E1882" s="1" t="s">
        <v>10</v>
      </c>
      <c r="F1882" s="1" t="str">
        <f>IFERROR(__xludf.DUMMYFUNCTION("GOOGLETRANSLATE(C1882,""fr"",""en"")"),"#VALUE!")</f>
        <v>#VALUE!</v>
      </c>
    </row>
    <row r="1883" ht="15.75" customHeight="1">
      <c r="A1883" s="1" t="s">
        <v>617</v>
      </c>
      <c r="B1883" s="1" t="s">
        <v>4343</v>
      </c>
      <c r="C1883" s="1" t="s">
        <v>4344</v>
      </c>
      <c r="D1883" s="1" t="s">
        <v>4162</v>
      </c>
      <c r="E1883" s="1" t="s">
        <v>10</v>
      </c>
      <c r="F1883" s="1" t="str">
        <f>IFERROR(__xludf.DUMMYFUNCTION("GOOGLETRANSLATE(C1883,""fr"",""en"")"),"#VALUE!")</f>
        <v>#VALUE!</v>
      </c>
    </row>
    <row r="1884" ht="15.75" customHeight="1">
      <c r="A1884" s="1" t="s">
        <v>617</v>
      </c>
      <c r="B1884" s="1" t="s">
        <v>4345</v>
      </c>
      <c r="C1884" s="1" t="s">
        <v>4346</v>
      </c>
      <c r="D1884" s="1" t="s">
        <v>4162</v>
      </c>
      <c r="E1884" s="1" t="s">
        <v>10</v>
      </c>
      <c r="F1884" s="1" t="str">
        <f>IFERROR(__xludf.DUMMYFUNCTION("GOOGLETRANSLATE(C1884,""fr"",""en"")"),"#VALUE!")</f>
        <v>#VALUE!</v>
      </c>
    </row>
    <row r="1885" ht="15.75" customHeight="1">
      <c r="A1885" s="1" t="s">
        <v>617</v>
      </c>
      <c r="B1885" s="1" t="s">
        <v>4347</v>
      </c>
      <c r="C1885" s="1" t="s">
        <v>4348</v>
      </c>
      <c r="D1885" s="1" t="s">
        <v>4162</v>
      </c>
      <c r="E1885" s="1" t="s">
        <v>10</v>
      </c>
      <c r="F1885" s="1" t="str">
        <f>IFERROR(__xludf.DUMMYFUNCTION("GOOGLETRANSLATE(C1885,""fr"",""en"")"),"#VALUE!")</f>
        <v>#VALUE!</v>
      </c>
    </row>
    <row r="1886" ht="15.75" customHeight="1">
      <c r="A1886" s="1" t="s">
        <v>617</v>
      </c>
      <c r="B1886" s="1" t="s">
        <v>4349</v>
      </c>
      <c r="C1886" s="1" t="s">
        <v>4350</v>
      </c>
      <c r="D1886" s="1" t="s">
        <v>4162</v>
      </c>
      <c r="E1886" s="1" t="s">
        <v>10</v>
      </c>
      <c r="F1886" s="1" t="str">
        <f>IFERROR(__xludf.DUMMYFUNCTION("GOOGLETRANSLATE(C1886,""fr"",""en"")"),"#VALUE!")</f>
        <v>#VALUE!</v>
      </c>
    </row>
    <row r="1887" ht="15.75" customHeight="1">
      <c r="A1887" s="1" t="s">
        <v>620</v>
      </c>
      <c r="B1887" s="1" t="s">
        <v>4351</v>
      </c>
      <c r="C1887" s="1" t="s">
        <v>4352</v>
      </c>
      <c r="D1887" s="1" t="s">
        <v>4162</v>
      </c>
      <c r="E1887" s="1" t="s">
        <v>10</v>
      </c>
      <c r="F1887" s="1" t="str">
        <f>IFERROR(__xludf.DUMMYFUNCTION("GOOGLETRANSLATE(C1887,""fr"",""en"")"),"#VALUE!")</f>
        <v>#VALUE!</v>
      </c>
    </row>
    <row r="1888" ht="15.75" customHeight="1">
      <c r="A1888" s="1" t="s">
        <v>620</v>
      </c>
      <c r="B1888" s="1" t="s">
        <v>4353</v>
      </c>
      <c r="C1888" s="1" t="s">
        <v>4354</v>
      </c>
      <c r="D1888" s="1" t="s">
        <v>4162</v>
      </c>
      <c r="E1888" s="1" t="s">
        <v>10</v>
      </c>
      <c r="F1888" s="1" t="str">
        <f>IFERROR(__xludf.DUMMYFUNCTION("GOOGLETRANSLATE(C1888,""fr"",""en"")"),"#VALUE!")</f>
        <v>#VALUE!</v>
      </c>
    </row>
    <row r="1889" ht="15.75" customHeight="1">
      <c r="A1889" s="1" t="s">
        <v>620</v>
      </c>
      <c r="B1889" s="1" t="s">
        <v>4355</v>
      </c>
      <c r="C1889" s="1" t="s">
        <v>4356</v>
      </c>
      <c r="D1889" s="1" t="s">
        <v>4162</v>
      </c>
      <c r="E1889" s="1" t="s">
        <v>10</v>
      </c>
      <c r="F1889" s="1" t="str">
        <f>IFERROR(__xludf.DUMMYFUNCTION("GOOGLETRANSLATE(C1889,""fr"",""en"")"),"#VALUE!")</f>
        <v>#VALUE!</v>
      </c>
    </row>
    <row r="1890" ht="15.75" customHeight="1">
      <c r="A1890" s="1" t="s">
        <v>620</v>
      </c>
      <c r="B1890" s="1" t="s">
        <v>4357</v>
      </c>
      <c r="C1890" s="1" t="s">
        <v>4358</v>
      </c>
      <c r="D1890" s="1" t="s">
        <v>4162</v>
      </c>
      <c r="E1890" s="1" t="s">
        <v>10</v>
      </c>
      <c r="F1890" s="1" t="str">
        <f>IFERROR(__xludf.DUMMYFUNCTION("GOOGLETRANSLATE(C1890,""fr"",""en"")"),"#VALUE!")</f>
        <v>#VALUE!</v>
      </c>
    </row>
    <row r="1891" ht="15.75" customHeight="1">
      <c r="A1891" s="1" t="s">
        <v>620</v>
      </c>
      <c r="B1891" s="1" t="s">
        <v>4359</v>
      </c>
      <c r="C1891" s="1" t="s">
        <v>4360</v>
      </c>
      <c r="D1891" s="1" t="s">
        <v>4162</v>
      </c>
      <c r="E1891" s="1" t="s">
        <v>10</v>
      </c>
      <c r="F1891" s="1" t="str">
        <f>IFERROR(__xludf.DUMMYFUNCTION("GOOGLETRANSLATE(C1891,""fr"",""en"")"),"#VALUE!")</f>
        <v>#VALUE!</v>
      </c>
    </row>
    <row r="1892" ht="15.75" customHeight="1">
      <c r="A1892" s="1" t="s">
        <v>620</v>
      </c>
      <c r="B1892" s="1" t="s">
        <v>4361</v>
      </c>
      <c r="C1892" s="1" t="s">
        <v>4362</v>
      </c>
      <c r="D1892" s="1" t="s">
        <v>4162</v>
      </c>
      <c r="E1892" s="1" t="s">
        <v>10</v>
      </c>
      <c r="F1892" s="1" t="str">
        <f>IFERROR(__xludf.DUMMYFUNCTION("GOOGLETRANSLATE(C1892,""fr"",""en"")"),"#VALUE!")</f>
        <v>#VALUE!</v>
      </c>
    </row>
    <row r="1893" ht="15.75" customHeight="1">
      <c r="A1893" s="1" t="s">
        <v>620</v>
      </c>
      <c r="B1893" s="1" t="s">
        <v>4363</v>
      </c>
      <c r="C1893" s="1" t="s">
        <v>4364</v>
      </c>
      <c r="D1893" s="1" t="s">
        <v>4162</v>
      </c>
      <c r="E1893" s="1" t="s">
        <v>10</v>
      </c>
      <c r="F1893" s="1" t="str">
        <f>IFERROR(__xludf.DUMMYFUNCTION("GOOGLETRANSLATE(C1893,""fr"",""en"")"),"#VALUE!")</f>
        <v>#VALUE!</v>
      </c>
    </row>
    <row r="1894" ht="15.75" customHeight="1">
      <c r="A1894" s="1" t="s">
        <v>620</v>
      </c>
      <c r="B1894" s="1" t="s">
        <v>4365</v>
      </c>
      <c r="C1894" s="1" t="s">
        <v>4366</v>
      </c>
      <c r="D1894" s="1" t="s">
        <v>4162</v>
      </c>
      <c r="E1894" s="1" t="s">
        <v>10</v>
      </c>
      <c r="F1894" s="1" t="str">
        <f>IFERROR(__xludf.DUMMYFUNCTION("GOOGLETRANSLATE(C1894,""fr"",""en"")"),"#VALUE!")</f>
        <v>#VALUE!</v>
      </c>
    </row>
    <row r="1895" ht="15.75" customHeight="1">
      <c r="A1895" s="1" t="s">
        <v>620</v>
      </c>
      <c r="B1895" s="1" t="s">
        <v>4367</v>
      </c>
      <c r="C1895" s="1" t="s">
        <v>4368</v>
      </c>
      <c r="D1895" s="1" t="s">
        <v>4162</v>
      </c>
      <c r="E1895" s="1" t="s">
        <v>10</v>
      </c>
      <c r="F1895" s="1" t="str">
        <f>IFERROR(__xludf.DUMMYFUNCTION("GOOGLETRANSLATE(C1895,""fr"",""en"")"),"#VALUE!")</f>
        <v>#VALUE!</v>
      </c>
    </row>
    <row r="1896" ht="15.75" customHeight="1">
      <c r="A1896" s="1" t="s">
        <v>620</v>
      </c>
      <c r="B1896" s="1" t="s">
        <v>4369</v>
      </c>
      <c r="C1896" s="1" t="s">
        <v>4370</v>
      </c>
      <c r="D1896" s="1" t="s">
        <v>4162</v>
      </c>
      <c r="E1896" s="1" t="s">
        <v>10</v>
      </c>
      <c r="F1896" s="1" t="str">
        <f>IFERROR(__xludf.DUMMYFUNCTION("GOOGLETRANSLATE(C1896,""fr"",""en"")"),"#VALUE!")</f>
        <v>#VALUE!</v>
      </c>
    </row>
    <row r="1897" ht="15.75" customHeight="1">
      <c r="A1897" s="1" t="s">
        <v>620</v>
      </c>
      <c r="B1897" s="1" t="s">
        <v>4371</v>
      </c>
      <c r="C1897" s="1" t="s">
        <v>4372</v>
      </c>
      <c r="D1897" s="1" t="s">
        <v>4162</v>
      </c>
      <c r="E1897" s="1" t="s">
        <v>10</v>
      </c>
      <c r="F1897" s="1" t="str">
        <f>IFERROR(__xludf.DUMMYFUNCTION("GOOGLETRANSLATE(C1897,""fr"",""en"")"),"#VALUE!")</f>
        <v>#VALUE!</v>
      </c>
    </row>
    <row r="1898" ht="15.75" customHeight="1">
      <c r="A1898" s="1" t="s">
        <v>620</v>
      </c>
      <c r="B1898" s="1" t="s">
        <v>4373</v>
      </c>
      <c r="C1898" s="1" t="s">
        <v>4374</v>
      </c>
      <c r="D1898" s="1" t="s">
        <v>4162</v>
      </c>
      <c r="E1898" s="1" t="s">
        <v>10</v>
      </c>
      <c r="F1898" s="1" t="str">
        <f>IFERROR(__xludf.DUMMYFUNCTION("GOOGLETRANSLATE(C1898,""fr"",""en"")"),"#VALUE!")</f>
        <v>#VALUE!</v>
      </c>
    </row>
    <row r="1899" ht="15.75" customHeight="1">
      <c r="A1899" s="1" t="s">
        <v>620</v>
      </c>
      <c r="B1899" s="1" t="s">
        <v>4375</v>
      </c>
      <c r="C1899" s="1" t="s">
        <v>4376</v>
      </c>
      <c r="D1899" s="1" t="s">
        <v>4162</v>
      </c>
      <c r="E1899" s="1" t="s">
        <v>10</v>
      </c>
      <c r="F1899" s="1" t="str">
        <f>IFERROR(__xludf.DUMMYFUNCTION("GOOGLETRANSLATE(C1899,""fr"",""en"")"),"#VALUE!")</f>
        <v>#VALUE!</v>
      </c>
    </row>
    <row r="1900" ht="15.75" customHeight="1">
      <c r="A1900" s="1" t="s">
        <v>625</v>
      </c>
      <c r="B1900" s="1" t="s">
        <v>4377</v>
      </c>
      <c r="C1900" s="1" t="s">
        <v>4378</v>
      </c>
      <c r="D1900" s="1" t="s">
        <v>4162</v>
      </c>
      <c r="E1900" s="1" t="s">
        <v>10</v>
      </c>
      <c r="F1900" s="1" t="str">
        <f>IFERROR(__xludf.DUMMYFUNCTION("GOOGLETRANSLATE(C1900,""fr"",""en"")"),"#VALUE!")</f>
        <v>#VALUE!</v>
      </c>
    </row>
    <row r="1901" ht="15.75" customHeight="1">
      <c r="A1901" s="1" t="s">
        <v>625</v>
      </c>
      <c r="B1901" s="1" t="s">
        <v>4379</v>
      </c>
      <c r="C1901" s="1" t="s">
        <v>4380</v>
      </c>
      <c r="D1901" s="1" t="s">
        <v>4162</v>
      </c>
      <c r="E1901" s="1" t="s">
        <v>10</v>
      </c>
      <c r="F1901" s="1" t="str">
        <f>IFERROR(__xludf.DUMMYFUNCTION("GOOGLETRANSLATE(C1901,""fr"",""en"")"),"#VALUE!")</f>
        <v>#VALUE!</v>
      </c>
    </row>
    <row r="1902" ht="15.75" customHeight="1">
      <c r="A1902" s="1" t="s">
        <v>625</v>
      </c>
      <c r="B1902" s="1" t="s">
        <v>4381</v>
      </c>
      <c r="C1902" s="1" t="s">
        <v>4382</v>
      </c>
      <c r="D1902" s="1" t="s">
        <v>4162</v>
      </c>
      <c r="E1902" s="1" t="s">
        <v>10</v>
      </c>
      <c r="F1902" s="1" t="str">
        <f>IFERROR(__xludf.DUMMYFUNCTION("GOOGLETRANSLATE(C1902,""fr"",""en"")"),"#VALUE!")</f>
        <v>#VALUE!</v>
      </c>
    </row>
    <row r="1903" ht="15.75" customHeight="1">
      <c r="A1903" s="1" t="s">
        <v>625</v>
      </c>
      <c r="B1903" s="1" t="s">
        <v>4383</v>
      </c>
      <c r="C1903" s="1" t="s">
        <v>4384</v>
      </c>
      <c r="D1903" s="1" t="s">
        <v>4162</v>
      </c>
      <c r="E1903" s="1" t="s">
        <v>10</v>
      </c>
      <c r="F1903" s="1" t="str">
        <f>IFERROR(__xludf.DUMMYFUNCTION("GOOGLETRANSLATE(C1903,""fr"",""en"")"),"#VALUE!")</f>
        <v>#VALUE!</v>
      </c>
    </row>
    <row r="1904" ht="15.75" customHeight="1">
      <c r="A1904" s="1" t="s">
        <v>625</v>
      </c>
      <c r="B1904" s="1" t="s">
        <v>4385</v>
      </c>
      <c r="C1904" s="1" t="s">
        <v>4386</v>
      </c>
      <c r="D1904" s="1" t="s">
        <v>4162</v>
      </c>
      <c r="E1904" s="1" t="s">
        <v>10</v>
      </c>
      <c r="F1904" s="1" t="str">
        <f>IFERROR(__xludf.DUMMYFUNCTION("GOOGLETRANSLATE(C1904,""fr"",""en"")"),"#VALUE!")</f>
        <v>#VALUE!</v>
      </c>
    </row>
    <row r="1905" ht="15.75" customHeight="1">
      <c r="A1905" s="1" t="s">
        <v>625</v>
      </c>
      <c r="B1905" s="1" t="s">
        <v>4387</v>
      </c>
      <c r="C1905" s="1" t="s">
        <v>4388</v>
      </c>
      <c r="D1905" s="1" t="s">
        <v>4162</v>
      </c>
      <c r="E1905" s="1" t="s">
        <v>10</v>
      </c>
      <c r="F1905" s="1" t="str">
        <f>IFERROR(__xludf.DUMMYFUNCTION("GOOGLETRANSLATE(C1905,""fr"",""en"")"),"#VALUE!")</f>
        <v>#VALUE!</v>
      </c>
    </row>
    <row r="1906" ht="15.75" customHeight="1">
      <c r="A1906" s="1" t="s">
        <v>625</v>
      </c>
      <c r="B1906" s="1" t="s">
        <v>4389</v>
      </c>
      <c r="C1906" s="1" t="s">
        <v>4390</v>
      </c>
      <c r="D1906" s="1" t="s">
        <v>4162</v>
      </c>
      <c r="E1906" s="1" t="s">
        <v>10</v>
      </c>
      <c r="F1906" s="1" t="str">
        <f>IFERROR(__xludf.DUMMYFUNCTION("GOOGLETRANSLATE(C1906,""fr"",""en"")"),"#VALUE!")</f>
        <v>#VALUE!</v>
      </c>
    </row>
    <row r="1907" ht="15.75" customHeight="1">
      <c r="A1907" s="1" t="s">
        <v>625</v>
      </c>
      <c r="B1907" s="1" t="s">
        <v>4391</v>
      </c>
      <c r="C1907" s="1" t="s">
        <v>4392</v>
      </c>
      <c r="D1907" s="1" t="s">
        <v>4162</v>
      </c>
      <c r="E1907" s="1" t="s">
        <v>10</v>
      </c>
      <c r="F1907" s="1" t="str">
        <f>IFERROR(__xludf.DUMMYFUNCTION("GOOGLETRANSLATE(C1907,""fr"",""en"")"),"#VALUE!")</f>
        <v>#VALUE!</v>
      </c>
    </row>
    <row r="1908" ht="15.75" customHeight="1">
      <c r="A1908" s="1" t="s">
        <v>625</v>
      </c>
      <c r="B1908" s="1" t="s">
        <v>4393</v>
      </c>
      <c r="C1908" s="1" t="s">
        <v>4394</v>
      </c>
      <c r="D1908" s="1" t="s">
        <v>4162</v>
      </c>
      <c r="E1908" s="1" t="s">
        <v>10</v>
      </c>
      <c r="F1908" s="1" t="str">
        <f>IFERROR(__xludf.DUMMYFUNCTION("GOOGLETRANSLATE(C1908,""fr"",""en"")"),"#VALUE!")</f>
        <v>#VALUE!</v>
      </c>
    </row>
    <row r="1909" ht="15.75" customHeight="1">
      <c r="A1909" s="1" t="s">
        <v>646</v>
      </c>
      <c r="B1909" s="1" t="s">
        <v>4395</v>
      </c>
      <c r="C1909" s="1" t="s">
        <v>4396</v>
      </c>
      <c r="D1909" s="1" t="s">
        <v>4162</v>
      </c>
      <c r="E1909" s="1" t="s">
        <v>10</v>
      </c>
      <c r="F1909" s="1" t="str">
        <f>IFERROR(__xludf.DUMMYFUNCTION("GOOGLETRANSLATE(C1909,""fr"",""en"")"),"#VALUE!")</f>
        <v>#VALUE!</v>
      </c>
    </row>
    <row r="1910" ht="15.75" customHeight="1">
      <c r="A1910" s="1" t="s">
        <v>646</v>
      </c>
      <c r="B1910" s="1" t="s">
        <v>4397</v>
      </c>
      <c r="C1910" s="1" t="s">
        <v>4398</v>
      </c>
      <c r="D1910" s="1" t="s">
        <v>4162</v>
      </c>
      <c r="E1910" s="1" t="s">
        <v>10</v>
      </c>
      <c r="F1910" s="1" t="str">
        <f>IFERROR(__xludf.DUMMYFUNCTION("GOOGLETRANSLATE(C1910,""fr"",""en"")"),"#VALUE!")</f>
        <v>#VALUE!</v>
      </c>
    </row>
    <row r="1911" ht="15.75" customHeight="1">
      <c r="A1911" s="1" t="s">
        <v>646</v>
      </c>
      <c r="B1911" s="1" t="s">
        <v>4399</v>
      </c>
      <c r="C1911" s="1" t="s">
        <v>4400</v>
      </c>
      <c r="D1911" s="1" t="s">
        <v>4162</v>
      </c>
      <c r="E1911" s="1" t="s">
        <v>10</v>
      </c>
      <c r="F1911" s="1" t="str">
        <f>IFERROR(__xludf.DUMMYFUNCTION("GOOGLETRANSLATE(C1911,""fr"",""en"")"),"#VALUE!")</f>
        <v>#VALUE!</v>
      </c>
    </row>
    <row r="1912" ht="15.75" customHeight="1">
      <c r="A1912" s="1" t="s">
        <v>646</v>
      </c>
      <c r="B1912" s="1" t="s">
        <v>4401</v>
      </c>
      <c r="C1912" s="1" t="s">
        <v>4402</v>
      </c>
      <c r="D1912" s="1" t="s">
        <v>4162</v>
      </c>
      <c r="E1912" s="1" t="s">
        <v>10</v>
      </c>
      <c r="F1912" s="1" t="str">
        <f>IFERROR(__xludf.DUMMYFUNCTION("GOOGLETRANSLATE(C1912,""fr"",""en"")"),"#VALUE!")</f>
        <v>#VALUE!</v>
      </c>
    </row>
    <row r="1913" ht="15.75" customHeight="1">
      <c r="A1913" s="1" t="s">
        <v>646</v>
      </c>
      <c r="B1913" s="1" t="s">
        <v>4403</v>
      </c>
      <c r="C1913" s="1" t="s">
        <v>4404</v>
      </c>
      <c r="D1913" s="1" t="s">
        <v>4162</v>
      </c>
      <c r="E1913" s="1" t="s">
        <v>10</v>
      </c>
      <c r="F1913" s="1" t="str">
        <f>IFERROR(__xludf.DUMMYFUNCTION("GOOGLETRANSLATE(C1913,""fr"",""en"")"),"#VALUE!")</f>
        <v>#VALUE!</v>
      </c>
    </row>
    <row r="1914" ht="15.75" customHeight="1">
      <c r="A1914" s="1" t="s">
        <v>646</v>
      </c>
      <c r="B1914" s="1" t="s">
        <v>4405</v>
      </c>
      <c r="C1914" s="1" t="s">
        <v>4406</v>
      </c>
      <c r="D1914" s="1" t="s">
        <v>4162</v>
      </c>
      <c r="E1914" s="1" t="s">
        <v>10</v>
      </c>
      <c r="F1914" s="1" t="str">
        <f>IFERROR(__xludf.DUMMYFUNCTION("GOOGLETRANSLATE(C1914,""fr"",""en"")"),"#VALUE!")</f>
        <v>#VALUE!</v>
      </c>
    </row>
    <row r="1915" ht="15.75" customHeight="1">
      <c r="A1915" s="1" t="s">
        <v>646</v>
      </c>
      <c r="B1915" s="1" t="s">
        <v>4407</v>
      </c>
      <c r="C1915" s="1" t="s">
        <v>4408</v>
      </c>
      <c r="D1915" s="1" t="s">
        <v>4162</v>
      </c>
      <c r="E1915" s="1" t="s">
        <v>10</v>
      </c>
      <c r="F1915" s="1" t="str">
        <f>IFERROR(__xludf.DUMMYFUNCTION("GOOGLETRANSLATE(C1915,""fr"",""en"")"),"#VALUE!")</f>
        <v>#VALUE!</v>
      </c>
    </row>
    <row r="1916" ht="15.75" customHeight="1">
      <c r="A1916" s="1" t="s">
        <v>646</v>
      </c>
      <c r="B1916" s="1" t="s">
        <v>4409</v>
      </c>
      <c r="C1916" s="1" t="s">
        <v>4410</v>
      </c>
      <c r="D1916" s="1" t="s">
        <v>4162</v>
      </c>
      <c r="E1916" s="1" t="s">
        <v>10</v>
      </c>
      <c r="F1916" s="1" t="str">
        <f>IFERROR(__xludf.DUMMYFUNCTION("GOOGLETRANSLATE(C1916,""fr"",""en"")"),"I am satisfied, fast and effective many friends advise my service, I find it very correct in view of the competition. Thank you very sincerely")</f>
        <v>I am satisfied, fast and effective many friends advise my service, I find it very correct in view of the competition. Thank you very sincerely</v>
      </c>
    </row>
    <row r="1917" ht="15.75" customHeight="1">
      <c r="A1917" s="1" t="s">
        <v>646</v>
      </c>
      <c r="B1917" s="1" t="s">
        <v>4411</v>
      </c>
      <c r="C1917" s="1" t="s">
        <v>4412</v>
      </c>
      <c r="D1917" s="1" t="s">
        <v>4162</v>
      </c>
      <c r="E1917" s="1" t="s">
        <v>10</v>
      </c>
      <c r="F1917" s="1" t="str">
        <f>IFERROR(__xludf.DUMMYFUNCTION("GOOGLETRANSLATE(C1917,""fr"",""en"")"),"#VALUE!")</f>
        <v>#VALUE!</v>
      </c>
    </row>
    <row r="1918" ht="15.75" customHeight="1">
      <c r="A1918" s="1" t="s">
        <v>646</v>
      </c>
      <c r="B1918" s="1" t="s">
        <v>4413</v>
      </c>
      <c r="C1918" s="1" t="s">
        <v>4414</v>
      </c>
      <c r="D1918" s="1" t="s">
        <v>4162</v>
      </c>
      <c r="E1918" s="1" t="s">
        <v>10</v>
      </c>
      <c r="F1918" s="1" t="str">
        <f>IFERROR(__xludf.DUMMYFUNCTION("GOOGLETRANSLATE(C1918,""fr"",""en"")"),"#VALUE!")</f>
        <v>#VALUE!</v>
      </c>
    </row>
    <row r="1919" ht="15.75" customHeight="1">
      <c r="A1919" s="1" t="s">
        <v>646</v>
      </c>
      <c r="B1919" s="1" t="s">
        <v>4415</v>
      </c>
      <c r="C1919" s="1" t="s">
        <v>4416</v>
      </c>
      <c r="D1919" s="1" t="s">
        <v>4162</v>
      </c>
      <c r="E1919" s="1" t="s">
        <v>10</v>
      </c>
      <c r="F1919" s="1" t="str">
        <f>IFERROR(__xludf.DUMMYFUNCTION("GOOGLETRANSLATE(C1919,""fr"",""en"")"),"#VALUE!")</f>
        <v>#VALUE!</v>
      </c>
    </row>
    <row r="1920" ht="15.75" customHeight="1">
      <c r="A1920" s="1" t="s">
        <v>646</v>
      </c>
      <c r="B1920" s="1" t="s">
        <v>4417</v>
      </c>
      <c r="C1920" s="1" t="s">
        <v>4418</v>
      </c>
      <c r="D1920" s="1" t="s">
        <v>4162</v>
      </c>
      <c r="E1920" s="1" t="s">
        <v>10</v>
      </c>
      <c r="F1920" s="1" t="str">
        <f>IFERROR(__xludf.DUMMYFUNCTION("GOOGLETRANSLATE(C1920,""fr"",""en"")"),"#VALUE!")</f>
        <v>#VALUE!</v>
      </c>
    </row>
    <row r="1921" ht="15.75" customHeight="1">
      <c r="A1921" s="1" t="s">
        <v>646</v>
      </c>
      <c r="B1921" s="1" t="s">
        <v>4419</v>
      </c>
      <c r="C1921" s="1" t="s">
        <v>4420</v>
      </c>
      <c r="D1921" s="1" t="s">
        <v>4162</v>
      </c>
      <c r="E1921" s="1" t="s">
        <v>10</v>
      </c>
      <c r="F1921" s="1" t="str">
        <f>IFERROR(__xludf.DUMMYFUNCTION("GOOGLETRANSLATE(C1921,""fr"",""en"")"),"#VALUE!")</f>
        <v>#VALUE!</v>
      </c>
    </row>
    <row r="1922" ht="15.75" customHeight="1">
      <c r="A1922" s="1" t="s">
        <v>663</v>
      </c>
      <c r="B1922" s="1" t="s">
        <v>4421</v>
      </c>
      <c r="C1922" s="1" t="s">
        <v>4422</v>
      </c>
      <c r="D1922" s="1" t="s">
        <v>4162</v>
      </c>
      <c r="E1922" s="1" t="s">
        <v>10</v>
      </c>
      <c r="F1922" s="1" t="str">
        <f>IFERROR(__xludf.DUMMYFUNCTION("GOOGLETRANSLATE(C1922,""fr"",""en"")"),"#VALUE!")</f>
        <v>#VALUE!</v>
      </c>
    </row>
    <row r="1923" ht="15.75" customHeight="1">
      <c r="A1923" s="1" t="s">
        <v>663</v>
      </c>
      <c r="B1923" s="1" t="s">
        <v>4423</v>
      </c>
      <c r="C1923" s="1" t="s">
        <v>4424</v>
      </c>
      <c r="D1923" s="1" t="s">
        <v>4162</v>
      </c>
      <c r="E1923" s="1" t="s">
        <v>10</v>
      </c>
      <c r="F1923" s="1" t="str">
        <f>IFERROR(__xludf.DUMMYFUNCTION("GOOGLETRANSLATE(C1923,""fr"",""en"")"),"#VALUE!")</f>
        <v>#VALUE!</v>
      </c>
    </row>
    <row r="1924" ht="15.75" customHeight="1">
      <c r="A1924" s="1" t="s">
        <v>663</v>
      </c>
      <c r="B1924" s="1" t="s">
        <v>4425</v>
      </c>
      <c r="C1924" s="1" t="s">
        <v>4426</v>
      </c>
      <c r="D1924" s="1" t="s">
        <v>4162</v>
      </c>
      <c r="E1924" s="1" t="s">
        <v>10</v>
      </c>
      <c r="F1924" s="1" t="str">
        <f>IFERROR(__xludf.DUMMYFUNCTION("GOOGLETRANSLATE(C1924,""fr"",""en"")"),"#VALUE!")</f>
        <v>#VALUE!</v>
      </c>
    </row>
    <row r="1925" ht="15.75" customHeight="1">
      <c r="A1925" s="1" t="s">
        <v>663</v>
      </c>
      <c r="B1925" s="1" t="s">
        <v>4427</v>
      </c>
      <c r="C1925" s="1" t="s">
        <v>4428</v>
      </c>
      <c r="D1925" s="1" t="s">
        <v>4162</v>
      </c>
      <c r="E1925" s="1" t="s">
        <v>10</v>
      </c>
      <c r="F1925" s="1" t="str">
        <f>IFERROR(__xludf.DUMMYFUNCTION("GOOGLETRANSLATE(C1925,""fr"",""en"")"),"#VALUE!")</f>
        <v>#VALUE!</v>
      </c>
    </row>
    <row r="1926" ht="15.75" customHeight="1">
      <c r="A1926" s="1" t="s">
        <v>663</v>
      </c>
      <c r="B1926" s="1" t="s">
        <v>4429</v>
      </c>
      <c r="C1926" s="1" t="s">
        <v>4430</v>
      </c>
      <c r="D1926" s="1" t="s">
        <v>4162</v>
      </c>
      <c r="E1926" s="1" t="s">
        <v>10</v>
      </c>
      <c r="F1926" s="1" t="str">
        <f>IFERROR(__xludf.DUMMYFUNCTION("GOOGLETRANSLATE(C1926,""fr"",""en"")"),"#VALUE!")</f>
        <v>#VALUE!</v>
      </c>
    </row>
    <row r="1927" ht="15.75" customHeight="1">
      <c r="A1927" s="1" t="s">
        <v>663</v>
      </c>
      <c r="B1927" s="1" t="s">
        <v>4431</v>
      </c>
      <c r="C1927" s="1" t="s">
        <v>4432</v>
      </c>
      <c r="D1927" s="1" t="s">
        <v>4162</v>
      </c>
      <c r="E1927" s="1" t="s">
        <v>10</v>
      </c>
      <c r="F1927" s="1" t="str">
        <f>IFERROR(__xludf.DUMMYFUNCTION("GOOGLETRANSLATE(C1927,""fr"",""en"")"),"#VALUE!")</f>
        <v>#VALUE!</v>
      </c>
    </row>
    <row r="1928" ht="15.75" customHeight="1">
      <c r="A1928" s="1" t="s">
        <v>663</v>
      </c>
      <c r="B1928" s="1" t="s">
        <v>4433</v>
      </c>
      <c r="C1928" s="1" t="s">
        <v>4434</v>
      </c>
      <c r="D1928" s="1" t="s">
        <v>4162</v>
      </c>
      <c r="E1928" s="1" t="s">
        <v>10</v>
      </c>
      <c r="F1928" s="1" t="str">
        <f>IFERROR(__xludf.DUMMYFUNCTION("GOOGLETRANSLATE(C1928,""fr"",""en"")"),"#VALUE!")</f>
        <v>#VALUE!</v>
      </c>
    </row>
    <row r="1929" ht="15.75" customHeight="1">
      <c r="A1929" s="1" t="s">
        <v>663</v>
      </c>
      <c r="B1929" s="1" t="s">
        <v>4435</v>
      </c>
      <c r="C1929" s="1" t="s">
        <v>4436</v>
      </c>
      <c r="D1929" s="1" t="s">
        <v>4162</v>
      </c>
      <c r="E1929" s="1" t="s">
        <v>10</v>
      </c>
      <c r="F1929" s="1" t="str">
        <f>IFERROR(__xludf.DUMMYFUNCTION("GOOGLETRANSLATE(C1929,""fr"",""en"")"),"#VALUE!")</f>
        <v>#VALUE!</v>
      </c>
    </row>
    <row r="1930" ht="15.75" customHeight="1">
      <c r="A1930" s="1" t="s">
        <v>663</v>
      </c>
      <c r="B1930" s="1" t="s">
        <v>4437</v>
      </c>
      <c r="C1930" s="1" t="s">
        <v>4438</v>
      </c>
      <c r="D1930" s="1" t="s">
        <v>4162</v>
      </c>
      <c r="E1930" s="1" t="s">
        <v>10</v>
      </c>
      <c r="F1930" s="1" t="str">
        <f>IFERROR(__xludf.DUMMYFUNCTION("GOOGLETRANSLATE(C1930,""fr"",""en"")"),"Home courteous by phone, reception of the rapid quote, ease of modification, damage not to take into account the customer history which should be.")</f>
        <v>Home courteous by phone, reception of the rapid quote, ease of modification, damage not to take into account the customer history which should be.</v>
      </c>
    </row>
    <row r="1931" ht="15.75" customHeight="1">
      <c r="A1931" s="1" t="s">
        <v>663</v>
      </c>
      <c r="B1931" s="1" t="s">
        <v>4439</v>
      </c>
      <c r="C1931" s="1" t="s">
        <v>4440</v>
      </c>
      <c r="D1931" s="1" t="s">
        <v>4162</v>
      </c>
      <c r="E1931" s="1" t="s">
        <v>10</v>
      </c>
      <c r="F1931" s="1" t="str">
        <f>IFERROR(__xludf.DUMMYFUNCTION("GOOGLETRANSLATE(C1931,""fr"",""en"")"),"OK for the service/ it is necessary to take charge of the case of drivers who have benefited from an efunction car and who therefore did not have insurance in their name!
Thanks in advance.")</f>
        <v>OK for the service/ it is necessary to take charge of the case of drivers who have benefited from an efunction car and who therefore did not have insurance in their name!
Thanks in advance.</v>
      </c>
    </row>
    <row r="1932" ht="15.75" customHeight="1">
      <c r="A1932" s="1" t="s">
        <v>663</v>
      </c>
      <c r="B1932" s="1" t="s">
        <v>4441</v>
      </c>
      <c r="C1932" s="1" t="s">
        <v>4442</v>
      </c>
      <c r="D1932" s="1" t="s">
        <v>4162</v>
      </c>
      <c r="E1932" s="1" t="s">
        <v>10</v>
      </c>
      <c r="F1932" s="1" t="str">
        <f>IFERROR(__xludf.DUMMYFUNCTION("GOOGLETRANSLATE(C1932,""fr"",""en"")"),"#VALUE!")</f>
        <v>#VALUE!</v>
      </c>
    </row>
    <row r="1933" ht="15.75" customHeight="1">
      <c r="A1933" s="1" t="s">
        <v>666</v>
      </c>
      <c r="B1933" s="1" t="s">
        <v>4443</v>
      </c>
      <c r="C1933" s="1" t="s">
        <v>4444</v>
      </c>
      <c r="D1933" s="1" t="s">
        <v>4162</v>
      </c>
      <c r="E1933" s="1" t="s">
        <v>10</v>
      </c>
      <c r="F1933" s="1" t="str">
        <f>IFERROR(__xludf.DUMMYFUNCTION("GOOGLETRANSLATE(C1933,""fr"",""en"")"),"#VALUE!")</f>
        <v>#VALUE!</v>
      </c>
    </row>
    <row r="1934" ht="15.75" customHeight="1">
      <c r="A1934" s="1" t="s">
        <v>666</v>
      </c>
      <c r="B1934" s="1" t="s">
        <v>4445</v>
      </c>
      <c r="C1934" s="1" t="s">
        <v>4446</v>
      </c>
      <c r="D1934" s="1" t="s">
        <v>4162</v>
      </c>
      <c r="E1934" s="1" t="s">
        <v>10</v>
      </c>
      <c r="F1934" s="1" t="str">
        <f>IFERROR(__xludf.DUMMYFUNCTION("GOOGLETRANSLATE(C1934,""fr"",""en"")"),"#VALUE!")</f>
        <v>#VALUE!</v>
      </c>
    </row>
    <row r="1935" ht="15.75" customHeight="1">
      <c r="A1935" s="1" t="s">
        <v>666</v>
      </c>
      <c r="B1935" s="1" t="s">
        <v>4447</v>
      </c>
      <c r="C1935" s="1" t="s">
        <v>4448</v>
      </c>
      <c r="D1935" s="1" t="s">
        <v>4162</v>
      </c>
      <c r="E1935" s="1" t="s">
        <v>10</v>
      </c>
      <c r="F1935" s="1" t="str">
        <f>IFERROR(__xludf.DUMMYFUNCTION("GOOGLETRANSLATE(C1935,""fr"",""en"")"),"#VALUE!")</f>
        <v>#VALUE!</v>
      </c>
    </row>
    <row r="1936" ht="15.75" customHeight="1">
      <c r="A1936" s="1" t="s">
        <v>666</v>
      </c>
      <c r="B1936" s="1" t="s">
        <v>4449</v>
      </c>
      <c r="C1936" s="1" t="s">
        <v>4450</v>
      </c>
      <c r="D1936" s="1" t="s">
        <v>4162</v>
      </c>
      <c r="E1936" s="1" t="s">
        <v>10</v>
      </c>
      <c r="F1936" s="1" t="str">
        <f>IFERROR(__xludf.DUMMYFUNCTION("GOOGLETRANSLATE(C1936,""fr"",""en"")"),"#VALUE!")</f>
        <v>#VALUE!</v>
      </c>
    </row>
    <row r="1937" ht="15.75" customHeight="1">
      <c r="A1937" s="1" t="s">
        <v>666</v>
      </c>
      <c r="B1937" s="1" t="s">
        <v>4451</v>
      </c>
      <c r="C1937" s="1" t="s">
        <v>4452</v>
      </c>
      <c r="D1937" s="1" t="s">
        <v>4162</v>
      </c>
      <c r="E1937" s="1" t="s">
        <v>10</v>
      </c>
      <c r="F1937" s="1" t="str">
        <f>IFERROR(__xludf.DUMMYFUNCTION("GOOGLETRANSLATE(C1937,""fr"",""en"")"),"#VALUE!")</f>
        <v>#VALUE!</v>
      </c>
    </row>
    <row r="1938" ht="15.75" customHeight="1">
      <c r="A1938" s="1" t="s">
        <v>666</v>
      </c>
      <c r="B1938" s="1" t="s">
        <v>4453</v>
      </c>
      <c r="C1938" s="1" t="s">
        <v>4454</v>
      </c>
      <c r="D1938" s="1" t="s">
        <v>4162</v>
      </c>
      <c r="E1938" s="1" t="s">
        <v>10</v>
      </c>
      <c r="F1938" s="1" t="str">
        <f>IFERROR(__xludf.DUMMYFUNCTION("GOOGLETRANSLATE(C1938,""fr"",""en"")"),"#VALUE!")</f>
        <v>#VALUE!</v>
      </c>
    </row>
    <row r="1939" ht="15.75" customHeight="1">
      <c r="A1939" s="1" t="s">
        <v>666</v>
      </c>
      <c r="B1939" s="1" t="s">
        <v>4455</v>
      </c>
      <c r="C1939" s="1" t="s">
        <v>4456</v>
      </c>
      <c r="D1939" s="1" t="s">
        <v>4162</v>
      </c>
      <c r="E1939" s="1" t="s">
        <v>10</v>
      </c>
      <c r="F1939" s="1" t="str">
        <f>IFERROR(__xludf.DUMMYFUNCTION("GOOGLETRANSLATE(C1939,""fr"",""en"")"),"#VALUE!")</f>
        <v>#VALUE!</v>
      </c>
    </row>
    <row r="1940" ht="15.75" customHeight="1">
      <c r="A1940" s="1" t="s">
        <v>666</v>
      </c>
      <c r="B1940" s="1" t="s">
        <v>4457</v>
      </c>
      <c r="C1940" s="1" t="s">
        <v>4458</v>
      </c>
      <c r="D1940" s="1" t="s">
        <v>4162</v>
      </c>
      <c r="E1940" s="1" t="s">
        <v>10</v>
      </c>
      <c r="F1940" s="1" t="str">
        <f>IFERROR(__xludf.DUMMYFUNCTION("GOOGLETRANSLATE(C1940,""fr"",""en"")"),"#VALUE!")</f>
        <v>#VALUE!</v>
      </c>
    </row>
    <row r="1941" ht="15.75" customHeight="1">
      <c r="A1941" s="1" t="s">
        <v>666</v>
      </c>
      <c r="B1941" s="1" t="s">
        <v>4459</v>
      </c>
      <c r="C1941" s="1" t="s">
        <v>4460</v>
      </c>
      <c r="D1941" s="1" t="s">
        <v>4162</v>
      </c>
      <c r="E1941" s="1" t="s">
        <v>10</v>
      </c>
      <c r="F1941" s="1" t="str">
        <f>IFERROR(__xludf.DUMMYFUNCTION("GOOGLETRANSLATE(C1941,""fr"",""en"")"),"#VALUE!")</f>
        <v>#VALUE!</v>
      </c>
    </row>
    <row r="1942" ht="15.75" customHeight="1">
      <c r="A1942" s="1" t="s">
        <v>666</v>
      </c>
      <c r="B1942" s="1" t="s">
        <v>4461</v>
      </c>
      <c r="C1942" s="1" t="s">
        <v>4462</v>
      </c>
      <c r="D1942" s="1" t="s">
        <v>4162</v>
      </c>
      <c r="E1942" s="1" t="s">
        <v>10</v>
      </c>
      <c r="F1942" s="1" t="str">
        <f>IFERROR(__xludf.DUMMYFUNCTION("GOOGLETRANSLATE(C1942,""fr"",""en"")"),"#VALUE!")</f>
        <v>#VALUE!</v>
      </c>
    </row>
    <row r="1943" ht="15.75" customHeight="1">
      <c r="A1943" s="1" t="s">
        <v>666</v>
      </c>
      <c r="B1943" s="1" t="s">
        <v>4463</v>
      </c>
      <c r="C1943" s="1" t="s">
        <v>4464</v>
      </c>
      <c r="D1943" s="1" t="s">
        <v>4162</v>
      </c>
      <c r="E1943" s="1" t="s">
        <v>10</v>
      </c>
      <c r="F1943" s="1" t="str">
        <f>IFERROR(__xludf.DUMMYFUNCTION("GOOGLETRANSLATE(C1943,""fr"",""en"")"),"#VALUE!")</f>
        <v>#VALUE!</v>
      </c>
    </row>
    <row r="1944" ht="15.75" customHeight="1">
      <c r="A1944" s="1" t="s">
        <v>666</v>
      </c>
      <c r="B1944" s="1" t="s">
        <v>4465</v>
      </c>
      <c r="C1944" s="1" t="s">
        <v>4466</v>
      </c>
      <c r="D1944" s="1" t="s">
        <v>4162</v>
      </c>
      <c r="E1944" s="1" t="s">
        <v>10</v>
      </c>
      <c r="F1944" s="1" t="str">
        <f>IFERROR(__xludf.DUMMYFUNCTION("GOOGLETRANSLATE(C1944,""fr"",""en"")"),"#VALUE!")</f>
        <v>#VALUE!</v>
      </c>
    </row>
    <row r="1945" ht="15.75" customHeight="1">
      <c r="A1945" s="1" t="s">
        <v>666</v>
      </c>
      <c r="B1945" s="1" t="s">
        <v>4467</v>
      </c>
      <c r="C1945" s="1" t="s">
        <v>4468</v>
      </c>
      <c r="D1945" s="1" t="s">
        <v>4162</v>
      </c>
      <c r="E1945" s="1" t="s">
        <v>10</v>
      </c>
      <c r="F1945" s="1" t="str">
        <f>IFERROR(__xludf.DUMMYFUNCTION("GOOGLETRANSLATE(C1945,""fr"",""en"")"),"#VALUE!")</f>
        <v>#VALUE!</v>
      </c>
    </row>
    <row r="1946" ht="15.75" customHeight="1">
      <c r="A1946" s="1" t="s">
        <v>666</v>
      </c>
      <c r="B1946" s="1" t="s">
        <v>4469</v>
      </c>
      <c r="C1946" s="1" t="s">
        <v>4470</v>
      </c>
      <c r="D1946" s="1" t="s">
        <v>4162</v>
      </c>
      <c r="E1946" s="1" t="s">
        <v>10</v>
      </c>
      <c r="F1946" s="1" t="str">
        <f>IFERROR(__xludf.DUMMYFUNCTION("GOOGLETRANSLATE(C1946,""fr"",""en"")"),"#VALUE!")</f>
        <v>#VALUE!</v>
      </c>
    </row>
    <row r="1947" ht="15.75" customHeight="1">
      <c r="A1947" s="1" t="s">
        <v>666</v>
      </c>
      <c r="B1947" s="1" t="s">
        <v>4471</v>
      </c>
      <c r="C1947" s="1" t="s">
        <v>4472</v>
      </c>
      <c r="D1947" s="1" t="s">
        <v>4162</v>
      </c>
      <c r="E1947" s="1" t="s">
        <v>10</v>
      </c>
      <c r="F1947" s="1" t="str">
        <f>IFERROR(__xludf.DUMMYFUNCTION("GOOGLETRANSLATE(C1947,""fr"",""en"")"),"#VALUE!")</f>
        <v>#VALUE!</v>
      </c>
    </row>
    <row r="1948" ht="15.75" customHeight="1">
      <c r="A1948" s="1" t="s">
        <v>666</v>
      </c>
      <c r="B1948" s="1" t="s">
        <v>4473</v>
      </c>
      <c r="C1948" s="1" t="s">
        <v>4474</v>
      </c>
      <c r="D1948" s="1" t="s">
        <v>4162</v>
      </c>
      <c r="E1948" s="1" t="s">
        <v>10</v>
      </c>
      <c r="F1948" s="1" t="str">
        <f>IFERROR(__xludf.DUMMYFUNCTION("GOOGLETRANSLATE(C1948,""fr"",""en"")"),"#VALUE!")</f>
        <v>#VALUE!</v>
      </c>
    </row>
    <row r="1949" ht="15.75" customHeight="1">
      <c r="A1949" s="1" t="s">
        <v>666</v>
      </c>
      <c r="B1949" s="1" t="s">
        <v>4475</v>
      </c>
      <c r="C1949" s="1" t="s">
        <v>4476</v>
      </c>
      <c r="D1949" s="1" t="s">
        <v>4162</v>
      </c>
      <c r="E1949" s="1" t="s">
        <v>10</v>
      </c>
      <c r="F1949" s="1" t="str">
        <f>IFERROR(__xludf.DUMMYFUNCTION("GOOGLETRANSLATE(C1949,""fr"",""en"")"),"#VALUE!")</f>
        <v>#VALUE!</v>
      </c>
    </row>
    <row r="1950" ht="15.75" customHeight="1">
      <c r="A1950" s="1" t="s">
        <v>666</v>
      </c>
      <c r="B1950" s="1" t="s">
        <v>4477</v>
      </c>
      <c r="C1950" s="1" t="s">
        <v>4478</v>
      </c>
      <c r="D1950" s="1" t="s">
        <v>4162</v>
      </c>
      <c r="E1950" s="1" t="s">
        <v>10</v>
      </c>
      <c r="F1950" s="1" t="str">
        <f>IFERROR(__xludf.DUMMYFUNCTION("GOOGLETRANSLATE(C1950,""fr"",""en"")"),"#VALUE!")</f>
        <v>#VALUE!</v>
      </c>
    </row>
    <row r="1951" ht="15.75" customHeight="1">
      <c r="A1951" s="1" t="s">
        <v>666</v>
      </c>
      <c r="B1951" s="1" t="s">
        <v>4479</v>
      </c>
      <c r="C1951" s="1" t="s">
        <v>4480</v>
      </c>
      <c r="D1951" s="1" t="s">
        <v>4162</v>
      </c>
      <c r="E1951" s="1" t="s">
        <v>10</v>
      </c>
      <c r="F1951" s="1" t="str">
        <f>IFERROR(__xludf.DUMMYFUNCTION("GOOGLETRANSLATE(C1951,""fr"",""en"")"),"Satisfied to be able to subscribe remotely. What is more the prices are competitive for essential third party formulas. So both in terms of prices and for the ease of subscription I highly recommend.")</f>
        <v>Satisfied to be able to subscribe remotely. What is more the prices are competitive for essential third party formulas. So both in terms of prices and for the ease of subscription I highly recommend.</v>
      </c>
    </row>
    <row r="1952" ht="15.75" customHeight="1">
      <c r="A1952" s="1" t="s">
        <v>666</v>
      </c>
      <c r="B1952" s="1" t="s">
        <v>4481</v>
      </c>
      <c r="C1952" s="1" t="s">
        <v>4482</v>
      </c>
      <c r="D1952" s="1" t="s">
        <v>4162</v>
      </c>
      <c r="E1952" s="1" t="s">
        <v>10</v>
      </c>
      <c r="F1952" s="1" t="str">
        <f>IFERROR(__xludf.DUMMYFUNCTION("GOOGLETRANSLATE(C1952,""fr"",""en"")"),"#VALUE!")</f>
        <v>#VALUE!</v>
      </c>
    </row>
    <row r="1953" ht="15.75" customHeight="1">
      <c r="A1953" s="1" t="s">
        <v>683</v>
      </c>
      <c r="B1953" s="1" t="s">
        <v>4483</v>
      </c>
      <c r="C1953" s="1" t="s">
        <v>4484</v>
      </c>
      <c r="D1953" s="1" t="s">
        <v>4162</v>
      </c>
      <c r="E1953" s="1" t="s">
        <v>10</v>
      </c>
      <c r="F1953" s="1" t="str">
        <f>IFERROR(__xludf.DUMMYFUNCTION("GOOGLETRANSLATE(C1953,""fr"",""en"")"),"#VALUE!")</f>
        <v>#VALUE!</v>
      </c>
    </row>
    <row r="1954" ht="15.75" customHeight="1">
      <c r="A1954" s="1" t="s">
        <v>683</v>
      </c>
      <c r="B1954" s="1" t="s">
        <v>4485</v>
      </c>
      <c r="C1954" s="1" t="s">
        <v>4486</v>
      </c>
      <c r="D1954" s="1" t="s">
        <v>4162</v>
      </c>
      <c r="E1954" s="1" t="s">
        <v>10</v>
      </c>
      <c r="F1954" s="1" t="str">
        <f>IFERROR(__xludf.DUMMYFUNCTION("GOOGLETRANSLATE(C1954,""fr"",""en"")"),"#VALUE!")</f>
        <v>#VALUE!</v>
      </c>
    </row>
    <row r="1955" ht="15.75" customHeight="1">
      <c r="A1955" s="1" t="s">
        <v>683</v>
      </c>
      <c r="B1955" s="1" t="s">
        <v>4487</v>
      </c>
      <c r="C1955" s="1" t="s">
        <v>4488</v>
      </c>
      <c r="D1955" s="1" t="s">
        <v>4162</v>
      </c>
      <c r="E1955" s="1" t="s">
        <v>10</v>
      </c>
      <c r="F1955" s="1" t="str">
        <f>IFERROR(__xludf.DUMMYFUNCTION("GOOGLETRANSLATE(C1955,""fr"",""en"")"),"#VALUE!")</f>
        <v>#VALUE!</v>
      </c>
    </row>
    <row r="1956" ht="15.75" customHeight="1">
      <c r="A1956" s="1" t="s">
        <v>683</v>
      </c>
      <c r="B1956" s="1" t="s">
        <v>4489</v>
      </c>
      <c r="C1956" s="1" t="s">
        <v>4490</v>
      </c>
      <c r="D1956" s="1" t="s">
        <v>4162</v>
      </c>
      <c r="E1956" s="1" t="s">
        <v>10</v>
      </c>
      <c r="F1956" s="1" t="str">
        <f>IFERROR(__xludf.DUMMYFUNCTION("GOOGLETRANSLATE(C1956,""fr"",""en"")"),"#VALUE!")</f>
        <v>#VALUE!</v>
      </c>
    </row>
    <row r="1957" ht="15.75" customHeight="1">
      <c r="A1957" s="1" t="s">
        <v>683</v>
      </c>
      <c r="B1957" s="1" t="s">
        <v>4491</v>
      </c>
      <c r="C1957" s="1" t="s">
        <v>4492</v>
      </c>
      <c r="D1957" s="1" t="s">
        <v>4162</v>
      </c>
      <c r="E1957" s="1" t="s">
        <v>10</v>
      </c>
      <c r="F1957" s="1" t="str">
        <f>IFERROR(__xludf.DUMMYFUNCTION("GOOGLETRANSLATE(C1957,""fr"",""en"")"),"#VALUE!")</f>
        <v>#VALUE!</v>
      </c>
    </row>
    <row r="1958" ht="15.75" customHeight="1">
      <c r="A1958" s="1" t="s">
        <v>683</v>
      </c>
      <c r="B1958" s="1" t="s">
        <v>4493</v>
      </c>
      <c r="C1958" s="1" t="s">
        <v>4494</v>
      </c>
      <c r="D1958" s="1" t="s">
        <v>4162</v>
      </c>
      <c r="E1958" s="1" t="s">
        <v>10</v>
      </c>
      <c r="F1958" s="1" t="str">
        <f>IFERROR(__xludf.DUMMYFUNCTION("GOOGLETRANSLATE(C1958,""fr"",""en"")"),"#VALUE!")</f>
        <v>#VALUE!</v>
      </c>
    </row>
    <row r="1959" ht="15.75" customHeight="1">
      <c r="A1959" s="1" t="s">
        <v>683</v>
      </c>
      <c r="B1959" s="1" t="s">
        <v>4495</v>
      </c>
      <c r="C1959" s="1" t="s">
        <v>4496</v>
      </c>
      <c r="D1959" s="1" t="s">
        <v>4162</v>
      </c>
      <c r="E1959" s="1" t="s">
        <v>10</v>
      </c>
      <c r="F1959" s="1" t="str">
        <f>IFERROR(__xludf.DUMMYFUNCTION("GOOGLETRANSLATE(C1959,""fr"",""en"")"),"#VALUE!")</f>
        <v>#VALUE!</v>
      </c>
    </row>
    <row r="1960" ht="15.75" customHeight="1">
      <c r="A1960" s="1" t="s">
        <v>683</v>
      </c>
      <c r="B1960" s="1" t="s">
        <v>4497</v>
      </c>
      <c r="C1960" s="1" t="s">
        <v>4498</v>
      </c>
      <c r="D1960" s="1" t="s">
        <v>4162</v>
      </c>
      <c r="E1960" s="1" t="s">
        <v>10</v>
      </c>
      <c r="F1960" s="1" t="str">
        <f>IFERROR(__xludf.DUMMYFUNCTION("GOOGLETRANSLATE(C1960,""fr"",""en"")"),"#VALUE!")</f>
        <v>#VALUE!</v>
      </c>
    </row>
    <row r="1961" ht="15.75" customHeight="1">
      <c r="A1961" s="1" t="s">
        <v>683</v>
      </c>
      <c r="B1961" s="1" t="s">
        <v>4499</v>
      </c>
      <c r="C1961" s="1" t="s">
        <v>4500</v>
      </c>
      <c r="D1961" s="1" t="s">
        <v>4162</v>
      </c>
      <c r="E1961" s="1" t="s">
        <v>10</v>
      </c>
      <c r="F1961" s="1" t="str">
        <f>IFERROR(__xludf.DUMMYFUNCTION("GOOGLETRANSLATE(C1961,""fr"",""en"")"),"#VALUE!")</f>
        <v>#VALUE!</v>
      </c>
    </row>
    <row r="1962" ht="15.75" customHeight="1">
      <c r="A1962" s="1" t="s">
        <v>683</v>
      </c>
      <c r="B1962" s="1" t="s">
        <v>4501</v>
      </c>
      <c r="C1962" s="1" t="s">
        <v>4502</v>
      </c>
      <c r="D1962" s="1" t="s">
        <v>4162</v>
      </c>
      <c r="E1962" s="1" t="s">
        <v>10</v>
      </c>
      <c r="F1962" s="1" t="str">
        <f>IFERROR(__xludf.DUMMYFUNCTION("GOOGLETRANSLATE(C1962,""fr"",""en"")"),"#VALUE!")</f>
        <v>#VALUE!</v>
      </c>
    </row>
    <row r="1963" ht="15.75" customHeight="1">
      <c r="A1963" s="1" t="s">
        <v>683</v>
      </c>
      <c r="B1963" s="1" t="s">
        <v>4503</v>
      </c>
      <c r="C1963" s="1" t="s">
        <v>4504</v>
      </c>
      <c r="D1963" s="1" t="s">
        <v>4162</v>
      </c>
      <c r="E1963" s="1" t="s">
        <v>10</v>
      </c>
      <c r="F1963" s="1" t="str">
        <f>IFERROR(__xludf.DUMMYFUNCTION("GOOGLETRANSLATE(C1963,""fr"",""en"")"),"#VALUE!")</f>
        <v>#VALUE!</v>
      </c>
    </row>
    <row r="1964" ht="15.75" customHeight="1">
      <c r="A1964" s="1" t="s">
        <v>700</v>
      </c>
      <c r="B1964" s="1" t="s">
        <v>4505</v>
      </c>
      <c r="C1964" s="1" t="s">
        <v>4506</v>
      </c>
      <c r="D1964" s="1" t="s">
        <v>4162</v>
      </c>
      <c r="E1964" s="1" t="s">
        <v>10</v>
      </c>
      <c r="F1964" s="1" t="str">
        <f>IFERROR(__xludf.DUMMYFUNCTION("GOOGLETRANSLATE(C1964,""fr"",""en"")"),"Simple and practical.
Ease of writing Deviis. It is also a lot modifiable via cookies
Attractive price in the right average of the market
")</f>
        <v>Simple and practical.
Ease of writing Deviis. It is also a lot modifiable via cookies
Attractive price in the right average of the market
</v>
      </c>
    </row>
    <row r="1965" ht="15.75" customHeight="1">
      <c r="A1965" s="1" t="s">
        <v>700</v>
      </c>
      <c r="B1965" s="1" t="s">
        <v>4507</v>
      </c>
      <c r="C1965" s="1" t="s">
        <v>4508</v>
      </c>
      <c r="D1965" s="1" t="s">
        <v>4162</v>
      </c>
      <c r="E1965" s="1" t="s">
        <v>10</v>
      </c>
      <c r="F1965" s="1" t="str">
        <f>IFERROR(__xludf.DUMMYFUNCTION("GOOGLETRANSLATE(C1965,""fr"",""en"")"),"#VALUE!")</f>
        <v>#VALUE!</v>
      </c>
    </row>
    <row r="1966" ht="15.75" customHeight="1">
      <c r="A1966" s="1" t="s">
        <v>700</v>
      </c>
      <c r="B1966" s="1" t="s">
        <v>4509</v>
      </c>
      <c r="C1966" s="1" t="s">
        <v>4510</v>
      </c>
      <c r="D1966" s="1" t="s">
        <v>4162</v>
      </c>
      <c r="E1966" s="1" t="s">
        <v>10</v>
      </c>
      <c r="F1966" s="1" t="str">
        <f>IFERROR(__xludf.DUMMYFUNCTION("GOOGLETRANSLATE(C1966,""fr"",""en"")"),"#VALUE!")</f>
        <v>#VALUE!</v>
      </c>
    </row>
    <row r="1967" ht="15.75" customHeight="1">
      <c r="A1967" s="1" t="s">
        <v>700</v>
      </c>
      <c r="B1967" s="1" t="s">
        <v>4511</v>
      </c>
      <c r="C1967" s="1" t="s">
        <v>4512</v>
      </c>
      <c r="D1967" s="1" t="s">
        <v>4162</v>
      </c>
      <c r="E1967" s="1" t="s">
        <v>10</v>
      </c>
      <c r="F1967" s="1" t="str">
        <f>IFERROR(__xludf.DUMMYFUNCTION("GOOGLETRANSLATE(C1967,""fr"",""en"")"),"Satisfied with the price and responsiveness for a simple termination on the old insurer very easy to use in order to make my quote and very clear and quick response")</f>
        <v>Satisfied with the price and responsiveness for a simple termination on the old insurer very easy to use in order to make my quote and very clear and quick response</v>
      </c>
    </row>
    <row r="1968" ht="15.75" customHeight="1">
      <c r="A1968" s="1" t="s">
        <v>700</v>
      </c>
      <c r="B1968" s="1" t="s">
        <v>4513</v>
      </c>
      <c r="C1968" s="1" t="s">
        <v>4514</v>
      </c>
      <c r="D1968" s="1" t="s">
        <v>4162</v>
      </c>
      <c r="E1968" s="1" t="s">
        <v>10</v>
      </c>
      <c r="F1968" s="1" t="str">
        <f>IFERROR(__xludf.DUMMYFUNCTION("GOOGLETRANSLATE(C1968,""fr"",""en"")"),"#VALUE!")</f>
        <v>#VALUE!</v>
      </c>
    </row>
    <row r="1969" ht="15.75" customHeight="1">
      <c r="A1969" s="1" t="s">
        <v>700</v>
      </c>
      <c r="B1969" s="1" t="s">
        <v>4515</v>
      </c>
      <c r="C1969" s="1" t="s">
        <v>4516</v>
      </c>
      <c r="D1969" s="1" t="s">
        <v>4162</v>
      </c>
      <c r="E1969" s="1" t="s">
        <v>10</v>
      </c>
      <c r="F1969" s="1" t="str">
        <f>IFERROR(__xludf.DUMMYFUNCTION("GOOGLETRANSLATE(C1969,""fr"",""en"")"),"#VALUE!")</f>
        <v>#VALUE!</v>
      </c>
    </row>
    <row r="1970" ht="15.75" customHeight="1">
      <c r="A1970" s="1" t="s">
        <v>700</v>
      </c>
      <c r="B1970" s="1" t="s">
        <v>4517</v>
      </c>
      <c r="C1970" s="1" t="s">
        <v>4518</v>
      </c>
      <c r="D1970" s="1" t="s">
        <v>4162</v>
      </c>
      <c r="E1970" s="1" t="s">
        <v>10</v>
      </c>
      <c r="F1970" s="1" t="str">
        <f>IFERROR(__xludf.DUMMYFUNCTION("GOOGLETRANSLATE(C1970,""fr"",""en"")"),"#VALUE!")</f>
        <v>#VALUE!</v>
      </c>
    </row>
    <row r="1971" ht="15.75" customHeight="1">
      <c r="A1971" s="1" t="s">
        <v>700</v>
      </c>
      <c r="B1971" s="1" t="s">
        <v>4519</v>
      </c>
      <c r="C1971" s="1" t="s">
        <v>4520</v>
      </c>
      <c r="D1971" s="1" t="s">
        <v>4162</v>
      </c>
      <c r="E1971" s="1" t="s">
        <v>10</v>
      </c>
      <c r="F1971" s="1" t="str">
        <f>IFERROR(__xludf.DUMMYFUNCTION("GOOGLETRANSLATE(C1971,""fr"",""en"")"),"#VALUE!")</f>
        <v>#VALUE!</v>
      </c>
    </row>
    <row r="1972" ht="15.75" customHeight="1">
      <c r="A1972" s="1" t="s">
        <v>700</v>
      </c>
      <c r="B1972" s="1" t="s">
        <v>4521</v>
      </c>
      <c r="C1972" s="1" t="s">
        <v>4522</v>
      </c>
      <c r="D1972" s="1" t="s">
        <v>4162</v>
      </c>
      <c r="E1972" s="1" t="s">
        <v>10</v>
      </c>
      <c r="F1972" s="1" t="str">
        <f>IFERROR(__xludf.DUMMYFUNCTION("GOOGLETRANSLATE(C1972,""fr"",""en"")"),"#VALUE!")</f>
        <v>#VALUE!</v>
      </c>
    </row>
    <row r="1973" ht="15.75" customHeight="1">
      <c r="A1973" s="1" t="s">
        <v>700</v>
      </c>
      <c r="B1973" s="1" t="s">
        <v>4523</v>
      </c>
      <c r="C1973" s="1" t="s">
        <v>4524</v>
      </c>
      <c r="D1973" s="1" t="s">
        <v>4162</v>
      </c>
      <c r="E1973" s="1" t="s">
        <v>10</v>
      </c>
      <c r="F1973" s="1" t="str">
        <f>IFERROR(__xludf.DUMMYFUNCTION("GOOGLETRANSLATE(C1973,""fr"",""en"")"),"#VALUE!")</f>
        <v>#VALUE!</v>
      </c>
    </row>
    <row r="1974" ht="15.75" customHeight="1">
      <c r="A1974" s="1" t="s">
        <v>700</v>
      </c>
      <c r="B1974" s="1" t="s">
        <v>4525</v>
      </c>
      <c r="C1974" s="1" t="s">
        <v>4526</v>
      </c>
      <c r="D1974" s="1" t="s">
        <v>4162</v>
      </c>
      <c r="E1974" s="1" t="s">
        <v>10</v>
      </c>
      <c r="F1974" s="1" t="str">
        <f>IFERROR(__xludf.DUMMYFUNCTION("GOOGLETRANSLATE(C1974,""fr"",""en"")"),"#VALUE!")</f>
        <v>#VALUE!</v>
      </c>
    </row>
    <row r="1975" ht="15.75" customHeight="1">
      <c r="A1975" s="1" t="s">
        <v>700</v>
      </c>
      <c r="B1975" s="1" t="s">
        <v>4527</v>
      </c>
      <c r="C1975" s="1" t="s">
        <v>4528</v>
      </c>
      <c r="D1975" s="1" t="s">
        <v>4162</v>
      </c>
      <c r="E1975" s="1" t="s">
        <v>10</v>
      </c>
      <c r="F1975" s="1" t="str">
        <f>IFERROR(__xludf.DUMMYFUNCTION("GOOGLETRANSLATE(C1975,""fr"",""en"")"),"#VALUE!")</f>
        <v>#VALUE!</v>
      </c>
    </row>
    <row r="1976" ht="15.75" customHeight="1">
      <c r="A1976" s="1" t="s">
        <v>709</v>
      </c>
      <c r="B1976" s="1" t="s">
        <v>4529</v>
      </c>
      <c r="C1976" s="1" t="s">
        <v>4530</v>
      </c>
      <c r="D1976" s="1" t="s">
        <v>4162</v>
      </c>
      <c r="E1976" s="1" t="s">
        <v>10</v>
      </c>
      <c r="F1976" s="1" t="str">
        <f>IFERROR(__xludf.DUMMYFUNCTION("GOOGLETRANSLATE(C1976,""fr"",""en"")"),"#VALUE!")</f>
        <v>#VALUE!</v>
      </c>
    </row>
    <row r="1977" ht="15.75" customHeight="1">
      <c r="A1977" s="1" t="s">
        <v>709</v>
      </c>
      <c r="B1977" s="1" t="s">
        <v>4531</v>
      </c>
      <c r="C1977" s="1" t="s">
        <v>4532</v>
      </c>
      <c r="D1977" s="1" t="s">
        <v>4162</v>
      </c>
      <c r="E1977" s="1" t="s">
        <v>10</v>
      </c>
      <c r="F1977" s="1" t="str">
        <f>IFERROR(__xludf.DUMMYFUNCTION("GOOGLETRANSLATE(C1977,""fr"",""en"")"),"#VALUE!")</f>
        <v>#VALUE!</v>
      </c>
    </row>
    <row r="1978" ht="15.75" customHeight="1">
      <c r="A1978" s="1" t="s">
        <v>709</v>
      </c>
      <c r="B1978" s="1" t="s">
        <v>4533</v>
      </c>
      <c r="C1978" s="1" t="s">
        <v>4534</v>
      </c>
      <c r="D1978" s="1" t="s">
        <v>4162</v>
      </c>
      <c r="E1978" s="1" t="s">
        <v>10</v>
      </c>
      <c r="F1978" s="1" t="str">
        <f>IFERROR(__xludf.DUMMYFUNCTION("GOOGLETRANSLATE(C1978,""fr"",""en"")"),"#VALUE!")</f>
        <v>#VALUE!</v>
      </c>
    </row>
    <row r="1979" ht="15.75" customHeight="1">
      <c r="A1979" s="1" t="s">
        <v>709</v>
      </c>
      <c r="B1979" s="1" t="s">
        <v>4535</v>
      </c>
      <c r="C1979" s="1" t="s">
        <v>4536</v>
      </c>
      <c r="D1979" s="1" t="s">
        <v>4162</v>
      </c>
      <c r="E1979" s="1" t="s">
        <v>10</v>
      </c>
      <c r="F1979" s="1" t="str">
        <f>IFERROR(__xludf.DUMMYFUNCTION("GOOGLETRANSLATE(C1979,""fr"",""en"")"),"#VALUE!")</f>
        <v>#VALUE!</v>
      </c>
    </row>
    <row r="1980" ht="15.75" customHeight="1">
      <c r="A1980" s="1" t="s">
        <v>709</v>
      </c>
      <c r="B1980" s="1" t="s">
        <v>4537</v>
      </c>
      <c r="C1980" s="1" t="s">
        <v>4538</v>
      </c>
      <c r="D1980" s="1" t="s">
        <v>4162</v>
      </c>
      <c r="E1980" s="1" t="s">
        <v>10</v>
      </c>
      <c r="F1980" s="1" t="str">
        <f>IFERROR(__xludf.DUMMYFUNCTION("GOOGLETRANSLATE(C1980,""fr"",""en"")"),"#VALUE!")</f>
        <v>#VALUE!</v>
      </c>
    </row>
    <row r="1981" ht="15.75" customHeight="1">
      <c r="A1981" s="1" t="s">
        <v>709</v>
      </c>
      <c r="B1981" s="1" t="s">
        <v>4539</v>
      </c>
      <c r="C1981" s="1" t="s">
        <v>4540</v>
      </c>
      <c r="D1981" s="1" t="s">
        <v>4162</v>
      </c>
      <c r="E1981" s="1" t="s">
        <v>10</v>
      </c>
      <c r="F1981" s="1" t="str">
        <f>IFERROR(__xludf.DUMMYFUNCTION("GOOGLETRANSLATE(C1981,""fr"",""en"")"),"#VALUE!")</f>
        <v>#VALUE!</v>
      </c>
    </row>
    <row r="1982" ht="15.75" customHeight="1">
      <c r="A1982" s="1" t="s">
        <v>709</v>
      </c>
      <c r="B1982" s="1" t="s">
        <v>4541</v>
      </c>
      <c r="C1982" s="1" t="s">
        <v>4542</v>
      </c>
      <c r="D1982" s="1" t="s">
        <v>4162</v>
      </c>
      <c r="E1982" s="1" t="s">
        <v>10</v>
      </c>
      <c r="F1982" s="1" t="str">
        <f>IFERROR(__xludf.DUMMYFUNCTION("GOOGLETRANSLATE(C1982,""fr"",""en"")"),"#VALUE!")</f>
        <v>#VALUE!</v>
      </c>
    </row>
    <row r="1983" ht="15.75" customHeight="1">
      <c r="A1983" s="1" t="s">
        <v>709</v>
      </c>
      <c r="B1983" s="1" t="s">
        <v>4543</v>
      </c>
      <c r="C1983" s="1" t="s">
        <v>4544</v>
      </c>
      <c r="D1983" s="1" t="s">
        <v>4162</v>
      </c>
      <c r="E1983" s="1" t="s">
        <v>10</v>
      </c>
      <c r="F1983" s="1" t="str">
        <f>IFERROR(__xludf.DUMMYFUNCTION("GOOGLETRANSLATE(C1983,""fr"",""en"")"),"#VALUE!")</f>
        <v>#VALUE!</v>
      </c>
    </row>
    <row r="1984" ht="15.75" customHeight="1">
      <c r="A1984" s="1" t="s">
        <v>709</v>
      </c>
      <c r="B1984" s="1" t="s">
        <v>4545</v>
      </c>
      <c r="C1984" s="1" t="s">
        <v>4546</v>
      </c>
      <c r="D1984" s="1" t="s">
        <v>4162</v>
      </c>
      <c r="E1984" s="1" t="s">
        <v>10</v>
      </c>
      <c r="F1984" s="1" t="str">
        <f>IFERROR(__xludf.DUMMYFUNCTION("GOOGLETRANSLATE(C1984,""fr"",""en"")"),"#VALUE!")</f>
        <v>#VALUE!</v>
      </c>
    </row>
    <row r="1985" ht="15.75" customHeight="1">
      <c r="A1985" s="1" t="s">
        <v>709</v>
      </c>
      <c r="B1985" s="1" t="s">
        <v>4547</v>
      </c>
      <c r="C1985" s="1" t="s">
        <v>4548</v>
      </c>
      <c r="D1985" s="1" t="s">
        <v>4162</v>
      </c>
      <c r="E1985" s="1" t="s">
        <v>10</v>
      </c>
      <c r="F1985" s="1" t="str">
        <f>IFERROR(__xludf.DUMMYFUNCTION("GOOGLETRANSLATE(C1985,""fr"",""en"")"),"#VALUE!")</f>
        <v>#VALUE!</v>
      </c>
    </row>
    <row r="1986" ht="15.75" customHeight="1">
      <c r="A1986" s="1" t="s">
        <v>709</v>
      </c>
      <c r="B1986" s="1" t="s">
        <v>4549</v>
      </c>
      <c r="C1986" s="1" t="s">
        <v>4550</v>
      </c>
      <c r="D1986" s="1" t="s">
        <v>4162</v>
      </c>
      <c r="E1986" s="1" t="s">
        <v>10</v>
      </c>
      <c r="F1986" s="1" t="str">
        <f>IFERROR(__xludf.DUMMYFUNCTION("GOOGLETRANSLATE(C1986,""fr"",""en"")"),"#VALUE!")</f>
        <v>#VALUE!</v>
      </c>
    </row>
    <row r="1987" ht="15.75" customHeight="1">
      <c r="A1987" s="1" t="s">
        <v>709</v>
      </c>
      <c r="B1987" s="1" t="s">
        <v>4551</v>
      </c>
      <c r="C1987" s="1" t="s">
        <v>4552</v>
      </c>
      <c r="D1987" s="1" t="s">
        <v>4162</v>
      </c>
      <c r="E1987" s="1" t="s">
        <v>10</v>
      </c>
      <c r="F1987" s="1" t="str">
        <f>IFERROR(__xludf.DUMMYFUNCTION("GOOGLETRANSLATE(C1987,""fr"",""en"")"),"#VALUE!")</f>
        <v>#VALUE!</v>
      </c>
    </row>
    <row r="1988" ht="15.75" customHeight="1">
      <c r="A1988" s="1" t="s">
        <v>720</v>
      </c>
      <c r="B1988" s="1" t="s">
        <v>4553</v>
      </c>
      <c r="C1988" s="1" t="s">
        <v>4554</v>
      </c>
      <c r="D1988" s="1" t="s">
        <v>4162</v>
      </c>
      <c r="E1988" s="1" t="s">
        <v>10</v>
      </c>
      <c r="F1988" s="1" t="str">
        <f>IFERROR(__xludf.DUMMYFUNCTION("GOOGLETRANSLATE(C1988,""fr"",""en"")"),"#VALUE!")</f>
        <v>#VALUE!</v>
      </c>
    </row>
    <row r="1989" ht="15.75" customHeight="1">
      <c r="A1989" s="1" t="s">
        <v>720</v>
      </c>
      <c r="B1989" s="1" t="s">
        <v>4555</v>
      </c>
      <c r="C1989" s="1" t="s">
        <v>4556</v>
      </c>
      <c r="D1989" s="1" t="s">
        <v>4162</v>
      </c>
      <c r="E1989" s="1" t="s">
        <v>10</v>
      </c>
      <c r="F1989" s="1" t="str">
        <f>IFERROR(__xludf.DUMMYFUNCTION("GOOGLETRANSLATE(C1989,""fr"",""en"")"),"#VALUE!")</f>
        <v>#VALUE!</v>
      </c>
    </row>
    <row r="1990" ht="15.75" customHeight="1">
      <c r="A1990" s="1" t="s">
        <v>720</v>
      </c>
      <c r="B1990" s="1" t="s">
        <v>4557</v>
      </c>
      <c r="C1990" s="1" t="s">
        <v>4558</v>
      </c>
      <c r="D1990" s="1" t="s">
        <v>4162</v>
      </c>
      <c r="E1990" s="1" t="s">
        <v>10</v>
      </c>
      <c r="F1990" s="1" t="str">
        <f>IFERROR(__xludf.DUMMYFUNCTION("GOOGLETRANSLATE(C1990,""fr"",""en"")"),"#VALUE!")</f>
        <v>#VALUE!</v>
      </c>
    </row>
    <row r="1991" ht="15.75" customHeight="1">
      <c r="A1991" s="1" t="s">
        <v>720</v>
      </c>
      <c r="B1991" s="1" t="s">
        <v>4559</v>
      </c>
      <c r="C1991" s="1" t="s">
        <v>4560</v>
      </c>
      <c r="D1991" s="1" t="s">
        <v>4162</v>
      </c>
      <c r="E1991" s="1" t="s">
        <v>10</v>
      </c>
      <c r="F1991" s="1" t="str">
        <f>IFERROR(__xludf.DUMMYFUNCTION("GOOGLETRANSLATE(C1991,""fr"",""en"")"),"#VALUE!")</f>
        <v>#VALUE!</v>
      </c>
    </row>
    <row r="1992" ht="15.75" customHeight="1">
      <c r="A1992" s="1" t="s">
        <v>720</v>
      </c>
      <c r="B1992" s="1" t="s">
        <v>4561</v>
      </c>
      <c r="C1992" s="1" t="s">
        <v>4562</v>
      </c>
      <c r="D1992" s="1" t="s">
        <v>4162</v>
      </c>
      <c r="E1992" s="1" t="s">
        <v>10</v>
      </c>
      <c r="F1992" s="1" t="str">
        <f>IFERROR(__xludf.DUMMYFUNCTION("GOOGLETRANSLATE(C1992,""fr"",""en"")"),"#VALUE!")</f>
        <v>#VALUE!</v>
      </c>
    </row>
    <row r="1993" ht="15.75" customHeight="1">
      <c r="A1993" s="1" t="s">
        <v>720</v>
      </c>
      <c r="B1993" s="1" t="s">
        <v>4563</v>
      </c>
      <c r="C1993" s="1" t="s">
        <v>4564</v>
      </c>
      <c r="D1993" s="1" t="s">
        <v>4162</v>
      </c>
      <c r="E1993" s="1" t="s">
        <v>10</v>
      </c>
      <c r="F1993" s="1" t="str">
        <f>IFERROR(__xludf.DUMMYFUNCTION("GOOGLETRANSLATE(C1993,""fr"",""en"")"),"#VALUE!")</f>
        <v>#VALUE!</v>
      </c>
    </row>
    <row r="1994" ht="15.75" customHeight="1">
      <c r="A1994" s="1" t="s">
        <v>720</v>
      </c>
      <c r="B1994" s="1" t="s">
        <v>4565</v>
      </c>
      <c r="C1994" s="1" t="s">
        <v>4566</v>
      </c>
      <c r="D1994" s="1" t="s">
        <v>4162</v>
      </c>
      <c r="E1994" s="1" t="s">
        <v>10</v>
      </c>
      <c r="F1994" s="1" t="str">
        <f>IFERROR(__xludf.DUMMYFUNCTION("GOOGLETRANSLATE(C1994,""fr"",""en"")"),"#VALUE!")</f>
        <v>#VALUE!</v>
      </c>
    </row>
    <row r="1995" ht="15.75" customHeight="1">
      <c r="A1995" s="1" t="s">
        <v>720</v>
      </c>
      <c r="B1995" s="1" t="s">
        <v>4567</v>
      </c>
      <c r="C1995" s="1" t="s">
        <v>4568</v>
      </c>
      <c r="D1995" s="1" t="s">
        <v>4162</v>
      </c>
      <c r="E1995" s="1" t="s">
        <v>10</v>
      </c>
      <c r="F1995" s="1" t="str">
        <f>IFERROR(__xludf.DUMMYFUNCTION("GOOGLETRANSLATE(C1995,""fr"",""en"")"),"#VALUE!")</f>
        <v>#VALUE!</v>
      </c>
    </row>
    <row r="1996" ht="15.75" customHeight="1">
      <c r="A1996" s="1" t="s">
        <v>720</v>
      </c>
      <c r="B1996" s="1" t="s">
        <v>4569</v>
      </c>
      <c r="C1996" s="1" t="s">
        <v>4570</v>
      </c>
      <c r="D1996" s="1" t="s">
        <v>4162</v>
      </c>
      <c r="E1996" s="1" t="s">
        <v>10</v>
      </c>
      <c r="F1996" s="1" t="str">
        <f>IFERROR(__xludf.DUMMYFUNCTION("GOOGLETRANSLATE(C1996,""fr"",""en"")"),"#VALUE!")</f>
        <v>#VALUE!</v>
      </c>
    </row>
    <row r="1997" ht="15.75" customHeight="1">
      <c r="A1997" s="1" t="s">
        <v>720</v>
      </c>
      <c r="B1997" s="1" t="s">
        <v>4571</v>
      </c>
      <c r="C1997" s="1" t="s">
        <v>4572</v>
      </c>
      <c r="D1997" s="1" t="s">
        <v>4162</v>
      </c>
      <c r="E1997" s="1" t="s">
        <v>10</v>
      </c>
      <c r="F1997" s="1" t="str">
        <f>IFERROR(__xludf.DUMMYFUNCTION("GOOGLETRANSLATE(C1997,""fr"",""en"")"),"#VALUE!")</f>
        <v>#VALUE!</v>
      </c>
    </row>
    <row r="1998" ht="15.75" customHeight="1">
      <c r="A1998" s="1" t="s">
        <v>720</v>
      </c>
      <c r="B1998" s="1" t="s">
        <v>4573</v>
      </c>
      <c r="C1998" s="1" t="s">
        <v>4574</v>
      </c>
      <c r="D1998" s="1" t="s">
        <v>4162</v>
      </c>
      <c r="E1998" s="1" t="s">
        <v>10</v>
      </c>
      <c r="F1998" s="1" t="str">
        <f>IFERROR(__xludf.DUMMYFUNCTION("GOOGLETRANSLATE(C1998,""fr"",""en"")"),"#VALUE!")</f>
        <v>#VALUE!</v>
      </c>
    </row>
    <row r="1999" ht="15.75" customHeight="1">
      <c r="A1999" s="1" t="s">
        <v>720</v>
      </c>
      <c r="B1999" s="1" t="s">
        <v>4575</v>
      </c>
      <c r="C1999" s="1" t="s">
        <v>4576</v>
      </c>
      <c r="D1999" s="1" t="s">
        <v>4162</v>
      </c>
      <c r="E1999" s="1" t="s">
        <v>10</v>
      </c>
      <c r="F1999" s="1" t="str">
        <f>IFERROR(__xludf.DUMMYFUNCTION("GOOGLETRANSLATE(C1999,""fr"",""en"")"),"#VALUE!")</f>
        <v>#VALUE!</v>
      </c>
    </row>
    <row r="2000" ht="15.75" customHeight="1">
      <c r="A2000" s="1" t="s">
        <v>727</v>
      </c>
      <c r="B2000" s="1" t="s">
        <v>4577</v>
      </c>
      <c r="C2000" s="1" t="s">
        <v>4578</v>
      </c>
      <c r="D2000" s="1" t="s">
        <v>4162</v>
      </c>
      <c r="E2000" s="1" t="s">
        <v>10</v>
      </c>
      <c r="F2000" s="1" t="str">
        <f>IFERROR(__xludf.DUMMYFUNCTION("GOOGLETRANSLATE(C2000,""fr"",""en"")"),"#VALUE!")</f>
        <v>#VALUE!</v>
      </c>
    </row>
    <row r="2001" ht="15.75" customHeight="1">
      <c r="A2001" s="1" t="s">
        <v>727</v>
      </c>
      <c r="B2001" s="1" t="s">
        <v>4579</v>
      </c>
      <c r="C2001" s="1" t="s">
        <v>4580</v>
      </c>
      <c r="D2001" s="1" t="s">
        <v>4162</v>
      </c>
      <c r="E2001" s="1" t="s">
        <v>10</v>
      </c>
      <c r="F2001" s="1" t="str">
        <f>IFERROR(__xludf.DUMMYFUNCTION("GOOGLETRANSLATE(C2001,""fr"",""en"")"),"#VALUE!")</f>
        <v>#VALUE!</v>
      </c>
    </row>
    <row r="2002" ht="15.75" customHeight="1">
      <c r="A2002" s="1" t="s">
        <v>727</v>
      </c>
      <c r="B2002" s="1" t="s">
        <v>4581</v>
      </c>
      <c r="C2002" s="1" t="s">
        <v>4582</v>
      </c>
      <c r="D2002" s="1" t="s">
        <v>4162</v>
      </c>
      <c r="E2002" s="1" t="s">
        <v>10</v>
      </c>
      <c r="F2002" s="1" t="str">
        <f>IFERROR(__xludf.DUMMYFUNCTION("GOOGLETRANSLATE(C2002,""fr"",""en"")"),"#VALUE!")</f>
        <v>#VALUE!</v>
      </c>
    </row>
    <row r="2003" ht="15.75" customHeight="1">
      <c r="A2003" s="1" t="s">
        <v>727</v>
      </c>
      <c r="B2003" s="1" t="s">
        <v>4583</v>
      </c>
      <c r="C2003" s="1" t="s">
        <v>4584</v>
      </c>
      <c r="D2003" s="1" t="s">
        <v>4162</v>
      </c>
      <c r="E2003" s="1" t="s">
        <v>10</v>
      </c>
      <c r="F2003" s="1" t="str">
        <f>IFERROR(__xludf.DUMMYFUNCTION("GOOGLETRANSLATE(C2003,""fr"",""en"")"),"#VALUE!")</f>
        <v>#VALUE!</v>
      </c>
    </row>
    <row r="2004" ht="15.75" customHeight="1">
      <c r="A2004" s="1" t="s">
        <v>727</v>
      </c>
      <c r="B2004" s="1" t="s">
        <v>4585</v>
      </c>
      <c r="C2004" s="1" t="s">
        <v>4586</v>
      </c>
      <c r="D2004" s="1" t="s">
        <v>4162</v>
      </c>
      <c r="E2004" s="1" t="s">
        <v>10</v>
      </c>
      <c r="F2004" s="1" t="str">
        <f>IFERROR(__xludf.DUMMYFUNCTION("GOOGLETRANSLATE(C2004,""fr"",""en"")"),"#VALUE!")</f>
        <v>#VALUE!</v>
      </c>
    </row>
    <row r="2005" ht="15.75" customHeight="1">
      <c r="A2005" s="1" t="s">
        <v>738</v>
      </c>
      <c r="B2005" s="1" t="s">
        <v>4587</v>
      </c>
      <c r="C2005" s="1" t="s">
        <v>4588</v>
      </c>
      <c r="D2005" s="1" t="s">
        <v>4162</v>
      </c>
      <c r="E2005" s="1" t="s">
        <v>10</v>
      </c>
      <c r="F2005" s="1" t="str">
        <f>IFERROR(__xludf.DUMMYFUNCTION("GOOGLETRANSLATE(C2005,""fr"",""en"")"),"#VALUE!")</f>
        <v>#VALUE!</v>
      </c>
    </row>
    <row r="2006" ht="15.75" customHeight="1">
      <c r="A2006" s="1" t="s">
        <v>738</v>
      </c>
      <c r="B2006" s="1" t="s">
        <v>4589</v>
      </c>
      <c r="C2006" s="1" t="s">
        <v>4590</v>
      </c>
      <c r="D2006" s="1" t="s">
        <v>4162</v>
      </c>
      <c r="E2006" s="1" t="s">
        <v>10</v>
      </c>
      <c r="F2006" s="1" t="str">
        <f>IFERROR(__xludf.DUMMYFUNCTION("GOOGLETRANSLATE(C2006,""fr"",""en"")"),"I am satisfied at the moment hoping that your prices do not increase too much every year. We will see later. For the moment your prices are really affordable. In my old insurance. I paid very expensive. I also think of doing my home insurance at home.")</f>
        <v>I am satisfied at the moment hoping that your prices do not increase too much every year. We will see later. For the moment your prices are really affordable. In my old insurance. I paid very expensive. I also think of doing my home insurance at home.</v>
      </c>
    </row>
    <row r="2007" ht="15.75" customHeight="1">
      <c r="A2007" s="1" t="s">
        <v>738</v>
      </c>
      <c r="B2007" s="1" t="s">
        <v>4591</v>
      </c>
      <c r="C2007" s="1" t="s">
        <v>4592</v>
      </c>
      <c r="D2007" s="1" t="s">
        <v>4162</v>
      </c>
      <c r="E2007" s="1" t="s">
        <v>10</v>
      </c>
      <c r="F2007" s="1" t="str">
        <f>IFERROR(__xludf.DUMMYFUNCTION("GOOGLETRANSLATE(C2007,""fr"",""en"")"),"#VALUE!")</f>
        <v>#VALUE!</v>
      </c>
    </row>
    <row r="2008" ht="15.75" customHeight="1">
      <c r="A2008" s="1" t="s">
        <v>738</v>
      </c>
      <c r="B2008" s="1" t="s">
        <v>4593</v>
      </c>
      <c r="C2008" s="1" t="s">
        <v>4594</v>
      </c>
      <c r="D2008" s="1" t="s">
        <v>4162</v>
      </c>
      <c r="E2008" s="1" t="s">
        <v>10</v>
      </c>
      <c r="F2008" s="1" t="str">
        <f>IFERROR(__xludf.DUMMYFUNCTION("GOOGLETRANSLATE(C2008,""fr"",""en"")"),"#VALUE!")</f>
        <v>#VALUE!</v>
      </c>
    </row>
    <row r="2009" ht="15.75" customHeight="1">
      <c r="A2009" s="1" t="s">
        <v>738</v>
      </c>
      <c r="B2009" s="1" t="s">
        <v>4595</v>
      </c>
      <c r="C2009" s="1" t="s">
        <v>4596</v>
      </c>
      <c r="D2009" s="1" t="s">
        <v>4162</v>
      </c>
      <c r="E2009" s="1" t="s">
        <v>10</v>
      </c>
      <c r="F2009" s="1" t="str">
        <f>IFERROR(__xludf.DUMMYFUNCTION("GOOGLETRANSLATE(C2009,""fr"",""en"")"),"#VALUE!")</f>
        <v>#VALUE!</v>
      </c>
    </row>
    <row r="2010" ht="15.75" customHeight="1">
      <c r="A2010" s="1" t="s">
        <v>738</v>
      </c>
      <c r="B2010" s="1" t="s">
        <v>4597</v>
      </c>
      <c r="C2010" s="1" t="s">
        <v>4598</v>
      </c>
      <c r="D2010" s="1" t="s">
        <v>4162</v>
      </c>
      <c r="E2010" s="1" t="s">
        <v>10</v>
      </c>
      <c r="F2010" s="1" t="str">
        <f>IFERROR(__xludf.DUMMYFUNCTION("GOOGLETRANSLATE(C2010,""fr"",""en"")"),"#VALUE!")</f>
        <v>#VALUE!</v>
      </c>
    </row>
    <row r="2011" ht="15.75" customHeight="1">
      <c r="A2011" s="1" t="s">
        <v>738</v>
      </c>
      <c r="B2011" s="1" t="s">
        <v>4599</v>
      </c>
      <c r="C2011" s="1" t="s">
        <v>4600</v>
      </c>
      <c r="D2011" s="1" t="s">
        <v>4162</v>
      </c>
      <c r="E2011" s="1" t="s">
        <v>10</v>
      </c>
      <c r="F2011" s="1" t="str">
        <f>IFERROR(__xludf.DUMMYFUNCTION("GOOGLETRANSLATE(C2011,""fr"",""en"")"),"#VALUE!")</f>
        <v>#VALUE!</v>
      </c>
    </row>
    <row r="2012" ht="15.75" customHeight="1">
      <c r="A2012" s="1" t="s">
        <v>4601</v>
      </c>
      <c r="B2012" s="1" t="s">
        <v>4602</v>
      </c>
      <c r="C2012" s="1" t="s">
        <v>4603</v>
      </c>
      <c r="D2012" s="1" t="s">
        <v>4162</v>
      </c>
      <c r="E2012" s="1" t="s">
        <v>10</v>
      </c>
      <c r="F2012" s="1" t="str">
        <f>IFERROR(__xludf.DUMMYFUNCTION("GOOGLETRANSLATE(C2012,""fr"",""en"")"),"#VALUE!")</f>
        <v>#VALUE!</v>
      </c>
    </row>
    <row r="2013" ht="15.75" customHeight="1">
      <c r="A2013" s="1" t="s">
        <v>4601</v>
      </c>
      <c r="B2013" s="1" t="s">
        <v>4604</v>
      </c>
      <c r="C2013" s="1" t="s">
        <v>4605</v>
      </c>
      <c r="D2013" s="1" t="s">
        <v>4162</v>
      </c>
      <c r="E2013" s="1" t="s">
        <v>10</v>
      </c>
      <c r="F2013" s="1" t="str">
        <f>IFERROR(__xludf.DUMMYFUNCTION("GOOGLETRANSLATE(C2013,""fr"",""en"")"),"#VALUE!")</f>
        <v>#VALUE!</v>
      </c>
    </row>
    <row r="2014" ht="15.75" customHeight="1">
      <c r="A2014" s="1" t="s">
        <v>4601</v>
      </c>
      <c r="B2014" s="1" t="s">
        <v>4606</v>
      </c>
      <c r="C2014" s="1" t="s">
        <v>4607</v>
      </c>
      <c r="D2014" s="1" t="s">
        <v>4162</v>
      </c>
      <c r="E2014" s="1" t="s">
        <v>10</v>
      </c>
      <c r="F2014" s="1" t="str">
        <f>IFERROR(__xludf.DUMMYFUNCTION("GOOGLETRANSLATE(C2014,""fr"",""en"")"),"#VALUE!")</f>
        <v>#VALUE!</v>
      </c>
    </row>
    <row r="2015" ht="15.75" customHeight="1">
      <c r="A2015" s="1" t="s">
        <v>4601</v>
      </c>
      <c r="B2015" s="1" t="s">
        <v>4608</v>
      </c>
      <c r="C2015" s="1" t="s">
        <v>4609</v>
      </c>
      <c r="D2015" s="1" t="s">
        <v>4162</v>
      </c>
      <c r="E2015" s="1" t="s">
        <v>10</v>
      </c>
      <c r="F2015" s="1" t="str">
        <f>IFERROR(__xludf.DUMMYFUNCTION("GOOGLETRANSLATE(C2015,""fr"",""en"")"),"#VALUE!")</f>
        <v>#VALUE!</v>
      </c>
    </row>
    <row r="2016" ht="15.75" customHeight="1">
      <c r="A2016" s="1" t="s">
        <v>4601</v>
      </c>
      <c r="B2016" s="1" t="s">
        <v>4610</v>
      </c>
      <c r="C2016" s="1" t="s">
        <v>4611</v>
      </c>
      <c r="D2016" s="1" t="s">
        <v>4162</v>
      </c>
      <c r="E2016" s="1" t="s">
        <v>10</v>
      </c>
      <c r="F2016" s="1" t="str">
        <f>IFERROR(__xludf.DUMMYFUNCTION("GOOGLETRANSLATE(C2016,""fr"",""en"")"),"#VALUE!")</f>
        <v>#VALUE!</v>
      </c>
    </row>
    <row r="2017" ht="15.75" customHeight="1">
      <c r="A2017" s="1" t="s">
        <v>4601</v>
      </c>
      <c r="B2017" s="1" t="s">
        <v>4612</v>
      </c>
      <c r="C2017" s="1" t="s">
        <v>4613</v>
      </c>
      <c r="D2017" s="1" t="s">
        <v>4162</v>
      </c>
      <c r="E2017" s="1" t="s">
        <v>10</v>
      </c>
      <c r="F2017" s="1" t="str">
        <f>IFERROR(__xludf.DUMMYFUNCTION("GOOGLETRANSLATE(C2017,""fr"",""en"")"),"#VALUE!")</f>
        <v>#VALUE!</v>
      </c>
    </row>
    <row r="2018" ht="15.75" customHeight="1">
      <c r="A2018" s="1" t="s">
        <v>4601</v>
      </c>
      <c r="B2018" s="1" t="s">
        <v>4614</v>
      </c>
      <c r="C2018" s="1" t="s">
        <v>4615</v>
      </c>
      <c r="D2018" s="1" t="s">
        <v>4162</v>
      </c>
      <c r="E2018" s="1" t="s">
        <v>10</v>
      </c>
      <c r="F2018" s="1" t="str">
        <f>IFERROR(__xludf.DUMMYFUNCTION("GOOGLETRANSLATE(C2018,""fr"",""en"")"),"#VALUE!")</f>
        <v>#VALUE!</v>
      </c>
    </row>
    <row r="2019" ht="15.75" customHeight="1">
      <c r="A2019" s="1" t="s">
        <v>4601</v>
      </c>
      <c r="B2019" s="1" t="s">
        <v>4616</v>
      </c>
      <c r="C2019" s="1" t="s">
        <v>4617</v>
      </c>
      <c r="D2019" s="1" t="s">
        <v>4162</v>
      </c>
      <c r="E2019" s="1" t="s">
        <v>10</v>
      </c>
      <c r="F2019" s="1" t="str">
        <f>IFERROR(__xludf.DUMMYFUNCTION("GOOGLETRANSLATE(C2019,""fr"",""en"")"),"#VALUE!")</f>
        <v>#VALUE!</v>
      </c>
    </row>
    <row r="2020" ht="15.75" customHeight="1">
      <c r="A2020" s="1" t="s">
        <v>4601</v>
      </c>
      <c r="B2020" s="1" t="s">
        <v>4618</v>
      </c>
      <c r="C2020" s="1" t="s">
        <v>4619</v>
      </c>
      <c r="D2020" s="1" t="s">
        <v>4162</v>
      </c>
      <c r="E2020" s="1" t="s">
        <v>10</v>
      </c>
      <c r="F2020" s="1" t="str">
        <f>IFERROR(__xludf.DUMMYFUNCTION("GOOGLETRANSLATE(C2020,""fr"",""en"")"),"#VALUE!")</f>
        <v>#VALUE!</v>
      </c>
    </row>
    <row r="2021" ht="15.75" customHeight="1">
      <c r="A2021" s="1" t="s">
        <v>4601</v>
      </c>
      <c r="B2021" s="1" t="s">
        <v>4620</v>
      </c>
      <c r="C2021" s="1" t="s">
        <v>4621</v>
      </c>
      <c r="D2021" s="1" t="s">
        <v>4162</v>
      </c>
      <c r="E2021" s="1" t="s">
        <v>10</v>
      </c>
      <c r="F2021" s="1" t="str">
        <f>IFERROR(__xludf.DUMMYFUNCTION("GOOGLETRANSLATE(C2021,""fr"",""en"")"),"#VALUE!")</f>
        <v>#VALUE!</v>
      </c>
    </row>
    <row r="2022" ht="15.75" customHeight="1">
      <c r="A2022" s="1" t="s">
        <v>4601</v>
      </c>
      <c r="B2022" s="1" t="s">
        <v>4622</v>
      </c>
      <c r="C2022" s="1" t="s">
        <v>4623</v>
      </c>
      <c r="D2022" s="1" t="s">
        <v>4162</v>
      </c>
      <c r="E2022" s="1" t="s">
        <v>10</v>
      </c>
      <c r="F2022" s="1" t="str">
        <f>IFERROR(__xludf.DUMMYFUNCTION("GOOGLETRANSLATE(C2022,""fr"",""en"")"),"#VALUE!")</f>
        <v>#VALUE!</v>
      </c>
    </row>
    <row r="2023" ht="15.75" customHeight="1">
      <c r="A2023" s="1" t="s">
        <v>4601</v>
      </c>
      <c r="B2023" s="1" t="s">
        <v>4624</v>
      </c>
      <c r="C2023" s="1" t="s">
        <v>4625</v>
      </c>
      <c r="D2023" s="1" t="s">
        <v>4162</v>
      </c>
      <c r="E2023" s="1" t="s">
        <v>10</v>
      </c>
      <c r="F2023" s="1" t="str">
        <f>IFERROR(__xludf.DUMMYFUNCTION("GOOGLETRANSLATE(C2023,""fr"",""en"")"),"#VALUE!")</f>
        <v>#VALUE!</v>
      </c>
    </row>
    <row r="2024" ht="15.75" customHeight="1">
      <c r="A2024" s="1" t="s">
        <v>4601</v>
      </c>
      <c r="B2024" s="1" t="s">
        <v>4626</v>
      </c>
      <c r="C2024" s="1" t="s">
        <v>4627</v>
      </c>
      <c r="D2024" s="1" t="s">
        <v>4162</v>
      </c>
      <c r="E2024" s="1" t="s">
        <v>10</v>
      </c>
      <c r="F2024" s="1" t="str">
        <f>IFERROR(__xludf.DUMMYFUNCTION("GOOGLETRANSLATE(C2024,""fr"",""en"")"),"#VALUE!")</f>
        <v>#VALUE!</v>
      </c>
    </row>
    <row r="2025" ht="15.75" customHeight="1">
      <c r="A2025" s="1" t="s">
        <v>741</v>
      </c>
      <c r="B2025" s="1" t="s">
        <v>4628</v>
      </c>
      <c r="C2025" s="1" t="s">
        <v>4629</v>
      </c>
      <c r="D2025" s="1" t="s">
        <v>4162</v>
      </c>
      <c r="E2025" s="1" t="s">
        <v>10</v>
      </c>
      <c r="F2025" s="1" t="str">
        <f>IFERROR(__xludf.DUMMYFUNCTION("GOOGLETRANSLATE(C2025,""fr"",""en"")"),"#VALUE!")</f>
        <v>#VALUE!</v>
      </c>
    </row>
    <row r="2026" ht="15.75" customHeight="1">
      <c r="A2026" s="1" t="s">
        <v>741</v>
      </c>
      <c r="B2026" s="1" t="s">
        <v>4630</v>
      </c>
      <c r="C2026" s="1" t="s">
        <v>4631</v>
      </c>
      <c r="D2026" s="1" t="s">
        <v>4162</v>
      </c>
      <c r="E2026" s="1" t="s">
        <v>10</v>
      </c>
      <c r="F2026" s="1" t="str">
        <f>IFERROR(__xludf.DUMMYFUNCTION("GOOGLETRANSLATE(C2026,""fr"",""en"")"),"#VALUE!")</f>
        <v>#VALUE!</v>
      </c>
    </row>
    <row r="2027" ht="15.75" customHeight="1">
      <c r="A2027" s="1" t="s">
        <v>741</v>
      </c>
      <c r="B2027" s="1" t="s">
        <v>4632</v>
      </c>
      <c r="C2027" s="1" t="s">
        <v>4633</v>
      </c>
      <c r="D2027" s="1" t="s">
        <v>4162</v>
      </c>
      <c r="E2027" s="1" t="s">
        <v>10</v>
      </c>
      <c r="F2027" s="1" t="str">
        <f>IFERROR(__xludf.DUMMYFUNCTION("GOOGLETRANSLATE(C2027,""fr"",""en"")"),"#VALUE!")</f>
        <v>#VALUE!</v>
      </c>
    </row>
    <row r="2028" ht="15.75" customHeight="1">
      <c r="A2028" s="1" t="s">
        <v>741</v>
      </c>
      <c r="B2028" s="1" t="s">
        <v>4634</v>
      </c>
      <c r="C2028" s="1" t="s">
        <v>4635</v>
      </c>
      <c r="D2028" s="1" t="s">
        <v>4162</v>
      </c>
      <c r="E2028" s="1" t="s">
        <v>10</v>
      </c>
      <c r="F2028" s="1" t="str">
        <f>IFERROR(__xludf.DUMMYFUNCTION("GOOGLETRANSLATE(C2028,""fr"",""en"")"),"#VALUE!")</f>
        <v>#VALUE!</v>
      </c>
    </row>
    <row r="2029" ht="15.75" customHeight="1">
      <c r="A2029" s="1" t="s">
        <v>741</v>
      </c>
      <c r="B2029" s="1" t="s">
        <v>4636</v>
      </c>
      <c r="C2029" s="1" t="s">
        <v>4637</v>
      </c>
      <c r="D2029" s="1" t="s">
        <v>4162</v>
      </c>
      <c r="E2029" s="1" t="s">
        <v>10</v>
      </c>
      <c r="F2029" s="1" t="str">
        <f>IFERROR(__xludf.DUMMYFUNCTION("GOOGLETRANSLATE(C2029,""fr"",""en"")"),"#VALUE!")</f>
        <v>#VALUE!</v>
      </c>
    </row>
    <row r="2030" ht="15.75" customHeight="1">
      <c r="A2030" s="1" t="s">
        <v>741</v>
      </c>
      <c r="B2030" s="1" t="s">
        <v>4638</v>
      </c>
      <c r="C2030" s="1" t="s">
        <v>4639</v>
      </c>
      <c r="D2030" s="1" t="s">
        <v>4162</v>
      </c>
      <c r="E2030" s="1" t="s">
        <v>10</v>
      </c>
      <c r="F2030" s="1" t="str">
        <f>IFERROR(__xludf.DUMMYFUNCTION("GOOGLETRANSLATE(C2030,""fr"",""en"")"),"#VALUE!")</f>
        <v>#VALUE!</v>
      </c>
    </row>
    <row r="2031" ht="15.75" customHeight="1">
      <c r="A2031" s="1" t="s">
        <v>741</v>
      </c>
      <c r="B2031" s="1" t="s">
        <v>4640</v>
      </c>
      <c r="C2031" s="1" t="s">
        <v>4641</v>
      </c>
      <c r="D2031" s="1" t="s">
        <v>4162</v>
      </c>
      <c r="E2031" s="1" t="s">
        <v>10</v>
      </c>
      <c r="F2031" s="1" t="str">
        <f>IFERROR(__xludf.DUMMYFUNCTION("GOOGLETRANSLATE(C2031,""fr"",""en"")"),"#VALUE!")</f>
        <v>#VALUE!</v>
      </c>
    </row>
    <row r="2032" ht="15.75" customHeight="1">
      <c r="A2032" s="1" t="s">
        <v>741</v>
      </c>
      <c r="B2032" s="1" t="s">
        <v>4642</v>
      </c>
      <c r="C2032" s="1" t="s">
        <v>4643</v>
      </c>
      <c r="D2032" s="1" t="s">
        <v>4162</v>
      </c>
      <c r="E2032" s="1" t="s">
        <v>10</v>
      </c>
      <c r="F2032" s="1" t="str">
        <f>IFERROR(__xludf.DUMMYFUNCTION("GOOGLETRANSLATE(C2032,""fr"",""en"")"),"#VALUE!")</f>
        <v>#VALUE!</v>
      </c>
    </row>
    <row r="2033" ht="15.75" customHeight="1">
      <c r="A2033" s="1" t="s">
        <v>741</v>
      </c>
      <c r="B2033" s="1" t="s">
        <v>4644</v>
      </c>
      <c r="C2033" s="1" t="s">
        <v>4645</v>
      </c>
      <c r="D2033" s="1" t="s">
        <v>4162</v>
      </c>
      <c r="E2033" s="1" t="s">
        <v>10</v>
      </c>
      <c r="F2033" s="1" t="str">
        <f>IFERROR(__xludf.DUMMYFUNCTION("GOOGLETRANSLATE(C2033,""fr"",""en"")"),"#VALUE!")</f>
        <v>#VALUE!</v>
      </c>
    </row>
    <row r="2034" ht="15.75" customHeight="1">
      <c r="A2034" s="1" t="s">
        <v>741</v>
      </c>
      <c r="B2034" s="1" t="s">
        <v>4646</v>
      </c>
      <c r="C2034" s="1" t="s">
        <v>4647</v>
      </c>
      <c r="D2034" s="1" t="s">
        <v>4162</v>
      </c>
      <c r="E2034" s="1" t="s">
        <v>10</v>
      </c>
      <c r="F2034" s="1" t="str">
        <f>IFERROR(__xludf.DUMMYFUNCTION("GOOGLETRANSLATE(C2034,""fr"",""en"")"),"#VALUE!")</f>
        <v>#VALUE!</v>
      </c>
    </row>
    <row r="2035" ht="15.75" customHeight="1">
      <c r="A2035" s="1" t="s">
        <v>741</v>
      </c>
      <c r="B2035" s="1" t="s">
        <v>4648</v>
      </c>
      <c r="C2035" s="1" t="s">
        <v>4649</v>
      </c>
      <c r="D2035" s="1" t="s">
        <v>4162</v>
      </c>
      <c r="E2035" s="1" t="s">
        <v>10</v>
      </c>
      <c r="F2035" s="1" t="str">
        <f>IFERROR(__xludf.DUMMYFUNCTION("GOOGLETRANSLATE(C2035,""fr"",""en"")"),"#VALUE!")</f>
        <v>#VALUE!</v>
      </c>
    </row>
    <row r="2036" ht="15.75" customHeight="1">
      <c r="A2036" s="1" t="s">
        <v>741</v>
      </c>
      <c r="B2036" s="1" t="s">
        <v>4650</v>
      </c>
      <c r="C2036" s="1" t="s">
        <v>4651</v>
      </c>
      <c r="D2036" s="1" t="s">
        <v>4162</v>
      </c>
      <c r="E2036" s="1" t="s">
        <v>10</v>
      </c>
      <c r="F2036" s="1" t="str">
        <f>IFERROR(__xludf.DUMMYFUNCTION("GOOGLETRANSLATE(C2036,""fr"",""en"")"),"#VALUE!")</f>
        <v>#VALUE!</v>
      </c>
    </row>
    <row r="2037" ht="15.75" customHeight="1">
      <c r="A2037" s="1" t="s">
        <v>741</v>
      </c>
      <c r="B2037" s="1" t="s">
        <v>4652</v>
      </c>
      <c r="C2037" s="1" t="s">
        <v>4653</v>
      </c>
      <c r="D2037" s="1" t="s">
        <v>4162</v>
      </c>
      <c r="E2037" s="1" t="s">
        <v>10</v>
      </c>
      <c r="F2037" s="1" t="str">
        <f>IFERROR(__xludf.DUMMYFUNCTION("GOOGLETRANSLATE(C2037,""fr"",""en"")"),"#VALUE!")</f>
        <v>#VALUE!</v>
      </c>
    </row>
    <row r="2038" ht="15.75" customHeight="1">
      <c r="A2038" s="1" t="s">
        <v>741</v>
      </c>
      <c r="B2038" s="1" t="s">
        <v>4654</v>
      </c>
      <c r="C2038" s="1" t="s">
        <v>4655</v>
      </c>
      <c r="D2038" s="1" t="s">
        <v>4162</v>
      </c>
      <c r="E2038" s="1" t="s">
        <v>10</v>
      </c>
      <c r="F2038" s="1" t="str">
        <f>IFERROR(__xludf.DUMMYFUNCTION("GOOGLETRANSLATE(C2038,""fr"",""en"")"),"#VALUE!")</f>
        <v>#VALUE!</v>
      </c>
    </row>
    <row r="2039" ht="15.75" customHeight="1">
      <c r="A2039" s="1" t="s">
        <v>741</v>
      </c>
      <c r="B2039" s="1" t="s">
        <v>4656</v>
      </c>
      <c r="C2039" s="1" t="s">
        <v>4657</v>
      </c>
      <c r="D2039" s="1" t="s">
        <v>4162</v>
      </c>
      <c r="E2039" s="1" t="s">
        <v>10</v>
      </c>
      <c r="F2039" s="1" t="str">
        <f>IFERROR(__xludf.DUMMYFUNCTION("GOOGLETRANSLATE(C2039,""fr"",""en"")"),"#VALUE!")</f>
        <v>#VALUE!</v>
      </c>
    </row>
    <row r="2040" ht="15.75" customHeight="1">
      <c r="A2040" s="1" t="s">
        <v>741</v>
      </c>
      <c r="B2040" s="1" t="s">
        <v>4658</v>
      </c>
      <c r="C2040" s="1" t="s">
        <v>4659</v>
      </c>
      <c r="D2040" s="1" t="s">
        <v>4162</v>
      </c>
      <c r="E2040" s="1" t="s">
        <v>10</v>
      </c>
      <c r="F2040" s="1" t="str">
        <f>IFERROR(__xludf.DUMMYFUNCTION("GOOGLETRANSLATE(C2040,""fr"",""en"")"),"#VALUE!")</f>
        <v>#VALUE!</v>
      </c>
    </row>
    <row r="2041" ht="15.75" customHeight="1">
      <c r="A2041" s="1" t="s">
        <v>741</v>
      </c>
      <c r="B2041" s="1" t="s">
        <v>4660</v>
      </c>
      <c r="C2041" s="1" t="s">
        <v>4661</v>
      </c>
      <c r="D2041" s="1" t="s">
        <v>4162</v>
      </c>
      <c r="E2041" s="1" t="s">
        <v>10</v>
      </c>
      <c r="F2041" s="1" t="str">
        <f>IFERROR(__xludf.DUMMYFUNCTION("GOOGLETRANSLATE(C2041,""fr"",""en"")"),"#VALUE!")</f>
        <v>#VALUE!</v>
      </c>
    </row>
    <row r="2042" ht="15.75" customHeight="1">
      <c r="A2042" s="1" t="s">
        <v>760</v>
      </c>
      <c r="B2042" s="1" t="s">
        <v>4662</v>
      </c>
      <c r="C2042" s="1" t="s">
        <v>4663</v>
      </c>
      <c r="D2042" s="1" t="s">
        <v>4162</v>
      </c>
      <c r="E2042" s="1" t="s">
        <v>10</v>
      </c>
      <c r="F2042" s="1" t="str">
        <f>IFERROR(__xludf.DUMMYFUNCTION("GOOGLETRANSLATE(C2042,""fr"",""en"")"),"#VALUE!")</f>
        <v>#VALUE!</v>
      </c>
    </row>
    <row r="2043" ht="15.75" customHeight="1">
      <c r="A2043" s="1" t="s">
        <v>760</v>
      </c>
      <c r="B2043" s="1" t="s">
        <v>4664</v>
      </c>
      <c r="C2043" s="1" t="s">
        <v>4665</v>
      </c>
      <c r="D2043" s="1" t="s">
        <v>4162</v>
      </c>
      <c r="E2043" s="1" t="s">
        <v>10</v>
      </c>
      <c r="F2043" s="1" t="str">
        <f>IFERROR(__xludf.DUMMYFUNCTION("GOOGLETRANSLATE(C2043,""fr"",""en"")"),"#VALUE!")</f>
        <v>#VALUE!</v>
      </c>
    </row>
    <row r="2044" ht="15.75" customHeight="1">
      <c r="A2044" s="1" t="s">
        <v>760</v>
      </c>
      <c r="B2044" s="1" t="s">
        <v>4666</v>
      </c>
      <c r="C2044" s="1" t="s">
        <v>4667</v>
      </c>
      <c r="D2044" s="1" t="s">
        <v>4162</v>
      </c>
      <c r="E2044" s="1" t="s">
        <v>10</v>
      </c>
      <c r="F2044" s="1" t="str">
        <f>IFERROR(__xludf.DUMMYFUNCTION("GOOGLETRANSLATE(C2044,""fr"",""en"")"),"#VALUE!")</f>
        <v>#VALUE!</v>
      </c>
    </row>
    <row r="2045" ht="15.75" customHeight="1">
      <c r="A2045" s="1" t="s">
        <v>760</v>
      </c>
      <c r="B2045" s="1" t="s">
        <v>4668</v>
      </c>
      <c r="C2045" s="1" t="s">
        <v>4669</v>
      </c>
      <c r="D2045" s="1" t="s">
        <v>4162</v>
      </c>
      <c r="E2045" s="1" t="s">
        <v>10</v>
      </c>
      <c r="F2045" s="1" t="str">
        <f>IFERROR(__xludf.DUMMYFUNCTION("GOOGLETRANSLATE(C2045,""fr"",""en"")"),"#VALUE!")</f>
        <v>#VALUE!</v>
      </c>
    </row>
    <row r="2046" ht="15.75" customHeight="1">
      <c r="A2046" s="1" t="s">
        <v>760</v>
      </c>
      <c r="B2046" s="1" t="s">
        <v>4670</v>
      </c>
      <c r="C2046" s="1" t="s">
        <v>4671</v>
      </c>
      <c r="D2046" s="1" t="s">
        <v>4162</v>
      </c>
      <c r="E2046" s="1" t="s">
        <v>10</v>
      </c>
      <c r="F2046" s="1" t="str">
        <f>IFERROR(__xludf.DUMMYFUNCTION("GOOGLETRANSLATE(C2046,""fr"",""en"")"),"#VALUE!")</f>
        <v>#VALUE!</v>
      </c>
    </row>
    <row r="2047" ht="15.75" customHeight="1">
      <c r="A2047" s="1" t="s">
        <v>760</v>
      </c>
      <c r="B2047" s="1" t="s">
        <v>4672</v>
      </c>
      <c r="C2047" s="1" t="s">
        <v>4673</v>
      </c>
      <c r="D2047" s="1" t="s">
        <v>4162</v>
      </c>
      <c r="E2047" s="1" t="s">
        <v>10</v>
      </c>
      <c r="F2047" s="1" t="str">
        <f>IFERROR(__xludf.DUMMYFUNCTION("GOOGLETRANSLATE(C2047,""fr"",""en"")"),"#VALUE!")</f>
        <v>#VALUE!</v>
      </c>
    </row>
    <row r="2048" ht="15.75" customHeight="1">
      <c r="A2048" s="1" t="s">
        <v>765</v>
      </c>
      <c r="B2048" s="1" t="s">
        <v>4674</v>
      </c>
      <c r="C2048" s="1" t="s">
        <v>4675</v>
      </c>
      <c r="D2048" s="1" t="s">
        <v>4162</v>
      </c>
      <c r="E2048" s="1" t="s">
        <v>10</v>
      </c>
      <c r="F2048" s="1" t="str">
        <f>IFERROR(__xludf.DUMMYFUNCTION("GOOGLETRANSLATE(C2048,""fr"",""en"")"),"#VALUE!")</f>
        <v>#VALUE!</v>
      </c>
    </row>
    <row r="2049" ht="15.75" customHeight="1">
      <c r="A2049" s="1" t="s">
        <v>765</v>
      </c>
      <c r="B2049" s="1" t="s">
        <v>4676</v>
      </c>
      <c r="C2049" s="1" t="s">
        <v>4677</v>
      </c>
      <c r="D2049" s="1" t="s">
        <v>4162</v>
      </c>
      <c r="E2049" s="1" t="s">
        <v>10</v>
      </c>
      <c r="F2049" s="1" t="str">
        <f>IFERROR(__xludf.DUMMYFUNCTION("GOOGLETRANSLATE(C2049,""fr"",""en"")"),"#VALUE!")</f>
        <v>#VALUE!</v>
      </c>
    </row>
    <row r="2050" ht="15.75" customHeight="1">
      <c r="A2050" s="1" t="s">
        <v>765</v>
      </c>
      <c r="B2050" s="1" t="s">
        <v>4678</v>
      </c>
      <c r="C2050" s="1" t="s">
        <v>4679</v>
      </c>
      <c r="D2050" s="1" t="s">
        <v>4162</v>
      </c>
      <c r="E2050" s="1" t="s">
        <v>10</v>
      </c>
      <c r="F2050" s="1" t="str">
        <f>IFERROR(__xludf.DUMMYFUNCTION("GOOGLETRANSLATE(C2050,""fr"",""en"")"),"#VALUE!")</f>
        <v>#VALUE!</v>
      </c>
    </row>
    <row r="2051" ht="15.75" customHeight="1">
      <c r="A2051" s="1" t="s">
        <v>765</v>
      </c>
      <c r="B2051" s="1" t="s">
        <v>4680</v>
      </c>
      <c r="C2051" s="1" t="s">
        <v>4681</v>
      </c>
      <c r="D2051" s="1" t="s">
        <v>4162</v>
      </c>
      <c r="E2051" s="1" t="s">
        <v>10</v>
      </c>
      <c r="F2051" s="1" t="str">
        <f>IFERROR(__xludf.DUMMYFUNCTION("GOOGLETRANSLATE(C2051,""fr"",""en"")"),"#VALUE!")</f>
        <v>#VALUE!</v>
      </c>
    </row>
    <row r="2052" ht="15.75" customHeight="1">
      <c r="A2052" s="1" t="s">
        <v>765</v>
      </c>
      <c r="B2052" s="1" t="s">
        <v>4682</v>
      </c>
      <c r="C2052" s="1" t="s">
        <v>4683</v>
      </c>
      <c r="D2052" s="1" t="s">
        <v>4162</v>
      </c>
      <c r="E2052" s="1" t="s">
        <v>10</v>
      </c>
      <c r="F2052" s="1" t="str">
        <f>IFERROR(__xludf.DUMMYFUNCTION("GOOGLETRANSLATE(C2052,""fr"",""en"")"),"#VALUE!")</f>
        <v>#VALUE!</v>
      </c>
    </row>
    <row r="2053" ht="15.75" customHeight="1">
      <c r="A2053" s="1" t="s">
        <v>765</v>
      </c>
      <c r="B2053" s="1" t="s">
        <v>4684</v>
      </c>
      <c r="C2053" s="1" t="s">
        <v>4685</v>
      </c>
      <c r="D2053" s="1" t="s">
        <v>4162</v>
      </c>
      <c r="E2053" s="1" t="s">
        <v>10</v>
      </c>
      <c r="F2053" s="1" t="str">
        <f>IFERROR(__xludf.DUMMYFUNCTION("GOOGLETRANSLATE(C2053,""fr"",""en"")"),"#VALUE!")</f>
        <v>#VALUE!</v>
      </c>
    </row>
    <row r="2054" ht="15.75" customHeight="1">
      <c r="A2054" s="1" t="s">
        <v>765</v>
      </c>
      <c r="B2054" s="1" t="s">
        <v>4686</v>
      </c>
      <c r="C2054" s="1" t="s">
        <v>4687</v>
      </c>
      <c r="D2054" s="1" t="s">
        <v>4162</v>
      </c>
      <c r="E2054" s="1" t="s">
        <v>10</v>
      </c>
      <c r="F2054" s="1" t="str">
        <f>IFERROR(__xludf.DUMMYFUNCTION("GOOGLETRANSLATE(C2054,""fr"",""en"")"),"#VALUE!")</f>
        <v>#VALUE!</v>
      </c>
    </row>
    <row r="2055" ht="15.75" customHeight="1">
      <c r="A2055" s="1" t="s">
        <v>765</v>
      </c>
      <c r="B2055" s="1" t="s">
        <v>4688</v>
      </c>
      <c r="C2055" s="1" t="s">
        <v>4689</v>
      </c>
      <c r="D2055" s="1" t="s">
        <v>4162</v>
      </c>
      <c r="E2055" s="1" t="s">
        <v>10</v>
      </c>
      <c r="F2055" s="1" t="str">
        <f>IFERROR(__xludf.DUMMYFUNCTION("GOOGLETRANSLATE(C2055,""fr"",""en"")"),"Very satisfied. I highly recommend !!! Very competent advisor, fast service, and no telephone waiting. Very economical and very reliable insurance.")</f>
        <v>Very satisfied. I highly recommend !!! Very competent advisor, fast service, and no telephone waiting. Very economical and very reliable insurance.</v>
      </c>
    </row>
    <row r="2056" ht="15.75" customHeight="1">
      <c r="A2056" s="1" t="s">
        <v>765</v>
      </c>
      <c r="B2056" s="1" t="s">
        <v>4690</v>
      </c>
      <c r="C2056" s="1" t="s">
        <v>4691</v>
      </c>
      <c r="D2056" s="1" t="s">
        <v>4162</v>
      </c>
      <c r="E2056" s="1" t="s">
        <v>10</v>
      </c>
      <c r="F2056" s="1" t="str">
        <f>IFERROR(__xludf.DUMMYFUNCTION("GOOGLETRANSLATE(C2056,""fr"",""en"")"),"damage that we cannot see certain details such as the contents of the trunk content for example! Fast service, suitable price but less interesting than a few years ago compared to other insurers.")</f>
        <v>damage that we cannot see certain details such as the contents of the trunk content for example! Fast service, suitable price but less interesting than a few years ago compared to other insurers.</v>
      </c>
    </row>
    <row r="2057" ht="15.75" customHeight="1">
      <c r="A2057" s="1" t="s">
        <v>765</v>
      </c>
      <c r="B2057" s="1" t="s">
        <v>4692</v>
      </c>
      <c r="C2057" s="1" t="s">
        <v>4693</v>
      </c>
      <c r="D2057" s="1" t="s">
        <v>4162</v>
      </c>
      <c r="E2057" s="1" t="s">
        <v>10</v>
      </c>
      <c r="F2057" s="1" t="str">
        <f>IFERROR(__xludf.DUMMYFUNCTION("GOOGLETRANSLATE(C2057,""fr"",""en"")"),"#VALUE!")</f>
        <v>#VALUE!</v>
      </c>
    </row>
    <row r="2058" ht="15.75" customHeight="1">
      <c r="A2058" s="1" t="s">
        <v>765</v>
      </c>
      <c r="B2058" s="1" t="s">
        <v>4694</v>
      </c>
      <c r="C2058" s="1" t="s">
        <v>4695</v>
      </c>
      <c r="D2058" s="1" t="s">
        <v>4162</v>
      </c>
      <c r="E2058" s="1" t="s">
        <v>10</v>
      </c>
      <c r="F2058" s="1" t="str">
        <f>IFERROR(__xludf.DUMMYFUNCTION("GOOGLETRANSLATE(C2058,""fr"",""en"")"),"#VALUE!")</f>
        <v>#VALUE!</v>
      </c>
    </row>
    <row r="2059" ht="15.75" customHeight="1">
      <c r="A2059" s="1" t="s">
        <v>765</v>
      </c>
      <c r="B2059" s="1" t="s">
        <v>4696</v>
      </c>
      <c r="C2059" s="1" t="s">
        <v>4697</v>
      </c>
      <c r="D2059" s="1" t="s">
        <v>4162</v>
      </c>
      <c r="E2059" s="1" t="s">
        <v>10</v>
      </c>
      <c r="F2059" s="1" t="str">
        <f>IFERROR(__xludf.DUMMYFUNCTION("GOOGLETRANSLATE(C2059,""fr"",""en"")"),"#VALUE!")</f>
        <v>#VALUE!</v>
      </c>
    </row>
    <row r="2060" ht="15.75" customHeight="1">
      <c r="A2060" s="1" t="s">
        <v>778</v>
      </c>
      <c r="B2060" s="1" t="s">
        <v>4698</v>
      </c>
      <c r="C2060" s="1" t="s">
        <v>4699</v>
      </c>
      <c r="D2060" s="1" t="s">
        <v>4162</v>
      </c>
      <c r="E2060" s="1" t="s">
        <v>10</v>
      </c>
      <c r="F2060" s="1" t="str">
        <f>IFERROR(__xludf.DUMMYFUNCTION("GOOGLETRANSLATE(C2060,""fr"",""en"")"),"#VALUE!")</f>
        <v>#VALUE!</v>
      </c>
    </row>
    <row r="2061" ht="15.75" customHeight="1">
      <c r="A2061" s="1" t="s">
        <v>778</v>
      </c>
      <c r="B2061" s="1" t="s">
        <v>4700</v>
      </c>
      <c r="C2061" s="1" t="s">
        <v>4701</v>
      </c>
      <c r="D2061" s="1" t="s">
        <v>4162</v>
      </c>
      <c r="E2061" s="1" t="s">
        <v>10</v>
      </c>
      <c r="F2061" s="1" t="str">
        <f>IFERROR(__xludf.DUMMYFUNCTION("GOOGLETRANSLATE(C2061,""fr"",""en"")"),"#VALUE!")</f>
        <v>#VALUE!</v>
      </c>
    </row>
    <row r="2062" ht="15.75" customHeight="1">
      <c r="A2062" s="1" t="s">
        <v>778</v>
      </c>
      <c r="B2062" s="1" t="s">
        <v>4702</v>
      </c>
      <c r="C2062" s="1" t="s">
        <v>4703</v>
      </c>
      <c r="D2062" s="1" t="s">
        <v>4162</v>
      </c>
      <c r="E2062" s="1" t="s">
        <v>10</v>
      </c>
      <c r="F2062" s="1" t="str">
        <f>IFERROR(__xludf.DUMMYFUNCTION("GOOGLETRANSLATE(C2062,""fr"",""en"")"),"#VALUE!")</f>
        <v>#VALUE!</v>
      </c>
    </row>
    <row r="2063" ht="15.75" customHeight="1">
      <c r="A2063" s="1" t="s">
        <v>778</v>
      </c>
      <c r="B2063" s="1" t="s">
        <v>4704</v>
      </c>
      <c r="C2063" s="1" t="s">
        <v>4705</v>
      </c>
      <c r="D2063" s="1" t="s">
        <v>4162</v>
      </c>
      <c r="E2063" s="1" t="s">
        <v>10</v>
      </c>
      <c r="F2063" s="1" t="str">
        <f>IFERROR(__xludf.DUMMYFUNCTION("GOOGLETRANSLATE(C2063,""fr"",""en"")"),"#VALUE!")</f>
        <v>#VALUE!</v>
      </c>
    </row>
    <row r="2064" ht="15.75" customHeight="1">
      <c r="A2064" s="1" t="s">
        <v>778</v>
      </c>
      <c r="B2064" s="1" t="s">
        <v>4706</v>
      </c>
      <c r="C2064" s="1" t="s">
        <v>4707</v>
      </c>
      <c r="D2064" s="1" t="s">
        <v>4162</v>
      </c>
      <c r="E2064" s="1" t="s">
        <v>10</v>
      </c>
      <c r="F2064" s="1" t="str">
        <f>IFERROR(__xludf.DUMMYFUNCTION("GOOGLETRANSLATE(C2064,""fr"",""en"")"),"#VALUE!")</f>
        <v>#VALUE!</v>
      </c>
    </row>
    <row r="2065" ht="15.75" customHeight="1">
      <c r="A2065" s="1" t="s">
        <v>778</v>
      </c>
      <c r="B2065" s="1" t="s">
        <v>4708</v>
      </c>
      <c r="C2065" s="1" t="s">
        <v>4709</v>
      </c>
      <c r="D2065" s="1" t="s">
        <v>4162</v>
      </c>
      <c r="E2065" s="1" t="s">
        <v>10</v>
      </c>
      <c r="F2065" s="1" t="str">
        <f>IFERROR(__xludf.DUMMYFUNCTION("GOOGLETRANSLATE(C2065,""fr"",""en"")"),"#VALUE!")</f>
        <v>#VALUE!</v>
      </c>
    </row>
    <row r="2066" ht="15.75" customHeight="1">
      <c r="A2066" s="1" t="s">
        <v>778</v>
      </c>
      <c r="B2066" s="1" t="s">
        <v>4710</v>
      </c>
      <c r="C2066" s="1" t="s">
        <v>4711</v>
      </c>
      <c r="D2066" s="1" t="s">
        <v>4162</v>
      </c>
      <c r="E2066" s="1" t="s">
        <v>10</v>
      </c>
      <c r="F2066" s="1" t="str">
        <f>IFERROR(__xludf.DUMMYFUNCTION("GOOGLETRANSLATE(C2066,""fr"",""en"")"),"#VALUE!")</f>
        <v>#VALUE!</v>
      </c>
    </row>
    <row r="2067" ht="15.75" customHeight="1">
      <c r="A2067" s="1" t="s">
        <v>778</v>
      </c>
      <c r="B2067" s="1" t="s">
        <v>4712</v>
      </c>
      <c r="C2067" s="1" t="s">
        <v>4713</v>
      </c>
      <c r="D2067" s="1" t="s">
        <v>4162</v>
      </c>
      <c r="E2067" s="1" t="s">
        <v>10</v>
      </c>
      <c r="F2067" s="1" t="str">
        <f>IFERROR(__xludf.DUMMYFUNCTION("GOOGLETRANSLATE(C2067,""fr"",""en"")"),"#VALUE!")</f>
        <v>#VALUE!</v>
      </c>
    </row>
    <row r="2068" ht="15.75" customHeight="1">
      <c r="A2068" s="1" t="s">
        <v>797</v>
      </c>
      <c r="B2068" s="1" t="s">
        <v>4714</v>
      </c>
      <c r="C2068" s="1" t="s">
        <v>4715</v>
      </c>
      <c r="D2068" s="1" t="s">
        <v>4162</v>
      </c>
      <c r="E2068" s="1" t="s">
        <v>10</v>
      </c>
      <c r="F2068" s="1" t="str">
        <f>IFERROR(__xludf.DUMMYFUNCTION("GOOGLETRANSLATE(C2068,""fr"",""en"")"),"#VALUE!")</f>
        <v>#VALUE!</v>
      </c>
    </row>
    <row r="2069" ht="15.75" customHeight="1">
      <c r="A2069" s="1" t="s">
        <v>797</v>
      </c>
      <c r="B2069" s="1" t="s">
        <v>4716</v>
      </c>
      <c r="C2069" s="1" t="s">
        <v>4717</v>
      </c>
      <c r="D2069" s="1" t="s">
        <v>4162</v>
      </c>
      <c r="E2069" s="1" t="s">
        <v>10</v>
      </c>
      <c r="F2069" s="1" t="str">
        <f>IFERROR(__xludf.DUMMYFUNCTION("GOOGLETRANSLATE(C2069,""fr"",""en"")"),"Prices suit me. Very fast subscription. Very interesting options
I hope the services will live up to the commitments made.")</f>
        <v>Prices suit me. Very fast subscription. Very interesting options
I hope the services will live up to the commitments made.</v>
      </c>
    </row>
    <row r="2070" ht="15.75" customHeight="1">
      <c r="A2070" s="1" t="s">
        <v>797</v>
      </c>
      <c r="B2070" s="1" t="s">
        <v>4718</v>
      </c>
      <c r="C2070" s="1" t="s">
        <v>4719</v>
      </c>
      <c r="D2070" s="1" t="s">
        <v>4162</v>
      </c>
      <c r="E2070" s="1" t="s">
        <v>10</v>
      </c>
      <c r="F2070" s="1" t="str">
        <f>IFERROR(__xludf.DUMMYFUNCTION("GOOGLETRANSLATE(C2070,""fr"",""en"")"),"#VALUE!")</f>
        <v>#VALUE!</v>
      </c>
    </row>
    <row r="2071" ht="15.75" customHeight="1">
      <c r="A2071" s="1" t="s">
        <v>797</v>
      </c>
      <c r="B2071" s="1" t="s">
        <v>4720</v>
      </c>
      <c r="C2071" s="1" t="s">
        <v>4721</v>
      </c>
      <c r="D2071" s="1" t="s">
        <v>4162</v>
      </c>
      <c r="E2071" s="1" t="s">
        <v>10</v>
      </c>
      <c r="F2071" s="1" t="str">
        <f>IFERROR(__xludf.DUMMYFUNCTION("GOOGLETRANSLATE(C2071,""fr"",""en"")"),"#VALUE!")</f>
        <v>#VALUE!</v>
      </c>
    </row>
    <row r="2072" ht="15.75" customHeight="1">
      <c r="A2072" s="1" t="s">
        <v>797</v>
      </c>
      <c r="B2072" s="1" t="s">
        <v>4722</v>
      </c>
      <c r="C2072" s="1" t="s">
        <v>4723</v>
      </c>
      <c r="D2072" s="1" t="s">
        <v>4162</v>
      </c>
      <c r="E2072" s="1" t="s">
        <v>10</v>
      </c>
      <c r="F2072" s="1" t="str">
        <f>IFERROR(__xludf.DUMMYFUNCTION("GOOGLETRANSLATE(C2072,""fr"",""en"")"),"#VALUE!")</f>
        <v>#VALUE!</v>
      </c>
    </row>
    <row r="2073" ht="15.75" customHeight="1">
      <c r="A2073" s="1" t="s">
        <v>797</v>
      </c>
      <c r="B2073" s="1" t="s">
        <v>4724</v>
      </c>
      <c r="C2073" s="1" t="s">
        <v>4725</v>
      </c>
      <c r="D2073" s="1" t="s">
        <v>4162</v>
      </c>
      <c r="E2073" s="1" t="s">
        <v>10</v>
      </c>
      <c r="F2073" s="1" t="str">
        <f>IFERROR(__xludf.DUMMYFUNCTION("GOOGLETRANSLATE(C2073,""fr"",""en"")"),"#VALUE!")</f>
        <v>#VALUE!</v>
      </c>
    </row>
    <row r="2074" ht="15.75" customHeight="1">
      <c r="A2074" s="1" t="s">
        <v>797</v>
      </c>
      <c r="B2074" s="1" t="s">
        <v>4726</v>
      </c>
      <c r="C2074" s="1" t="s">
        <v>4727</v>
      </c>
      <c r="D2074" s="1" t="s">
        <v>4162</v>
      </c>
      <c r="E2074" s="1" t="s">
        <v>10</v>
      </c>
      <c r="F2074" s="1" t="str">
        <f>IFERROR(__xludf.DUMMYFUNCTION("GOOGLETRANSLATE(C2074,""fr"",""en"")"),"#VALUE!")</f>
        <v>#VALUE!</v>
      </c>
    </row>
    <row r="2075" ht="15.75" customHeight="1">
      <c r="A2075" s="1" t="s">
        <v>797</v>
      </c>
      <c r="B2075" s="1" t="s">
        <v>4728</v>
      </c>
      <c r="C2075" s="1" t="s">
        <v>4729</v>
      </c>
      <c r="D2075" s="1" t="s">
        <v>4162</v>
      </c>
      <c r="E2075" s="1" t="s">
        <v>10</v>
      </c>
      <c r="F2075" s="1" t="str">
        <f>IFERROR(__xludf.DUMMYFUNCTION("GOOGLETRANSLATE(C2075,""fr"",""en"")"),"#VALUE!")</f>
        <v>#VALUE!</v>
      </c>
    </row>
    <row r="2076" ht="15.75" customHeight="1">
      <c r="A2076" s="1" t="s">
        <v>797</v>
      </c>
      <c r="B2076" s="1" t="s">
        <v>4730</v>
      </c>
      <c r="C2076" s="1" t="s">
        <v>4731</v>
      </c>
      <c r="D2076" s="1" t="s">
        <v>4162</v>
      </c>
      <c r="E2076" s="1" t="s">
        <v>10</v>
      </c>
      <c r="F2076" s="1" t="str">
        <f>IFERROR(__xludf.DUMMYFUNCTION("GOOGLETRANSLATE(C2076,""fr"",""en"")"),"#VALUE!")</f>
        <v>#VALUE!</v>
      </c>
    </row>
    <row r="2077" ht="15.75" customHeight="1">
      <c r="A2077" s="1" t="s">
        <v>797</v>
      </c>
      <c r="B2077" s="1" t="s">
        <v>4732</v>
      </c>
      <c r="C2077" s="1" t="s">
        <v>4733</v>
      </c>
      <c r="D2077" s="1" t="s">
        <v>4162</v>
      </c>
      <c r="E2077" s="1" t="s">
        <v>10</v>
      </c>
      <c r="F2077" s="1" t="str">
        <f>IFERROR(__xludf.DUMMYFUNCTION("GOOGLETRANSLATE(C2077,""fr"",""en"")"),"#VALUE!")</f>
        <v>#VALUE!</v>
      </c>
    </row>
    <row r="2078" ht="15.75" customHeight="1">
      <c r="A2078" s="1" t="s">
        <v>797</v>
      </c>
      <c r="B2078" s="1" t="s">
        <v>4734</v>
      </c>
      <c r="C2078" s="1" t="s">
        <v>4735</v>
      </c>
      <c r="D2078" s="1" t="s">
        <v>4162</v>
      </c>
      <c r="E2078" s="1" t="s">
        <v>10</v>
      </c>
      <c r="F2078" s="1" t="str">
        <f>IFERROR(__xludf.DUMMYFUNCTION("GOOGLETRANSLATE(C2078,""fr"",""en"")"),"#VALUE!")</f>
        <v>#VALUE!</v>
      </c>
    </row>
    <row r="2079" ht="15.75" customHeight="1">
      <c r="A2079" s="1" t="s">
        <v>797</v>
      </c>
      <c r="B2079" s="1" t="s">
        <v>4736</v>
      </c>
      <c r="C2079" s="1" t="s">
        <v>4737</v>
      </c>
      <c r="D2079" s="1" t="s">
        <v>4162</v>
      </c>
      <c r="E2079" s="1" t="s">
        <v>10</v>
      </c>
      <c r="F2079" s="1" t="str">
        <f>IFERROR(__xludf.DUMMYFUNCTION("GOOGLETRANSLATE(C2079,""fr"",""en"")"),"#VALUE!")</f>
        <v>#VALUE!</v>
      </c>
    </row>
    <row r="2080" ht="15.75" customHeight="1">
      <c r="A2080" s="1" t="s">
        <v>797</v>
      </c>
      <c r="B2080" s="1" t="s">
        <v>4738</v>
      </c>
      <c r="C2080" s="1" t="s">
        <v>4739</v>
      </c>
      <c r="D2080" s="1" t="s">
        <v>4162</v>
      </c>
      <c r="E2080" s="1" t="s">
        <v>10</v>
      </c>
      <c r="F2080" s="1" t="str">
        <f>IFERROR(__xludf.DUMMYFUNCTION("GOOGLETRANSLATE(C2080,""fr"",""en"")"),"#VALUE!")</f>
        <v>#VALUE!</v>
      </c>
    </row>
    <row r="2081" ht="15.75" customHeight="1">
      <c r="A2081" s="1" t="s">
        <v>797</v>
      </c>
      <c r="B2081" s="1" t="s">
        <v>4740</v>
      </c>
      <c r="C2081" s="1" t="s">
        <v>4741</v>
      </c>
      <c r="D2081" s="1" t="s">
        <v>4162</v>
      </c>
      <c r="E2081" s="1" t="s">
        <v>10</v>
      </c>
      <c r="F2081" s="1" t="str">
        <f>IFERROR(__xludf.DUMMYFUNCTION("GOOGLETRANSLATE(C2081,""fr"",""en"")"),"#VALUE!")</f>
        <v>#VALUE!</v>
      </c>
    </row>
    <row r="2082" ht="15.75" customHeight="1">
      <c r="A2082" s="1" t="s">
        <v>797</v>
      </c>
      <c r="B2082" s="1" t="s">
        <v>4742</v>
      </c>
      <c r="C2082" s="1" t="s">
        <v>4743</v>
      </c>
      <c r="D2082" s="1" t="s">
        <v>4162</v>
      </c>
      <c r="E2082" s="1" t="s">
        <v>10</v>
      </c>
      <c r="F2082" s="1" t="str">
        <f>IFERROR(__xludf.DUMMYFUNCTION("GOOGLETRANSLATE(C2082,""fr"",""en"")"),"#VALUE!")</f>
        <v>#VALUE!</v>
      </c>
    </row>
    <row r="2083" ht="15.75" customHeight="1">
      <c r="A2083" s="1" t="s">
        <v>800</v>
      </c>
      <c r="B2083" s="1" t="s">
        <v>4744</v>
      </c>
      <c r="C2083" s="1" t="s">
        <v>4745</v>
      </c>
      <c r="D2083" s="1" t="s">
        <v>4162</v>
      </c>
      <c r="E2083" s="1" t="s">
        <v>10</v>
      </c>
      <c r="F2083" s="1" t="str">
        <f>IFERROR(__xludf.DUMMYFUNCTION("GOOGLETRANSLATE(C2083,""fr"",""en"")"),"#VALUE!")</f>
        <v>#VALUE!</v>
      </c>
    </row>
    <row r="2084" ht="15.75" customHeight="1">
      <c r="A2084" s="1" t="s">
        <v>800</v>
      </c>
      <c r="B2084" s="1" t="s">
        <v>4746</v>
      </c>
      <c r="C2084" s="1" t="s">
        <v>4747</v>
      </c>
      <c r="D2084" s="1" t="s">
        <v>4162</v>
      </c>
      <c r="E2084" s="1" t="s">
        <v>10</v>
      </c>
      <c r="F2084" s="1" t="str">
        <f>IFERROR(__xludf.DUMMYFUNCTION("GOOGLETRANSLATE(C2084,""fr"",""en"")"),"#VALUE!")</f>
        <v>#VALUE!</v>
      </c>
    </row>
    <row r="2085" ht="15.75" customHeight="1">
      <c r="A2085" s="1" t="s">
        <v>800</v>
      </c>
      <c r="B2085" s="1" t="s">
        <v>4748</v>
      </c>
      <c r="C2085" s="1" t="s">
        <v>4749</v>
      </c>
      <c r="D2085" s="1" t="s">
        <v>4162</v>
      </c>
      <c r="E2085" s="1" t="s">
        <v>10</v>
      </c>
      <c r="F2085" s="1" t="str">
        <f>IFERROR(__xludf.DUMMYFUNCTION("GOOGLETRANSLATE(C2085,""fr"",""en"")"),"#VALUE!")</f>
        <v>#VALUE!</v>
      </c>
    </row>
    <row r="2086" ht="15.75" customHeight="1">
      <c r="A2086" s="1" t="s">
        <v>800</v>
      </c>
      <c r="B2086" s="1" t="s">
        <v>4750</v>
      </c>
      <c r="C2086" s="1" t="s">
        <v>4751</v>
      </c>
      <c r="D2086" s="1" t="s">
        <v>4162</v>
      </c>
      <c r="E2086" s="1" t="s">
        <v>10</v>
      </c>
      <c r="F2086" s="1" t="str">
        <f>IFERROR(__xludf.DUMMYFUNCTION("GOOGLETRANSLATE(C2086,""fr"",""en"")"),"#VALUE!")</f>
        <v>#VALUE!</v>
      </c>
    </row>
    <row r="2087" ht="15.75" customHeight="1">
      <c r="A2087" s="1" t="s">
        <v>800</v>
      </c>
      <c r="B2087" s="1" t="s">
        <v>4752</v>
      </c>
      <c r="C2087" s="1" t="s">
        <v>4753</v>
      </c>
      <c r="D2087" s="1" t="s">
        <v>4162</v>
      </c>
      <c r="E2087" s="1" t="s">
        <v>10</v>
      </c>
      <c r="F2087" s="1" t="str">
        <f>IFERROR(__xludf.DUMMYFUNCTION("GOOGLETRANSLATE(C2087,""fr"",""en"")"),"#VALUE!")</f>
        <v>#VALUE!</v>
      </c>
    </row>
    <row r="2088" ht="15.75" customHeight="1">
      <c r="A2088" s="1" t="s">
        <v>800</v>
      </c>
      <c r="B2088" s="1" t="s">
        <v>4754</v>
      </c>
      <c r="C2088" s="1" t="s">
        <v>4755</v>
      </c>
      <c r="D2088" s="1" t="s">
        <v>4162</v>
      </c>
      <c r="E2088" s="1" t="s">
        <v>10</v>
      </c>
      <c r="F2088" s="1" t="str">
        <f>IFERROR(__xludf.DUMMYFUNCTION("GOOGLETRANSLATE(C2088,""fr"",""en"")"),"#VALUE!")</f>
        <v>#VALUE!</v>
      </c>
    </row>
    <row r="2089" ht="15.75" customHeight="1">
      <c r="A2089" s="1" t="s">
        <v>800</v>
      </c>
      <c r="B2089" s="1" t="s">
        <v>4756</v>
      </c>
      <c r="C2089" s="1" t="s">
        <v>4757</v>
      </c>
      <c r="D2089" s="1" t="s">
        <v>4162</v>
      </c>
      <c r="E2089" s="1" t="s">
        <v>10</v>
      </c>
      <c r="F2089" s="1" t="str">
        <f>IFERROR(__xludf.DUMMYFUNCTION("GOOGLETRANSLATE(C2089,""fr"",""en"")"),"#VALUE!")</f>
        <v>#VALUE!</v>
      </c>
    </row>
    <row r="2090" ht="15.75" customHeight="1">
      <c r="A2090" s="1" t="s">
        <v>800</v>
      </c>
      <c r="B2090" s="1" t="s">
        <v>4758</v>
      </c>
      <c r="C2090" s="1" t="s">
        <v>4759</v>
      </c>
      <c r="D2090" s="1" t="s">
        <v>4162</v>
      </c>
      <c r="E2090" s="1" t="s">
        <v>10</v>
      </c>
      <c r="F2090" s="1" t="str">
        <f>IFERROR(__xludf.DUMMYFUNCTION("GOOGLETRANSLATE(C2090,""fr"",""en"")"),"#VALUE!")</f>
        <v>#VALUE!</v>
      </c>
    </row>
    <row r="2091" ht="15.75" customHeight="1">
      <c r="A2091" s="1" t="s">
        <v>800</v>
      </c>
      <c r="B2091" s="1" t="s">
        <v>4760</v>
      </c>
      <c r="C2091" s="1" t="s">
        <v>4761</v>
      </c>
      <c r="D2091" s="1" t="s">
        <v>4162</v>
      </c>
      <c r="E2091" s="1" t="s">
        <v>10</v>
      </c>
      <c r="F2091" s="1" t="str">
        <f>IFERROR(__xludf.DUMMYFUNCTION("GOOGLETRANSLATE(C2091,""fr"",""en"")"),"#VALUE!")</f>
        <v>#VALUE!</v>
      </c>
    </row>
    <row r="2092" ht="15.75" customHeight="1">
      <c r="A2092" s="1" t="s">
        <v>800</v>
      </c>
      <c r="B2092" s="1" t="s">
        <v>4762</v>
      </c>
      <c r="C2092" s="1" t="s">
        <v>4763</v>
      </c>
      <c r="D2092" s="1" t="s">
        <v>4162</v>
      </c>
      <c r="E2092" s="1" t="s">
        <v>10</v>
      </c>
      <c r="F2092" s="1" t="str">
        <f>IFERROR(__xludf.DUMMYFUNCTION("GOOGLETRANSLATE(C2092,""fr"",""en"")"),"#VALUE!")</f>
        <v>#VALUE!</v>
      </c>
    </row>
    <row r="2093" ht="15.75" customHeight="1">
      <c r="A2093" s="1" t="s">
        <v>800</v>
      </c>
      <c r="B2093" s="1" t="s">
        <v>4764</v>
      </c>
      <c r="C2093" s="1" t="s">
        <v>4765</v>
      </c>
      <c r="D2093" s="1" t="s">
        <v>4162</v>
      </c>
      <c r="E2093" s="1" t="s">
        <v>10</v>
      </c>
      <c r="F2093" s="1" t="str">
        <f>IFERROR(__xludf.DUMMYFUNCTION("GOOGLETRANSLATE(C2093,""fr"",""en"")"),"#VALUE!")</f>
        <v>#VALUE!</v>
      </c>
    </row>
    <row r="2094" ht="15.75" customHeight="1">
      <c r="A2094" s="1" t="s">
        <v>800</v>
      </c>
      <c r="B2094" s="1" t="s">
        <v>4766</v>
      </c>
      <c r="C2094" s="1" t="s">
        <v>4767</v>
      </c>
      <c r="D2094" s="1" t="s">
        <v>4162</v>
      </c>
      <c r="E2094" s="1" t="s">
        <v>10</v>
      </c>
      <c r="F2094" s="1" t="str">
        <f>IFERROR(__xludf.DUMMYFUNCTION("GOOGLETRANSLATE(C2094,""fr"",""en"")"),"#VALUE!")</f>
        <v>#VALUE!</v>
      </c>
    </row>
    <row r="2095" ht="15.75" customHeight="1">
      <c r="A2095" s="1" t="s">
        <v>800</v>
      </c>
      <c r="B2095" s="1" t="s">
        <v>4768</v>
      </c>
      <c r="C2095" s="1" t="s">
        <v>4769</v>
      </c>
      <c r="D2095" s="1" t="s">
        <v>4162</v>
      </c>
      <c r="E2095" s="1" t="s">
        <v>10</v>
      </c>
      <c r="F2095" s="1" t="str">
        <f>IFERROR(__xludf.DUMMYFUNCTION("GOOGLETRANSLATE(C2095,""fr"",""en"")"),"#VALUE!")</f>
        <v>#VALUE!</v>
      </c>
    </row>
    <row r="2096" ht="15.75" customHeight="1">
      <c r="A2096" s="1" t="s">
        <v>800</v>
      </c>
      <c r="B2096" s="1" t="s">
        <v>4770</v>
      </c>
      <c r="C2096" s="1" t="s">
        <v>4771</v>
      </c>
      <c r="D2096" s="1" t="s">
        <v>4162</v>
      </c>
      <c r="E2096" s="1" t="s">
        <v>10</v>
      </c>
      <c r="F2096" s="1" t="str">
        <f>IFERROR(__xludf.DUMMYFUNCTION("GOOGLETRANSLATE(C2096,""fr"",""en"")"),"#VALUE!")</f>
        <v>#VALUE!</v>
      </c>
    </row>
    <row r="2097" ht="15.75" customHeight="1">
      <c r="A2097" s="1" t="s">
        <v>800</v>
      </c>
      <c r="B2097" s="1" t="s">
        <v>4772</v>
      </c>
      <c r="C2097" s="1" t="s">
        <v>4773</v>
      </c>
      <c r="D2097" s="1" t="s">
        <v>4162</v>
      </c>
      <c r="E2097" s="1" t="s">
        <v>10</v>
      </c>
      <c r="F2097" s="1" t="str">
        <f>IFERROR(__xludf.DUMMYFUNCTION("GOOGLETRANSLATE(C2097,""fr"",""en"")"),"#VALUE!")</f>
        <v>#VALUE!</v>
      </c>
    </row>
    <row r="2098" ht="15.75" customHeight="1">
      <c r="A2098" s="1" t="s">
        <v>800</v>
      </c>
      <c r="B2098" s="1" t="s">
        <v>4774</v>
      </c>
      <c r="C2098" s="1" t="s">
        <v>4775</v>
      </c>
      <c r="D2098" s="1" t="s">
        <v>4162</v>
      </c>
      <c r="E2098" s="1" t="s">
        <v>10</v>
      </c>
      <c r="F2098" s="1" t="str">
        <f>IFERROR(__xludf.DUMMYFUNCTION("GOOGLETRANSLATE(C2098,""fr"",""en"")"),"#VALUE!")</f>
        <v>#VALUE!</v>
      </c>
    </row>
    <row r="2099" ht="15.75" customHeight="1">
      <c r="A2099" s="1" t="s">
        <v>800</v>
      </c>
      <c r="B2099" s="1" t="s">
        <v>4776</v>
      </c>
      <c r="C2099" s="1" t="s">
        <v>4777</v>
      </c>
      <c r="D2099" s="1" t="s">
        <v>4162</v>
      </c>
      <c r="E2099" s="1" t="s">
        <v>10</v>
      </c>
      <c r="F2099" s="1" t="str">
        <f>IFERROR(__xludf.DUMMYFUNCTION("GOOGLETRANSLATE(C2099,""fr"",""en"")"),"#VALUE!")</f>
        <v>#VALUE!</v>
      </c>
    </row>
    <row r="2100" ht="15.75" customHeight="1">
      <c r="A2100" s="1" t="s">
        <v>807</v>
      </c>
      <c r="B2100" s="1" t="s">
        <v>4778</v>
      </c>
      <c r="C2100" s="1" t="s">
        <v>4779</v>
      </c>
      <c r="D2100" s="1" t="s">
        <v>4162</v>
      </c>
      <c r="E2100" s="1" t="s">
        <v>10</v>
      </c>
      <c r="F2100" s="1" t="str">
        <f>IFERROR(__xludf.DUMMYFUNCTION("GOOGLETRANSLATE(C2100,""fr"",""en"")"),"#VALUE!")</f>
        <v>#VALUE!</v>
      </c>
    </row>
    <row r="2101" ht="15.75" customHeight="1">
      <c r="A2101" s="1" t="s">
        <v>807</v>
      </c>
      <c r="B2101" s="1" t="s">
        <v>4780</v>
      </c>
      <c r="C2101" s="1" t="s">
        <v>4781</v>
      </c>
      <c r="D2101" s="1" t="s">
        <v>4162</v>
      </c>
      <c r="E2101" s="1" t="s">
        <v>10</v>
      </c>
      <c r="F2101" s="1" t="str">
        <f>IFERROR(__xludf.DUMMYFUNCTION("GOOGLETRANSLATE(C2101,""fr"",""en"")"),"#VALUE!")</f>
        <v>#VALUE!</v>
      </c>
    </row>
    <row r="2102" ht="15.75" customHeight="1">
      <c r="A2102" s="1" t="s">
        <v>807</v>
      </c>
      <c r="B2102" s="1" t="s">
        <v>4782</v>
      </c>
      <c r="C2102" s="1" t="s">
        <v>4783</v>
      </c>
      <c r="D2102" s="1" t="s">
        <v>4162</v>
      </c>
      <c r="E2102" s="1" t="s">
        <v>10</v>
      </c>
      <c r="F2102" s="1" t="str">
        <f>IFERROR(__xludf.DUMMYFUNCTION("GOOGLETRANSLATE(C2102,""fr"",""en"")"),"#VALUE!")</f>
        <v>#VALUE!</v>
      </c>
    </row>
    <row r="2103" ht="15.75" customHeight="1">
      <c r="A2103" s="1" t="s">
        <v>807</v>
      </c>
      <c r="B2103" s="1" t="s">
        <v>4784</v>
      </c>
      <c r="C2103" s="1" t="s">
        <v>4785</v>
      </c>
      <c r="D2103" s="1" t="s">
        <v>4162</v>
      </c>
      <c r="E2103" s="1" t="s">
        <v>10</v>
      </c>
      <c r="F2103" s="1" t="str">
        <f>IFERROR(__xludf.DUMMYFUNCTION("GOOGLETRANSLATE(C2103,""fr"",""en"")"),"#VALUE!")</f>
        <v>#VALUE!</v>
      </c>
    </row>
    <row r="2104" ht="15.75" customHeight="1">
      <c r="A2104" s="1" t="s">
        <v>807</v>
      </c>
      <c r="B2104" s="1" t="s">
        <v>4786</v>
      </c>
      <c r="C2104" s="1" t="s">
        <v>4787</v>
      </c>
      <c r="D2104" s="1" t="s">
        <v>4162</v>
      </c>
      <c r="E2104" s="1" t="s">
        <v>10</v>
      </c>
      <c r="F2104" s="1" t="str">
        <f>IFERROR(__xludf.DUMMYFUNCTION("GOOGLETRANSLATE(C2104,""fr"",""en"")"),"#VALUE!")</f>
        <v>#VALUE!</v>
      </c>
    </row>
    <row r="2105" ht="15.75" customHeight="1">
      <c r="A2105" s="1" t="s">
        <v>807</v>
      </c>
      <c r="B2105" s="1" t="s">
        <v>4788</v>
      </c>
      <c r="C2105" s="1" t="s">
        <v>4789</v>
      </c>
      <c r="D2105" s="1" t="s">
        <v>4162</v>
      </c>
      <c r="E2105" s="1" t="s">
        <v>10</v>
      </c>
      <c r="F2105" s="1" t="str">
        <f>IFERROR(__xludf.DUMMYFUNCTION("GOOGLETRANSLATE(C2105,""fr"",""en"")"),"#VALUE!")</f>
        <v>#VALUE!</v>
      </c>
    </row>
    <row r="2106" ht="15.75" customHeight="1">
      <c r="A2106" s="1" t="s">
        <v>807</v>
      </c>
      <c r="B2106" s="1" t="s">
        <v>4790</v>
      </c>
      <c r="C2106" s="1" t="s">
        <v>4791</v>
      </c>
      <c r="D2106" s="1" t="s">
        <v>4162</v>
      </c>
      <c r="E2106" s="1" t="s">
        <v>10</v>
      </c>
      <c r="F2106" s="1" t="str">
        <f>IFERROR(__xludf.DUMMYFUNCTION("GOOGLETRANSLATE(C2106,""fr"",""en"")"),"#VALUE!")</f>
        <v>#VALUE!</v>
      </c>
    </row>
    <row r="2107" ht="15.75" customHeight="1">
      <c r="A2107" s="1" t="s">
        <v>807</v>
      </c>
      <c r="B2107" s="1" t="s">
        <v>4792</v>
      </c>
      <c r="C2107" s="1" t="s">
        <v>4793</v>
      </c>
      <c r="D2107" s="1" t="s">
        <v>4162</v>
      </c>
      <c r="E2107" s="1" t="s">
        <v>10</v>
      </c>
      <c r="F2107" s="1" t="str">
        <f>IFERROR(__xludf.DUMMYFUNCTION("GOOGLETRANSLATE(C2107,""fr"",""en"")"),"#VALUE!")</f>
        <v>#VALUE!</v>
      </c>
    </row>
    <row r="2108" ht="15.75" customHeight="1">
      <c r="A2108" s="1" t="s">
        <v>807</v>
      </c>
      <c r="B2108" s="1" t="s">
        <v>4794</v>
      </c>
      <c r="C2108" s="1" t="s">
        <v>4795</v>
      </c>
      <c r="D2108" s="1" t="s">
        <v>4162</v>
      </c>
      <c r="E2108" s="1" t="s">
        <v>10</v>
      </c>
      <c r="F2108" s="1" t="str">
        <f>IFERROR(__xludf.DUMMYFUNCTION("GOOGLETRANSLATE(C2108,""fr"",""en"")"),"#VALUE!")</f>
        <v>#VALUE!</v>
      </c>
    </row>
    <row r="2109" ht="15.75" customHeight="1">
      <c r="A2109" s="1" t="s">
        <v>807</v>
      </c>
      <c r="B2109" s="1" t="s">
        <v>4796</v>
      </c>
      <c r="C2109" s="1" t="s">
        <v>4797</v>
      </c>
      <c r="D2109" s="1" t="s">
        <v>4162</v>
      </c>
      <c r="E2109" s="1" t="s">
        <v>10</v>
      </c>
      <c r="F2109" s="1" t="str">
        <f>IFERROR(__xludf.DUMMYFUNCTION("GOOGLETRANSLATE(C2109,""fr"",""en"")"),"#VALUE!")</f>
        <v>#VALUE!</v>
      </c>
    </row>
    <row r="2110" ht="15.75" customHeight="1">
      <c r="A2110" s="1" t="s">
        <v>807</v>
      </c>
      <c r="B2110" s="1" t="s">
        <v>4798</v>
      </c>
      <c r="C2110" s="1" t="s">
        <v>4799</v>
      </c>
      <c r="D2110" s="1" t="s">
        <v>4162</v>
      </c>
      <c r="E2110" s="1" t="s">
        <v>10</v>
      </c>
      <c r="F2110" s="1" t="str">
        <f>IFERROR(__xludf.DUMMYFUNCTION("GOOGLETRANSLATE(C2110,""fr"",""en"")"),"#VALUE!")</f>
        <v>#VALUE!</v>
      </c>
    </row>
    <row r="2111" ht="15.75" customHeight="1">
      <c r="A2111" s="1" t="s">
        <v>807</v>
      </c>
      <c r="B2111" s="1" t="s">
        <v>4800</v>
      </c>
      <c r="C2111" s="1" t="s">
        <v>4801</v>
      </c>
      <c r="D2111" s="1" t="s">
        <v>4162</v>
      </c>
      <c r="E2111" s="1" t="s">
        <v>10</v>
      </c>
      <c r="F2111" s="1" t="str">
        <f>IFERROR(__xludf.DUMMYFUNCTION("GOOGLETRANSLATE(C2111,""fr"",""en"")"),"#VALUE!")</f>
        <v>#VALUE!</v>
      </c>
    </row>
    <row r="2112" ht="15.75" customHeight="1">
      <c r="A2112" s="1" t="s">
        <v>818</v>
      </c>
      <c r="B2112" s="1" t="s">
        <v>4802</v>
      </c>
      <c r="C2112" s="1" t="s">
        <v>4803</v>
      </c>
      <c r="D2112" s="1" t="s">
        <v>4162</v>
      </c>
      <c r="E2112" s="1" t="s">
        <v>10</v>
      </c>
      <c r="F2112" s="1" t="str">
        <f>IFERROR(__xludf.DUMMYFUNCTION("GOOGLETRANSLATE(C2112,""fr"",""en"")"),"#VALUE!")</f>
        <v>#VALUE!</v>
      </c>
    </row>
    <row r="2113" ht="15.75" customHeight="1">
      <c r="A2113" s="1" t="s">
        <v>818</v>
      </c>
      <c r="B2113" s="1" t="s">
        <v>4804</v>
      </c>
      <c r="C2113" s="1" t="s">
        <v>4805</v>
      </c>
      <c r="D2113" s="1" t="s">
        <v>4162</v>
      </c>
      <c r="E2113" s="1" t="s">
        <v>10</v>
      </c>
      <c r="F2113" s="1" t="str">
        <f>IFERROR(__xludf.DUMMYFUNCTION("GOOGLETRANSLATE(C2113,""fr"",""en"")"),"#VALUE!")</f>
        <v>#VALUE!</v>
      </c>
    </row>
    <row r="2114" ht="15.75" customHeight="1">
      <c r="A2114" s="1" t="s">
        <v>818</v>
      </c>
      <c r="B2114" s="1" t="s">
        <v>4806</v>
      </c>
      <c r="C2114" s="1" t="s">
        <v>4807</v>
      </c>
      <c r="D2114" s="1" t="s">
        <v>4162</v>
      </c>
      <c r="E2114" s="1" t="s">
        <v>10</v>
      </c>
      <c r="F2114" s="1" t="str">
        <f>IFERROR(__xludf.DUMMYFUNCTION("GOOGLETRANSLATE(C2114,""fr"",""en"")"),"#VALUE!")</f>
        <v>#VALUE!</v>
      </c>
    </row>
    <row r="2115" ht="15.75" customHeight="1">
      <c r="A2115" s="1" t="s">
        <v>818</v>
      </c>
      <c r="B2115" s="1" t="s">
        <v>4808</v>
      </c>
      <c r="C2115" s="1" t="s">
        <v>4809</v>
      </c>
      <c r="D2115" s="1" t="s">
        <v>4162</v>
      </c>
      <c r="E2115" s="1" t="s">
        <v>10</v>
      </c>
      <c r="F2115" s="1" t="str">
        <f>IFERROR(__xludf.DUMMYFUNCTION("GOOGLETRANSLATE(C2115,""fr"",""en"")"),"#VALUE!")</f>
        <v>#VALUE!</v>
      </c>
    </row>
    <row r="2116" ht="15.75" customHeight="1">
      <c r="A2116" s="1" t="s">
        <v>818</v>
      </c>
      <c r="B2116" s="1" t="s">
        <v>4810</v>
      </c>
      <c r="C2116" s="1" t="s">
        <v>4811</v>
      </c>
      <c r="D2116" s="1" t="s">
        <v>4162</v>
      </c>
      <c r="E2116" s="1" t="s">
        <v>10</v>
      </c>
      <c r="F2116" s="1" t="str">
        <f>IFERROR(__xludf.DUMMYFUNCTION("GOOGLETRANSLATE(C2116,""fr"",""en"")"),"#VALUE!")</f>
        <v>#VALUE!</v>
      </c>
    </row>
    <row r="2117" ht="15.75" customHeight="1">
      <c r="A2117" s="1" t="s">
        <v>818</v>
      </c>
      <c r="B2117" s="1" t="s">
        <v>4812</v>
      </c>
      <c r="C2117" s="1" t="s">
        <v>4813</v>
      </c>
      <c r="D2117" s="1" t="s">
        <v>4162</v>
      </c>
      <c r="E2117" s="1" t="s">
        <v>10</v>
      </c>
      <c r="F2117" s="1" t="str">
        <f>IFERROR(__xludf.DUMMYFUNCTION("GOOGLETRANSLATE(C2117,""fr"",""en"")"),"#VALUE!")</f>
        <v>#VALUE!</v>
      </c>
    </row>
    <row r="2118" ht="15.75" customHeight="1">
      <c r="A2118" s="1" t="s">
        <v>818</v>
      </c>
      <c r="B2118" s="1" t="s">
        <v>4814</v>
      </c>
      <c r="C2118" s="1" t="s">
        <v>4815</v>
      </c>
      <c r="D2118" s="1" t="s">
        <v>4162</v>
      </c>
      <c r="E2118" s="1" t="s">
        <v>10</v>
      </c>
      <c r="F2118" s="1" t="str">
        <f>IFERROR(__xludf.DUMMYFUNCTION("GOOGLETRANSLATE(C2118,""fr"",""en"")"),"#VALUE!")</f>
        <v>#VALUE!</v>
      </c>
    </row>
    <row r="2119" ht="15.75" customHeight="1">
      <c r="A2119" s="1" t="s">
        <v>818</v>
      </c>
      <c r="B2119" s="1" t="s">
        <v>4816</v>
      </c>
      <c r="C2119" s="1" t="s">
        <v>4817</v>
      </c>
      <c r="D2119" s="1" t="s">
        <v>4162</v>
      </c>
      <c r="E2119" s="1" t="s">
        <v>10</v>
      </c>
      <c r="F2119" s="1" t="str">
        <f>IFERROR(__xludf.DUMMYFUNCTION("GOOGLETRANSLATE(C2119,""fr"",""en"")"),"#VALUE!")</f>
        <v>#VALUE!</v>
      </c>
    </row>
    <row r="2120" ht="15.75" customHeight="1">
      <c r="A2120" s="1" t="s">
        <v>818</v>
      </c>
      <c r="B2120" s="1" t="s">
        <v>4818</v>
      </c>
      <c r="C2120" s="1" t="s">
        <v>4819</v>
      </c>
      <c r="D2120" s="1" t="s">
        <v>4162</v>
      </c>
      <c r="E2120" s="1" t="s">
        <v>10</v>
      </c>
      <c r="F2120" s="1" t="str">
        <f>IFERROR(__xludf.DUMMYFUNCTION("GOOGLETRANSLATE(C2120,""fr"",""en"")"),"#VALUE!")</f>
        <v>#VALUE!</v>
      </c>
    </row>
    <row r="2121" ht="15.75" customHeight="1">
      <c r="A2121" s="1" t="s">
        <v>818</v>
      </c>
      <c r="B2121" s="1" t="s">
        <v>4820</v>
      </c>
      <c r="C2121" s="1" t="s">
        <v>4821</v>
      </c>
      <c r="D2121" s="1" t="s">
        <v>4162</v>
      </c>
      <c r="E2121" s="1" t="s">
        <v>10</v>
      </c>
      <c r="F2121" s="1" t="str">
        <f>IFERROR(__xludf.DUMMYFUNCTION("GOOGLETRANSLATE(C2121,""fr"",""en"")"),"#VALUE!")</f>
        <v>#VALUE!</v>
      </c>
    </row>
    <row r="2122" ht="15.75" customHeight="1">
      <c r="A2122" s="1" t="s">
        <v>818</v>
      </c>
      <c r="B2122" s="1" t="s">
        <v>4822</v>
      </c>
      <c r="C2122" s="1" t="s">
        <v>4823</v>
      </c>
      <c r="D2122" s="1" t="s">
        <v>4162</v>
      </c>
      <c r="E2122" s="1" t="s">
        <v>10</v>
      </c>
      <c r="F2122" s="1" t="str">
        <f>IFERROR(__xludf.DUMMYFUNCTION("GOOGLETRANSLATE(C2122,""fr"",""en"")"),"#VALUE!")</f>
        <v>#VALUE!</v>
      </c>
    </row>
    <row r="2123" ht="15.75" customHeight="1">
      <c r="A2123" s="1" t="s">
        <v>818</v>
      </c>
      <c r="B2123" s="1" t="s">
        <v>4824</v>
      </c>
      <c r="C2123" s="1" t="s">
        <v>4825</v>
      </c>
      <c r="D2123" s="1" t="s">
        <v>4162</v>
      </c>
      <c r="E2123" s="1" t="s">
        <v>10</v>
      </c>
      <c r="F2123" s="1" t="str">
        <f>IFERROR(__xludf.DUMMYFUNCTION("GOOGLETRANSLATE(C2123,""fr"",""en"")"),"#VALUE!")</f>
        <v>#VALUE!</v>
      </c>
    </row>
    <row r="2124" ht="15.75" customHeight="1">
      <c r="A2124" s="1" t="s">
        <v>818</v>
      </c>
      <c r="B2124" s="1" t="s">
        <v>4826</v>
      </c>
      <c r="C2124" s="1" t="s">
        <v>4827</v>
      </c>
      <c r="D2124" s="1" t="s">
        <v>4162</v>
      </c>
      <c r="E2124" s="1" t="s">
        <v>10</v>
      </c>
      <c r="F2124" s="1" t="str">
        <f>IFERROR(__xludf.DUMMYFUNCTION("GOOGLETRANSLATE(C2124,""fr"",""en"")"),"#VALUE!")</f>
        <v>#VALUE!</v>
      </c>
    </row>
    <row r="2125" ht="15.75" customHeight="1">
      <c r="A2125" s="1" t="s">
        <v>818</v>
      </c>
      <c r="B2125" s="1" t="s">
        <v>4828</v>
      </c>
      <c r="C2125" s="1" t="s">
        <v>4829</v>
      </c>
      <c r="D2125" s="1" t="s">
        <v>4162</v>
      </c>
      <c r="E2125" s="1" t="s">
        <v>10</v>
      </c>
      <c r="F2125" s="1" t="str">
        <f>IFERROR(__xludf.DUMMYFUNCTION("GOOGLETRANSLATE(C2125,""fr"",""en"")"),"#VALUE!")</f>
        <v>#VALUE!</v>
      </c>
    </row>
    <row r="2126" ht="15.75" customHeight="1">
      <c r="A2126" s="1" t="s">
        <v>818</v>
      </c>
      <c r="B2126" s="1" t="s">
        <v>4830</v>
      </c>
      <c r="C2126" s="1" t="s">
        <v>4831</v>
      </c>
      <c r="D2126" s="1" t="s">
        <v>4162</v>
      </c>
      <c r="E2126" s="1" t="s">
        <v>10</v>
      </c>
      <c r="F2126" s="1" t="str">
        <f>IFERROR(__xludf.DUMMYFUNCTION("GOOGLETRANSLATE(C2126,""fr"",""en"")"),"#VALUE!")</f>
        <v>#VALUE!</v>
      </c>
    </row>
    <row r="2127" ht="15.75" customHeight="1">
      <c r="A2127" s="1" t="s">
        <v>818</v>
      </c>
      <c r="B2127" s="1" t="s">
        <v>4832</v>
      </c>
      <c r="C2127" s="1" t="s">
        <v>4833</v>
      </c>
      <c r="D2127" s="1" t="s">
        <v>4162</v>
      </c>
      <c r="E2127" s="1" t="s">
        <v>10</v>
      </c>
      <c r="F2127" s="1" t="str">
        <f>IFERROR(__xludf.DUMMYFUNCTION("GOOGLETRANSLATE(C2127,""fr"",""en"")"),"#VALUE!")</f>
        <v>#VALUE!</v>
      </c>
    </row>
    <row r="2128" ht="15.75" customHeight="1">
      <c r="A2128" s="1" t="s">
        <v>818</v>
      </c>
      <c r="B2128" s="1" t="s">
        <v>4834</v>
      </c>
      <c r="C2128" s="1" t="s">
        <v>4835</v>
      </c>
      <c r="D2128" s="1" t="s">
        <v>4162</v>
      </c>
      <c r="E2128" s="1" t="s">
        <v>10</v>
      </c>
      <c r="F2128" s="1" t="str">
        <f>IFERROR(__xludf.DUMMYFUNCTION("GOOGLETRANSLATE(C2128,""fr"",""en"")"),"#VALUE!")</f>
        <v>#VALUE!</v>
      </c>
    </row>
    <row r="2129" ht="15.75" customHeight="1">
      <c r="A2129" s="1" t="s">
        <v>818</v>
      </c>
      <c r="B2129" s="1" t="s">
        <v>4836</v>
      </c>
      <c r="C2129" s="1" t="s">
        <v>4837</v>
      </c>
      <c r="D2129" s="1" t="s">
        <v>4162</v>
      </c>
      <c r="E2129" s="1" t="s">
        <v>10</v>
      </c>
      <c r="F2129" s="1" t="str">
        <f>IFERROR(__xludf.DUMMYFUNCTION("GOOGLETRANSLATE(C2129,""fr"",""en"")"),"#VALUE!")</f>
        <v>#VALUE!</v>
      </c>
    </row>
    <row r="2130" ht="15.75" customHeight="1">
      <c r="A2130" s="1" t="s">
        <v>818</v>
      </c>
      <c r="B2130" s="1" t="s">
        <v>4838</v>
      </c>
      <c r="C2130" s="1" t="s">
        <v>4839</v>
      </c>
      <c r="D2130" s="1" t="s">
        <v>4162</v>
      </c>
      <c r="E2130" s="1" t="s">
        <v>10</v>
      </c>
      <c r="F2130" s="1" t="str">
        <f>IFERROR(__xludf.DUMMYFUNCTION("GOOGLETRANSLATE(C2130,""fr"",""en"")"),"#VALUE!")</f>
        <v>#VALUE!</v>
      </c>
    </row>
    <row r="2131" ht="15.75" customHeight="1">
      <c r="A2131" s="1" t="s">
        <v>818</v>
      </c>
      <c r="B2131" s="1" t="s">
        <v>4840</v>
      </c>
      <c r="C2131" s="1" t="s">
        <v>4841</v>
      </c>
      <c r="D2131" s="1" t="s">
        <v>4162</v>
      </c>
      <c r="E2131" s="1" t="s">
        <v>10</v>
      </c>
      <c r="F2131" s="1" t="str">
        <f>IFERROR(__xludf.DUMMYFUNCTION("GOOGLETRANSLATE(C2131,""fr"",""en"")"),"#VALUE!")</f>
        <v>#VALUE!</v>
      </c>
    </row>
    <row r="2132" ht="15.75" customHeight="1">
      <c r="A2132" s="1" t="s">
        <v>835</v>
      </c>
      <c r="B2132" s="1" t="s">
        <v>4842</v>
      </c>
      <c r="C2132" s="1" t="s">
        <v>4843</v>
      </c>
      <c r="D2132" s="1" t="s">
        <v>4162</v>
      </c>
      <c r="E2132" s="1" t="s">
        <v>10</v>
      </c>
      <c r="F2132" s="1" t="str">
        <f>IFERROR(__xludf.DUMMYFUNCTION("GOOGLETRANSLATE(C2132,""fr"",""en"")"),"#VALUE!")</f>
        <v>#VALUE!</v>
      </c>
    </row>
    <row r="2133" ht="15.75" customHeight="1">
      <c r="A2133" s="1" t="s">
        <v>835</v>
      </c>
      <c r="B2133" s="1" t="s">
        <v>4844</v>
      </c>
      <c r="C2133" s="1" t="s">
        <v>4845</v>
      </c>
      <c r="D2133" s="1" t="s">
        <v>4162</v>
      </c>
      <c r="E2133" s="1" t="s">
        <v>10</v>
      </c>
      <c r="F2133" s="1" t="str">
        <f>IFERROR(__xludf.DUMMYFUNCTION("GOOGLETRANSLATE(C2133,""fr"",""en"")"),"#VALUE!")</f>
        <v>#VALUE!</v>
      </c>
    </row>
    <row r="2134" ht="15.75" customHeight="1">
      <c r="A2134" s="1" t="s">
        <v>835</v>
      </c>
      <c r="B2134" s="1" t="s">
        <v>4846</v>
      </c>
      <c r="C2134" s="1" t="s">
        <v>4847</v>
      </c>
      <c r="D2134" s="1" t="s">
        <v>4162</v>
      </c>
      <c r="E2134" s="1" t="s">
        <v>10</v>
      </c>
      <c r="F2134" s="1" t="str">
        <f>IFERROR(__xludf.DUMMYFUNCTION("GOOGLETRANSLATE(C2134,""fr"",""en"")"),"#VALUE!")</f>
        <v>#VALUE!</v>
      </c>
    </row>
    <row r="2135" ht="15.75" customHeight="1">
      <c r="A2135" s="1" t="s">
        <v>840</v>
      </c>
      <c r="B2135" s="1" t="s">
        <v>4848</v>
      </c>
      <c r="C2135" s="1" t="s">
        <v>4849</v>
      </c>
      <c r="D2135" s="1" t="s">
        <v>4162</v>
      </c>
      <c r="E2135" s="1" t="s">
        <v>10</v>
      </c>
      <c r="F2135" s="1" t="str">
        <f>IFERROR(__xludf.DUMMYFUNCTION("GOOGLETRANSLATE(C2135,""fr"",""en"")"),"#VALUE!")</f>
        <v>#VALUE!</v>
      </c>
    </row>
    <row r="2136" ht="15.75" customHeight="1">
      <c r="A2136" s="1" t="s">
        <v>840</v>
      </c>
      <c r="B2136" s="1" t="s">
        <v>4850</v>
      </c>
      <c r="C2136" s="1" t="s">
        <v>4851</v>
      </c>
      <c r="D2136" s="1" t="s">
        <v>4162</v>
      </c>
      <c r="E2136" s="1" t="s">
        <v>10</v>
      </c>
      <c r="F2136" s="1" t="str">
        <f>IFERROR(__xludf.DUMMYFUNCTION("GOOGLETRANSLATE(C2136,""fr"",""en"")"),"#VALUE!")</f>
        <v>#VALUE!</v>
      </c>
    </row>
    <row r="2137" ht="15.75" customHeight="1">
      <c r="A2137" s="1" t="s">
        <v>840</v>
      </c>
      <c r="B2137" s="1" t="s">
        <v>4852</v>
      </c>
      <c r="C2137" s="1" t="s">
        <v>4853</v>
      </c>
      <c r="D2137" s="1" t="s">
        <v>4162</v>
      </c>
      <c r="E2137" s="1" t="s">
        <v>10</v>
      </c>
      <c r="F2137" s="1" t="str">
        <f>IFERROR(__xludf.DUMMYFUNCTION("GOOGLETRANSLATE(C2137,""fr"",""en"")"),"#VALUE!")</f>
        <v>#VALUE!</v>
      </c>
    </row>
    <row r="2138" ht="15.75" customHeight="1">
      <c r="A2138" s="1" t="s">
        <v>840</v>
      </c>
      <c r="B2138" s="1" t="s">
        <v>4854</v>
      </c>
      <c r="C2138" s="1" t="s">
        <v>4855</v>
      </c>
      <c r="D2138" s="1" t="s">
        <v>4162</v>
      </c>
      <c r="E2138" s="1" t="s">
        <v>10</v>
      </c>
      <c r="F2138" s="1" t="str">
        <f>IFERROR(__xludf.DUMMYFUNCTION("GOOGLETRANSLATE(C2138,""fr"",""en"")"),"#VALUE!")</f>
        <v>#VALUE!</v>
      </c>
    </row>
    <row r="2139" ht="15.75" customHeight="1">
      <c r="A2139" s="1" t="s">
        <v>840</v>
      </c>
      <c r="B2139" s="1" t="s">
        <v>4856</v>
      </c>
      <c r="C2139" s="1" t="s">
        <v>4857</v>
      </c>
      <c r="D2139" s="1" t="s">
        <v>4162</v>
      </c>
      <c r="E2139" s="1" t="s">
        <v>10</v>
      </c>
      <c r="F2139" s="1" t="str">
        <f>IFERROR(__xludf.DUMMYFUNCTION("GOOGLETRANSLATE(C2139,""fr"",""en"")"),"#VALUE!")</f>
        <v>#VALUE!</v>
      </c>
    </row>
    <row r="2140" ht="15.75" customHeight="1">
      <c r="A2140" s="1" t="s">
        <v>840</v>
      </c>
      <c r="B2140" s="1" t="s">
        <v>4858</v>
      </c>
      <c r="C2140" s="1" t="s">
        <v>4859</v>
      </c>
      <c r="D2140" s="1" t="s">
        <v>4162</v>
      </c>
      <c r="E2140" s="1" t="s">
        <v>10</v>
      </c>
      <c r="F2140" s="1" t="str">
        <f>IFERROR(__xludf.DUMMYFUNCTION("GOOGLETRANSLATE(C2140,""fr"",""en"")"),"#VALUE!")</f>
        <v>#VALUE!</v>
      </c>
    </row>
    <row r="2141" ht="15.75" customHeight="1">
      <c r="A2141" s="1" t="s">
        <v>840</v>
      </c>
      <c r="B2141" s="1" t="s">
        <v>4860</v>
      </c>
      <c r="C2141" s="1" t="s">
        <v>4861</v>
      </c>
      <c r="D2141" s="1" t="s">
        <v>4162</v>
      </c>
      <c r="E2141" s="1" t="s">
        <v>10</v>
      </c>
      <c r="F2141" s="1" t="str">
        <f>IFERROR(__xludf.DUMMYFUNCTION("GOOGLETRANSLATE(C2141,""fr"",""en"")"),"#VALUE!")</f>
        <v>#VALUE!</v>
      </c>
    </row>
    <row r="2142" ht="15.75" customHeight="1">
      <c r="A2142" s="1" t="s">
        <v>840</v>
      </c>
      <c r="B2142" s="1" t="s">
        <v>4862</v>
      </c>
      <c r="C2142" s="1" t="s">
        <v>4863</v>
      </c>
      <c r="D2142" s="1" t="s">
        <v>4162</v>
      </c>
      <c r="E2142" s="1" t="s">
        <v>10</v>
      </c>
      <c r="F2142" s="1" t="str">
        <f>IFERROR(__xludf.DUMMYFUNCTION("GOOGLETRANSLATE(C2142,""fr"",""en"")"),"#VALUE!")</f>
        <v>#VALUE!</v>
      </c>
    </row>
    <row r="2143" ht="15.75" customHeight="1">
      <c r="A2143" s="1" t="s">
        <v>840</v>
      </c>
      <c r="B2143" s="1" t="s">
        <v>4864</v>
      </c>
      <c r="C2143" s="1" t="s">
        <v>4865</v>
      </c>
      <c r="D2143" s="1" t="s">
        <v>4162</v>
      </c>
      <c r="E2143" s="1" t="s">
        <v>10</v>
      </c>
      <c r="F2143" s="1" t="str">
        <f>IFERROR(__xludf.DUMMYFUNCTION("GOOGLETRANSLATE(C2143,""fr"",""en"")"),"#VALUE!")</f>
        <v>#VALUE!</v>
      </c>
    </row>
    <row r="2144" ht="15.75" customHeight="1">
      <c r="A2144" s="1" t="s">
        <v>840</v>
      </c>
      <c r="B2144" s="1" t="s">
        <v>4866</v>
      </c>
      <c r="C2144" s="1" t="s">
        <v>4867</v>
      </c>
      <c r="D2144" s="1" t="s">
        <v>4162</v>
      </c>
      <c r="E2144" s="1" t="s">
        <v>10</v>
      </c>
      <c r="F2144" s="1" t="str">
        <f>IFERROR(__xludf.DUMMYFUNCTION("GOOGLETRANSLATE(C2144,""fr"",""en"")"),"#VALUE!")</f>
        <v>#VALUE!</v>
      </c>
    </row>
    <row r="2145" ht="15.75" customHeight="1">
      <c r="A2145" s="1" t="s">
        <v>847</v>
      </c>
      <c r="B2145" s="1" t="s">
        <v>4868</v>
      </c>
      <c r="C2145" s="1" t="s">
        <v>4869</v>
      </c>
      <c r="D2145" s="1" t="s">
        <v>4162</v>
      </c>
      <c r="E2145" s="1" t="s">
        <v>10</v>
      </c>
      <c r="F2145" s="1" t="str">
        <f>IFERROR(__xludf.DUMMYFUNCTION("GOOGLETRANSLATE(C2145,""fr"",""en"")"),"#VALUE!")</f>
        <v>#VALUE!</v>
      </c>
    </row>
    <row r="2146" ht="15.75" customHeight="1">
      <c r="A2146" s="1" t="s">
        <v>847</v>
      </c>
      <c r="B2146" s="1" t="s">
        <v>4870</v>
      </c>
      <c r="C2146" s="1" t="s">
        <v>4871</v>
      </c>
      <c r="D2146" s="1" t="s">
        <v>4162</v>
      </c>
      <c r="E2146" s="1" t="s">
        <v>10</v>
      </c>
      <c r="F2146" s="1" t="str">
        <f>IFERROR(__xludf.DUMMYFUNCTION("GOOGLETRANSLATE(C2146,""fr"",""en"")"),"#VALUE!")</f>
        <v>#VALUE!</v>
      </c>
    </row>
    <row r="2147" ht="15.75" customHeight="1">
      <c r="A2147" s="1" t="s">
        <v>847</v>
      </c>
      <c r="B2147" s="1" t="s">
        <v>4872</v>
      </c>
      <c r="C2147" s="1" t="s">
        <v>4873</v>
      </c>
      <c r="D2147" s="1" t="s">
        <v>4162</v>
      </c>
      <c r="E2147" s="1" t="s">
        <v>10</v>
      </c>
      <c r="F2147" s="1" t="str">
        <f>IFERROR(__xludf.DUMMYFUNCTION("GOOGLETRANSLATE(C2147,""fr"",""en"")"),"#VALUE!")</f>
        <v>#VALUE!</v>
      </c>
    </row>
    <row r="2148" ht="15.75" customHeight="1">
      <c r="A2148" s="1" t="s">
        <v>847</v>
      </c>
      <c r="B2148" s="1" t="s">
        <v>4874</v>
      </c>
      <c r="C2148" s="1" t="s">
        <v>4875</v>
      </c>
      <c r="D2148" s="1" t="s">
        <v>4162</v>
      </c>
      <c r="E2148" s="1" t="s">
        <v>10</v>
      </c>
      <c r="F2148" s="1" t="str">
        <f>IFERROR(__xludf.DUMMYFUNCTION("GOOGLETRANSLATE(C2148,""fr"",""en"")"),"#VALUE!")</f>
        <v>#VALUE!</v>
      </c>
    </row>
    <row r="2149" ht="15.75" customHeight="1">
      <c r="A2149" s="1" t="s">
        <v>847</v>
      </c>
      <c r="B2149" s="1" t="s">
        <v>4876</v>
      </c>
      <c r="C2149" s="1" t="s">
        <v>4877</v>
      </c>
      <c r="D2149" s="1" t="s">
        <v>4162</v>
      </c>
      <c r="E2149" s="1" t="s">
        <v>10</v>
      </c>
      <c r="F2149" s="1" t="str">
        <f>IFERROR(__xludf.DUMMYFUNCTION("GOOGLETRANSLATE(C2149,""fr"",""en"")"),"To see later all new assures! Hoping that everything is correct and everything will be clear in the future between my insurance and me… .. hoping that my continuous confidence")</f>
        <v>To see later all new assures! Hoping that everything is correct and everything will be clear in the future between my insurance and me… .. hoping that my continuous confidence</v>
      </c>
    </row>
    <row r="2150" ht="15.75" customHeight="1">
      <c r="A2150" s="1" t="s">
        <v>847</v>
      </c>
      <c r="B2150" s="1" t="s">
        <v>4878</v>
      </c>
      <c r="C2150" s="1" t="s">
        <v>4879</v>
      </c>
      <c r="D2150" s="1" t="s">
        <v>4162</v>
      </c>
      <c r="E2150" s="1" t="s">
        <v>10</v>
      </c>
      <c r="F2150" s="1" t="str">
        <f>IFERROR(__xludf.DUMMYFUNCTION("GOOGLETRANSLATE(C2150,""fr"",""en"")"),"#VALUE!")</f>
        <v>#VALUE!</v>
      </c>
    </row>
    <row r="2151" ht="15.75" customHeight="1">
      <c r="A2151" s="1" t="s">
        <v>847</v>
      </c>
      <c r="B2151" s="1" t="s">
        <v>4880</v>
      </c>
      <c r="C2151" s="1" t="s">
        <v>4881</v>
      </c>
      <c r="D2151" s="1" t="s">
        <v>4162</v>
      </c>
      <c r="E2151" s="1" t="s">
        <v>10</v>
      </c>
      <c r="F2151" s="1" t="str">
        <f>IFERROR(__xludf.DUMMYFUNCTION("GOOGLETRANSLATE(C2151,""fr"",""en"")"),"#VALUE!")</f>
        <v>#VALUE!</v>
      </c>
    </row>
    <row r="2152" ht="15.75" customHeight="1">
      <c r="A2152" s="1" t="s">
        <v>847</v>
      </c>
      <c r="B2152" s="1" t="s">
        <v>4882</v>
      </c>
      <c r="C2152" s="1" t="s">
        <v>4883</v>
      </c>
      <c r="D2152" s="1" t="s">
        <v>4162</v>
      </c>
      <c r="E2152" s="1" t="s">
        <v>10</v>
      </c>
      <c r="F2152" s="1" t="str">
        <f>IFERROR(__xludf.DUMMYFUNCTION("GOOGLETRANSLATE(C2152,""fr"",""en"")"),"#VALUE!")</f>
        <v>#VALUE!</v>
      </c>
    </row>
    <row r="2153" ht="15.75" customHeight="1">
      <c r="A2153" s="1" t="s">
        <v>847</v>
      </c>
      <c r="B2153" s="1" t="s">
        <v>4884</v>
      </c>
      <c r="C2153" s="1" t="s">
        <v>4885</v>
      </c>
      <c r="D2153" s="1" t="s">
        <v>4162</v>
      </c>
      <c r="E2153" s="1" t="s">
        <v>10</v>
      </c>
      <c r="F2153" s="1" t="str">
        <f>IFERROR(__xludf.DUMMYFUNCTION("GOOGLETRANSLATE(C2153,""fr"",""en"")"),"#VALUE!")</f>
        <v>#VALUE!</v>
      </c>
    </row>
    <row r="2154" ht="15.75" customHeight="1">
      <c r="A2154" s="1" t="s">
        <v>847</v>
      </c>
      <c r="B2154" s="1" t="s">
        <v>4886</v>
      </c>
      <c r="C2154" s="1" t="s">
        <v>4887</v>
      </c>
      <c r="D2154" s="1" t="s">
        <v>4162</v>
      </c>
      <c r="E2154" s="1" t="s">
        <v>10</v>
      </c>
      <c r="F2154" s="1" t="str">
        <f>IFERROR(__xludf.DUMMYFUNCTION("GOOGLETRANSLATE(C2154,""fr"",""en"")"),"#VALUE!")</f>
        <v>#VALUE!</v>
      </c>
    </row>
    <row r="2155" ht="15.75" customHeight="1">
      <c r="A2155" s="1" t="s">
        <v>847</v>
      </c>
      <c r="B2155" s="1" t="s">
        <v>4888</v>
      </c>
      <c r="C2155" s="1" t="s">
        <v>4889</v>
      </c>
      <c r="D2155" s="1" t="s">
        <v>4162</v>
      </c>
      <c r="E2155" s="1" t="s">
        <v>10</v>
      </c>
      <c r="F2155" s="1" t="str">
        <f>IFERROR(__xludf.DUMMYFUNCTION("GOOGLETRANSLATE(C2155,""fr"",""en"")"),"#VALUE!")</f>
        <v>#VALUE!</v>
      </c>
    </row>
    <row r="2156" ht="15.75" customHeight="1">
      <c r="A2156" s="1" t="s">
        <v>847</v>
      </c>
      <c r="B2156" s="1" t="s">
        <v>4890</v>
      </c>
      <c r="C2156" s="1" t="s">
        <v>4891</v>
      </c>
      <c r="D2156" s="1" t="s">
        <v>4162</v>
      </c>
      <c r="E2156" s="1" t="s">
        <v>10</v>
      </c>
      <c r="F2156" s="1" t="str">
        <f>IFERROR(__xludf.DUMMYFUNCTION("GOOGLETRANSLATE(C2156,""fr"",""en"")"),"Very satisfied, I would like to get a scale, but lack of information. Please contact me as soon as possible! Sincerely, Mr. Jerome Bourgeais")</f>
        <v>Very satisfied, I would like to get a scale, but lack of information. Please contact me as soon as possible! Sincerely, Mr. Jerome Bourgeais</v>
      </c>
    </row>
    <row r="2157" ht="15.75" customHeight="1">
      <c r="A2157" s="1" t="s">
        <v>856</v>
      </c>
      <c r="B2157" s="1" t="s">
        <v>4892</v>
      </c>
      <c r="C2157" s="1" t="s">
        <v>4893</v>
      </c>
      <c r="D2157" s="1" t="s">
        <v>4162</v>
      </c>
      <c r="E2157" s="1" t="s">
        <v>10</v>
      </c>
      <c r="F2157" s="1" t="str">
        <f>IFERROR(__xludf.DUMMYFUNCTION("GOOGLETRANSLATE(C2157,""fr"",""en"")"),"#VALUE!")</f>
        <v>#VALUE!</v>
      </c>
    </row>
    <row r="2158" ht="15.75" customHeight="1">
      <c r="A2158" s="1" t="s">
        <v>856</v>
      </c>
      <c r="B2158" s="1" t="s">
        <v>4894</v>
      </c>
      <c r="C2158" s="1" t="s">
        <v>4895</v>
      </c>
      <c r="D2158" s="1" t="s">
        <v>4162</v>
      </c>
      <c r="E2158" s="1" t="s">
        <v>10</v>
      </c>
      <c r="F2158" s="1" t="str">
        <f>IFERROR(__xludf.DUMMYFUNCTION("GOOGLETRANSLATE(C2158,""fr"",""en"")"),"#VALUE!")</f>
        <v>#VALUE!</v>
      </c>
    </row>
    <row r="2159" ht="15.75" customHeight="1">
      <c r="A2159" s="1" t="s">
        <v>856</v>
      </c>
      <c r="B2159" s="1" t="s">
        <v>4896</v>
      </c>
      <c r="C2159" s="1" t="s">
        <v>4897</v>
      </c>
      <c r="D2159" s="1" t="s">
        <v>4162</v>
      </c>
      <c r="E2159" s="1" t="s">
        <v>10</v>
      </c>
      <c r="F2159" s="1" t="str">
        <f>IFERROR(__xludf.DUMMYFUNCTION("GOOGLETRANSLATE(C2159,""fr"",""en"")"),"#VALUE!")</f>
        <v>#VALUE!</v>
      </c>
    </row>
    <row r="2160" ht="15.75" customHeight="1">
      <c r="A2160" s="1" t="s">
        <v>856</v>
      </c>
      <c r="B2160" s="1" t="s">
        <v>4898</v>
      </c>
      <c r="C2160" s="1" t="s">
        <v>4899</v>
      </c>
      <c r="D2160" s="1" t="s">
        <v>4162</v>
      </c>
      <c r="E2160" s="1" t="s">
        <v>10</v>
      </c>
      <c r="F2160" s="1" t="str">
        <f>IFERROR(__xludf.DUMMYFUNCTION("GOOGLETRANSLATE(C2160,""fr"",""en"")"),"#VALUE!")</f>
        <v>#VALUE!</v>
      </c>
    </row>
    <row r="2161" ht="15.75" customHeight="1">
      <c r="A2161" s="1" t="s">
        <v>856</v>
      </c>
      <c r="B2161" s="1" t="s">
        <v>4900</v>
      </c>
      <c r="C2161" s="1" t="s">
        <v>4901</v>
      </c>
      <c r="D2161" s="1" t="s">
        <v>4162</v>
      </c>
      <c r="E2161" s="1" t="s">
        <v>10</v>
      </c>
      <c r="F2161" s="1" t="str">
        <f>IFERROR(__xludf.DUMMYFUNCTION("GOOGLETRANSLATE(C2161,""fr"",""en"")"),"#VALUE!")</f>
        <v>#VALUE!</v>
      </c>
    </row>
    <row r="2162" ht="15.75" customHeight="1">
      <c r="A2162" s="1" t="s">
        <v>856</v>
      </c>
      <c r="B2162" s="1" t="s">
        <v>4902</v>
      </c>
      <c r="C2162" s="1" t="s">
        <v>4903</v>
      </c>
      <c r="D2162" s="1" t="s">
        <v>4162</v>
      </c>
      <c r="E2162" s="1" t="s">
        <v>10</v>
      </c>
      <c r="F2162" s="1" t="str">
        <f>IFERROR(__xludf.DUMMYFUNCTION("GOOGLETRANSLATE(C2162,""fr"",""en"")"),"#VALUE!")</f>
        <v>#VALUE!</v>
      </c>
    </row>
    <row r="2163" ht="15.75" customHeight="1">
      <c r="A2163" s="1" t="s">
        <v>856</v>
      </c>
      <c r="B2163" s="1" t="s">
        <v>4904</v>
      </c>
      <c r="C2163" s="1" t="s">
        <v>4905</v>
      </c>
      <c r="D2163" s="1" t="s">
        <v>4162</v>
      </c>
      <c r="E2163" s="1" t="s">
        <v>10</v>
      </c>
      <c r="F2163" s="1" t="str">
        <f>IFERROR(__xludf.DUMMYFUNCTION("GOOGLETRANSLATE(C2163,""fr"",""en"")"),"#VALUE!")</f>
        <v>#VALUE!</v>
      </c>
    </row>
    <row r="2164" ht="15.75" customHeight="1">
      <c r="A2164" s="1" t="s">
        <v>856</v>
      </c>
      <c r="B2164" s="1" t="s">
        <v>4906</v>
      </c>
      <c r="C2164" s="1" t="s">
        <v>4907</v>
      </c>
      <c r="D2164" s="1" t="s">
        <v>4162</v>
      </c>
      <c r="E2164" s="1" t="s">
        <v>10</v>
      </c>
      <c r="F2164" s="1" t="str">
        <f>IFERROR(__xludf.DUMMYFUNCTION("GOOGLETRANSLATE(C2164,""fr"",""en"")"),"Too bad the franchises are high. But overall the prices are reasonable.
I hope you will be up to your reputation.
Thanks.")</f>
        <v>Too bad the franchises are high. But overall the prices are reasonable.
I hope you will be up to your reputation.
Thanks.</v>
      </c>
    </row>
    <row r="2165" ht="15.75" customHeight="1">
      <c r="A2165" s="1" t="s">
        <v>856</v>
      </c>
      <c r="B2165" s="1" t="s">
        <v>4908</v>
      </c>
      <c r="C2165" s="1" t="s">
        <v>4909</v>
      </c>
      <c r="D2165" s="1" t="s">
        <v>4162</v>
      </c>
      <c r="E2165" s="1" t="s">
        <v>10</v>
      </c>
      <c r="F2165" s="1" t="str">
        <f>IFERROR(__xludf.DUMMYFUNCTION("GOOGLETRANSLATE(C2165,""fr"",""en"")"),"#VALUE!")</f>
        <v>#VALUE!</v>
      </c>
    </row>
    <row r="2166" ht="15.75" customHeight="1">
      <c r="A2166" s="1" t="s">
        <v>856</v>
      </c>
      <c r="B2166" s="1" t="s">
        <v>4910</v>
      </c>
      <c r="C2166" s="1" t="s">
        <v>4911</v>
      </c>
      <c r="D2166" s="1" t="s">
        <v>4162</v>
      </c>
      <c r="E2166" s="1" t="s">
        <v>10</v>
      </c>
      <c r="F2166" s="1" t="str">
        <f>IFERROR(__xludf.DUMMYFUNCTION("GOOGLETRANSLATE(C2166,""fr"",""en"")"),"#VALUE!")</f>
        <v>#VALUE!</v>
      </c>
    </row>
    <row r="2167" ht="15.75" customHeight="1">
      <c r="A2167" s="1" t="s">
        <v>856</v>
      </c>
      <c r="B2167" s="1" t="s">
        <v>4912</v>
      </c>
      <c r="C2167" s="1" t="s">
        <v>4913</v>
      </c>
      <c r="D2167" s="1" t="s">
        <v>4162</v>
      </c>
      <c r="E2167" s="1" t="s">
        <v>10</v>
      </c>
      <c r="F2167" s="1" t="str">
        <f>IFERROR(__xludf.DUMMYFUNCTION("GOOGLETRANSLATE(C2167,""fr"",""en"")"),"#VALUE!")</f>
        <v>#VALUE!</v>
      </c>
    </row>
    <row r="2168" ht="15.75" customHeight="1">
      <c r="A2168" s="1" t="s">
        <v>856</v>
      </c>
      <c r="B2168" s="1" t="s">
        <v>4914</v>
      </c>
      <c r="C2168" s="1" t="s">
        <v>4915</v>
      </c>
      <c r="D2168" s="1" t="s">
        <v>4162</v>
      </c>
      <c r="E2168" s="1" t="s">
        <v>10</v>
      </c>
      <c r="F2168" s="1" t="str">
        <f>IFERROR(__xludf.DUMMYFUNCTION("GOOGLETRANSLATE(C2168,""fr"",""en"")"),"#VALUE!")</f>
        <v>#VALUE!</v>
      </c>
    </row>
    <row r="2169" ht="15.75" customHeight="1">
      <c r="A2169" s="1" t="s">
        <v>856</v>
      </c>
      <c r="B2169" s="1" t="s">
        <v>4916</v>
      </c>
      <c r="C2169" s="1" t="s">
        <v>4917</v>
      </c>
      <c r="D2169" s="1" t="s">
        <v>4162</v>
      </c>
      <c r="E2169" s="1" t="s">
        <v>10</v>
      </c>
      <c r="F2169" s="1" t="str">
        <f>IFERROR(__xludf.DUMMYFUNCTION("GOOGLETRANSLATE(C2169,""fr"",""en"")"),"#VALUE!")</f>
        <v>#VALUE!</v>
      </c>
    </row>
    <row r="2170" ht="15.75" customHeight="1">
      <c r="A2170" s="1" t="s">
        <v>856</v>
      </c>
      <c r="B2170" s="1" t="s">
        <v>4918</v>
      </c>
      <c r="C2170" s="1" t="s">
        <v>4919</v>
      </c>
      <c r="D2170" s="1" t="s">
        <v>4162</v>
      </c>
      <c r="E2170" s="1" t="s">
        <v>10</v>
      </c>
      <c r="F2170" s="1" t="str">
        <f>IFERROR(__xludf.DUMMYFUNCTION("GOOGLETRANSLATE(C2170,""fr"",""en"")"),"Satisfied, to see now PUUR the possible care but the prices are competitive and it is very easy to obtain a price suitable for his request")</f>
        <v>Satisfied, to see now PUUR the possible care but the prices are competitive and it is very easy to obtain a price suitable for his request</v>
      </c>
    </row>
    <row r="2171" ht="15.75" customHeight="1">
      <c r="A2171" s="1" t="s">
        <v>856</v>
      </c>
      <c r="B2171" s="1" t="s">
        <v>4920</v>
      </c>
      <c r="C2171" s="1" t="s">
        <v>4921</v>
      </c>
      <c r="D2171" s="1" t="s">
        <v>4162</v>
      </c>
      <c r="E2171" s="1" t="s">
        <v>10</v>
      </c>
      <c r="F2171" s="1" t="str">
        <f>IFERROR(__xludf.DUMMYFUNCTION("GOOGLETRANSLATE(C2171,""fr"",""en"")"),"#VALUE!")</f>
        <v>#VALUE!</v>
      </c>
    </row>
    <row r="2172" ht="15.75" customHeight="1">
      <c r="A2172" s="1" t="s">
        <v>856</v>
      </c>
      <c r="B2172" s="1" t="s">
        <v>4922</v>
      </c>
      <c r="C2172" s="1" t="s">
        <v>4923</v>
      </c>
      <c r="D2172" s="1" t="s">
        <v>4162</v>
      </c>
      <c r="E2172" s="1" t="s">
        <v>10</v>
      </c>
      <c r="F2172" s="1" t="str">
        <f>IFERROR(__xludf.DUMMYFUNCTION("GOOGLETRANSLATE(C2172,""fr"",""en"")"),"#VALUE!")</f>
        <v>#VALUE!</v>
      </c>
    </row>
    <row r="2173" ht="15.75" customHeight="1">
      <c r="A2173" s="1" t="s">
        <v>856</v>
      </c>
      <c r="B2173" s="1" t="s">
        <v>4924</v>
      </c>
      <c r="C2173" s="1" t="s">
        <v>4925</v>
      </c>
      <c r="D2173" s="1" t="s">
        <v>4162</v>
      </c>
      <c r="E2173" s="1" t="s">
        <v>10</v>
      </c>
      <c r="F2173" s="1" t="str">
        <f>IFERROR(__xludf.DUMMYFUNCTION("GOOGLETRANSLATE(C2173,""fr"",""en"")"),"#VALUE!")</f>
        <v>#VALUE!</v>
      </c>
    </row>
    <row r="2174" ht="15.75" customHeight="1">
      <c r="A2174" s="1" t="s">
        <v>856</v>
      </c>
      <c r="B2174" s="1" t="s">
        <v>4926</v>
      </c>
      <c r="C2174" s="1" t="s">
        <v>4927</v>
      </c>
      <c r="D2174" s="1" t="s">
        <v>4162</v>
      </c>
      <c r="E2174" s="1" t="s">
        <v>10</v>
      </c>
      <c r="F2174" s="1" t="str">
        <f>IFERROR(__xludf.DUMMYFUNCTION("GOOGLETRANSLATE(C2174,""fr"",""en"")"),"#VALUE!")</f>
        <v>#VALUE!</v>
      </c>
    </row>
    <row r="2175" ht="15.75" customHeight="1">
      <c r="A2175" s="1" t="s">
        <v>856</v>
      </c>
      <c r="B2175" s="1" t="s">
        <v>4928</v>
      </c>
      <c r="C2175" s="1" t="s">
        <v>4929</v>
      </c>
      <c r="D2175" s="1" t="s">
        <v>4162</v>
      </c>
      <c r="E2175" s="1" t="s">
        <v>10</v>
      </c>
      <c r="F2175" s="1" t="str">
        <f>IFERROR(__xludf.DUMMYFUNCTION("GOOGLETRANSLATE(C2175,""fr"",""en"")"),"#VALUE!")</f>
        <v>#VALUE!</v>
      </c>
    </row>
    <row r="2176" ht="15.75" customHeight="1">
      <c r="A2176" s="1" t="s">
        <v>865</v>
      </c>
      <c r="B2176" s="1" t="s">
        <v>4930</v>
      </c>
      <c r="C2176" s="1" t="s">
        <v>4931</v>
      </c>
      <c r="D2176" s="1" t="s">
        <v>4162</v>
      </c>
      <c r="E2176" s="1" t="s">
        <v>10</v>
      </c>
      <c r="F2176" s="1" t="str">
        <f>IFERROR(__xludf.DUMMYFUNCTION("GOOGLETRANSLATE(C2176,""fr"",""en"")"),"#VALUE!")</f>
        <v>#VALUE!</v>
      </c>
    </row>
    <row r="2177" ht="15.75" customHeight="1">
      <c r="A2177" s="1" t="s">
        <v>865</v>
      </c>
      <c r="B2177" s="1" t="s">
        <v>4932</v>
      </c>
      <c r="C2177" s="1" t="s">
        <v>4933</v>
      </c>
      <c r="D2177" s="1" t="s">
        <v>4162</v>
      </c>
      <c r="E2177" s="1" t="s">
        <v>10</v>
      </c>
      <c r="F2177" s="1" t="str">
        <f>IFERROR(__xludf.DUMMYFUNCTION("GOOGLETRANSLATE(C2177,""fr"",""en"")"),"#VALUE!")</f>
        <v>#VALUE!</v>
      </c>
    </row>
    <row r="2178" ht="15.75" customHeight="1">
      <c r="A2178" s="1" t="s">
        <v>865</v>
      </c>
      <c r="B2178" s="1" t="s">
        <v>4934</v>
      </c>
      <c r="C2178" s="1" t="s">
        <v>4935</v>
      </c>
      <c r="D2178" s="1" t="s">
        <v>4162</v>
      </c>
      <c r="E2178" s="1" t="s">
        <v>10</v>
      </c>
      <c r="F2178" s="1" t="str">
        <f>IFERROR(__xludf.DUMMYFUNCTION("GOOGLETRANSLATE(C2178,""fr"",""en"")"),"#VALUE!")</f>
        <v>#VALUE!</v>
      </c>
    </row>
    <row r="2179" ht="15.75" customHeight="1">
      <c r="A2179" s="1" t="s">
        <v>865</v>
      </c>
      <c r="B2179" s="1" t="s">
        <v>4936</v>
      </c>
      <c r="C2179" s="1" t="s">
        <v>4937</v>
      </c>
      <c r="D2179" s="1" t="s">
        <v>4162</v>
      </c>
      <c r="E2179" s="1" t="s">
        <v>10</v>
      </c>
      <c r="F2179" s="1" t="str">
        <f>IFERROR(__xludf.DUMMYFUNCTION("GOOGLETRANSLATE(C2179,""fr"",""en"")"),"#VALUE!")</f>
        <v>#VALUE!</v>
      </c>
    </row>
    <row r="2180" ht="15.75" customHeight="1">
      <c r="A2180" s="1" t="s">
        <v>865</v>
      </c>
      <c r="B2180" s="1" t="s">
        <v>4938</v>
      </c>
      <c r="C2180" s="1" t="s">
        <v>4939</v>
      </c>
      <c r="D2180" s="1" t="s">
        <v>4162</v>
      </c>
      <c r="E2180" s="1" t="s">
        <v>10</v>
      </c>
      <c r="F2180" s="1" t="str">
        <f>IFERROR(__xludf.DUMMYFUNCTION("GOOGLETRANSLATE(C2180,""fr"",""en"")"),"#VALUE!")</f>
        <v>#VALUE!</v>
      </c>
    </row>
    <row r="2181" ht="15.75" customHeight="1">
      <c r="A2181" s="1" t="s">
        <v>865</v>
      </c>
      <c r="B2181" s="1" t="s">
        <v>4940</v>
      </c>
      <c r="C2181" s="1" t="s">
        <v>4941</v>
      </c>
      <c r="D2181" s="1" t="s">
        <v>4162</v>
      </c>
      <c r="E2181" s="1" t="s">
        <v>10</v>
      </c>
      <c r="F2181" s="1" t="str">
        <f>IFERROR(__xludf.DUMMYFUNCTION("GOOGLETRANSLATE(C2181,""fr"",""en"")"),"Very simple and intuitive to subscribe. For now nothing to say. I had the opportunity to speak with one of the advisers via Messenger with very clear and very fast answers to love me. It's nice.")</f>
        <v>Very simple and intuitive to subscribe. For now nothing to say. I had the opportunity to speak with one of the advisers via Messenger with very clear and very fast answers to love me. It's nice.</v>
      </c>
    </row>
    <row r="2182" ht="15.75" customHeight="1">
      <c r="A2182" s="1" t="s">
        <v>865</v>
      </c>
      <c r="B2182" s="1" t="s">
        <v>4942</v>
      </c>
      <c r="C2182" s="1" t="s">
        <v>4943</v>
      </c>
      <c r="D2182" s="1" t="s">
        <v>4162</v>
      </c>
      <c r="E2182" s="1" t="s">
        <v>10</v>
      </c>
      <c r="F2182" s="1" t="str">
        <f>IFERROR(__xludf.DUMMYFUNCTION("GOOGLETRANSLATE(C2182,""fr"",""en"")"),"#VALUE!")</f>
        <v>#VALUE!</v>
      </c>
    </row>
    <row r="2183" ht="15.75" customHeight="1">
      <c r="A2183" s="1" t="s">
        <v>865</v>
      </c>
      <c r="B2183" s="1" t="s">
        <v>4944</v>
      </c>
      <c r="C2183" s="1" t="s">
        <v>4945</v>
      </c>
      <c r="D2183" s="1" t="s">
        <v>4162</v>
      </c>
      <c r="E2183" s="1" t="s">
        <v>10</v>
      </c>
      <c r="F2183" s="1" t="str">
        <f>IFERROR(__xludf.DUMMYFUNCTION("GOOGLETRANSLATE(C2183,""fr"",""en"")"),"#VALUE!")</f>
        <v>#VALUE!</v>
      </c>
    </row>
    <row r="2184" ht="15.75" customHeight="1">
      <c r="A2184" s="1" t="s">
        <v>865</v>
      </c>
      <c r="B2184" s="1" t="s">
        <v>4946</v>
      </c>
      <c r="C2184" s="1" t="s">
        <v>4947</v>
      </c>
      <c r="D2184" s="1" t="s">
        <v>4162</v>
      </c>
      <c r="E2184" s="1" t="s">
        <v>10</v>
      </c>
      <c r="F2184" s="1" t="str">
        <f>IFERROR(__xludf.DUMMYFUNCTION("GOOGLETRANSLATE(C2184,""fr"",""en"")"),"#VALUE!")</f>
        <v>#VALUE!</v>
      </c>
    </row>
    <row r="2185" ht="15.75" customHeight="1">
      <c r="A2185" s="1" t="s">
        <v>865</v>
      </c>
      <c r="B2185" s="1" t="s">
        <v>4948</v>
      </c>
      <c r="C2185" s="1" t="s">
        <v>4949</v>
      </c>
      <c r="D2185" s="1" t="s">
        <v>4162</v>
      </c>
      <c r="E2185" s="1" t="s">
        <v>10</v>
      </c>
      <c r="F2185" s="1" t="str">
        <f>IFERROR(__xludf.DUMMYFUNCTION("GOOGLETRANSLATE(C2185,""fr"",""en"")"),"#VALUE!")</f>
        <v>#VALUE!</v>
      </c>
    </row>
    <row r="2186" ht="15.75" customHeight="1">
      <c r="A2186" s="1" t="s">
        <v>865</v>
      </c>
      <c r="B2186" s="1" t="s">
        <v>4950</v>
      </c>
      <c r="C2186" s="1" t="s">
        <v>4951</v>
      </c>
      <c r="D2186" s="1" t="s">
        <v>4162</v>
      </c>
      <c r="E2186" s="1" t="s">
        <v>10</v>
      </c>
      <c r="F2186" s="1" t="str">
        <f>IFERROR(__xludf.DUMMYFUNCTION("GOOGLETRANSLATE(C2186,""fr"",""en"")"),"#VALUE!")</f>
        <v>#VALUE!</v>
      </c>
    </row>
    <row r="2187" ht="15.75" customHeight="1">
      <c r="A2187" s="1" t="s">
        <v>865</v>
      </c>
      <c r="B2187" s="1" t="s">
        <v>4952</v>
      </c>
      <c r="C2187" s="1" t="s">
        <v>4953</v>
      </c>
      <c r="D2187" s="1" t="s">
        <v>4162</v>
      </c>
      <c r="E2187" s="1" t="s">
        <v>10</v>
      </c>
      <c r="F2187" s="1" t="str">
        <f>IFERROR(__xludf.DUMMYFUNCTION("GOOGLETRANSLATE(C2187,""fr"",""en"")"),"#VALUE!")</f>
        <v>#VALUE!</v>
      </c>
    </row>
    <row r="2188" ht="15.75" customHeight="1">
      <c r="A2188" s="1" t="s">
        <v>865</v>
      </c>
      <c r="B2188" s="1" t="s">
        <v>4954</v>
      </c>
      <c r="C2188" s="1" t="s">
        <v>4955</v>
      </c>
      <c r="D2188" s="1" t="s">
        <v>4162</v>
      </c>
      <c r="E2188" s="1" t="s">
        <v>10</v>
      </c>
      <c r="F2188" s="1" t="str">
        <f>IFERROR(__xludf.DUMMYFUNCTION("GOOGLETRANSLATE(C2188,""fr"",""en"")"),"#VALUE!")</f>
        <v>#VALUE!</v>
      </c>
    </row>
    <row r="2189" ht="15.75" customHeight="1">
      <c r="A2189" s="1" t="s">
        <v>865</v>
      </c>
      <c r="B2189" s="1" t="s">
        <v>4956</v>
      </c>
      <c r="C2189" s="1" t="s">
        <v>4957</v>
      </c>
      <c r="D2189" s="1" t="s">
        <v>4162</v>
      </c>
      <c r="E2189" s="1" t="s">
        <v>10</v>
      </c>
      <c r="F2189" s="1" t="str">
        <f>IFERROR(__xludf.DUMMYFUNCTION("GOOGLETRANSLATE(C2189,""fr"",""en"")"),"#VALUE!")</f>
        <v>#VALUE!</v>
      </c>
    </row>
    <row r="2190" ht="15.75" customHeight="1">
      <c r="A2190" s="1" t="s">
        <v>865</v>
      </c>
      <c r="B2190" s="1" t="s">
        <v>4958</v>
      </c>
      <c r="C2190" s="1" t="s">
        <v>4959</v>
      </c>
      <c r="D2190" s="1" t="s">
        <v>4162</v>
      </c>
      <c r="E2190" s="1" t="s">
        <v>10</v>
      </c>
      <c r="F2190" s="1" t="str">
        <f>IFERROR(__xludf.DUMMYFUNCTION("GOOGLETRANSLATE(C2190,""fr"",""en"")"),"The prices are a bit expensive especially a young driver.
Despite my second contract via direct insurance, I would have thought of, fizn aid")</f>
        <v>The prices are a bit expensive especially a young driver.
Despite my second contract via direct insurance, I would have thought of, fizn aid</v>
      </c>
    </row>
    <row r="2191" ht="15.75" customHeight="1">
      <c r="A2191" s="1" t="s">
        <v>892</v>
      </c>
      <c r="B2191" s="1" t="s">
        <v>4960</v>
      </c>
      <c r="C2191" s="1" t="s">
        <v>4961</v>
      </c>
      <c r="D2191" s="1" t="s">
        <v>4162</v>
      </c>
      <c r="E2191" s="1" t="s">
        <v>10</v>
      </c>
      <c r="F2191" s="1" t="str">
        <f>IFERROR(__xludf.DUMMYFUNCTION("GOOGLETRANSLATE(C2191,""fr"",""en"")"),"#VALUE!")</f>
        <v>#VALUE!</v>
      </c>
    </row>
    <row r="2192" ht="15.75" customHeight="1">
      <c r="A2192" s="1" t="s">
        <v>892</v>
      </c>
      <c r="B2192" s="1" t="s">
        <v>4962</v>
      </c>
      <c r="C2192" s="1" t="s">
        <v>4963</v>
      </c>
      <c r="D2192" s="1" t="s">
        <v>4162</v>
      </c>
      <c r="E2192" s="1" t="s">
        <v>10</v>
      </c>
      <c r="F2192" s="1" t="str">
        <f>IFERROR(__xludf.DUMMYFUNCTION("GOOGLETRANSLATE(C2192,""fr"",""en"")"),"#VALUE!")</f>
        <v>#VALUE!</v>
      </c>
    </row>
    <row r="2193" ht="15.75" customHeight="1">
      <c r="A2193" s="1" t="s">
        <v>892</v>
      </c>
      <c r="B2193" s="1" t="s">
        <v>4964</v>
      </c>
      <c r="C2193" s="1" t="s">
        <v>4965</v>
      </c>
      <c r="D2193" s="1" t="s">
        <v>4162</v>
      </c>
      <c r="E2193" s="1" t="s">
        <v>10</v>
      </c>
      <c r="F2193" s="1" t="str">
        <f>IFERROR(__xludf.DUMMYFUNCTION("GOOGLETRANSLATE(C2193,""fr"",""en"")"),"#VALUE!")</f>
        <v>#VALUE!</v>
      </c>
    </row>
    <row r="2194" ht="15.75" customHeight="1">
      <c r="A2194" s="1" t="s">
        <v>892</v>
      </c>
      <c r="B2194" s="1" t="s">
        <v>4966</v>
      </c>
      <c r="C2194" s="1" t="s">
        <v>4967</v>
      </c>
      <c r="D2194" s="1" t="s">
        <v>4162</v>
      </c>
      <c r="E2194" s="1" t="s">
        <v>10</v>
      </c>
      <c r="F2194" s="1" t="str">
        <f>IFERROR(__xludf.DUMMYFUNCTION("GOOGLETRANSLATE(C2194,""fr"",""en"")"),"#VALUE!")</f>
        <v>#VALUE!</v>
      </c>
    </row>
    <row r="2195" ht="15.75" customHeight="1">
      <c r="A2195" s="1" t="s">
        <v>892</v>
      </c>
      <c r="B2195" s="1" t="s">
        <v>4968</v>
      </c>
      <c r="C2195" s="1" t="s">
        <v>4969</v>
      </c>
      <c r="D2195" s="1" t="s">
        <v>4162</v>
      </c>
      <c r="E2195" s="1" t="s">
        <v>10</v>
      </c>
      <c r="F2195" s="1" t="str">
        <f>IFERROR(__xludf.DUMMYFUNCTION("GOOGLETRANSLATE(C2195,""fr"",""en"")"),"#VALUE!")</f>
        <v>#VALUE!</v>
      </c>
    </row>
    <row r="2196" ht="15.75" customHeight="1">
      <c r="A2196" s="1" t="s">
        <v>892</v>
      </c>
      <c r="B2196" s="1" t="s">
        <v>4970</v>
      </c>
      <c r="C2196" s="1" t="s">
        <v>4971</v>
      </c>
      <c r="D2196" s="1" t="s">
        <v>4162</v>
      </c>
      <c r="E2196" s="1" t="s">
        <v>10</v>
      </c>
      <c r="F2196" s="1" t="str">
        <f>IFERROR(__xludf.DUMMYFUNCTION("GOOGLETRANSLATE(C2196,""fr"",""en"")"),"#VALUE!")</f>
        <v>#VALUE!</v>
      </c>
    </row>
    <row r="2197" ht="15.75" customHeight="1">
      <c r="A2197" s="1" t="s">
        <v>892</v>
      </c>
      <c r="B2197" s="1" t="s">
        <v>4972</v>
      </c>
      <c r="C2197" s="1" t="s">
        <v>4973</v>
      </c>
      <c r="D2197" s="1" t="s">
        <v>4162</v>
      </c>
      <c r="E2197" s="1" t="s">
        <v>10</v>
      </c>
      <c r="F2197" s="1" t="str">
        <f>IFERROR(__xludf.DUMMYFUNCTION("GOOGLETRANSLATE(C2197,""fr"",""en"")"),"#VALUE!")</f>
        <v>#VALUE!</v>
      </c>
    </row>
    <row r="2198" ht="15.75" customHeight="1">
      <c r="A2198" s="1" t="s">
        <v>892</v>
      </c>
      <c r="B2198" s="1" t="s">
        <v>4974</v>
      </c>
      <c r="C2198" s="1" t="s">
        <v>4975</v>
      </c>
      <c r="D2198" s="1" t="s">
        <v>4162</v>
      </c>
      <c r="E2198" s="1" t="s">
        <v>10</v>
      </c>
      <c r="F2198" s="1" t="str">
        <f>IFERROR(__xludf.DUMMYFUNCTION("GOOGLETRANSLATE(C2198,""fr"",""en"")"),"#VALUE!")</f>
        <v>#VALUE!</v>
      </c>
    </row>
    <row r="2199" ht="15.75" customHeight="1">
      <c r="A2199" s="1" t="s">
        <v>892</v>
      </c>
      <c r="B2199" s="1" t="s">
        <v>4976</v>
      </c>
      <c r="C2199" s="1" t="s">
        <v>4977</v>
      </c>
      <c r="D2199" s="1" t="s">
        <v>4162</v>
      </c>
      <c r="E2199" s="1" t="s">
        <v>10</v>
      </c>
      <c r="F2199" s="1" t="str">
        <f>IFERROR(__xludf.DUMMYFUNCTION("GOOGLETRANSLATE(C2199,""fr"",""en"")"),"#VALUE!")</f>
        <v>#VALUE!</v>
      </c>
    </row>
    <row r="2200" ht="15.75" customHeight="1">
      <c r="A2200" s="1" t="s">
        <v>892</v>
      </c>
      <c r="B2200" s="1" t="s">
        <v>4978</v>
      </c>
      <c r="C2200" s="1" t="s">
        <v>4979</v>
      </c>
      <c r="D2200" s="1" t="s">
        <v>4162</v>
      </c>
      <c r="E2200" s="1" t="s">
        <v>10</v>
      </c>
      <c r="F2200" s="1" t="str">
        <f>IFERROR(__xludf.DUMMYFUNCTION("GOOGLETRANSLATE(C2200,""fr"",""en"")"),"#VALUE!")</f>
        <v>#VALUE!</v>
      </c>
    </row>
    <row r="2201" ht="15.75" customHeight="1">
      <c r="A2201" s="1" t="s">
        <v>892</v>
      </c>
      <c r="B2201" s="1" t="s">
        <v>4980</v>
      </c>
      <c r="C2201" s="1" t="s">
        <v>4981</v>
      </c>
      <c r="D2201" s="1" t="s">
        <v>4162</v>
      </c>
      <c r="E2201" s="1" t="s">
        <v>10</v>
      </c>
      <c r="F2201" s="1" t="str">
        <f>IFERROR(__xludf.DUMMYFUNCTION("GOOGLETRANSLATE(C2201,""fr"",""en"")"),"#VALUE!")</f>
        <v>#VALUE!</v>
      </c>
    </row>
    <row r="2202" ht="15.75" customHeight="1">
      <c r="A2202" s="1" t="s">
        <v>892</v>
      </c>
      <c r="B2202" s="1" t="s">
        <v>4982</v>
      </c>
      <c r="C2202" s="1" t="s">
        <v>4983</v>
      </c>
      <c r="D2202" s="1" t="s">
        <v>4162</v>
      </c>
      <c r="E2202" s="1" t="s">
        <v>10</v>
      </c>
      <c r="F2202" s="1" t="str">
        <f>IFERROR(__xludf.DUMMYFUNCTION("GOOGLETRANSLATE(C2202,""fr"",""en"")"),"#VALUE!")</f>
        <v>#VALUE!</v>
      </c>
    </row>
    <row r="2203" ht="15.75" customHeight="1">
      <c r="A2203" s="1" t="s">
        <v>892</v>
      </c>
      <c r="B2203" s="1" t="s">
        <v>4984</v>
      </c>
      <c r="C2203" s="1" t="s">
        <v>4985</v>
      </c>
      <c r="D2203" s="1" t="s">
        <v>4162</v>
      </c>
      <c r="E2203" s="1" t="s">
        <v>10</v>
      </c>
      <c r="F2203" s="1" t="str">
        <f>IFERROR(__xludf.DUMMYFUNCTION("GOOGLETRANSLATE(C2203,""fr"",""en"")"),"#VALUE!")</f>
        <v>#VALUE!</v>
      </c>
    </row>
    <row r="2204" ht="15.75" customHeight="1">
      <c r="A2204" s="1" t="s">
        <v>892</v>
      </c>
      <c r="B2204" s="1" t="s">
        <v>4986</v>
      </c>
      <c r="C2204" s="1" t="s">
        <v>4987</v>
      </c>
      <c r="D2204" s="1" t="s">
        <v>4162</v>
      </c>
      <c r="E2204" s="1" t="s">
        <v>10</v>
      </c>
      <c r="F2204" s="1" t="str">
        <f>IFERROR(__xludf.DUMMYFUNCTION("GOOGLETRANSLATE(C2204,""fr"",""en"")"),"#VALUE!")</f>
        <v>#VALUE!</v>
      </c>
    </row>
    <row r="2205" ht="15.75" customHeight="1">
      <c r="A2205" s="1" t="s">
        <v>892</v>
      </c>
      <c r="B2205" s="1" t="s">
        <v>4988</v>
      </c>
      <c r="C2205" s="1" t="s">
        <v>4989</v>
      </c>
      <c r="D2205" s="1" t="s">
        <v>4162</v>
      </c>
      <c r="E2205" s="1" t="s">
        <v>10</v>
      </c>
      <c r="F2205" s="1" t="str">
        <f>IFERROR(__xludf.DUMMYFUNCTION("GOOGLETRANSLATE(C2205,""fr"",""en"")"),"#VALUE!")</f>
        <v>#VALUE!</v>
      </c>
    </row>
    <row r="2206" ht="15.75" customHeight="1">
      <c r="A2206" s="1" t="s">
        <v>903</v>
      </c>
      <c r="B2206" s="1" t="s">
        <v>4990</v>
      </c>
      <c r="C2206" s="1" t="s">
        <v>4991</v>
      </c>
      <c r="D2206" s="1" t="s">
        <v>4162</v>
      </c>
      <c r="E2206" s="1" t="s">
        <v>10</v>
      </c>
      <c r="F2206" s="1" t="str">
        <f>IFERROR(__xludf.DUMMYFUNCTION("GOOGLETRANSLATE(C2206,""fr"",""en"")"),"#VALUE!")</f>
        <v>#VALUE!</v>
      </c>
    </row>
    <row r="2207" ht="15.75" customHeight="1">
      <c r="A2207" s="1" t="s">
        <v>903</v>
      </c>
      <c r="B2207" s="1" t="s">
        <v>4992</v>
      </c>
      <c r="C2207" s="1" t="s">
        <v>4993</v>
      </c>
      <c r="D2207" s="1" t="s">
        <v>4162</v>
      </c>
      <c r="E2207" s="1" t="s">
        <v>10</v>
      </c>
      <c r="F2207" s="1" t="str">
        <f>IFERROR(__xludf.DUMMYFUNCTION("GOOGLETRANSLATE(C2207,""fr"",""en"")"),"#VALUE!")</f>
        <v>#VALUE!</v>
      </c>
    </row>
    <row r="2208" ht="15.75" customHeight="1">
      <c r="A2208" s="1" t="s">
        <v>903</v>
      </c>
      <c r="B2208" s="1" t="s">
        <v>4994</v>
      </c>
      <c r="C2208" s="1" t="s">
        <v>4995</v>
      </c>
      <c r="D2208" s="1" t="s">
        <v>4162</v>
      </c>
      <c r="E2208" s="1" t="s">
        <v>10</v>
      </c>
      <c r="F2208" s="1" t="str">
        <f>IFERROR(__xludf.DUMMYFUNCTION("GOOGLETRANSLATE(C2208,""fr"",""en"")"),"#VALUE!")</f>
        <v>#VALUE!</v>
      </c>
    </row>
    <row r="2209" ht="15.75" customHeight="1">
      <c r="A2209" s="1" t="s">
        <v>903</v>
      </c>
      <c r="B2209" s="1" t="s">
        <v>4996</v>
      </c>
      <c r="C2209" s="1" t="s">
        <v>4997</v>
      </c>
      <c r="D2209" s="1" t="s">
        <v>4162</v>
      </c>
      <c r="E2209" s="1" t="s">
        <v>10</v>
      </c>
      <c r="F2209" s="1" t="str">
        <f>IFERROR(__xludf.DUMMYFUNCTION("GOOGLETRANSLATE(C2209,""fr"",""en"")"),"#VALUE!")</f>
        <v>#VALUE!</v>
      </c>
    </row>
    <row r="2210" ht="15.75" customHeight="1">
      <c r="A2210" s="1" t="s">
        <v>903</v>
      </c>
      <c r="B2210" s="1" t="s">
        <v>4998</v>
      </c>
      <c r="C2210" s="1" t="s">
        <v>4999</v>
      </c>
      <c r="D2210" s="1" t="s">
        <v>4162</v>
      </c>
      <c r="E2210" s="1" t="s">
        <v>10</v>
      </c>
      <c r="F2210" s="1" t="str">
        <f>IFERROR(__xludf.DUMMYFUNCTION("GOOGLETRANSLATE(C2210,""fr"",""en"")"),"#VALUE!")</f>
        <v>#VALUE!</v>
      </c>
    </row>
    <row r="2211" ht="15.75" customHeight="1">
      <c r="A2211" s="1" t="s">
        <v>903</v>
      </c>
      <c r="B2211" s="1" t="s">
        <v>5000</v>
      </c>
      <c r="C2211" s="1" t="s">
        <v>5001</v>
      </c>
      <c r="D2211" s="1" t="s">
        <v>4162</v>
      </c>
      <c r="E2211" s="1" t="s">
        <v>10</v>
      </c>
      <c r="F2211" s="1" t="str">
        <f>IFERROR(__xludf.DUMMYFUNCTION("GOOGLETRANSLATE(C2211,""fr"",""en"")"),"#VALUE!")</f>
        <v>#VALUE!</v>
      </c>
    </row>
    <row r="2212" ht="15.75" customHeight="1">
      <c r="A2212" s="1" t="s">
        <v>903</v>
      </c>
      <c r="B2212" s="1" t="s">
        <v>5002</v>
      </c>
      <c r="C2212" s="1" t="s">
        <v>5003</v>
      </c>
      <c r="D2212" s="1" t="s">
        <v>4162</v>
      </c>
      <c r="E2212" s="1" t="s">
        <v>10</v>
      </c>
      <c r="F2212" s="1" t="str">
        <f>IFERROR(__xludf.DUMMYFUNCTION("GOOGLETRANSLATE(C2212,""fr"",""en"")"),"Good price .... fast ... Service and very correct options ... or even real but has been recommended by many people so I trust my loved ones ...")</f>
        <v>Good price .... fast ... Service and very correct options ... or even real but has been recommended by many people so I trust my loved ones ...</v>
      </c>
    </row>
    <row r="2213" ht="15.75" customHeight="1">
      <c r="A2213" s="1" t="s">
        <v>903</v>
      </c>
      <c r="B2213" s="1" t="s">
        <v>5004</v>
      </c>
      <c r="C2213" s="1" t="s">
        <v>5005</v>
      </c>
      <c r="D2213" s="1" t="s">
        <v>4162</v>
      </c>
      <c r="E2213" s="1" t="s">
        <v>10</v>
      </c>
      <c r="F2213" s="1" t="str">
        <f>IFERROR(__xludf.DUMMYFUNCTION("GOOGLETRANSLATE(C2213,""fr"",""en"")"),"#VALUE!")</f>
        <v>#VALUE!</v>
      </c>
    </row>
    <row r="2214" ht="15.75" customHeight="1">
      <c r="A2214" s="1" t="s">
        <v>903</v>
      </c>
      <c r="B2214" s="1" t="s">
        <v>5006</v>
      </c>
      <c r="C2214" s="1" t="s">
        <v>5007</v>
      </c>
      <c r="D2214" s="1" t="s">
        <v>4162</v>
      </c>
      <c r="E2214" s="1" t="s">
        <v>10</v>
      </c>
      <c r="F2214" s="1" t="str">
        <f>IFERROR(__xludf.DUMMYFUNCTION("GOOGLETRANSLATE(C2214,""fr"",""en"")"),"#VALUE!")</f>
        <v>#VALUE!</v>
      </c>
    </row>
    <row r="2215" ht="15.75" customHeight="1">
      <c r="A2215" s="1" t="s">
        <v>903</v>
      </c>
      <c r="B2215" s="1" t="s">
        <v>5008</v>
      </c>
      <c r="C2215" s="1" t="s">
        <v>5009</v>
      </c>
      <c r="D2215" s="1" t="s">
        <v>4162</v>
      </c>
      <c r="E2215" s="1" t="s">
        <v>10</v>
      </c>
      <c r="F2215" s="1" t="str">
        <f>IFERROR(__xludf.DUMMYFUNCTION("GOOGLETRANSLATE(C2215,""fr"",""en"")"),"#VALUE!")</f>
        <v>#VALUE!</v>
      </c>
    </row>
    <row r="2216" ht="15.75" customHeight="1">
      <c r="A2216" s="1" t="s">
        <v>903</v>
      </c>
      <c r="B2216" s="1" t="s">
        <v>5010</v>
      </c>
      <c r="C2216" s="1" t="s">
        <v>5011</v>
      </c>
      <c r="D2216" s="1" t="s">
        <v>4162</v>
      </c>
      <c r="E2216" s="1" t="s">
        <v>10</v>
      </c>
      <c r="F2216" s="1" t="str">
        <f>IFERROR(__xludf.DUMMYFUNCTION("GOOGLETRANSLATE(C2216,""fr"",""en"")"),"#VALUE!")</f>
        <v>#VALUE!</v>
      </c>
    </row>
    <row r="2217" ht="15.75" customHeight="1">
      <c r="A2217" s="1" t="s">
        <v>903</v>
      </c>
      <c r="B2217" s="1" t="s">
        <v>5012</v>
      </c>
      <c r="C2217" s="1" t="s">
        <v>5013</v>
      </c>
      <c r="D2217" s="1" t="s">
        <v>4162</v>
      </c>
      <c r="E2217" s="1" t="s">
        <v>10</v>
      </c>
      <c r="F2217" s="1" t="str">
        <f>IFERROR(__xludf.DUMMYFUNCTION("GOOGLETRANSLATE(C2217,""fr"",""en"")"),"#VALUE!")</f>
        <v>#VALUE!</v>
      </c>
    </row>
    <row r="2218" ht="15.75" customHeight="1">
      <c r="A2218" s="1" t="s">
        <v>903</v>
      </c>
      <c r="B2218" s="1" t="s">
        <v>5014</v>
      </c>
      <c r="C2218" s="1" t="s">
        <v>5015</v>
      </c>
      <c r="D2218" s="1" t="s">
        <v>4162</v>
      </c>
      <c r="E2218" s="1" t="s">
        <v>10</v>
      </c>
      <c r="F2218" s="1" t="str">
        <f>IFERROR(__xludf.DUMMYFUNCTION("GOOGLETRANSLATE(C2218,""fr"",""en"")"),"#VALUE!")</f>
        <v>#VALUE!</v>
      </c>
    </row>
    <row r="2219" ht="15.75" customHeight="1">
      <c r="A2219" s="1" t="s">
        <v>903</v>
      </c>
      <c r="B2219" s="1" t="s">
        <v>5016</v>
      </c>
      <c r="C2219" s="1" t="s">
        <v>5017</v>
      </c>
      <c r="D2219" s="1" t="s">
        <v>4162</v>
      </c>
      <c r="E2219" s="1" t="s">
        <v>10</v>
      </c>
      <c r="F2219" s="1" t="str">
        <f>IFERROR(__xludf.DUMMYFUNCTION("GOOGLETRANSLATE(C2219,""fr"",""en"")"),"#VALUE!")</f>
        <v>#VALUE!</v>
      </c>
    </row>
    <row r="2220" ht="15.75" customHeight="1">
      <c r="A2220" s="1" t="s">
        <v>903</v>
      </c>
      <c r="B2220" s="1" t="s">
        <v>5018</v>
      </c>
      <c r="C2220" s="1" t="s">
        <v>5019</v>
      </c>
      <c r="D2220" s="1" t="s">
        <v>4162</v>
      </c>
      <c r="E2220" s="1" t="s">
        <v>10</v>
      </c>
      <c r="F2220" s="1" t="str">
        <f>IFERROR(__xludf.DUMMYFUNCTION("GOOGLETRANSLATE(C2220,""fr"",""en"")"),"#VALUE!")</f>
        <v>#VALUE!</v>
      </c>
    </row>
    <row r="2221" ht="15.75" customHeight="1">
      <c r="A2221" s="1" t="s">
        <v>903</v>
      </c>
      <c r="B2221" s="1" t="s">
        <v>5020</v>
      </c>
      <c r="C2221" s="1" t="s">
        <v>5021</v>
      </c>
      <c r="D2221" s="1" t="s">
        <v>4162</v>
      </c>
      <c r="E2221" s="1" t="s">
        <v>10</v>
      </c>
      <c r="F2221" s="1" t="str">
        <f>IFERROR(__xludf.DUMMYFUNCTION("GOOGLETRANSLATE(C2221,""fr"",""en"")"),"#VALUE!")</f>
        <v>#VALUE!</v>
      </c>
    </row>
    <row r="2222" ht="15.75" customHeight="1">
      <c r="A2222" s="1" t="s">
        <v>903</v>
      </c>
      <c r="B2222" s="1" t="s">
        <v>5022</v>
      </c>
      <c r="C2222" s="1" t="s">
        <v>5023</v>
      </c>
      <c r="D2222" s="1" t="s">
        <v>4162</v>
      </c>
      <c r="E2222" s="1" t="s">
        <v>10</v>
      </c>
      <c r="F2222" s="1" t="str">
        <f>IFERROR(__xludf.DUMMYFUNCTION("GOOGLETRANSLATE(C2222,""fr"",""en"")"),"#VALUE!")</f>
        <v>#VALUE!</v>
      </c>
    </row>
    <row r="2223" ht="15.75" customHeight="1">
      <c r="A2223" s="1" t="s">
        <v>903</v>
      </c>
      <c r="B2223" s="1" t="s">
        <v>5024</v>
      </c>
      <c r="C2223" s="1" t="s">
        <v>5025</v>
      </c>
      <c r="D2223" s="1" t="s">
        <v>4162</v>
      </c>
      <c r="E2223" s="1" t="s">
        <v>10</v>
      </c>
      <c r="F2223" s="1" t="str">
        <f>IFERROR(__xludf.DUMMYFUNCTION("GOOGLETRANSLATE(C2223,""fr"",""en"")"),"#VALUE!")</f>
        <v>#VALUE!</v>
      </c>
    </row>
    <row r="2224" ht="15.75" customHeight="1">
      <c r="A2224" s="1" t="s">
        <v>903</v>
      </c>
      <c r="B2224" s="1" t="s">
        <v>5026</v>
      </c>
      <c r="C2224" s="1" t="s">
        <v>5027</v>
      </c>
      <c r="D2224" s="1" t="s">
        <v>4162</v>
      </c>
      <c r="E2224" s="1" t="s">
        <v>10</v>
      </c>
      <c r="F2224" s="1" t="str">
        <f>IFERROR(__xludf.DUMMYFUNCTION("GOOGLETRANSLATE(C2224,""fr"",""en"")"),"#VALUE!")</f>
        <v>#VALUE!</v>
      </c>
    </row>
    <row r="2225" ht="15.75" customHeight="1">
      <c r="A2225" s="1" t="s">
        <v>903</v>
      </c>
      <c r="B2225" s="1" t="s">
        <v>5028</v>
      </c>
      <c r="C2225" s="1" t="s">
        <v>5029</v>
      </c>
      <c r="D2225" s="1" t="s">
        <v>4162</v>
      </c>
      <c r="E2225" s="1" t="s">
        <v>10</v>
      </c>
      <c r="F2225" s="1" t="str">
        <f>IFERROR(__xludf.DUMMYFUNCTION("GOOGLETRANSLATE(C2225,""fr"",""en"")"),"#VALUE!")</f>
        <v>#VALUE!</v>
      </c>
    </row>
    <row r="2226" ht="15.75" customHeight="1">
      <c r="A2226" s="1" t="s">
        <v>903</v>
      </c>
      <c r="B2226" s="1" t="s">
        <v>5030</v>
      </c>
      <c r="C2226" s="1" t="s">
        <v>5031</v>
      </c>
      <c r="D2226" s="1" t="s">
        <v>4162</v>
      </c>
      <c r="E2226" s="1" t="s">
        <v>10</v>
      </c>
      <c r="F2226" s="1" t="str">
        <f>IFERROR(__xludf.DUMMYFUNCTION("GOOGLETRANSLATE(C2226,""fr"",""en"")"),"#VALUE!")</f>
        <v>#VALUE!</v>
      </c>
    </row>
    <row r="2227" ht="15.75" customHeight="1">
      <c r="A2227" s="1" t="s">
        <v>920</v>
      </c>
      <c r="B2227" s="1" t="s">
        <v>5032</v>
      </c>
      <c r="C2227" s="1" t="s">
        <v>5033</v>
      </c>
      <c r="D2227" s="1" t="s">
        <v>4162</v>
      </c>
      <c r="E2227" s="1" t="s">
        <v>10</v>
      </c>
      <c r="F2227" s="1" t="str">
        <f>IFERROR(__xludf.DUMMYFUNCTION("GOOGLETRANSLATE(C2227,""fr"",""en"")"),"#VALUE!")</f>
        <v>#VALUE!</v>
      </c>
    </row>
    <row r="2228" ht="15.75" customHeight="1">
      <c r="A2228" s="1" t="s">
        <v>920</v>
      </c>
      <c r="B2228" s="1" t="s">
        <v>5034</v>
      </c>
      <c r="C2228" s="1" t="s">
        <v>5035</v>
      </c>
      <c r="D2228" s="1" t="s">
        <v>4162</v>
      </c>
      <c r="E2228" s="1" t="s">
        <v>10</v>
      </c>
      <c r="F2228" s="1" t="str">
        <f>IFERROR(__xludf.DUMMYFUNCTION("GOOGLETRANSLATE(C2228,""fr"",""en"")"),"#VALUE!")</f>
        <v>#VALUE!</v>
      </c>
    </row>
    <row r="2229" ht="15.75" customHeight="1">
      <c r="A2229" s="1" t="s">
        <v>920</v>
      </c>
      <c r="B2229" s="1" t="s">
        <v>5036</v>
      </c>
      <c r="C2229" s="1" t="s">
        <v>5037</v>
      </c>
      <c r="D2229" s="1" t="s">
        <v>4162</v>
      </c>
      <c r="E2229" s="1" t="s">
        <v>10</v>
      </c>
      <c r="F2229" s="1" t="str">
        <f>IFERROR(__xludf.DUMMYFUNCTION("GOOGLETRANSLATE(C2229,""fr"",""en"")"),"#VALUE!")</f>
        <v>#VALUE!</v>
      </c>
    </row>
    <row r="2230" ht="15.75" customHeight="1">
      <c r="A2230" s="1" t="s">
        <v>920</v>
      </c>
      <c r="B2230" s="1" t="s">
        <v>5038</v>
      </c>
      <c r="C2230" s="1" t="s">
        <v>5039</v>
      </c>
      <c r="D2230" s="1" t="s">
        <v>4162</v>
      </c>
      <c r="E2230" s="1" t="s">
        <v>10</v>
      </c>
      <c r="F2230" s="1" t="str">
        <f>IFERROR(__xludf.DUMMYFUNCTION("GOOGLETRANSLATE(C2230,""fr"",""en"")"),"#VALUE!")</f>
        <v>#VALUE!</v>
      </c>
    </row>
    <row r="2231" ht="15.75" customHeight="1">
      <c r="A2231" s="1" t="s">
        <v>920</v>
      </c>
      <c r="B2231" s="1" t="s">
        <v>5040</v>
      </c>
      <c r="C2231" s="1" t="s">
        <v>5041</v>
      </c>
      <c r="D2231" s="1" t="s">
        <v>4162</v>
      </c>
      <c r="E2231" s="1" t="s">
        <v>10</v>
      </c>
      <c r="F2231" s="1" t="str">
        <f>IFERROR(__xludf.DUMMYFUNCTION("GOOGLETRANSLATE(C2231,""fr"",""en"")"),"#VALUE!")</f>
        <v>#VALUE!</v>
      </c>
    </row>
    <row r="2232" ht="15.75" customHeight="1">
      <c r="A2232" s="1" t="s">
        <v>920</v>
      </c>
      <c r="B2232" s="1" t="s">
        <v>5042</v>
      </c>
      <c r="C2232" s="1" t="s">
        <v>5043</v>
      </c>
      <c r="D2232" s="1" t="s">
        <v>4162</v>
      </c>
      <c r="E2232" s="1" t="s">
        <v>10</v>
      </c>
      <c r="F2232" s="1" t="str">
        <f>IFERROR(__xludf.DUMMYFUNCTION("GOOGLETRANSLATE(C2232,""fr"",""en"")"),"#VALUE!")</f>
        <v>#VALUE!</v>
      </c>
    </row>
    <row r="2233" ht="15.75" customHeight="1">
      <c r="A2233" s="1" t="s">
        <v>920</v>
      </c>
      <c r="B2233" s="1" t="s">
        <v>5044</v>
      </c>
      <c r="C2233" s="1" t="s">
        <v>5045</v>
      </c>
      <c r="D2233" s="1" t="s">
        <v>4162</v>
      </c>
      <c r="E2233" s="1" t="s">
        <v>10</v>
      </c>
      <c r="F2233" s="1" t="str">
        <f>IFERROR(__xludf.DUMMYFUNCTION("GOOGLETRANSLATE(C2233,""fr"",""en"")"),"The price suits me compared to the age of the vehicle which is 28 years old. Good value for money compare to the offers of other insurers. To see in time?")</f>
        <v>The price suits me compared to the age of the vehicle which is 28 years old. Good value for money compare to the offers of other insurers. To see in time?</v>
      </c>
    </row>
    <row r="2234" ht="15.75" customHeight="1">
      <c r="A2234" s="1" t="s">
        <v>920</v>
      </c>
      <c r="B2234" s="1" t="s">
        <v>5046</v>
      </c>
      <c r="C2234" s="1" t="s">
        <v>5047</v>
      </c>
      <c r="D2234" s="1" t="s">
        <v>4162</v>
      </c>
      <c r="E2234" s="1" t="s">
        <v>10</v>
      </c>
      <c r="F2234" s="1" t="str">
        <f>IFERROR(__xludf.DUMMYFUNCTION("GOOGLETRANSLATE(C2234,""fr"",""en"")"),"#VALUE!")</f>
        <v>#VALUE!</v>
      </c>
    </row>
    <row r="2235" ht="15.75" customHeight="1">
      <c r="A2235" s="1" t="s">
        <v>920</v>
      </c>
      <c r="B2235" s="1" t="s">
        <v>5048</v>
      </c>
      <c r="C2235" s="1" t="s">
        <v>5049</v>
      </c>
      <c r="D2235" s="1" t="s">
        <v>4162</v>
      </c>
      <c r="E2235" s="1" t="s">
        <v>10</v>
      </c>
      <c r="F2235" s="1" t="str">
        <f>IFERROR(__xludf.DUMMYFUNCTION("GOOGLETRANSLATE(C2235,""fr"",""en"")"),"#VALUE!")</f>
        <v>#VALUE!</v>
      </c>
    </row>
    <row r="2236" ht="15.75" customHeight="1">
      <c r="A2236" s="1" t="s">
        <v>927</v>
      </c>
      <c r="B2236" s="1" t="s">
        <v>5050</v>
      </c>
      <c r="C2236" s="1" t="s">
        <v>5051</v>
      </c>
      <c r="D2236" s="1" t="s">
        <v>4162</v>
      </c>
      <c r="E2236" s="1" t="s">
        <v>10</v>
      </c>
      <c r="F2236" s="1" t="str">
        <f>IFERROR(__xludf.DUMMYFUNCTION("GOOGLETRANSLATE(C2236,""fr"",""en"")"),"#VALUE!")</f>
        <v>#VALUE!</v>
      </c>
    </row>
    <row r="2237" ht="15.75" customHeight="1">
      <c r="A2237" s="1" t="s">
        <v>927</v>
      </c>
      <c r="B2237" s="1" t="s">
        <v>5052</v>
      </c>
      <c r="C2237" s="1" t="s">
        <v>5053</v>
      </c>
      <c r="D2237" s="1" t="s">
        <v>4162</v>
      </c>
      <c r="E2237" s="1" t="s">
        <v>10</v>
      </c>
      <c r="F2237" s="1" t="str">
        <f>IFERROR(__xludf.DUMMYFUNCTION("GOOGLETRANSLATE(C2237,""fr"",""en"")"),"#VALUE!")</f>
        <v>#VALUE!</v>
      </c>
    </row>
    <row r="2238" ht="15.75" customHeight="1">
      <c r="A2238" s="1" t="s">
        <v>927</v>
      </c>
      <c r="B2238" s="1" t="s">
        <v>5054</v>
      </c>
      <c r="C2238" s="1" t="s">
        <v>5055</v>
      </c>
      <c r="D2238" s="1" t="s">
        <v>4162</v>
      </c>
      <c r="E2238" s="1" t="s">
        <v>10</v>
      </c>
      <c r="F2238" s="1" t="str">
        <f>IFERROR(__xludf.DUMMYFUNCTION("GOOGLETRANSLATE(C2238,""fr"",""en"")"),"#VALUE!")</f>
        <v>#VALUE!</v>
      </c>
    </row>
    <row r="2239" ht="15.75" customHeight="1">
      <c r="A2239" s="1" t="s">
        <v>927</v>
      </c>
      <c r="B2239" s="1" t="s">
        <v>5056</v>
      </c>
      <c r="C2239" s="1" t="s">
        <v>5057</v>
      </c>
      <c r="D2239" s="1" t="s">
        <v>4162</v>
      </c>
      <c r="E2239" s="1" t="s">
        <v>10</v>
      </c>
      <c r="F2239" s="1" t="str">
        <f>IFERROR(__xludf.DUMMYFUNCTION("GOOGLETRANSLATE(C2239,""fr"",""en"")"),"#VALUE!")</f>
        <v>#VALUE!</v>
      </c>
    </row>
    <row r="2240" ht="15.75" customHeight="1">
      <c r="A2240" s="1" t="s">
        <v>927</v>
      </c>
      <c r="B2240" s="1" t="s">
        <v>5058</v>
      </c>
      <c r="C2240" s="1" t="s">
        <v>5059</v>
      </c>
      <c r="D2240" s="1" t="s">
        <v>4162</v>
      </c>
      <c r="E2240" s="1" t="s">
        <v>10</v>
      </c>
      <c r="F2240" s="1" t="str">
        <f>IFERROR(__xludf.DUMMYFUNCTION("GOOGLETRANSLATE(C2240,""fr"",""en"")"),"#VALUE!")</f>
        <v>#VALUE!</v>
      </c>
    </row>
    <row r="2241" ht="15.75" customHeight="1">
      <c r="A2241" s="1" t="s">
        <v>927</v>
      </c>
      <c r="B2241" s="1" t="s">
        <v>5060</v>
      </c>
      <c r="C2241" s="1" t="s">
        <v>5061</v>
      </c>
      <c r="D2241" s="1" t="s">
        <v>4162</v>
      </c>
      <c r="E2241" s="1" t="s">
        <v>10</v>
      </c>
      <c r="F2241" s="1" t="str">
        <f>IFERROR(__xludf.DUMMYFUNCTION("GOOGLETRANSLATE(C2241,""fr"",""en"")"),"#VALUE!")</f>
        <v>#VALUE!</v>
      </c>
    </row>
    <row r="2242" ht="15.75" customHeight="1">
      <c r="A2242" s="1" t="s">
        <v>927</v>
      </c>
      <c r="B2242" s="1" t="s">
        <v>5062</v>
      </c>
      <c r="C2242" s="1" t="s">
        <v>5063</v>
      </c>
      <c r="D2242" s="1" t="s">
        <v>4162</v>
      </c>
      <c r="E2242" s="1" t="s">
        <v>10</v>
      </c>
      <c r="F2242" s="1" t="str">
        <f>IFERROR(__xludf.DUMMYFUNCTION("GOOGLETRANSLATE(C2242,""fr"",""en"")"),"I am satisfied with the service and the help brings by your Imane advisor. She answered all my questions.
A fairly substantial price. Quick subscription and secure payment.")</f>
        <v>I am satisfied with the service and the help brings by your Imane advisor. She answered all my questions.
A fairly substantial price. Quick subscription and secure payment.</v>
      </c>
    </row>
    <row r="2243" ht="15.75" customHeight="1">
      <c r="A2243" s="1" t="s">
        <v>927</v>
      </c>
      <c r="B2243" s="1" t="s">
        <v>5064</v>
      </c>
      <c r="C2243" s="1" t="s">
        <v>5065</v>
      </c>
      <c r="D2243" s="1" t="s">
        <v>4162</v>
      </c>
      <c r="E2243" s="1" t="s">
        <v>10</v>
      </c>
      <c r="F2243" s="1" t="str">
        <f>IFERROR(__xludf.DUMMYFUNCTION("GOOGLETRANSLATE(C2243,""fr"",""en"")"),"#VALUE!")</f>
        <v>#VALUE!</v>
      </c>
    </row>
    <row r="2244" ht="15.75" customHeight="1">
      <c r="A2244" s="1" t="s">
        <v>927</v>
      </c>
      <c r="B2244" s="1" t="s">
        <v>5066</v>
      </c>
      <c r="C2244" s="1" t="s">
        <v>5067</v>
      </c>
      <c r="D2244" s="1" t="s">
        <v>4162</v>
      </c>
      <c r="E2244" s="1" t="s">
        <v>10</v>
      </c>
      <c r="F2244" s="1" t="str">
        <f>IFERROR(__xludf.DUMMYFUNCTION("GOOGLETRANSLATE(C2244,""fr"",""en"")"),"#VALUE!")</f>
        <v>#VALUE!</v>
      </c>
    </row>
    <row r="2245" ht="15.75" customHeight="1">
      <c r="A2245" s="1" t="s">
        <v>927</v>
      </c>
      <c r="B2245" s="1" t="s">
        <v>5068</v>
      </c>
      <c r="C2245" s="1" t="s">
        <v>5069</v>
      </c>
      <c r="D2245" s="1" t="s">
        <v>4162</v>
      </c>
      <c r="E2245" s="1" t="s">
        <v>10</v>
      </c>
      <c r="F2245" s="1" t="str">
        <f>IFERROR(__xludf.DUMMYFUNCTION("GOOGLETRANSLATE(C2245,""fr"",""en"")"),"#VALUE!")</f>
        <v>#VALUE!</v>
      </c>
    </row>
    <row r="2246" ht="15.75" customHeight="1">
      <c r="A2246" s="1" t="s">
        <v>927</v>
      </c>
      <c r="B2246" s="1" t="s">
        <v>5070</v>
      </c>
      <c r="C2246" s="1" t="s">
        <v>5071</v>
      </c>
      <c r="D2246" s="1" t="s">
        <v>4162</v>
      </c>
      <c r="E2246" s="1" t="s">
        <v>10</v>
      </c>
      <c r="F2246" s="1" t="str">
        <f>IFERROR(__xludf.DUMMYFUNCTION("GOOGLETRANSLATE(C2246,""fr"",""en"")"),"#VALUE!")</f>
        <v>#VALUE!</v>
      </c>
    </row>
    <row r="2247" ht="15.75" customHeight="1">
      <c r="A2247" s="1" t="s">
        <v>927</v>
      </c>
      <c r="B2247" s="1" t="s">
        <v>5072</v>
      </c>
      <c r="C2247" s="1" t="s">
        <v>5073</v>
      </c>
      <c r="D2247" s="1" t="s">
        <v>4162</v>
      </c>
      <c r="E2247" s="1" t="s">
        <v>10</v>
      </c>
      <c r="F2247" s="1" t="str">
        <f>IFERROR(__xludf.DUMMYFUNCTION("GOOGLETRANSLATE(C2247,""fr"",""en"")"),"#VALUE!")</f>
        <v>#VALUE!</v>
      </c>
    </row>
    <row r="2248" ht="15.75" customHeight="1">
      <c r="A2248" s="1" t="s">
        <v>927</v>
      </c>
      <c r="B2248" s="1" t="s">
        <v>5074</v>
      </c>
      <c r="C2248" s="1" t="s">
        <v>5075</v>
      </c>
      <c r="D2248" s="1" t="s">
        <v>4162</v>
      </c>
      <c r="E2248" s="1" t="s">
        <v>10</v>
      </c>
      <c r="F2248" s="1" t="str">
        <f>IFERROR(__xludf.DUMMYFUNCTION("GOOGLETRANSLATE(C2248,""fr"",""en"")"),"I am satisfied with your offer The prices are good and is simple and quick to be able to have your insurance The questionnaire is well done and complete thank you")</f>
        <v>I am satisfied with your offer The prices are good and is simple and quick to be able to have your insurance The questionnaire is well done and complete thank you</v>
      </c>
    </row>
    <row r="2249" ht="15.75" customHeight="1">
      <c r="A2249" s="1" t="s">
        <v>938</v>
      </c>
      <c r="B2249" s="1" t="s">
        <v>5076</v>
      </c>
      <c r="C2249" s="1" t="s">
        <v>5077</v>
      </c>
      <c r="D2249" s="1" t="s">
        <v>4162</v>
      </c>
      <c r="E2249" s="1" t="s">
        <v>10</v>
      </c>
      <c r="F2249" s="1" t="str">
        <f>IFERROR(__xludf.DUMMYFUNCTION("GOOGLETRANSLATE(C2249,""fr"",""en"")"),"#VALUE!")</f>
        <v>#VALUE!</v>
      </c>
    </row>
    <row r="2250" ht="15.75" customHeight="1">
      <c r="A2250" s="1" t="s">
        <v>938</v>
      </c>
      <c r="B2250" s="1" t="s">
        <v>5078</v>
      </c>
      <c r="C2250" s="1" t="s">
        <v>5079</v>
      </c>
      <c r="D2250" s="1" t="s">
        <v>4162</v>
      </c>
      <c r="E2250" s="1" t="s">
        <v>10</v>
      </c>
      <c r="F2250" s="1" t="str">
        <f>IFERROR(__xludf.DUMMYFUNCTION("GOOGLETRANSLATE(C2250,""fr"",""en"")"),"#VALUE!")</f>
        <v>#VALUE!</v>
      </c>
    </row>
    <row r="2251" ht="15.75" customHeight="1">
      <c r="A2251" s="1" t="s">
        <v>938</v>
      </c>
      <c r="B2251" s="1" t="s">
        <v>5080</v>
      </c>
      <c r="C2251" s="1" t="s">
        <v>5081</v>
      </c>
      <c r="D2251" s="1" t="s">
        <v>4162</v>
      </c>
      <c r="E2251" s="1" t="s">
        <v>10</v>
      </c>
      <c r="F2251" s="1" t="str">
        <f>IFERROR(__xludf.DUMMYFUNCTION("GOOGLETRANSLATE(C2251,""fr"",""en"")"),"#VALUE!")</f>
        <v>#VALUE!</v>
      </c>
    </row>
    <row r="2252" ht="15.75" customHeight="1">
      <c r="A2252" s="1" t="s">
        <v>938</v>
      </c>
      <c r="B2252" s="1" t="s">
        <v>5082</v>
      </c>
      <c r="C2252" s="1" t="s">
        <v>5083</v>
      </c>
      <c r="D2252" s="1" t="s">
        <v>4162</v>
      </c>
      <c r="E2252" s="1" t="s">
        <v>10</v>
      </c>
      <c r="F2252" s="1" t="str">
        <f>IFERROR(__xludf.DUMMYFUNCTION("GOOGLETRANSLATE(C2252,""fr"",""en"")"),"#VALUE!")</f>
        <v>#VALUE!</v>
      </c>
    </row>
    <row r="2253" ht="15.75" customHeight="1">
      <c r="A2253" s="1" t="s">
        <v>938</v>
      </c>
      <c r="B2253" s="1" t="s">
        <v>5084</v>
      </c>
      <c r="C2253" s="1" t="s">
        <v>5085</v>
      </c>
      <c r="D2253" s="1" t="s">
        <v>4162</v>
      </c>
      <c r="E2253" s="1" t="s">
        <v>10</v>
      </c>
      <c r="F2253" s="1" t="str">
        <f>IFERROR(__xludf.DUMMYFUNCTION("GOOGLETRANSLATE(C2253,""fr"",""en"")"),"#VALUE!")</f>
        <v>#VALUE!</v>
      </c>
    </row>
    <row r="2254" ht="15.75" customHeight="1">
      <c r="A2254" s="1" t="s">
        <v>938</v>
      </c>
      <c r="B2254" s="1" t="s">
        <v>5086</v>
      </c>
      <c r="C2254" s="1" t="s">
        <v>5087</v>
      </c>
      <c r="D2254" s="1" t="s">
        <v>4162</v>
      </c>
      <c r="E2254" s="1" t="s">
        <v>10</v>
      </c>
      <c r="F2254" s="1" t="str">
        <f>IFERROR(__xludf.DUMMYFUNCTION("GOOGLETRANSLATE(C2254,""fr"",""en"")"),"#VALUE!")</f>
        <v>#VALUE!</v>
      </c>
    </row>
    <row r="2255" ht="15.75" customHeight="1">
      <c r="A2255" s="1" t="s">
        <v>938</v>
      </c>
      <c r="B2255" s="1" t="s">
        <v>5088</v>
      </c>
      <c r="C2255" s="1" t="s">
        <v>5089</v>
      </c>
      <c r="D2255" s="1" t="s">
        <v>4162</v>
      </c>
      <c r="E2255" s="1" t="s">
        <v>10</v>
      </c>
      <c r="F2255" s="1" t="str">
        <f>IFERROR(__xludf.DUMMYFUNCTION("GOOGLETRANSLATE(C2255,""fr"",""en"")"),"Too bad some options are so expensive like the 0 km or the freeze -breeze de franchise. This kind of option has 2 or 3 euros per month would be welcome rather than 8.50 and 9.80 ...")</f>
        <v>Too bad some options are so expensive like the 0 km or the freeze -breeze de franchise. This kind of option has 2 or 3 euros per month would be welcome rather than 8.50 and 9.80 ...</v>
      </c>
    </row>
    <row r="2256" ht="15.75" customHeight="1">
      <c r="A2256" s="1" t="s">
        <v>938</v>
      </c>
      <c r="B2256" s="1" t="s">
        <v>5090</v>
      </c>
      <c r="C2256" s="1" t="s">
        <v>5091</v>
      </c>
      <c r="D2256" s="1" t="s">
        <v>4162</v>
      </c>
      <c r="E2256" s="1" t="s">
        <v>10</v>
      </c>
      <c r="F2256" s="1" t="str">
        <f>IFERROR(__xludf.DUMMYFUNCTION("GOOGLETRANSLATE(C2256,""fr"",""en"")"),"#VALUE!")</f>
        <v>#VALUE!</v>
      </c>
    </row>
    <row r="2257" ht="15.75" customHeight="1">
      <c r="A2257" s="1" t="s">
        <v>938</v>
      </c>
      <c r="B2257" s="1" t="s">
        <v>5092</v>
      </c>
      <c r="C2257" s="1" t="s">
        <v>5093</v>
      </c>
      <c r="D2257" s="1" t="s">
        <v>4162</v>
      </c>
      <c r="E2257" s="1" t="s">
        <v>10</v>
      </c>
      <c r="F2257" s="1" t="str">
        <f>IFERROR(__xludf.DUMMYFUNCTION("GOOGLETRANSLATE(C2257,""fr"",""en"")"),"#VALUE!")</f>
        <v>#VALUE!</v>
      </c>
    </row>
    <row r="2258" ht="15.75" customHeight="1">
      <c r="A2258" s="1" t="s">
        <v>938</v>
      </c>
      <c r="B2258" s="1" t="s">
        <v>5094</v>
      </c>
      <c r="C2258" s="1" t="s">
        <v>5095</v>
      </c>
      <c r="D2258" s="1" t="s">
        <v>4162</v>
      </c>
      <c r="E2258" s="1" t="s">
        <v>10</v>
      </c>
      <c r="F2258" s="1" t="str">
        <f>IFERROR(__xludf.DUMMYFUNCTION("GOOGLETRANSLATE(C2258,""fr"",""en"")"),"#VALUE!")</f>
        <v>#VALUE!</v>
      </c>
    </row>
    <row r="2259" ht="15.75" customHeight="1">
      <c r="A2259" s="1" t="s">
        <v>938</v>
      </c>
      <c r="B2259" s="1" t="s">
        <v>5096</v>
      </c>
      <c r="C2259" s="1" t="s">
        <v>5097</v>
      </c>
      <c r="D2259" s="1" t="s">
        <v>4162</v>
      </c>
      <c r="E2259" s="1" t="s">
        <v>10</v>
      </c>
      <c r="F2259" s="1" t="str">
        <f>IFERROR(__xludf.DUMMYFUNCTION("GOOGLETRANSLATE(C2259,""fr"",""en"")"),"Interesting price fast site and clarity of explanations and broken ice now to see when I have to do insurance directly and thus obtain compensation")</f>
        <v>Interesting price fast site and clarity of explanations and broken ice now to see when I have to do insurance directly and thus obtain compensation</v>
      </c>
    </row>
    <row r="2260" ht="15.75" customHeight="1">
      <c r="A2260" s="1" t="s">
        <v>938</v>
      </c>
      <c r="B2260" s="1" t="s">
        <v>5098</v>
      </c>
      <c r="C2260" s="1" t="s">
        <v>5099</v>
      </c>
      <c r="D2260" s="1" t="s">
        <v>4162</v>
      </c>
      <c r="E2260" s="1" t="s">
        <v>10</v>
      </c>
      <c r="F2260" s="1" t="str">
        <f>IFERROR(__xludf.DUMMYFUNCTION("GOOGLETRANSLATE(C2260,""fr"",""en"")"),"#VALUE!")</f>
        <v>#VALUE!</v>
      </c>
    </row>
    <row r="2261" ht="15.75" customHeight="1">
      <c r="A2261" s="1" t="s">
        <v>938</v>
      </c>
      <c r="B2261" s="1" t="s">
        <v>5100</v>
      </c>
      <c r="C2261" s="1" t="s">
        <v>5101</v>
      </c>
      <c r="D2261" s="1" t="s">
        <v>4162</v>
      </c>
      <c r="E2261" s="1" t="s">
        <v>10</v>
      </c>
      <c r="F2261" s="1" t="str">
        <f>IFERROR(__xludf.DUMMYFUNCTION("GOOGLETRANSLATE(C2261,""fr"",""en"")"),"#VALUE!")</f>
        <v>#VALUE!</v>
      </c>
    </row>
    <row r="2262" ht="15.75" customHeight="1">
      <c r="A2262" s="1" t="s">
        <v>938</v>
      </c>
      <c r="B2262" s="1" t="s">
        <v>5102</v>
      </c>
      <c r="C2262" s="1" t="s">
        <v>5103</v>
      </c>
      <c r="D2262" s="1" t="s">
        <v>4162</v>
      </c>
      <c r="E2262" s="1" t="s">
        <v>10</v>
      </c>
      <c r="F2262" s="1" t="str">
        <f>IFERROR(__xludf.DUMMYFUNCTION("GOOGLETRANSLATE(C2262,""fr"",""en"")"),"#VALUE!")</f>
        <v>#VALUE!</v>
      </c>
    </row>
    <row r="2263" ht="15.75" customHeight="1">
      <c r="A2263" s="1" t="s">
        <v>938</v>
      </c>
      <c r="B2263" s="1" t="s">
        <v>5104</v>
      </c>
      <c r="C2263" s="1" t="s">
        <v>5105</v>
      </c>
      <c r="D2263" s="1" t="s">
        <v>4162</v>
      </c>
      <c r="E2263" s="1" t="s">
        <v>10</v>
      </c>
      <c r="F2263" s="1" t="str">
        <f>IFERROR(__xludf.DUMMYFUNCTION("GOOGLETRANSLATE(C2263,""fr"",""en"")"),"#VALUE!")</f>
        <v>#VALUE!</v>
      </c>
    </row>
    <row r="2264" ht="15.75" customHeight="1">
      <c r="A2264" s="1" t="s">
        <v>938</v>
      </c>
      <c r="B2264" s="1" t="s">
        <v>5106</v>
      </c>
      <c r="C2264" s="1" t="s">
        <v>5107</v>
      </c>
      <c r="D2264" s="1" t="s">
        <v>4162</v>
      </c>
      <c r="E2264" s="1" t="s">
        <v>10</v>
      </c>
      <c r="F2264" s="1" t="str">
        <f>IFERROR(__xludf.DUMMYFUNCTION("GOOGLETRANSLATE(C2264,""fr"",""en"")"),"#VALUE!")</f>
        <v>#VALUE!</v>
      </c>
    </row>
    <row r="2265" ht="15.75" customHeight="1">
      <c r="A2265" s="1" t="s">
        <v>938</v>
      </c>
      <c r="B2265" s="1" t="s">
        <v>5108</v>
      </c>
      <c r="C2265" s="1" t="s">
        <v>5109</v>
      </c>
      <c r="D2265" s="1" t="s">
        <v>4162</v>
      </c>
      <c r="E2265" s="1" t="s">
        <v>10</v>
      </c>
      <c r="F2265" s="1" t="str">
        <f>IFERROR(__xludf.DUMMYFUNCTION("GOOGLETRANSLATE(C2265,""fr"",""en"")"),"#VALUE!")</f>
        <v>#VALUE!</v>
      </c>
    </row>
    <row r="2266" ht="15.75" customHeight="1">
      <c r="A2266" s="1" t="s">
        <v>961</v>
      </c>
      <c r="B2266" s="1" t="s">
        <v>5110</v>
      </c>
      <c r="C2266" s="1" t="s">
        <v>5111</v>
      </c>
      <c r="D2266" s="1" t="s">
        <v>4162</v>
      </c>
      <c r="E2266" s="1" t="s">
        <v>10</v>
      </c>
      <c r="F2266" s="1" t="str">
        <f>IFERROR(__xludf.DUMMYFUNCTION("GOOGLETRANSLATE(C2266,""fr"",""en"")"),"#VALUE!")</f>
        <v>#VALUE!</v>
      </c>
    </row>
    <row r="2267" ht="15.75" customHeight="1">
      <c r="A2267" s="1" t="s">
        <v>961</v>
      </c>
      <c r="B2267" s="1" t="s">
        <v>5112</v>
      </c>
      <c r="C2267" s="1" t="s">
        <v>5113</v>
      </c>
      <c r="D2267" s="1" t="s">
        <v>4162</v>
      </c>
      <c r="E2267" s="1" t="s">
        <v>10</v>
      </c>
      <c r="F2267" s="1" t="str">
        <f>IFERROR(__xludf.DUMMYFUNCTION("GOOGLETRANSLATE(C2267,""fr"",""en"")"),"#VALUE!")</f>
        <v>#VALUE!</v>
      </c>
    </row>
    <row r="2268" ht="15.75" customHeight="1">
      <c r="A2268" s="1" t="s">
        <v>961</v>
      </c>
      <c r="B2268" s="1" t="s">
        <v>5114</v>
      </c>
      <c r="C2268" s="1" t="s">
        <v>5115</v>
      </c>
      <c r="D2268" s="1" t="s">
        <v>4162</v>
      </c>
      <c r="E2268" s="1" t="s">
        <v>10</v>
      </c>
      <c r="F2268" s="1" t="str">
        <f>IFERROR(__xludf.DUMMYFUNCTION("GOOGLETRANSLATE(C2268,""fr"",""en"")"),"#VALUE!")</f>
        <v>#VALUE!</v>
      </c>
    </row>
    <row r="2269" ht="15.75" customHeight="1">
      <c r="A2269" s="1" t="s">
        <v>961</v>
      </c>
      <c r="B2269" s="1" t="s">
        <v>5116</v>
      </c>
      <c r="C2269" s="1" t="s">
        <v>5117</v>
      </c>
      <c r="D2269" s="1" t="s">
        <v>4162</v>
      </c>
      <c r="E2269" s="1" t="s">
        <v>10</v>
      </c>
      <c r="F2269" s="1" t="str">
        <f>IFERROR(__xludf.DUMMYFUNCTION("GOOGLETRANSLATE(C2269,""fr"",""en"")"),"#VALUE!")</f>
        <v>#VALUE!</v>
      </c>
    </row>
    <row r="2270" ht="15.75" customHeight="1">
      <c r="A2270" s="1" t="s">
        <v>961</v>
      </c>
      <c r="B2270" s="1" t="s">
        <v>5118</v>
      </c>
      <c r="C2270" s="1" t="s">
        <v>5119</v>
      </c>
      <c r="D2270" s="1" t="s">
        <v>4162</v>
      </c>
      <c r="E2270" s="1" t="s">
        <v>10</v>
      </c>
      <c r="F2270" s="1" t="str">
        <f>IFERROR(__xludf.DUMMYFUNCTION("GOOGLETRANSLATE(C2270,""fr"",""en"")"),"#VALUE!")</f>
        <v>#VALUE!</v>
      </c>
    </row>
    <row r="2271" ht="15.75" customHeight="1">
      <c r="A2271" s="1" t="s">
        <v>961</v>
      </c>
      <c r="B2271" s="1" t="s">
        <v>5120</v>
      </c>
      <c r="C2271" s="1" t="s">
        <v>5121</v>
      </c>
      <c r="D2271" s="1" t="s">
        <v>4162</v>
      </c>
      <c r="E2271" s="1" t="s">
        <v>10</v>
      </c>
      <c r="F2271" s="1" t="str">
        <f>IFERROR(__xludf.DUMMYFUNCTION("GOOGLETRANSLATE(C2271,""fr"",""en"")"),"#VALUE!")</f>
        <v>#VALUE!</v>
      </c>
    </row>
    <row r="2272" ht="15.75" customHeight="1">
      <c r="A2272" s="1" t="s">
        <v>961</v>
      </c>
      <c r="B2272" s="1" t="s">
        <v>5122</v>
      </c>
      <c r="C2272" s="1" t="s">
        <v>5123</v>
      </c>
      <c r="D2272" s="1" t="s">
        <v>4162</v>
      </c>
      <c r="E2272" s="1" t="s">
        <v>10</v>
      </c>
      <c r="F2272" s="1" t="str">
        <f>IFERROR(__xludf.DUMMYFUNCTION("GOOGLETRANSLATE(C2272,""fr"",""en"")"),"#VALUE!")</f>
        <v>#VALUE!</v>
      </c>
    </row>
    <row r="2273" ht="15.75" customHeight="1">
      <c r="A2273" s="1" t="s">
        <v>961</v>
      </c>
      <c r="B2273" s="1" t="s">
        <v>5124</v>
      </c>
      <c r="C2273" s="1" t="s">
        <v>5125</v>
      </c>
      <c r="D2273" s="1" t="s">
        <v>4162</v>
      </c>
      <c r="E2273" s="1" t="s">
        <v>10</v>
      </c>
      <c r="F2273" s="1" t="str">
        <f>IFERROR(__xludf.DUMMYFUNCTION("GOOGLETRANSLATE(C2273,""fr"",""en"")"),"#VALUE!")</f>
        <v>#VALUE!</v>
      </c>
    </row>
    <row r="2274" ht="15.75" customHeight="1">
      <c r="A2274" s="1" t="s">
        <v>961</v>
      </c>
      <c r="B2274" s="1" t="s">
        <v>5126</v>
      </c>
      <c r="C2274" s="1" t="s">
        <v>5127</v>
      </c>
      <c r="D2274" s="1" t="s">
        <v>4162</v>
      </c>
      <c r="E2274" s="1" t="s">
        <v>10</v>
      </c>
      <c r="F2274" s="1" t="str">
        <f>IFERROR(__xludf.DUMMYFUNCTION("GOOGLETRANSLATE(C2274,""fr"",""en"")"),"#VALUE!")</f>
        <v>#VALUE!</v>
      </c>
    </row>
    <row r="2275" ht="15.75" customHeight="1">
      <c r="A2275" s="1" t="s">
        <v>961</v>
      </c>
      <c r="B2275" s="1" t="s">
        <v>5128</v>
      </c>
      <c r="C2275" s="1" t="s">
        <v>5129</v>
      </c>
      <c r="D2275" s="1" t="s">
        <v>4162</v>
      </c>
      <c r="E2275" s="1" t="s">
        <v>10</v>
      </c>
      <c r="F2275" s="1" t="str">
        <f>IFERROR(__xludf.DUMMYFUNCTION("GOOGLETRANSLATE(C2275,""fr"",""en"")"),"#VALUE!")</f>
        <v>#VALUE!</v>
      </c>
    </row>
    <row r="2276" ht="15.75" customHeight="1">
      <c r="A2276" s="1" t="s">
        <v>961</v>
      </c>
      <c r="B2276" s="1" t="s">
        <v>5130</v>
      </c>
      <c r="C2276" s="1" t="s">
        <v>5131</v>
      </c>
      <c r="D2276" s="1" t="s">
        <v>4162</v>
      </c>
      <c r="E2276" s="1" t="s">
        <v>10</v>
      </c>
      <c r="F2276" s="1" t="str">
        <f>IFERROR(__xludf.DUMMYFUNCTION("GOOGLETRANSLATE(C2276,""fr"",""en"")"),"I am very satisfied
Cool program
€ 20 discounts
Very very correct price
Assue to roll up within the hour
To see in time confirms this idea to me")</f>
        <v>I am very satisfied
Cool program
€ 20 discounts
Very very correct price
Assue to roll up within the hour
To see in time confirms this idea to me</v>
      </c>
    </row>
    <row r="2277" ht="15.75" customHeight="1">
      <c r="A2277" s="1" t="s">
        <v>961</v>
      </c>
      <c r="B2277" s="1" t="s">
        <v>5132</v>
      </c>
      <c r="C2277" s="1" t="s">
        <v>5133</v>
      </c>
      <c r="D2277" s="1" t="s">
        <v>4162</v>
      </c>
      <c r="E2277" s="1" t="s">
        <v>10</v>
      </c>
      <c r="F2277" s="1" t="str">
        <f>IFERROR(__xludf.DUMMYFUNCTION("GOOGLETRANSLATE(C2277,""fr"",""en"")"),"#VALUE!")</f>
        <v>#VALUE!</v>
      </c>
    </row>
    <row r="2278" ht="15.75" customHeight="1">
      <c r="A2278" s="1" t="s">
        <v>976</v>
      </c>
      <c r="B2278" s="1" t="s">
        <v>5134</v>
      </c>
      <c r="C2278" s="1" t="s">
        <v>5135</v>
      </c>
      <c r="D2278" s="1" t="s">
        <v>4162</v>
      </c>
      <c r="E2278" s="1" t="s">
        <v>10</v>
      </c>
      <c r="F2278" s="1" t="str">
        <f>IFERROR(__xludf.DUMMYFUNCTION("GOOGLETRANSLATE(C2278,""fr"",""en"")"),"#VALUE!")</f>
        <v>#VALUE!</v>
      </c>
    </row>
    <row r="2279" ht="15.75" customHeight="1">
      <c r="A2279" s="1" t="s">
        <v>976</v>
      </c>
      <c r="B2279" s="1" t="s">
        <v>5136</v>
      </c>
      <c r="C2279" s="1" t="s">
        <v>5137</v>
      </c>
      <c r="D2279" s="1" t="s">
        <v>4162</v>
      </c>
      <c r="E2279" s="1" t="s">
        <v>10</v>
      </c>
      <c r="F2279" s="1" t="str">
        <f>IFERROR(__xludf.DUMMYFUNCTION("GOOGLETRANSLATE(C2279,""fr"",""en"")"),"#VALUE!")</f>
        <v>#VALUE!</v>
      </c>
    </row>
    <row r="2280" ht="15.75" customHeight="1">
      <c r="A2280" s="1" t="s">
        <v>976</v>
      </c>
      <c r="B2280" s="1" t="s">
        <v>5138</v>
      </c>
      <c r="C2280" s="1" t="s">
        <v>5139</v>
      </c>
      <c r="D2280" s="1" t="s">
        <v>4162</v>
      </c>
      <c r="E2280" s="1" t="s">
        <v>10</v>
      </c>
      <c r="F2280" s="1" t="str">
        <f>IFERROR(__xludf.DUMMYFUNCTION("GOOGLETRANSLATE(C2280,""fr"",""en"")"),"#VALUE!")</f>
        <v>#VALUE!</v>
      </c>
    </row>
    <row r="2281" ht="15.75" customHeight="1">
      <c r="A2281" s="1" t="s">
        <v>976</v>
      </c>
      <c r="B2281" s="1" t="s">
        <v>5140</v>
      </c>
      <c r="C2281" s="1" t="s">
        <v>5141</v>
      </c>
      <c r="D2281" s="1" t="s">
        <v>4162</v>
      </c>
      <c r="E2281" s="1" t="s">
        <v>10</v>
      </c>
      <c r="F2281" s="1" t="str">
        <f>IFERROR(__xludf.DUMMYFUNCTION("GOOGLETRANSLATE(C2281,""fr"",""en"")"),"#VALUE!")</f>
        <v>#VALUE!</v>
      </c>
    </row>
    <row r="2282" ht="15.75" customHeight="1">
      <c r="A2282" s="1" t="s">
        <v>976</v>
      </c>
      <c r="B2282" s="1" t="s">
        <v>5142</v>
      </c>
      <c r="C2282" s="1" t="s">
        <v>5143</v>
      </c>
      <c r="D2282" s="1" t="s">
        <v>4162</v>
      </c>
      <c r="E2282" s="1" t="s">
        <v>10</v>
      </c>
      <c r="F2282" s="1" t="str">
        <f>IFERROR(__xludf.DUMMYFUNCTION("GOOGLETRANSLATE(C2282,""fr"",""en"")"),"#VALUE!")</f>
        <v>#VALUE!</v>
      </c>
    </row>
    <row r="2283" ht="15.75" customHeight="1">
      <c r="A2283" s="1" t="s">
        <v>976</v>
      </c>
      <c r="B2283" s="1" t="s">
        <v>5144</v>
      </c>
      <c r="C2283" s="1" t="s">
        <v>5145</v>
      </c>
      <c r="D2283" s="1" t="s">
        <v>4162</v>
      </c>
      <c r="E2283" s="1" t="s">
        <v>10</v>
      </c>
      <c r="F2283" s="1" t="str">
        <f>IFERROR(__xludf.DUMMYFUNCTION("GOOGLETRANSLATE(C2283,""fr"",""en"")"),"#VALUE!")</f>
        <v>#VALUE!</v>
      </c>
    </row>
    <row r="2284" ht="15.75" customHeight="1">
      <c r="A2284" s="1" t="s">
        <v>976</v>
      </c>
      <c r="B2284" s="1" t="s">
        <v>5146</v>
      </c>
      <c r="C2284" s="1" t="s">
        <v>5147</v>
      </c>
      <c r="D2284" s="1" t="s">
        <v>4162</v>
      </c>
      <c r="E2284" s="1" t="s">
        <v>10</v>
      </c>
      <c r="F2284" s="1" t="str">
        <f>IFERROR(__xludf.DUMMYFUNCTION("GOOGLETRANSLATE(C2284,""fr"",""en"")"),"#VALUE!")</f>
        <v>#VALUE!</v>
      </c>
    </row>
    <row r="2285" ht="15.75" customHeight="1">
      <c r="A2285" s="1" t="s">
        <v>976</v>
      </c>
      <c r="B2285" s="1" t="s">
        <v>5148</v>
      </c>
      <c r="C2285" s="1" t="s">
        <v>5149</v>
      </c>
      <c r="D2285" s="1" t="s">
        <v>4162</v>
      </c>
      <c r="E2285" s="1" t="s">
        <v>10</v>
      </c>
      <c r="F2285" s="1" t="str">
        <f>IFERROR(__xludf.DUMMYFUNCTION("GOOGLETRANSLATE(C2285,""fr"",""en"")"),"#VALUE!")</f>
        <v>#VALUE!</v>
      </c>
    </row>
    <row r="2286" ht="15.75" customHeight="1">
      <c r="A2286" s="1" t="s">
        <v>976</v>
      </c>
      <c r="B2286" s="1" t="s">
        <v>5150</v>
      </c>
      <c r="C2286" s="1" t="s">
        <v>5151</v>
      </c>
      <c r="D2286" s="1" t="s">
        <v>4162</v>
      </c>
      <c r="E2286" s="1" t="s">
        <v>10</v>
      </c>
      <c r="F2286" s="1" t="str">
        <f>IFERROR(__xludf.DUMMYFUNCTION("GOOGLETRANSLATE(C2286,""fr"",""en"")"),"#VALUE!")</f>
        <v>#VALUE!</v>
      </c>
    </row>
    <row r="2287" ht="15.75" customHeight="1">
      <c r="A2287" s="1" t="s">
        <v>976</v>
      </c>
      <c r="B2287" s="1" t="s">
        <v>5152</v>
      </c>
      <c r="C2287" s="1" t="s">
        <v>5153</v>
      </c>
      <c r="D2287" s="1" t="s">
        <v>4162</v>
      </c>
      <c r="E2287" s="1" t="s">
        <v>10</v>
      </c>
      <c r="F2287" s="1" t="str">
        <f>IFERROR(__xludf.DUMMYFUNCTION("GOOGLETRANSLATE(C2287,""fr"",""en"")"),"#VALUE!")</f>
        <v>#VALUE!</v>
      </c>
    </row>
    <row r="2288" ht="15.75" customHeight="1">
      <c r="A2288" s="1" t="s">
        <v>976</v>
      </c>
      <c r="B2288" s="1" t="s">
        <v>5154</v>
      </c>
      <c r="C2288" s="1" t="s">
        <v>5155</v>
      </c>
      <c r="D2288" s="1" t="s">
        <v>4162</v>
      </c>
      <c r="E2288" s="1" t="s">
        <v>10</v>
      </c>
      <c r="F2288" s="1" t="str">
        <f>IFERROR(__xludf.DUMMYFUNCTION("GOOGLETRANSLATE(C2288,""fr"",""en"")"),"#VALUE!")</f>
        <v>#VALUE!</v>
      </c>
    </row>
    <row r="2289" ht="15.75" customHeight="1">
      <c r="A2289" s="1" t="s">
        <v>976</v>
      </c>
      <c r="B2289" s="1" t="s">
        <v>5156</v>
      </c>
      <c r="C2289" s="1" t="s">
        <v>5157</v>
      </c>
      <c r="D2289" s="1" t="s">
        <v>4162</v>
      </c>
      <c r="E2289" s="1" t="s">
        <v>10</v>
      </c>
      <c r="F2289" s="1" t="str">
        <f>IFERROR(__xludf.DUMMYFUNCTION("GOOGLETRANSLATE(C2289,""fr"",""en"")"),"#VALUE!")</f>
        <v>#VALUE!</v>
      </c>
    </row>
    <row r="2290" ht="15.75" customHeight="1">
      <c r="A2290" s="1" t="s">
        <v>976</v>
      </c>
      <c r="B2290" s="1" t="s">
        <v>5158</v>
      </c>
      <c r="C2290" s="1" t="s">
        <v>5159</v>
      </c>
      <c r="D2290" s="1" t="s">
        <v>4162</v>
      </c>
      <c r="E2290" s="1" t="s">
        <v>10</v>
      </c>
      <c r="F2290" s="1" t="str">
        <f>IFERROR(__xludf.DUMMYFUNCTION("GOOGLETRANSLATE(C2290,""fr"",""en"")"),"#VALUE!")</f>
        <v>#VALUE!</v>
      </c>
    </row>
    <row r="2291" ht="15.75" customHeight="1">
      <c r="A2291" s="1" t="s">
        <v>976</v>
      </c>
      <c r="B2291" s="1" t="s">
        <v>5160</v>
      </c>
      <c r="C2291" s="1" t="s">
        <v>5161</v>
      </c>
      <c r="D2291" s="1" t="s">
        <v>4162</v>
      </c>
      <c r="E2291" s="1" t="s">
        <v>10</v>
      </c>
      <c r="F2291" s="1" t="str">
        <f>IFERROR(__xludf.DUMMYFUNCTION("GOOGLETRANSLATE(C2291,""fr"",""en"")"),"#VALUE!")</f>
        <v>#VALUE!</v>
      </c>
    </row>
    <row r="2292" ht="15.75" customHeight="1">
      <c r="A2292" s="1" t="s">
        <v>976</v>
      </c>
      <c r="B2292" s="1" t="s">
        <v>5162</v>
      </c>
      <c r="C2292" s="1" t="s">
        <v>5163</v>
      </c>
      <c r="D2292" s="1" t="s">
        <v>4162</v>
      </c>
      <c r="E2292" s="1" t="s">
        <v>10</v>
      </c>
      <c r="F2292" s="1" t="str">
        <f>IFERROR(__xludf.DUMMYFUNCTION("GOOGLETRANSLATE(C2292,""fr"",""en"")"),"#VALUE!")</f>
        <v>#VALUE!</v>
      </c>
    </row>
    <row r="2293" ht="15.75" customHeight="1">
      <c r="A2293" s="1" t="s">
        <v>993</v>
      </c>
      <c r="B2293" s="1" t="s">
        <v>5164</v>
      </c>
      <c r="C2293" s="1" t="s">
        <v>5165</v>
      </c>
      <c r="D2293" s="1" t="s">
        <v>4162</v>
      </c>
      <c r="E2293" s="1" t="s">
        <v>10</v>
      </c>
      <c r="F2293" s="1" t="str">
        <f>IFERROR(__xludf.DUMMYFUNCTION("GOOGLETRANSLATE(C2293,""fr"",""en"")"),"#VALUE!")</f>
        <v>#VALUE!</v>
      </c>
    </row>
    <row r="2294" ht="15.75" customHeight="1">
      <c r="A2294" s="1" t="s">
        <v>993</v>
      </c>
      <c r="B2294" s="1" t="s">
        <v>5166</v>
      </c>
      <c r="C2294" s="1" t="s">
        <v>5167</v>
      </c>
      <c r="D2294" s="1" t="s">
        <v>4162</v>
      </c>
      <c r="E2294" s="1" t="s">
        <v>10</v>
      </c>
      <c r="F2294" s="1" t="str">
        <f>IFERROR(__xludf.DUMMYFUNCTION("GOOGLETRANSLATE(C2294,""fr"",""en"")"),"#VALUE!")</f>
        <v>#VALUE!</v>
      </c>
    </row>
    <row r="2295" ht="15.75" customHeight="1">
      <c r="A2295" s="1" t="s">
        <v>993</v>
      </c>
      <c r="B2295" s="1" t="s">
        <v>5168</v>
      </c>
      <c r="C2295" s="1" t="s">
        <v>5169</v>
      </c>
      <c r="D2295" s="1" t="s">
        <v>4162</v>
      </c>
      <c r="E2295" s="1" t="s">
        <v>10</v>
      </c>
      <c r="F2295" s="1" t="str">
        <f>IFERROR(__xludf.DUMMYFUNCTION("GOOGLETRANSLATE(C2295,""fr"",""en"")"),"#VALUE!")</f>
        <v>#VALUE!</v>
      </c>
    </row>
    <row r="2296" ht="15.75" customHeight="1">
      <c r="A2296" s="1" t="s">
        <v>993</v>
      </c>
      <c r="B2296" s="1" t="s">
        <v>5170</v>
      </c>
      <c r="C2296" s="1" t="s">
        <v>5171</v>
      </c>
      <c r="D2296" s="1" t="s">
        <v>4162</v>
      </c>
      <c r="E2296" s="1" t="s">
        <v>10</v>
      </c>
      <c r="F2296" s="1" t="str">
        <f>IFERROR(__xludf.DUMMYFUNCTION("GOOGLETRANSLATE(C2296,""fr"",""en"")"),"#VALUE!")</f>
        <v>#VALUE!</v>
      </c>
    </row>
    <row r="2297" ht="15.75" customHeight="1">
      <c r="A2297" s="1" t="s">
        <v>993</v>
      </c>
      <c r="B2297" s="1" t="s">
        <v>5172</v>
      </c>
      <c r="C2297" s="1" t="s">
        <v>5173</v>
      </c>
      <c r="D2297" s="1" t="s">
        <v>4162</v>
      </c>
      <c r="E2297" s="1" t="s">
        <v>10</v>
      </c>
      <c r="F2297" s="1" t="str">
        <f>IFERROR(__xludf.DUMMYFUNCTION("GOOGLETRANSLATE(C2297,""fr"",""en"")"),"I did not understand you debited me from € 195 when my quote was € 96 per month. But I am generally satisfied with the ease of accessing your online services.")</f>
        <v>I did not understand you debited me from € 195 when my quote was € 96 per month. But I am generally satisfied with the ease of accessing your online services.</v>
      </c>
    </row>
    <row r="2298" ht="15.75" customHeight="1">
      <c r="A2298" s="1" t="s">
        <v>993</v>
      </c>
      <c r="B2298" s="1" t="s">
        <v>5174</v>
      </c>
      <c r="C2298" s="1" t="s">
        <v>5175</v>
      </c>
      <c r="D2298" s="1" t="s">
        <v>4162</v>
      </c>
      <c r="E2298" s="1" t="s">
        <v>10</v>
      </c>
      <c r="F2298" s="1" t="str">
        <f>IFERROR(__xludf.DUMMYFUNCTION("GOOGLETRANSLATE(C2298,""fr"",""en"")"),"#VALUE!")</f>
        <v>#VALUE!</v>
      </c>
    </row>
    <row r="2299" ht="15.75" customHeight="1">
      <c r="A2299" s="1" t="s">
        <v>993</v>
      </c>
      <c r="B2299" s="1" t="s">
        <v>5176</v>
      </c>
      <c r="C2299" s="1" t="s">
        <v>5177</v>
      </c>
      <c r="D2299" s="1" t="s">
        <v>4162</v>
      </c>
      <c r="E2299" s="1" t="s">
        <v>10</v>
      </c>
      <c r="F2299" s="1" t="str">
        <f>IFERROR(__xludf.DUMMYFUNCTION("GOOGLETRANSLATE(C2299,""fr"",""en"")"),"#VALUE!")</f>
        <v>#VALUE!</v>
      </c>
    </row>
    <row r="2300" ht="15.75" customHeight="1">
      <c r="A2300" s="1" t="s">
        <v>1006</v>
      </c>
      <c r="B2300" s="1" t="s">
        <v>5178</v>
      </c>
      <c r="C2300" s="1" t="s">
        <v>5179</v>
      </c>
      <c r="D2300" s="1" t="s">
        <v>4162</v>
      </c>
      <c r="E2300" s="1" t="s">
        <v>10</v>
      </c>
      <c r="F2300" s="1" t="str">
        <f>IFERROR(__xludf.DUMMYFUNCTION("GOOGLETRANSLATE(C2300,""fr"",""en"")"),"#VALUE!")</f>
        <v>#VALUE!</v>
      </c>
    </row>
    <row r="2301" ht="15.75" customHeight="1">
      <c r="A2301" s="1" t="s">
        <v>1006</v>
      </c>
      <c r="B2301" s="1" t="s">
        <v>5180</v>
      </c>
      <c r="C2301" s="1" t="s">
        <v>5181</v>
      </c>
      <c r="D2301" s="1" t="s">
        <v>4162</v>
      </c>
      <c r="E2301" s="1" t="s">
        <v>10</v>
      </c>
      <c r="F2301" s="1" t="str">
        <f>IFERROR(__xludf.DUMMYFUNCTION("GOOGLETRANSLATE(C2301,""fr"",""en"")"),"#VALUE!")</f>
        <v>#VALUE!</v>
      </c>
    </row>
    <row r="2302" ht="15.75" customHeight="1">
      <c r="A2302" s="1" t="s">
        <v>1006</v>
      </c>
      <c r="B2302" s="1" t="s">
        <v>5182</v>
      </c>
      <c r="C2302" s="1" t="s">
        <v>5183</v>
      </c>
      <c r="D2302" s="1" t="s">
        <v>4162</v>
      </c>
      <c r="E2302" s="1" t="s">
        <v>10</v>
      </c>
      <c r="F2302" s="1" t="str">
        <f>IFERROR(__xludf.DUMMYFUNCTION("GOOGLETRANSLATE(C2302,""fr"",""en"")"),"#VALUE!")</f>
        <v>#VALUE!</v>
      </c>
    </row>
    <row r="2303" ht="15.75" customHeight="1">
      <c r="A2303" s="1" t="s">
        <v>1006</v>
      </c>
      <c r="B2303" s="1" t="s">
        <v>5184</v>
      </c>
      <c r="C2303" s="1" t="s">
        <v>5185</v>
      </c>
      <c r="D2303" s="1" t="s">
        <v>4162</v>
      </c>
      <c r="E2303" s="1" t="s">
        <v>10</v>
      </c>
      <c r="F2303" s="1" t="str">
        <f>IFERROR(__xludf.DUMMYFUNCTION("GOOGLETRANSLATE(C2303,""fr"",""en"")"),"#VALUE!")</f>
        <v>#VALUE!</v>
      </c>
    </row>
    <row r="2304" ht="15.75" customHeight="1">
      <c r="A2304" s="1" t="s">
        <v>1006</v>
      </c>
      <c r="B2304" s="1" t="s">
        <v>5186</v>
      </c>
      <c r="C2304" s="1" t="s">
        <v>5187</v>
      </c>
      <c r="D2304" s="1" t="s">
        <v>4162</v>
      </c>
      <c r="E2304" s="1" t="s">
        <v>10</v>
      </c>
      <c r="F2304" s="1" t="str">
        <f>IFERROR(__xludf.DUMMYFUNCTION("GOOGLETRANSLATE(C2304,""fr"",""en"")"),"#VALUE!")</f>
        <v>#VALUE!</v>
      </c>
    </row>
    <row r="2305" ht="15.75" customHeight="1">
      <c r="A2305" s="1" t="s">
        <v>1006</v>
      </c>
      <c r="B2305" s="1" t="s">
        <v>5188</v>
      </c>
      <c r="C2305" s="1" t="s">
        <v>5189</v>
      </c>
      <c r="D2305" s="1" t="s">
        <v>4162</v>
      </c>
      <c r="E2305" s="1" t="s">
        <v>10</v>
      </c>
      <c r="F2305" s="1" t="str">
        <f>IFERROR(__xludf.DUMMYFUNCTION("GOOGLETRANSLATE(C2305,""fr"",""en"")"),"#VALUE!")</f>
        <v>#VALUE!</v>
      </c>
    </row>
    <row r="2306" ht="15.75" customHeight="1">
      <c r="A2306" s="1" t="s">
        <v>1006</v>
      </c>
      <c r="B2306" s="1" t="s">
        <v>5190</v>
      </c>
      <c r="C2306" s="1" t="s">
        <v>5191</v>
      </c>
      <c r="D2306" s="1" t="s">
        <v>4162</v>
      </c>
      <c r="E2306" s="1" t="s">
        <v>10</v>
      </c>
      <c r="F2306" s="1" t="str">
        <f>IFERROR(__xludf.DUMMYFUNCTION("GOOGLETRANSLATE(C2306,""fr"",""en"")"),"#VALUE!")</f>
        <v>#VALUE!</v>
      </c>
    </row>
    <row r="2307" ht="15.75" customHeight="1">
      <c r="A2307" s="1" t="s">
        <v>1006</v>
      </c>
      <c r="B2307" s="1" t="s">
        <v>5192</v>
      </c>
      <c r="C2307" s="1" t="s">
        <v>5193</v>
      </c>
      <c r="D2307" s="1" t="s">
        <v>4162</v>
      </c>
      <c r="E2307" s="1" t="s">
        <v>10</v>
      </c>
      <c r="F2307" s="1" t="str">
        <f>IFERROR(__xludf.DUMMYFUNCTION("GOOGLETRANSLATE(C2307,""fr"",""en"")"),"#VALUE!")</f>
        <v>#VALUE!</v>
      </c>
    </row>
    <row r="2308" ht="15.75" customHeight="1">
      <c r="A2308" s="1" t="s">
        <v>1006</v>
      </c>
      <c r="B2308" s="1" t="s">
        <v>5194</v>
      </c>
      <c r="C2308" s="1" t="s">
        <v>5195</v>
      </c>
      <c r="D2308" s="1" t="s">
        <v>4162</v>
      </c>
      <c r="E2308" s="1" t="s">
        <v>10</v>
      </c>
      <c r="F2308" s="1" t="str">
        <f>IFERROR(__xludf.DUMMYFUNCTION("GOOGLETRANSLATE(C2308,""fr"",""en"")"),"#VALUE!")</f>
        <v>#VALUE!</v>
      </c>
    </row>
    <row r="2309" ht="15.75" customHeight="1">
      <c r="A2309" s="1" t="s">
        <v>1006</v>
      </c>
      <c r="B2309" s="1" t="s">
        <v>5196</v>
      </c>
      <c r="C2309" s="1" t="s">
        <v>5197</v>
      </c>
      <c r="D2309" s="1" t="s">
        <v>4162</v>
      </c>
      <c r="E2309" s="1" t="s">
        <v>10</v>
      </c>
      <c r="F2309" s="1" t="str">
        <f>IFERROR(__xludf.DUMMYFUNCTION("GOOGLETRANSLATE(C2309,""fr"",""en"")"),"#VALUE!")</f>
        <v>#VALUE!</v>
      </c>
    </row>
    <row r="2310" ht="15.75" customHeight="1">
      <c r="A2310" s="1" t="s">
        <v>1006</v>
      </c>
      <c r="B2310" s="1" t="s">
        <v>5198</v>
      </c>
      <c r="C2310" s="1" t="s">
        <v>5199</v>
      </c>
      <c r="D2310" s="1" t="s">
        <v>4162</v>
      </c>
      <c r="E2310" s="1" t="s">
        <v>10</v>
      </c>
      <c r="F2310" s="1" t="str">
        <f>IFERROR(__xludf.DUMMYFUNCTION("GOOGLETRANSLATE(C2310,""fr"",""en"")"),"#VALUE!")</f>
        <v>#VALUE!</v>
      </c>
    </row>
    <row r="2311" ht="15.75" customHeight="1">
      <c r="A2311" s="1" t="s">
        <v>1006</v>
      </c>
      <c r="B2311" s="1" t="s">
        <v>5200</v>
      </c>
      <c r="C2311" s="1" t="s">
        <v>5201</v>
      </c>
      <c r="D2311" s="1" t="s">
        <v>4162</v>
      </c>
      <c r="E2311" s="1" t="s">
        <v>10</v>
      </c>
      <c r="F2311" s="1" t="str">
        <f>IFERROR(__xludf.DUMMYFUNCTION("GOOGLETRANSLATE(C2311,""fr"",""en"")"),"#VALUE!")</f>
        <v>#VALUE!</v>
      </c>
    </row>
    <row r="2312" ht="15.75" customHeight="1">
      <c r="A2312" s="1" t="s">
        <v>1006</v>
      </c>
      <c r="B2312" s="1" t="s">
        <v>5202</v>
      </c>
      <c r="C2312" s="1" t="s">
        <v>5203</v>
      </c>
      <c r="D2312" s="1" t="s">
        <v>4162</v>
      </c>
      <c r="E2312" s="1" t="s">
        <v>10</v>
      </c>
      <c r="F2312" s="1" t="str">
        <f>IFERROR(__xludf.DUMMYFUNCTION("GOOGLETRANSLATE(C2312,""fr"",""en"")"),"#VALUE!")</f>
        <v>#VALUE!</v>
      </c>
    </row>
    <row r="2313" ht="15.75" customHeight="1">
      <c r="A2313" s="1" t="s">
        <v>1006</v>
      </c>
      <c r="B2313" s="1" t="s">
        <v>5204</v>
      </c>
      <c r="C2313" s="1" t="s">
        <v>5205</v>
      </c>
      <c r="D2313" s="1" t="s">
        <v>4162</v>
      </c>
      <c r="E2313" s="1" t="s">
        <v>10</v>
      </c>
      <c r="F2313" s="1" t="str">
        <f>IFERROR(__xludf.DUMMYFUNCTION("GOOGLETRANSLATE(C2313,""fr"",""en"")"),"A very good site that facilitates any type of registration with simplicity of payment. Customer service listening to thus helpful.
I'm still happy.")</f>
        <v>A very good site that facilitates any type of registration with simplicity of payment. Customer service listening to thus helpful.
I'm still happy.</v>
      </c>
    </row>
    <row r="2314" ht="15.75" customHeight="1">
      <c r="A2314" s="1" t="s">
        <v>1006</v>
      </c>
      <c r="B2314" s="1" t="s">
        <v>5206</v>
      </c>
      <c r="C2314" s="1" t="s">
        <v>5207</v>
      </c>
      <c r="D2314" s="1" t="s">
        <v>4162</v>
      </c>
      <c r="E2314" s="1" t="s">
        <v>10</v>
      </c>
      <c r="F2314" s="1" t="str">
        <f>IFERROR(__xludf.DUMMYFUNCTION("GOOGLETRANSLATE(C2314,""fr"",""en"")"),"#VALUE!")</f>
        <v>#VALUE!</v>
      </c>
    </row>
    <row r="2315" ht="15.75" customHeight="1">
      <c r="A2315" s="1" t="s">
        <v>1006</v>
      </c>
      <c r="B2315" s="1" t="s">
        <v>5208</v>
      </c>
      <c r="C2315" s="1" t="s">
        <v>5209</v>
      </c>
      <c r="D2315" s="1" t="s">
        <v>4162</v>
      </c>
      <c r="E2315" s="1" t="s">
        <v>10</v>
      </c>
      <c r="F2315" s="1" t="str">
        <f>IFERROR(__xludf.DUMMYFUNCTION("GOOGLETRANSLATE(C2315,""fr"",""en"")"),"#VALUE!")</f>
        <v>#VALUE!</v>
      </c>
    </row>
    <row r="2316" ht="15.75" customHeight="1">
      <c r="A2316" s="1" t="s">
        <v>1006</v>
      </c>
      <c r="B2316" s="1" t="s">
        <v>5210</v>
      </c>
      <c r="C2316" s="1" t="s">
        <v>5211</v>
      </c>
      <c r="D2316" s="1" t="s">
        <v>4162</v>
      </c>
      <c r="E2316" s="1" t="s">
        <v>10</v>
      </c>
      <c r="F2316" s="1" t="str">
        <f>IFERROR(__xludf.DUMMYFUNCTION("GOOGLETRANSLATE(C2316,""fr"",""en"")"),"#VALUE!")</f>
        <v>#VALUE!</v>
      </c>
    </row>
    <row r="2317" ht="15.75" customHeight="1">
      <c r="A2317" s="1" t="s">
        <v>1006</v>
      </c>
      <c r="B2317" s="1" t="s">
        <v>5212</v>
      </c>
      <c r="C2317" s="1" t="s">
        <v>5213</v>
      </c>
      <c r="D2317" s="1" t="s">
        <v>4162</v>
      </c>
      <c r="E2317" s="1" t="s">
        <v>10</v>
      </c>
      <c r="F2317" s="1" t="str">
        <f>IFERROR(__xludf.DUMMYFUNCTION("GOOGLETRANSLATE(C2317,""fr"",""en"")"),"#VALUE!")</f>
        <v>#VALUE!</v>
      </c>
    </row>
    <row r="2318" ht="15.75" customHeight="1">
      <c r="A2318" s="1" t="s">
        <v>1006</v>
      </c>
      <c r="B2318" s="1" t="s">
        <v>5214</v>
      </c>
      <c r="C2318" s="1" t="s">
        <v>5215</v>
      </c>
      <c r="D2318" s="1" t="s">
        <v>4162</v>
      </c>
      <c r="E2318" s="1" t="s">
        <v>10</v>
      </c>
      <c r="F2318" s="1" t="str">
        <f>IFERROR(__xludf.DUMMYFUNCTION("GOOGLETRANSLATE(C2318,""fr"",""en"")"),"#VALUE!")</f>
        <v>#VALUE!</v>
      </c>
    </row>
    <row r="2319" ht="15.75" customHeight="1">
      <c r="A2319" s="1" t="s">
        <v>1006</v>
      </c>
      <c r="B2319" s="1" t="s">
        <v>5216</v>
      </c>
      <c r="C2319" s="1" t="s">
        <v>5217</v>
      </c>
      <c r="D2319" s="1" t="s">
        <v>4162</v>
      </c>
      <c r="E2319" s="1" t="s">
        <v>10</v>
      </c>
      <c r="F2319" s="1" t="str">
        <f>IFERROR(__xludf.DUMMYFUNCTION("GOOGLETRANSLATE(C2319,""fr"",""en"")"),"#VALUE!")</f>
        <v>#VALUE!</v>
      </c>
    </row>
    <row r="2320" ht="15.75" customHeight="1">
      <c r="A2320" s="1" t="s">
        <v>1006</v>
      </c>
      <c r="B2320" s="1" t="s">
        <v>5218</v>
      </c>
      <c r="C2320" s="1" t="s">
        <v>5219</v>
      </c>
      <c r="D2320" s="1" t="s">
        <v>4162</v>
      </c>
      <c r="E2320" s="1" t="s">
        <v>10</v>
      </c>
      <c r="F2320" s="1" t="str">
        <f>IFERROR(__xludf.DUMMYFUNCTION("GOOGLETRANSLATE(C2320,""fr"",""en"")"),"#VALUE!")</f>
        <v>#VALUE!</v>
      </c>
    </row>
    <row r="2321" ht="15.75" customHeight="1">
      <c r="A2321" s="1" t="s">
        <v>1017</v>
      </c>
      <c r="B2321" s="1" t="s">
        <v>5220</v>
      </c>
      <c r="C2321" s="1" t="s">
        <v>5221</v>
      </c>
      <c r="D2321" s="1" t="s">
        <v>4162</v>
      </c>
      <c r="E2321" s="1" t="s">
        <v>10</v>
      </c>
      <c r="F2321" s="1" t="str">
        <f>IFERROR(__xludf.DUMMYFUNCTION("GOOGLETRANSLATE(C2321,""fr"",""en"")"),"#VALUE!")</f>
        <v>#VALUE!</v>
      </c>
    </row>
    <row r="2322" ht="15.75" customHeight="1">
      <c r="A2322" s="1" t="s">
        <v>1017</v>
      </c>
      <c r="B2322" s="1" t="s">
        <v>5222</v>
      </c>
      <c r="C2322" s="1" t="s">
        <v>5223</v>
      </c>
      <c r="D2322" s="1" t="s">
        <v>4162</v>
      </c>
      <c r="E2322" s="1" t="s">
        <v>10</v>
      </c>
      <c r="F2322" s="1" t="str">
        <f>IFERROR(__xludf.DUMMYFUNCTION("GOOGLETRANSLATE(C2322,""fr"",""en"")"),"#VALUE!")</f>
        <v>#VALUE!</v>
      </c>
    </row>
    <row r="2323" ht="15.75" customHeight="1">
      <c r="A2323" s="1" t="s">
        <v>1017</v>
      </c>
      <c r="B2323" s="1" t="s">
        <v>5224</v>
      </c>
      <c r="C2323" s="1" t="s">
        <v>5225</v>
      </c>
      <c r="D2323" s="1" t="s">
        <v>4162</v>
      </c>
      <c r="E2323" s="1" t="s">
        <v>10</v>
      </c>
      <c r="F2323" s="1" t="str">
        <f>IFERROR(__xludf.DUMMYFUNCTION("GOOGLETRANSLATE(C2323,""fr"",""en"")"),"#VALUE!")</f>
        <v>#VALUE!</v>
      </c>
    </row>
    <row r="2324" ht="15.75" customHeight="1">
      <c r="A2324" s="1" t="s">
        <v>1017</v>
      </c>
      <c r="B2324" s="1" t="s">
        <v>5226</v>
      </c>
      <c r="C2324" s="1" t="s">
        <v>5227</v>
      </c>
      <c r="D2324" s="1" t="s">
        <v>4162</v>
      </c>
      <c r="E2324" s="1" t="s">
        <v>10</v>
      </c>
      <c r="F2324" s="1" t="str">
        <f>IFERROR(__xludf.DUMMYFUNCTION("GOOGLETRANSLATE(C2324,""fr"",""en"")"),"#VALUE!")</f>
        <v>#VALUE!</v>
      </c>
    </row>
    <row r="2325" ht="15.75" customHeight="1">
      <c r="A2325" s="1" t="s">
        <v>1017</v>
      </c>
      <c r="B2325" s="1" t="s">
        <v>5228</v>
      </c>
      <c r="C2325" s="1" t="s">
        <v>5229</v>
      </c>
      <c r="D2325" s="1" t="s">
        <v>4162</v>
      </c>
      <c r="E2325" s="1" t="s">
        <v>10</v>
      </c>
      <c r="F2325" s="1" t="str">
        <f>IFERROR(__xludf.DUMMYFUNCTION("GOOGLETRANSLATE(C2325,""fr"",""en"")"),"#VALUE!")</f>
        <v>#VALUE!</v>
      </c>
    </row>
    <row r="2326" ht="15.75" customHeight="1">
      <c r="A2326" s="1" t="s">
        <v>1017</v>
      </c>
      <c r="B2326" s="1" t="s">
        <v>5230</v>
      </c>
      <c r="C2326" s="1" t="s">
        <v>5231</v>
      </c>
      <c r="D2326" s="1" t="s">
        <v>4162</v>
      </c>
      <c r="E2326" s="1" t="s">
        <v>10</v>
      </c>
      <c r="F2326" s="1" t="str">
        <f>IFERROR(__xludf.DUMMYFUNCTION("GOOGLETRANSLATE(C2326,""fr"",""en"")"),"#VALUE!")</f>
        <v>#VALUE!</v>
      </c>
    </row>
    <row r="2327" ht="15.75" customHeight="1">
      <c r="A2327" s="1" t="s">
        <v>1017</v>
      </c>
      <c r="B2327" s="1" t="s">
        <v>5232</v>
      </c>
      <c r="C2327" s="1" t="s">
        <v>5233</v>
      </c>
      <c r="D2327" s="1" t="s">
        <v>4162</v>
      </c>
      <c r="E2327" s="1" t="s">
        <v>10</v>
      </c>
      <c r="F2327" s="1" t="str">
        <f>IFERROR(__xludf.DUMMYFUNCTION("GOOGLETRANSLATE(C2327,""fr"",""en"")"),"#VALUE!")</f>
        <v>#VALUE!</v>
      </c>
    </row>
    <row r="2328" ht="15.75" customHeight="1">
      <c r="A2328" s="1" t="s">
        <v>1017</v>
      </c>
      <c r="B2328" s="1" t="s">
        <v>5234</v>
      </c>
      <c r="C2328" s="1" t="s">
        <v>5235</v>
      </c>
      <c r="D2328" s="1" t="s">
        <v>4162</v>
      </c>
      <c r="E2328" s="1" t="s">
        <v>10</v>
      </c>
      <c r="F2328" s="1" t="str">
        <f>IFERROR(__xludf.DUMMYFUNCTION("GOOGLETRANSLATE(C2328,""fr"",""en"")"),"#VALUE!")</f>
        <v>#VALUE!</v>
      </c>
    </row>
    <row r="2329" ht="15.75" customHeight="1">
      <c r="A2329" s="1" t="s">
        <v>1017</v>
      </c>
      <c r="B2329" s="1" t="s">
        <v>5236</v>
      </c>
      <c r="C2329" s="1" t="s">
        <v>5237</v>
      </c>
      <c r="D2329" s="1" t="s">
        <v>4162</v>
      </c>
      <c r="E2329" s="1" t="s">
        <v>10</v>
      </c>
      <c r="F2329" s="1" t="str">
        <f>IFERROR(__xludf.DUMMYFUNCTION("GOOGLETRANSLATE(C2329,""fr"",""en"")"),"#VALUE!")</f>
        <v>#VALUE!</v>
      </c>
    </row>
    <row r="2330" ht="15.75" customHeight="1">
      <c r="A2330" s="1" t="s">
        <v>1017</v>
      </c>
      <c r="B2330" s="1" t="s">
        <v>5238</v>
      </c>
      <c r="C2330" s="1" t="s">
        <v>5239</v>
      </c>
      <c r="D2330" s="1" t="s">
        <v>4162</v>
      </c>
      <c r="E2330" s="1" t="s">
        <v>10</v>
      </c>
      <c r="F2330" s="1" t="str">
        <f>IFERROR(__xludf.DUMMYFUNCTION("GOOGLETRANSLATE(C2330,""fr"",""en"")"),"Hello everyone for the moment all that is fine after we will see with the following normally there is no problem we can not judge now and thank you cordially")</f>
        <v>Hello everyone for the moment all that is fine after we will see with the following normally there is no problem we can not judge now and thank you cordially</v>
      </c>
    </row>
    <row r="2331" ht="15.75" customHeight="1">
      <c r="A2331" s="1" t="s">
        <v>1022</v>
      </c>
      <c r="B2331" s="1" t="s">
        <v>5240</v>
      </c>
      <c r="C2331" s="1" t="s">
        <v>5241</v>
      </c>
      <c r="D2331" s="1" t="s">
        <v>4162</v>
      </c>
      <c r="E2331" s="1" t="s">
        <v>10</v>
      </c>
      <c r="F2331" s="1" t="str">
        <f>IFERROR(__xludf.DUMMYFUNCTION("GOOGLETRANSLATE(C2331,""fr"",""en"")"),"#VALUE!")</f>
        <v>#VALUE!</v>
      </c>
    </row>
    <row r="2332" ht="15.75" customHeight="1">
      <c r="A2332" s="1" t="s">
        <v>1022</v>
      </c>
      <c r="B2332" s="1" t="s">
        <v>5242</v>
      </c>
      <c r="C2332" s="1" t="s">
        <v>5243</v>
      </c>
      <c r="D2332" s="1" t="s">
        <v>4162</v>
      </c>
      <c r="E2332" s="1" t="s">
        <v>10</v>
      </c>
      <c r="F2332" s="1" t="str">
        <f>IFERROR(__xludf.DUMMYFUNCTION("GOOGLETRANSLATE(C2332,""fr"",""en"")"),"Very satisfied with your quote. The prices are very attractive !!!!
I am delighted with the rapidities of the answers given !!!
I will look to pass the other vehicles from my home to your home.")</f>
        <v>Very satisfied with your quote. The prices are very attractive !!!!
I am delighted with the rapidities of the answers given !!!
I will look to pass the other vehicles from my home to your home.</v>
      </c>
    </row>
    <row r="2333" ht="15.75" customHeight="1">
      <c r="A2333" s="1" t="s">
        <v>1022</v>
      </c>
      <c r="B2333" s="1" t="s">
        <v>5244</v>
      </c>
      <c r="C2333" s="1" t="s">
        <v>5245</v>
      </c>
      <c r="D2333" s="1" t="s">
        <v>4162</v>
      </c>
      <c r="E2333" s="1" t="s">
        <v>10</v>
      </c>
      <c r="F2333" s="1" t="str">
        <f>IFERROR(__xludf.DUMMYFUNCTION("GOOGLETRANSLATE(C2333,""fr"",""en"")"),"#VALUE!")</f>
        <v>#VALUE!</v>
      </c>
    </row>
    <row r="2334" ht="15.75" customHeight="1">
      <c r="A2334" s="1" t="s">
        <v>1022</v>
      </c>
      <c r="B2334" s="1" t="s">
        <v>5246</v>
      </c>
      <c r="C2334" s="1" t="s">
        <v>5247</v>
      </c>
      <c r="D2334" s="1" t="s">
        <v>4162</v>
      </c>
      <c r="E2334" s="1" t="s">
        <v>10</v>
      </c>
      <c r="F2334" s="1" t="str">
        <f>IFERROR(__xludf.DUMMYFUNCTION("GOOGLETRANSLATE(C2334,""fr"",""en"")"),"#VALUE!")</f>
        <v>#VALUE!</v>
      </c>
    </row>
    <row r="2335" ht="15.75" customHeight="1">
      <c r="A2335" s="1" t="s">
        <v>1022</v>
      </c>
      <c r="B2335" s="1" t="s">
        <v>5248</v>
      </c>
      <c r="C2335" s="1" t="s">
        <v>5249</v>
      </c>
      <c r="D2335" s="1" t="s">
        <v>4162</v>
      </c>
      <c r="E2335" s="1" t="s">
        <v>10</v>
      </c>
      <c r="F2335" s="1" t="str">
        <f>IFERROR(__xludf.DUMMYFUNCTION("GOOGLETRANSLATE(C2335,""fr"",""en"")"),"#VALUE!")</f>
        <v>#VALUE!</v>
      </c>
    </row>
    <row r="2336" ht="15.75" customHeight="1">
      <c r="A2336" s="1" t="s">
        <v>1031</v>
      </c>
      <c r="B2336" s="1" t="s">
        <v>5250</v>
      </c>
      <c r="C2336" s="1" t="s">
        <v>5251</v>
      </c>
      <c r="D2336" s="1" t="s">
        <v>4162</v>
      </c>
      <c r="E2336" s="1" t="s">
        <v>10</v>
      </c>
      <c r="F2336" s="1" t="str">
        <f>IFERROR(__xludf.DUMMYFUNCTION("GOOGLETRANSLATE(C2336,""fr"",""en"")"),"#VALUE!")</f>
        <v>#VALUE!</v>
      </c>
    </row>
    <row r="2337" ht="15.75" customHeight="1">
      <c r="A2337" s="1" t="s">
        <v>1031</v>
      </c>
      <c r="B2337" s="1" t="s">
        <v>5252</v>
      </c>
      <c r="C2337" s="1" t="s">
        <v>5253</v>
      </c>
      <c r="D2337" s="1" t="s">
        <v>4162</v>
      </c>
      <c r="E2337" s="1" t="s">
        <v>10</v>
      </c>
      <c r="F2337" s="1" t="str">
        <f>IFERROR(__xludf.DUMMYFUNCTION("GOOGLETRANSLATE(C2337,""fr"",""en"")"),"#VALUE!")</f>
        <v>#VALUE!</v>
      </c>
    </row>
    <row r="2338" ht="15.75" customHeight="1">
      <c r="A2338" s="1" t="s">
        <v>1031</v>
      </c>
      <c r="B2338" s="1" t="s">
        <v>5254</v>
      </c>
      <c r="C2338" s="1" t="s">
        <v>5255</v>
      </c>
      <c r="D2338" s="1" t="s">
        <v>4162</v>
      </c>
      <c r="E2338" s="1" t="s">
        <v>10</v>
      </c>
      <c r="F2338" s="1" t="str">
        <f>IFERROR(__xludf.DUMMYFUNCTION("GOOGLETRANSLATE(C2338,""fr"",""en"")"),"#VALUE!")</f>
        <v>#VALUE!</v>
      </c>
    </row>
    <row r="2339" ht="15.75" customHeight="1">
      <c r="A2339" s="1" t="s">
        <v>1031</v>
      </c>
      <c r="B2339" s="1" t="s">
        <v>5256</v>
      </c>
      <c r="C2339" s="1" t="s">
        <v>5257</v>
      </c>
      <c r="D2339" s="1" t="s">
        <v>4162</v>
      </c>
      <c r="E2339" s="1" t="s">
        <v>10</v>
      </c>
      <c r="F2339" s="1" t="str">
        <f>IFERROR(__xludf.DUMMYFUNCTION("GOOGLETRANSLATE(C2339,""fr"",""en"")"),"#VALUE!")</f>
        <v>#VALUE!</v>
      </c>
    </row>
    <row r="2340" ht="15.75" customHeight="1">
      <c r="A2340" s="1" t="s">
        <v>1031</v>
      </c>
      <c r="B2340" s="1" t="s">
        <v>5258</v>
      </c>
      <c r="C2340" s="1" t="s">
        <v>5259</v>
      </c>
      <c r="D2340" s="1" t="s">
        <v>4162</v>
      </c>
      <c r="E2340" s="1" t="s">
        <v>10</v>
      </c>
      <c r="F2340" s="1" t="str">
        <f>IFERROR(__xludf.DUMMYFUNCTION("GOOGLETRANSLATE(C2340,""fr"",""en"")"),"#VALUE!")</f>
        <v>#VALUE!</v>
      </c>
    </row>
    <row r="2341" ht="15.75" customHeight="1">
      <c r="A2341" s="1" t="s">
        <v>1031</v>
      </c>
      <c r="B2341" s="1" t="s">
        <v>5260</v>
      </c>
      <c r="C2341" s="1" t="s">
        <v>5261</v>
      </c>
      <c r="D2341" s="1" t="s">
        <v>4162</v>
      </c>
      <c r="E2341" s="1" t="s">
        <v>10</v>
      </c>
      <c r="F2341" s="1" t="str">
        <f>IFERROR(__xludf.DUMMYFUNCTION("GOOGLETRANSLATE(C2341,""fr"",""en"")"),"#VALUE!")</f>
        <v>#VALUE!</v>
      </c>
    </row>
    <row r="2342" ht="15.75" customHeight="1">
      <c r="A2342" s="1" t="s">
        <v>1031</v>
      </c>
      <c r="B2342" s="1" t="s">
        <v>5262</v>
      </c>
      <c r="C2342" s="1" t="s">
        <v>5263</v>
      </c>
      <c r="D2342" s="1" t="s">
        <v>4162</v>
      </c>
      <c r="E2342" s="1" t="s">
        <v>10</v>
      </c>
      <c r="F2342" s="1" t="str">
        <f>IFERROR(__xludf.DUMMYFUNCTION("GOOGLETRANSLATE(C2342,""fr"",""en"")"),"#VALUE!")</f>
        <v>#VALUE!</v>
      </c>
    </row>
    <row r="2343" ht="15.75" customHeight="1">
      <c r="A2343" s="1" t="s">
        <v>1031</v>
      </c>
      <c r="B2343" s="1" t="s">
        <v>5264</v>
      </c>
      <c r="C2343" s="1" t="s">
        <v>5265</v>
      </c>
      <c r="D2343" s="1" t="s">
        <v>4162</v>
      </c>
      <c r="E2343" s="1" t="s">
        <v>10</v>
      </c>
      <c r="F2343" s="1" t="str">
        <f>IFERROR(__xludf.DUMMYFUNCTION("GOOGLETRANSLATE(C2343,""fr"",""en"")"),"#VALUE!")</f>
        <v>#VALUE!</v>
      </c>
    </row>
    <row r="2344" ht="15.75" customHeight="1">
      <c r="A2344" s="1" t="s">
        <v>1031</v>
      </c>
      <c r="B2344" s="1" t="s">
        <v>5266</v>
      </c>
      <c r="C2344" s="1" t="s">
        <v>5267</v>
      </c>
      <c r="D2344" s="1" t="s">
        <v>4162</v>
      </c>
      <c r="E2344" s="1" t="s">
        <v>10</v>
      </c>
      <c r="F2344" s="1" t="str">
        <f>IFERROR(__xludf.DUMMYFUNCTION("GOOGLETRANSLATE(C2344,""fr"",""en"")"),"#VALUE!")</f>
        <v>#VALUE!</v>
      </c>
    </row>
    <row r="2345" ht="15.75" customHeight="1">
      <c r="A2345" s="1" t="s">
        <v>1048</v>
      </c>
      <c r="B2345" s="1" t="s">
        <v>5268</v>
      </c>
      <c r="C2345" s="1" t="s">
        <v>5269</v>
      </c>
      <c r="D2345" s="1" t="s">
        <v>4162</v>
      </c>
      <c r="E2345" s="1" t="s">
        <v>10</v>
      </c>
      <c r="F2345" s="1" t="str">
        <f>IFERROR(__xludf.DUMMYFUNCTION("GOOGLETRANSLATE(C2345,""fr"",""en"")"),"#VALUE!")</f>
        <v>#VALUE!</v>
      </c>
    </row>
    <row r="2346" ht="15.75" customHeight="1">
      <c r="A2346" s="1" t="s">
        <v>1048</v>
      </c>
      <c r="B2346" s="1" t="s">
        <v>5270</v>
      </c>
      <c r="C2346" s="1" t="s">
        <v>5271</v>
      </c>
      <c r="D2346" s="1" t="s">
        <v>4162</v>
      </c>
      <c r="E2346" s="1" t="s">
        <v>10</v>
      </c>
      <c r="F2346" s="1" t="str">
        <f>IFERROR(__xludf.DUMMYFUNCTION("GOOGLETRANSLATE(C2346,""fr"",""en"")"),"#VALUE!")</f>
        <v>#VALUE!</v>
      </c>
    </row>
    <row r="2347" ht="15.75" customHeight="1">
      <c r="A2347" s="1" t="s">
        <v>1048</v>
      </c>
      <c r="B2347" s="1" t="s">
        <v>5272</v>
      </c>
      <c r="C2347" s="1" t="s">
        <v>5273</v>
      </c>
      <c r="D2347" s="1" t="s">
        <v>4162</v>
      </c>
      <c r="E2347" s="1" t="s">
        <v>10</v>
      </c>
      <c r="F2347" s="1" t="str">
        <f>IFERROR(__xludf.DUMMYFUNCTION("GOOGLETRANSLATE(C2347,""fr"",""en"")"),"#VALUE!")</f>
        <v>#VALUE!</v>
      </c>
    </row>
    <row r="2348" ht="15.75" customHeight="1">
      <c r="A2348" s="1" t="s">
        <v>1048</v>
      </c>
      <c r="B2348" s="1" t="s">
        <v>5274</v>
      </c>
      <c r="C2348" s="1" t="s">
        <v>5275</v>
      </c>
      <c r="D2348" s="1" t="s">
        <v>4162</v>
      </c>
      <c r="E2348" s="1" t="s">
        <v>10</v>
      </c>
      <c r="F2348" s="1" t="str">
        <f>IFERROR(__xludf.DUMMYFUNCTION("GOOGLETRANSLATE(C2348,""fr"",""en"")"),"#VALUE!")</f>
        <v>#VALUE!</v>
      </c>
    </row>
    <row r="2349" ht="15.75" customHeight="1">
      <c r="A2349" s="1" t="s">
        <v>1048</v>
      </c>
      <c r="B2349" s="1" t="s">
        <v>5276</v>
      </c>
      <c r="C2349" s="1" t="s">
        <v>5277</v>
      </c>
      <c r="D2349" s="1" t="s">
        <v>4162</v>
      </c>
      <c r="E2349" s="1" t="s">
        <v>10</v>
      </c>
      <c r="F2349" s="1" t="str">
        <f>IFERROR(__xludf.DUMMYFUNCTION("GOOGLETRANSLATE(C2349,""fr"",""en"")"),"#VALUE!")</f>
        <v>#VALUE!</v>
      </c>
    </row>
    <row r="2350" ht="15.75" customHeight="1">
      <c r="A2350" s="1" t="s">
        <v>1048</v>
      </c>
      <c r="B2350" s="1" t="s">
        <v>5278</v>
      </c>
      <c r="C2350" s="1" t="s">
        <v>5279</v>
      </c>
      <c r="D2350" s="1" t="s">
        <v>4162</v>
      </c>
      <c r="E2350" s="1" t="s">
        <v>10</v>
      </c>
      <c r="F2350" s="1" t="str">
        <f>IFERROR(__xludf.DUMMYFUNCTION("GOOGLETRANSLATE(C2350,""fr"",""en"")"),"#VALUE!")</f>
        <v>#VALUE!</v>
      </c>
    </row>
    <row r="2351" ht="15.75" customHeight="1">
      <c r="A2351" s="1" t="s">
        <v>1048</v>
      </c>
      <c r="B2351" s="1" t="s">
        <v>5280</v>
      </c>
      <c r="C2351" s="1" t="s">
        <v>5281</v>
      </c>
      <c r="D2351" s="1" t="s">
        <v>4162</v>
      </c>
      <c r="E2351" s="1" t="s">
        <v>10</v>
      </c>
      <c r="F2351" s="1" t="str">
        <f>IFERROR(__xludf.DUMMYFUNCTION("GOOGLETRANSLATE(C2351,""fr"",""en"")"),"#VALUE!")</f>
        <v>#VALUE!</v>
      </c>
    </row>
    <row r="2352" ht="15.75" customHeight="1">
      <c r="A2352" s="1" t="s">
        <v>1048</v>
      </c>
      <c r="B2352" s="1" t="s">
        <v>5282</v>
      </c>
      <c r="C2352" s="1" t="s">
        <v>5283</v>
      </c>
      <c r="D2352" s="1" t="s">
        <v>4162</v>
      </c>
      <c r="E2352" s="1" t="s">
        <v>10</v>
      </c>
      <c r="F2352" s="1" t="str">
        <f>IFERROR(__xludf.DUMMYFUNCTION("GOOGLETRANSLATE(C2352,""fr"",""en"")"),"#VALUE!")</f>
        <v>#VALUE!</v>
      </c>
    </row>
    <row r="2353" ht="15.75" customHeight="1">
      <c r="A2353" s="1" t="s">
        <v>1048</v>
      </c>
      <c r="B2353" s="1" t="s">
        <v>5284</v>
      </c>
      <c r="C2353" s="1" t="s">
        <v>5285</v>
      </c>
      <c r="D2353" s="1" t="s">
        <v>4162</v>
      </c>
      <c r="E2353" s="1" t="s">
        <v>10</v>
      </c>
      <c r="F2353" s="1" t="str">
        <f>IFERROR(__xludf.DUMMYFUNCTION("GOOGLETRANSLATE(C2353,""fr"",""en"")"),"#VALUE!")</f>
        <v>#VALUE!</v>
      </c>
    </row>
    <row r="2354" ht="15.75" customHeight="1">
      <c r="A2354" s="1" t="s">
        <v>1048</v>
      </c>
      <c r="B2354" s="1" t="s">
        <v>5286</v>
      </c>
      <c r="C2354" s="1" t="s">
        <v>5287</v>
      </c>
      <c r="D2354" s="1" t="s">
        <v>4162</v>
      </c>
      <c r="E2354" s="1" t="s">
        <v>10</v>
      </c>
      <c r="F2354" s="1" t="str">
        <f>IFERROR(__xludf.DUMMYFUNCTION("GOOGLETRANSLATE(C2354,""fr"",""en"")"),"#VALUE!")</f>
        <v>#VALUE!</v>
      </c>
    </row>
    <row r="2355" ht="15.75" customHeight="1">
      <c r="A2355" s="1" t="s">
        <v>1048</v>
      </c>
      <c r="B2355" s="1" t="s">
        <v>5288</v>
      </c>
      <c r="C2355" s="1" t="s">
        <v>5289</v>
      </c>
      <c r="D2355" s="1" t="s">
        <v>4162</v>
      </c>
      <c r="E2355" s="1" t="s">
        <v>10</v>
      </c>
      <c r="F2355" s="1" t="str">
        <f>IFERROR(__xludf.DUMMYFUNCTION("GOOGLETRANSLATE(C2355,""fr"",""en"")"),"#VALUE!")</f>
        <v>#VALUE!</v>
      </c>
    </row>
    <row r="2356" ht="15.75" customHeight="1">
      <c r="A2356" s="1" t="s">
        <v>1063</v>
      </c>
      <c r="B2356" s="1" t="s">
        <v>5290</v>
      </c>
      <c r="C2356" s="1" t="s">
        <v>5291</v>
      </c>
      <c r="D2356" s="1" t="s">
        <v>4162</v>
      </c>
      <c r="E2356" s="1" t="s">
        <v>10</v>
      </c>
      <c r="F2356" s="1" t="str">
        <f>IFERROR(__xludf.DUMMYFUNCTION("GOOGLETRANSLATE(C2356,""fr"",""en"")"),"#VALUE!")</f>
        <v>#VALUE!</v>
      </c>
    </row>
    <row r="2357" ht="15.75" customHeight="1">
      <c r="A2357" s="1" t="s">
        <v>1063</v>
      </c>
      <c r="B2357" s="1" t="s">
        <v>5292</v>
      </c>
      <c r="C2357" s="1" t="s">
        <v>5293</v>
      </c>
      <c r="D2357" s="1" t="s">
        <v>4162</v>
      </c>
      <c r="E2357" s="1" t="s">
        <v>10</v>
      </c>
      <c r="F2357" s="1" t="str">
        <f>IFERROR(__xludf.DUMMYFUNCTION("GOOGLETRANSLATE(C2357,""fr"",""en"")"),"#VALUE!")</f>
        <v>#VALUE!</v>
      </c>
    </row>
    <row r="2358" ht="15.75" customHeight="1">
      <c r="A2358" s="1" t="s">
        <v>1063</v>
      </c>
      <c r="B2358" s="1" t="s">
        <v>5294</v>
      </c>
      <c r="C2358" s="1" t="s">
        <v>5295</v>
      </c>
      <c r="D2358" s="1" t="s">
        <v>4162</v>
      </c>
      <c r="E2358" s="1" t="s">
        <v>10</v>
      </c>
      <c r="F2358" s="1" t="str">
        <f>IFERROR(__xludf.DUMMYFUNCTION("GOOGLETRANSLATE(C2358,""fr"",""en"")"),"#VALUE!")</f>
        <v>#VALUE!</v>
      </c>
    </row>
    <row r="2359" ht="15.75" customHeight="1">
      <c r="A2359" s="1" t="s">
        <v>1063</v>
      </c>
      <c r="B2359" s="1" t="s">
        <v>5296</v>
      </c>
      <c r="C2359" s="1" t="s">
        <v>5297</v>
      </c>
      <c r="D2359" s="1" t="s">
        <v>4162</v>
      </c>
      <c r="E2359" s="1" t="s">
        <v>10</v>
      </c>
      <c r="F2359" s="1" t="str">
        <f>IFERROR(__xludf.DUMMYFUNCTION("GOOGLETRANSLATE(C2359,""fr"",""en"")"),"#VALUE!")</f>
        <v>#VALUE!</v>
      </c>
    </row>
    <row r="2360" ht="15.75" customHeight="1">
      <c r="A2360" s="1" t="s">
        <v>1063</v>
      </c>
      <c r="B2360" s="1" t="s">
        <v>5298</v>
      </c>
      <c r="C2360" s="1" t="s">
        <v>5299</v>
      </c>
      <c r="D2360" s="1" t="s">
        <v>4162</v>
      </c>
      <c r="E2360" s="1" t="s">
        <v>10</v>
      </c>
      <c r="F2360" s="1" t="str">
        <f>IFERROR(__xludf.DUMMYFUNCTION("GOOGLETRANSLATE(C2360,""fr"",""en"")"),"I'm satisfied with the service …. Hoping that everything is going well in the future
Satisfied with the telephone service
thank you goodbye
thank you goodbye
Goodbye")</f>
        <v>I'm satisfied with the service …. Hoping that everything is going well in the future
Satisfied with the telephone service
thank you goodbye
thank you goodbye
Goodbye</v>
      </c>
    </row>
    <row r="2361" ht="15.75" customHeight="1">
      <c r="A2361" s="1" t="s">
        <v>1063</v>
      </c>
      <c r="B2361" s="1" t="s">
        <v>5300</v>
      </c>
      <c r="C2361" s="1" t="s">
        <v>5301</v>
      </c>
      <c r="D2361" s="1" t="s">
        <v>4162</v>
      </c>
      <c r="E2361" s="1" t="s">
        <v>10</v>
      </c>
      <c r="F2361" s="1" t="str">
        <f>IFERROR(__xludf.DUMMYFUNCTION("GOOGLETRANSLATE(C2361,""fr"",""en"")"),"#VALUE!")</f>
        <v>#VALUE!</v>
      </c>
    </row>
    <row r="2362" ht="15.75" customHeight="1">
      <c r="A2362" s="1" t="s">
        <v>1063</v>
      </c>
      <c r="B2362" s="1" t="s">
        <v>5302</v>
      </c>
      <c r="C2362" s="1" t="s">
        <v>5303</v>
      </c>
      <c r="D2362" s="1" t="s">
        <v>4162</v>
      </c>
      <c r="E2362" s="1" t="s">
        <v>10</v>
      </c>
      <c r="F2362" s="1" t="str">
        <f>IFERROR(__xludf.DUMMYFUNCTION("GOOGLETRANSLATE(C2362,""fr"",""en"")"),"#VALUE!")</f>
        <v>#VALUE!</v>
      </c>
    </row>
    <row r="2363" ht="15.75" customHeight="1">
      <c r="A2363" s="1" t="s">
        <v>1063</v>
      </c>
      <c r="B2363" s="1" t="s">
        <v>5304</v>
      </c>
      <c r="C2363" s="1" t="s">
        <v>5305</v>
      </c>
      <c r="D2363" s="1" t="s">
        <v>4162</v>
      </c>
      <c r="E2363" s="1" t="s">
        <v>10</v>
      </c>
      <c r="F2363" s="1" t="str">
        <f>IFERROR(__xludf.DUMMYFUNCTION("GOOGLETRANSLATE(C2363,""fr"",""en"")"),"#VALUE!")</f>
        <v>#VALUE!</v>
      </c>
    </row>
    <row r="2364" ht="15.75" customHeight="1">
      <c r="A2364" s="1" t="s">
        <v>1063</v>
      </c>
      <c r="B2364" s="1" t="s">
        <v>5306</v>
      </c>
      <c r="C2364" s="1" t="s">
        <v>5307</v>
      </c>
      <c r="D2364" s="1" t="s">
        <v>4162</v>
      </c>
      <c r="E2364" s="1" t="s">
        <v>10</v>
      </c>
      <c r="F2364" s="1" t="str">
        <f>IFERROR(__xludf.DUMMYFUNCTION("GOOGLETRANSLATE(C2364,""fr"",""en"")"),"#VALUE!")</f>
        <v>#VALUE!</v>
      </c>
    </row>
    <row r="2365" ht="15.75" customHeight="1">
      <c r="A2365" s="1" t="s">
        <v>1063</v>
      </c>
      <c r="B2365" s="1" t="s">
        <v>5308</v>
      </c>
      <c r="C2365" s="1" t="s">
        <v>5309</v>
      </c>
      <c r="D2365" s="1" t="s">
        <v>4162</v>
      </c>
      <c r="E2365" s="1" t="s">
        <v>10</v>
      </c>
      <c r="F2365" s="1" t="str">
        <f>IFERROR(__xludf.DUMMYFUNCTION("GOOGLETRANSLATE(C2365,""fr"",""en"")"),"#VALUE!")</f>
        <v>#VALUE!</v>
      </c>
    </row>
    <row r="2366" ht="15.75" customHeight="1">
      <c r="A2366" s="1" t="s">
        <v>1084</v>
      </c>
      <c r="B2366" s="1" t="s">
        <v>5310</v>
      </c>
      <c r="C2366" s="1" t="s">
        <v>5311</v>
      </c>
      <c r="D2366" s="1" t="s">
        <v>4162</v>
      </c>
      <c r="E2366" s="1" t="s">
        <v>10</v>
      </c>
      <c r="F2366" s="1" t="str">
        <f>IFERROR(__xludf.DUMMYFUNCTION("GOOGLETRANSLATE(C2366,""fr"",""en"")"),"#VALUE!")</f>
        <v>#VALUE!</v>
      </c>
    </row>
    <row r="2367" ht="15.75" customHeight="1">
      <c r="A2367" s="1" t="s">
        <v>1084</v>
      </c>
      <c r="B2367" s="1" t="s">
        <v>5312</v>
      </c>
      <c r="C2367" s="1" t="s">
        <v>5313</v>
      </c>
      <c r="D2367" s="1" t="s">
        <v>4162</v>
      </c>
      <c r="E2367" s="1" t="s">
        <v>10</v>
      </c>
      <c r="F2367" s="1" t="str">
        <f>IFERROR(__xludf.DUMMYFUNCTION("GOOGLETRANSLATE(C2367,""fr"",""en"")"),"#VALUE!")</f>
        <v>#VALUE!</v>
      </c>
    </row>
    <row r="2368" ht="15.75" customHeight="1">
      <c r="A2368" s="1" t="s">
        <v>1084</v>
      </c>
      <c r="B2368" s="1" t="s">
        <v>5314</v>
      </c>
      <c r="C2368" s="1" t="s">
        <v>5315</v>
      </c>
      <c r="D2368" s="1" t="s">
        <v>4162</v>
      </c>
      <c r="E2368" s="1" t="s">
        <v>10</v>
      </c>
      <c r="F2368" s="1" t="str">
        <f>IFERROR(__xludf.DUMMYFUNCTION("GOOGLETRANSLATE(C2368,""fr"",""en"")"),"#VALUE!")</f>
        <v>#VALUE!</v>
      </c>
    </row>
    <row r="2369" ht="15.75" customHeight="1">
      <c r="A2369" s="1" t="s">
        <v>1084</v>
      </c>
      <c r="B2369" s="1" t="s">
        <v>5316</v>
      </c>
      <c r="C2369" s="1" t="s">
        <v>5317</v>
      </c>
      <c r="D2369" s="1" t="s">
        <v>4162</v>
      </c>
      <c r="E2369" s="1" t="s">
        <v>10</v>
      </c>
      <c r="F2369" s="1" t="str">
        <f>IFERROR(__xludf.DUMMYFUNCTION("GOOGLETRANSLATE(C2369,""fr"",""en"")"),"#VALUE!")</f>
        <v>#VALUE!</v>
      </c>
    </row>
    <row r="2370" ht="15.75" customHeight="1">
      <c r="A2370" s="1" t="s">
        <v>1084</v>
      </c>
      <c r="B2370" s="1" t="s">
        <v>5318</v>
      </c>
      <c r="C2370" s="1" t="s">
        <v>5319</v>
      </c>
      <c r="D2370" s="1" t="s">
        <v>4162</v>
      </c>
      <c r="E2370" s="1" t="s">
        <v>10</v>
      </c>
      <c r="F2370" s="1" t="str">
        <f>IFERROR(__xludf.DUMMYFUNCTION("GOOGLETRANSLATE(C2370,""fr"",""en"")"),"#VALUE!")</f>
        <v>#VALUE!</v>
      </c>
    </row>
    <row r="2371" ht="15.75" customHeight="1">
      <c r="A2371" s="1" t="s">
        <v>1084</v>
      </c>
      <c r="B2371" s="1" t="s">
        <v>5320</v>
      </c>
      <c r="C2371" s="1" t="s">
        <v>5321</v>
      </c>
      <c r="D2371" s="1" t="s">
        <v>4162</v>
      </c>
      <c r="E2371" s="1" t="s">
        <v>10</v>
      </c>
      <c r="F2371" s="1" t="str">
        <f>IFERROR(__xludf.DUMMYFUNCTION("GOOGLETRANSLATE(C2371,""fr"",""en"")"),"#VALUE!")</f>
        <v>#VALUE!</v>
      </c>
    </row>
    <row r="2372" ht="15.75" customHeight="1">
      <c r="A2372" s="1" t="s">
        <v>1084</v>
      </c>
      <c r="B2372" s="1" t="s">
        <v>5322</v>
      </c>
      <c r="C2372" s="1" t="s">
        <v>5323</v>
      </c>
      <c r="D2372" s="1" t="s">
        <v>4162</v>
      </c>
      <c r="E2372" s="1" t="s">
        <v>10</v>
      </c>
      <c r="F2372" s="1" t="str">
        <f>IFERROR(__xludf.DUMMYFUNCTION("GOOGLETRANSLATE(C2372,""fr"",""en"")"),"#VALUE!")</f>
        <v>#VALUE!</v>
      </c>
    </row>
    <row r="2373" ht="15.75" customHeight="1">
      <c r="A2373" s="1" t="s">
        <v>1084</v>
      </c>
      <c r="B2373" s="1" t="s">
        <v>5324</v>
      </c>
      <c r="C2373" s="1" t="s">
        <v>5325</v>
      </c>
      <c r="D2373" s="1" t="s">
        <v>4162</v>
      </c>
      <c r="E2373" s="1" t="s">
        <v>10</v>
      </c>
      <c r="F2373" s="1" t="str">
        <f>IFERROR(__xludf.DUMMYFUNCTION("GOOGLETRANSLATE(C2373,""fr"",""en"")"),"#VALUE!")</f>
        <v>#VALUE!</v>
      </c>
    </row>
    <row r="2374" ht="15.75" customHeight="1">
      <c r="A2374" s="1" t="s">
        <v>1084</v>
      </c>
      <c r="B2374" s="1" t="s">
        <v>5326</v>
      </c>
      <c r="C2374" s="1" t="s">
        <v>5327</v>
      </c>
      <c r="D2374" s="1" t="s">
        <v>4162</v>
      </c>
      <c r="E2374" s="1" t="s">
        <v>10</v>
      </c>
      <c r="F2374" s="1" t="str">
        <f>IFERROR(__xludf.DUMMYFUNCTION("GOOGLETRANSLATE(C2374,""fr"",""en"")"),"#VALUE!")</f>
        <v>#VALUE!</v>
      </c>
    </row>
    <row r="2375" ht="15.75" customHeight="1">
      <c r="A2375" s="1" t="s">
        <v>1084</v>
      </c>
      <c r="B2375" s="1" t="s">
        <v>5328</v>
      </c>
      <c r="C2375" s="1" t="s">
        <v>5329</v>
      </c>
      <c r="D2375" s="1" t="s">
        <v>4162</v>
      </c>
      <c r="E2375" s="1" t="s">
        <v>10</v>
      </c>
      <c r="F2375" s="1" t="str">
        <f>IFERROR(__xludf.DUMMYFUNCTION("GOOGLETRANSLATE(C2375,""fr"",""en"")"),"#VALUE!")</f>
        <v>#VALUE!</v>
      </c>
    </row>
    <row r="2376" ht="15.75" customHeight="1">
      <c r="A2376" s="1" t="s">
        <v>1084</v>
      </c>
      <c r="B2376" s="1" t="s">
        <v>5330</v>
      </c>
      <c r="C2376" s="1" t="s">
        <v>5331</v>
      </c>
      <c r="D2376" s="1" t="s">
        <v>4162</v>
      </c>
      <c r="E2376" s="1" t="s">
        <v>10</v>
      </c>
      <c r="F2376" s="1" t="str">
        <f>IFERROR(__xludf.DUMMYFUNCTION("GOOGLETRANSLATE(C2376,""fr"",""en"")"),"Satisfied with the speed of the quote and the price
Perfect service
I have my 3 cars and my apartment with you nothing to report
I recommend direct insurance")</f>
        <v>Satisfied with the speed of the quote and the price
Perfect service
I have my 3 cars and my apartment with you nothing to report
I recommend direct insurance</v>
      </c>
    </row>
    <row r="2377" ht="15.75" customHeight="1">
      <c r="A2377" s="1" t="s">
        <v>1084</v>
      </c>
      <c r="B2377" s="1" t="s">
        <v>5332</v>
      </c>
      <c r="C2377" s="1" t="s">
        <v>5333</v>
      </c>
      <c r="D2377" s="1" t="s">
        <v>4162</v>
      </c>
      <c r="E2377" s="1" t="s">
        <v>10</v>
      </c>
      <c r="F2377" s="1" t="str">
        <f>IFERROR(__xludf.DUMMYFUNCTION("GOOGLETRANSLATE(C2377,""fr"",""en"")"),"#VALUE!")</f>
        <v>#VALUE!</v>
      </c>
    </row>
    <row r="2378" ht="15.75" customHeight="1">
      <c r="A2378" s="1" t="s">
        <v>1084</v>
      </c>
      <c r="B2378" s="1" t="s">
        <v>5334</v>
      </c>
      <c r="C2378" s="1" t="s">
        <v>5335</v>
      </c>
      <c r="D2378" s="1" t="s">
        <v>4162</v>
      </c>
      <c r="E2378" s="1" t="s">
        <v>10</v>
      </c>
      <c r="F2378" s="1" t="str">
        <f>IFERROR(__xludf.DUMMYFUNCTION("GOOGLETRANSLATE(C2378,""fr"",""en"")"),"#VALUE!")</f>
        <v>#VALUE!</v>
      </c>
    </row>
    <row r="2379" ht="15.75" customHeight="1">
      <c r="A2379" s="1" t="s">
        <v>1084</v>
      </c>
      <c r="B2379" s="1" t="s">
        <v>5336</v>
      </c>
      <c r="C2379" s="1" t="s">
        <v>5337</v>
      </c>
      <c r="D2379" s="1" t="s">
        <v>4162</v>
      </c>
      <c r="E2379" s="1" t="s">
        <v>10</v>
      </c>
      <c r="F2379" s="1" t="str">
        <f>IFERROR(__xludf.DUMMYFUNCTION("GOOGLETRANSLATE(C2379,""fr"",""en"")"),"#VALUE!")</f>
        <v>#VALUE!</v>
      </c>
    </row>
    <row r="2380" ht="15.75" customHeight="1">
      <c r="A2380" s="1" t="s">
        <v>1084</v>
      </c>
      <c r="B2380" s="1" t="s">
        <v>5338</v>
      </c>
      <c r="C2380" s="1" t="s">
        <v>5339</v>
      </c>
      <c r="D2380" s="1" t="s">
        <v>4162</v>
      </c>
      <c r="E2380" s="1" t="s">
        <v>10</v>
      </c>
      <c r="F2380" s="1" t="str">
        <f>IFERROR(__xludf.DUMMYFUNCTION("GOOGLETRANSLATE(C2380,""fr"",""en"")"),"#VALUE!")</f>
        <v>#VALUE!</v>
      </c>
    </row>
    <row r="2381" ht="15.75" customHeight="1">
      <c r="A2381" s="1" t="s">
        <v>1095</v>
      </c>
      <c r="B2381" s="1" t="s">
        <v>5340</v>
      </c>
      <c r="C2381" s="1" t="s">
        <v>5341</v>
      </c>
      <c r="D2381" s="1" t="s">
        <v>4162</v>
      </c>
      <c r="E2381" s="1" t="s">
        <v>10</v>
      </c>
      <c r="F2381" s="1" t="str">
        <f>IFERROR(__xludf.DUMMYFUNCTION("GOOGLETRANSLATE(C2381,""fr"",""en"")"),"#VALUE!")</f>
        <v>#VALUE!</v>
      </c>
    </row>
    <row r="2382" ht="15.75" customHeight="1">
      <c r="A2382" s="1" t="s">
        <v>1095</v>
      </c>
      <c r="B2382" s="1" t="s">
        <v>5342</v>
      </c>
      <c r="C2382" s="1" t="s">
        <v>5343</v>
      </c>
      <c r="D2382" s="1" t="s">
        <v>4162</v>
      </c>
      <c r="E2382" s="1" t="s">
        <v>10</v>
      </c>
      <c r="F2382" s="1" t="str">
        <f>IFERROR(__xludf.DUMMYFUNCTION("GOOGLETRANSLATE(C2382,""fr"",""en"")"),"#VALUE!")</f>
        <v>#VALUE!</v>
      </c>
    </row>
    <row r="2383" ht="15.75" customHeight="1">
      <c r="A2383" s="1" t="s">
        <v>1095</v>
      </c>
      <c r="B2383" s="1" t="s">
        <v>5344</v>
      </c>
      <c r="C2383" s="1" t="s">
        <v>5345</v>
      </c>
      <c r="D2383" s="1" t="s">
        <v>4162</v>
      </c>
      <c r="E2383" s="1" t="s">
        <v>10</v>
      </c>
      <c r="F2383" s="1" t="str">
        <f>IFERROR(__xludf.DUMMYFUNCTION("GOOGLETRANSLATE(C2383,""fr"",""en"")"),"#VALUE!")</f>
        <v>#VALUE!</v>
      </c>
    </row>
    <row r="2384" ht="15.75" customHeight="1">
      <c r="A2384" s="1" t="s">
        <v>1095</v>
      </c>
      <c r="B2384" s="1" t="s">
        <v>5346</v>
      </c>
      <c r="C2384" s="1" t="s">
        <v>5347</v>
      </c>
      <c r="D2384" s="1" t="s">
        <v>4162</v>
      </c>
      <c r="E2384" s="1" t="s">
        <v>10</v>
      </c>
      <c r="F2384" s="1" t="str">
        <f>IFERROR(__xludf.DUMMYFUNCTION("GOOGLETRANSLATE(C2384,""fr"",""en"")"),"#VALUE!")</f>
        <v>#VALUE!</v>
      </c>
    </row>
    <row r="2385" ht="15.75" customHeight="1">
      <c r="A2385" s="1" t="s">
        <v>1095</v>
      </c>
      <c r="B2385" s="1" t="s">
        <v>5348</v>
      </c>
      <c r="C2385" s="1" t="s">
        <v>5349</v>
      </c>
      <c r="D2385" s="1" t="s">
        <v>4162</v>
      </c>
      <c r="E2385" s="1" t="s">
        <v>10</v>
      </c>
      <c r="F2385" s="1" t="str">
        <f>IFERROR(__xludf.DUMMYFUNCTION("GOOGLETRANSLATE(C2385,""fr"",""en"")"),"#VALUE!")</f>
        <v>#VALUE!</v>
      </c>
    </row>
    <row r="2386" ht="15.75" customHeight="1">
      <c r="A2386" s="1" t="s">
        <v>1095</v>
      </c>
      <c r="B2386" s="1" t="s">
        <v>5350</v>
      </c>
      <c r="C2386" s="1" t="s">
        <v>5351</v>
      </c>
      <c r="D2386" s="1" t="s">
        <v>4162</v>
      </c>
      <c r="E2386" s="1" t="s">
        <v>10</v>
      </c>
      <c r="F2386" s="1" t="str">
        <f>IFERROR(__xludf.DUMMYFUNCTION("GOOGLETRANSLATE(C2386,""fr"",""en"")"),"#VALUE!")</f>
        <v>#VALUE!</v>
      </c>
    </row>
    <row r="2387" ht="15.75" customHeight="1">
      <c r="A2387" s="1" t="s">
        <v>1095</v>
      </c>
      <c r="B2387" s="1" t="s">
        <v>5352</v>
      </c>
      <c r="C2387" s="1" t="s">
        <v>5353</v>
      </c>
      <c r="D2387" s="1" t="s">
        <v>4162</v>
      </c>
      <c r="E2387" s="1" t="s">
        <v>10</v>
      </c>
      <c r="F2387" s="1" t="str">
        <f>IFERROR(__xludf.DUMMYFUNCTION("GOOGLETRANSLATE(C2387,""fr"",""en"")"),"#VALUE!")</f>
        <v>#VALUE!</v>
      </c>
    </row>
    <row r="2388" ht="15.75" customHeight="1">
      <c r="A2388" s="1" t="s">
        <v>1095</v>
      </c>
      <c r="B2388" s="1" t="s">
        <v>5354</v>
      </c>
      <c r="C2388" s="1" t="s">
        <v>5355</v>
      </c>
      <c r="D2388" s="1" t="s">
        <v>4162</v>
      </c>
      <c r="E2388" s="1" t="s">
        <v>10</v>
      </c>
      <c r="F2388" s="1" t="str">
        <f>IFERROR(__xludf.DUMMYFUNCTION("GOOGLETRANSLATE(C2388,""fr"",""en"")"),"#VALUE!")</f>
        <v>#VALUE!</v>
      </c>
    </row>
    <row r="2389" ht="15.75" customHeight="1">
      <c r="A2389" s="1" t="s">
        <v>1095</v>
      </c>
      <c r="B2389" s="1" t="s">
        <v>5356</v>
      </c>
      <c r="C2389" s="1" t="s">
        <v>5357</v>
      </c>
      <c r="D2389" s="1" t="s">
        <v>4162</v>
      </c>
      <c r="E2389" s="1" t="s">
        <v>10</v>
      </c>
      <c r="F2389" s="1" t="str">
        <f>IFERROR(__xludf.DUMMYFUNCTION("GOOGLETRANSLATE(C2389,""fr"",""en"")"),"#VALUE!")</f>
        <v>#VALUE!</v>
      </c>
    </row>
    <row r="2390" ht="15.75" customHeight="1">
      <c r="A2390" s="1" t="s">
        <v>1095</v>
      </c>
      <c r="B2390" s="1" t="s">
        <v>5358</v>
      </c>
      <c r="C2390" s="1" t="s">
        <v>5359</v>
      </c>
      <c r="D2390" s="1" t="s">
        <v>4162</v>
      </c>
      <c r="E2390" s="1" t="s">
        <v>10</v>
      </c>
      <c r="F2390" s="1" t="str">
        <f>IFERROR(__xludf.DUMMYFUNCTION("GOOGLETRANSLATE(C2390,""fr"",""en"")"),"#VALUE!")</f>
        <v>#VALUE!</v>
      </c>
    </row>
    <row r="2391" ht="15.75" customHeight="1">
      <c r="A2391" s="1" t="s">
        <v>1095</v>
      </c>
      <c r="B2391" s="1" t="s">
        <v>5360</v>
      </c>
      <c r="C2391" s="1" t="s">
        <v>5361</v>
      </c>
      <c r="D2391" s="1" t="s">
        <v>4162</v>
      </c>
      <c r="E2391" s="1" t="s">
        <v>10</v>
      </c>
      <c r="F2391" s="1" t="str">
        <f>IFERROR(__xludf.DUMMYFUNCTION("GOOGLETRANSLATE(C2391,""fr"",""en"")"),"#VALUE!")</f>
        <v>#VALUE!</v>
      </c>
    </row>
    <row r="2392" ht="15.75" customHeight="1">
      <c r="A2392" s="1" t="s">
        <v>1095</v>
      </c>
      <c r="B2392" s="1" t="s">
        <v>5362</v>
      </c>
      <c r="C2392" s="1" t="s">
        <v>5363</v>
      </c>
      <c r="D2392" s="1" t="s">
        <v>4162</v>
      </c>
      <c r="E2392" s="1" t="s">
        <v>10</v>
      </c>
      <c r="F2392" s="1" t="str">
        <f>IFERROR(__xludf.DUMMYFUNCTION("GOOGLETRANSLATE(C2392,""fr"",""en"")"),"#VALUE!")</f>
        <v>#VALUE!</v>
      </c>
    </row>
    <row r="2393" ht="15.75" customHeight="1">
      <c r="A2393" s="1" t="s">
        <v>1095</v>
      </c>
      <c r="B2393" s="1" t="s">
        <v>5364</v>
      </c>
      <c r="C2393" s="1" t="s">
        <v>5365</v>
      </c>
      <c r="D2393" s="1" t="s">
        <v>4162</v>
      </c>
      <c r="E2393" s="1" t="s">
        <v>10</v>
      </c>
      <c r="F2393" s="1" t="str">
        <f>IFERROR(__xludf.DUMMYFUNCTION("GOOGLETRANSLATE(C2393,""fr"",""en"")"),"#VALUE!")</f>
        <v>#VALUE!</v>
      </c>
    </row>
    <row r="2394" ht="15.75" customHeight="1">
      <c r="A2394" s="1" t="s">
        <v>1095</v>
      </c>
      <c r="B2394" s="1" t="s">
        <v>5366</v>
      </c>
      <c r="C2394" s="1" t="s">
        <v>5367</v>
      </c>
      <c r="D2394" s="1" t="s">
        <v>4162</v>
      </c>
      <c r="E2394" s="1" t="s">
        <v>10</v>
      </c>
      <c r="F2394" s="1" t="str">
        <f>IFERROR(__xludf.DUMMYFUNCTION("GOOGLETRANSLATE(C2394,""fr"",""en"")"),"#VALUE!")</f>
        <v>#VALUE!</v>
      </c>
    </row>
    <row r="2395" ht="15.75" customHeight="1">
      <c r="A2395" s="1" t="s">
        <v>1095</v>
      </c>
      <c r="B2395" s="1" t="s">
        <v>5368</v>
      </c>
      <c r="C2395" s="1" t="s">
        <v>5369</v>
      </c>
      <c r="D2395" s="1" t="s">
        <v>4162</v>
      </c>
      <c r="E2395" s="1" t="s">
        <v>10</v>
      </c>
      <c r="F2395" s="1" t="str">
        <f>IFERROR(__xludf.DUMMYFUNCTION("GOOGLETRANSLATE(C2395,""fr"",""en"")"),"#VALUE!")</f>
        <v>#VALUE!</v>
      </c>
    </row>
    <row r="2396" ht="15.75" customHeight="1">
      <c r="A2396" s="1" t="s">
        <v>1095</v>
      </c>
      <c r="B2396" s="1" t="s">
        <v>5370</v>
      </c>
      <c r="C2396" s="1" t="s">
        <v>5371</v>
      </c>
      <c r="D2396" s="1" t="s">
        <v>4162</v>
      </c>
      <c r="E2396" s="1" t="s">
        <v>10</v>
      </c>
      <c r="F2396" s="1" t="str">
        <f>IFERROR(__xludf.DUMMYFUNCTION("GOOGLETRANSLATE(C2396,""fr"",""en"")"),"#VALUE!")</f>
        <v>#VALUE!</v>
      </c>
    </row>
    <row r="2397" ht="15.75" customHeight="1">
      <c r="A2397" s="1" t="s">
        <v>1095</v>
      </c>
      <c r="B2397" s="1" t="s">
        <v>5372</v>
      </c>
      <c r="C2397" s="1" t="s">
        <v>5373</v>
      </c>
      <c r="D2397" s="1" t="s">
        <v>4162</v>
      </c>
      <c r="E2397" s="1" t="s">
        <v>10</v>
      </c>
      <c r="F2397" s="1" t="str">
        <f>IFERROR(__xludf.DUMMYFUNCTION("GOOGLETRANSLATE(C2397,""fr"",""en"")"),"Drift too high, but price on the correct set to see in the event of an accident if you are effective and see the service at a distance if it is effective too.")</f>
        <v>Drift too high, but price on the correct set to see in the event of an accident if you are effective and see the service at a distance if it is effective too.</v>
      </c>
    </row>
    <row r="2398" ht="15.75" customHeight="1">
      <c r="A2398" s="1" t="s">
        <v>1095</v>
      </c>
      <c r="B2398" s="1" t="s">
        <v>5374</v>
      </c>
      <c r="C2398" s="1" t="s">
        <v>5375</v>
      </c>
      <c r="D2398" s="1" t="s">
        <v>4162</v>
      </c>
      <c r="E2398" s="1" t="s">
        <v>10</v>
      </c>
      <c r="F2398" s="1" t="str">
        <f>IFERROR(__xludf.DUMMYFUNCTION("GOOGLETRANSLATE(C2398,""fr"",""en"")"),"#VALUE!")</f>
        <v>#VALUE!</v>
      </c>
    </row>
    <row r="2399" ht="15.75" customHeight="1">
      <c r="A2399" s="1" t="s">
        <v>1095</v>
      </c>
      <c r="B2399" s="1" t="s">
        <v>5376</v>
      </c>
      <c r="C2399" s="1" t="s">
        <v>5377</v>
      </c>
      <c r="D2399" s="1" t="s">
        <v>4162</v>
      </c>
      <c r="E2399" s="1" t="s">
        <v>10</v>
      </c>
      <c r="F2399" s="1" t="str">
        <f>IFERROR(__xludf.DUMMYFUNCTION("GOOGLETRANSLATE(C2399,""fr"",""en"")"),"#VALUE!")</f>
        <v>#VALUE!</v>
      </c>
    </row>
    <row r="2400" ht="15.75" customHeight="1">
      <c r="A2400" s="1" t="s">
        <v>1095</v>
      </c>
      <c r="B2400" s="1" t="s">
        <v>5378</v>
      </c>
      <c r="C2400" s="1" t="s">
        <v>5379</v>
      </c>
      <c r="D2400" s="1" t="s">
        <v>4162</v>
      </c>
      <c r="E2400" s="1" t="s">
        <v>10</v>
      </c>
      <c r="F2400" s="1" t="str">
        <f>IFERROR(__xludf.DUMMYFUNCTION("GOOGLETRANSLATE(C2400,""fr"",""en"")"),"#VALUE!")</f>
        <v>#VALUE!</v>
      </c>
    </row>
    <row r="2401" ht="15.75" customHeight="1">
      <c r="A2401" s="1" t="s">
        <v>1104</v>
      </c>
      <c r="B2401" s="1" t="s">
        <v>5380</v>
      </c>
      <c r="C2401" s="1" t="s">
        <v>5381</v>
      </c>
      <c r="D2401" s="1" t="s">
        <v>4162</v>
      </c>
      <c r="E2401" s="1" t="s">
        <v>10</v>
      </c>
      <c r="F2401" s="1" t="str">
        <f>IFERROR(__xludf.DUMMYFUNCTION("GOOGLETRANSLATE(C2401,""fr"",""en"")"),"#VALUE!")</f>
        <v>#VALUE!</v>
      </c>
    </row>
    <row r="2402" ht="15.75" customHeight="1">
      <c r="A2402" s="1" t="s">
        <v>1104</v>
      </c>
      <c r="B2402" s="1" t="s">
        <v>5382</v>
      </c>
      <c r="C2402" s="1" t="s">
        <v>5383</v>
      </c>
      <c r="D2402" s="1" t="s">
        <v>4162</v>
      </c>
      <c r="E2402" s="1" t="s">
        <v>10</v>
      </c>
      <c r="F2402" s="1" t="str">
        <f>IFERROR(__xludf.DUMMYFUNCTION("GOOGLETRANSLATE(C2402,""fr"",""en"")"),"#VALUE!")</f>
        <v>#VALUE!</v>
      </c>
    </row>
    <row r="2403" ht="15.75" customHeight="1">
      <c r="A2403" s="1" t="s">
        <v>1104</v>
      </c>
      <c r="B2403" s="1" t="s">
        <v>5384</v>
      </c>
      <c r="C2403" s="1" t="s">
        <v>5385</v>
      </c>
      <c r="D2403" s="1" t="s">
        <v>4162</v>
      </c>
      <c r="E2403" s="1" t="s">
        <v>10</v>
      </c>
      <c r="F2403" s="1" t="str">
        <f>IFERROR(__xludf.DUMMYFUNCTION("GOOGLETRANSLATE(C2403,""fr"",""en"")"),"#VALUE!")</f>
        <v>#VALUE!</v>
      </c>
    </row>
    <row r="2404" ht="15.75" customHeight="1">
      <c r="A2404" s="1" t="s">
        <v>1104</v>
      </c>
      <c r="B2404" s="1" t="s">
        <v>5386</v>
      </c>
      <c r="C2404" s="1" t="s">
        <v>5387</v>
      </c>
      <c r="D2404" s="1" t="s">
        <v>4162</v>
      </c>
      <c r="E2404" s="1" t="s">
        <v>10</v>
      </c>
      <c r="F2404" s="1" t="str">
        <f>IFERROR(__xludf.DUMMYFUNCTION("GOOGLETRANSLATE(C2404,""fr"",""en"")"),"#VALUE!")</f>
        <v>#VALUE!</v>
      </c>
    </row>
    <row r="2405" ht="15.75" customHeight="1">
      <c r="A2405" s="1" t="s">
        <v>1104</v>
      </c>
      <c r="B2405" s="1" t="s">
        <v>5388</v>
      </c>
      <c r="C2405" s="1" t="s">
        <v>5389</v>
      </c>
      <c r="D2405" s="1" t="s">
        <v>4162</v>
      </c>
      <c r="E2405" s="1" t="s">
        <v>10</v>
      </c>
      <c r="F2405" s="1" t="str">
        <f>IFERROR(__xludf.DUMMYFUNCTION("GOOGLETRANSLATE(C2405,""fr"",""en"")"),"#VALUE!")</f>
        <v>#VALUE!</v>
      </c>
    </row>
    <row r="2406" ht="15.75" customHeight="1">
      <c r="A2406" s="1" t="s">
        <v>1104</v>
      </c>
      <c r="B2406" s="1" t="s">
        <v>5390</v>
      </c>
      <c r="C2406" s="1" t="s">
        <v>5391</v>
      </c>
      <c r="D2406" s="1" t="s">
        <v>4162</v>
      </c>
      <c r="E2406" s="1" t="s">
        <v>10</v>
      </c>
      <c r="F2406" s="1" t="str">
        <f>IFERROR(__xludf.DUMMYFUNCTION("GOOGLETRANSLATE(C2406,""fr"",""en"")"),"#VALUE!")</f>
        <v>#VALUE!</v>
      </c>
    </row>
    <row r="2407" ht="15.75" customHeight="1">
      <c r="A2407" s="1" t="s">
        <v>1104</v>
      </c>
      <c r="B2407" s="1" t="s">
        <v>5392</v>
      </c>
      <c r="C2407" s="1" t="s">
        <v>5393</v>
      </c>
      <c r="D2407" s="1" t="s">
        <v>4162</v>
      </c>
      <c r="E2407" s="1" t="s">
        <v>10</v>
      </c>
      <c r="F2407" s="1" t="str">
        <f>IFERROR(__xludf.DUMMYFUNCTION("GOOGLETRANSLATE(C2407,""fr"",""en"")"),"#VALUE!")</f>
        <v>#VALUE!</v>
      </c>
    </row>
    <row r="2408" ht="15.75" customHeight="1">
      <c r="A2408" s="1" t="s">
        <v>1104</v>
      </c>
      <c r="B2408" s="1" t="s">
        <v>5394</v>
      </c>
      <c r="C2408" s="1" t="s">
        <v>5395</v>
      </c>
      <c r="D2408" s="1" t="s">
        <v>4162</v>
      </c>
      <c r="E2408" s="1" t="s">
        <v>10</v>
      </c>
      <c r="F2408" s="1" t="str">
        <f>IFERROR(__xludf.DUMMYFUNCTION("GOOGLETRANSLATE(C2408,""fr"",""en"")"),"#VALUE!")</f>
        <v>#VALUE!</v>
      </c>
    </row>
    <row r="2409" ht="15.75" customHeight="1">
      <c r="A2409" s="1" t="s">
        <v>1107</v>
      </c>
      <c r="B2409" s="1" t="s">
        <v>5396</v>
      </c>
      <c r="C2409" s="1" t="s">
        <v>5397</v>
      </c>
      <c r="D2409" s="1" t="s">
        <v>4162</v>
      </c>
      <c r="E2409" s="1" t="s">
        <v>10</v>
      </c>
      <c r="F2409" s="1" t="str">
        <f>IFERROR(__xludf.DUMMYFUNCTION("GOOGLETRANSLATE(C2409,""fr"",""en"")"),"#VALUE!")</f>
        <v>#VALUE!</v>
      </c>
    </row>
    <row r="2410" ht="15.75" customHeight="1">
      <c r="A2410" s="1" t="s">
        <v>1107</v>
      </c>
      <c r="B2410" s="1" t="s">
        <v>5398</v>
      </c>
      <c r="C2410" s="1" t="s">
        <v>5399</v>
      </c>
      <c r="D2410" s="1" t="s">
        <v>4162</v>
      </c>
      <c r="E2410" s="1" t="s">
        <v>10</v>
      </c>
      <c r="F2410" s="1" t="str">
        <f>IFERROR(__xludf.DUMMYFUNCTION("GOOGLETRANSLATE(C2410,""fr"",""en"")"),"#VALUE!")</f>
        <v>#VALUE!</v>
      </c>
    </row>
    <row r="2411" ht="15.75" customHeight="1">
      <c r="A2411" s="1" t="s">
        <v>1107</v>
      </c>
      <c r="B2411" s="1" t="s">
        <v>5400</v>
      </c>
      <c r="C2411" s="1" t="s">
        <v>5401</v>
      </c>
      <c r="D2411" s="1" t="s">
        <v>4162</v>
      </c>
      <c r="E2411" s="1" t="s">
        <v>10</v>
      </c>
      <c r="F2411" s="1" t="str">
        <f>IFERROR(__xludf.DUMMYFUNCTION("GOOGLETRANSLATE(C2411,""fr"",""en"")"),"#VALUE!")</f>
        <v>#VALUE!</v>
      </c>
    </row>
    <row r="2412" ht="15.75" customHeight="1">
      <c r="A2412" s="1" t="s">
        <v>1107</v>
      </c>
      <c r="B2412" s="1" t="s">
        <v>5402</v>
      </c>
      <c r="C2412" s="1" t="s">
        <v>5403</v>
      </c>
      <c r="D2412" s="1" t="s">
        <v>4162</v>
      </c>
      <c r="E2412" s="1" t="s">
        <v>10</v>
      </c>
      <c r="F2412" s="1" t="str">
        <f>IFERROR(__xludf.DUMMYFUNCTION("GOOGLETRANSLATE(C2412,""fr"",""en"")"),"#VALUE!")</f>
        <v>#VALUE!</v>
      </c>
    </row>
    <row r="2413" ht="15.75" customHeight="1">
      <c r="A2413" s="1" t="s">
        <v>1107</v>
      </c>
      <c r="B2413" s="1" t="s">
        <v>5404</v>
      </c>
      <c r="C2413" s="1" t="s">
        <v>5405</v>
      </c>
      <c r="D2413" s="1" t="s">
        <v>4162</v>
      </c>
      <c r="E2413" s="1" t="s">
        <v>10</v>
      </c>
      <c r="F2413" s="1" t="str">
        <f>IFERROR(__xludf.DUMMYFUNCTION("GOOGLETRANSLATE(C2413,""fr"",""en"")"),"#VALUE!")</f>
        <v>#VALUE!</v>
      </c>
    </row>
    <row r="2414" ht="15.75" customHeight="1">
      <c r="A2414" s="1" t="s">
        <v>1107</v>
      </c>
      <c r="B2414" s="1" t="s">
        <v>5406</v>
      </c>
      <c r="C2414" s="1" t="s">
        <v>5407</v>
      </c>
      <c r="D2414" s="1" t="s">
        <v>4162</v>
      </c>
      <c r="E2414" s="1" t="s">
        <v>10</v>
      </c>
      <c r="F2414" s="1" t="str">
        <f>IFERROR(__xludf.DUMMYFUNCTION("GOOGLETRANSLATE(C2414,""fr"",""en"")"),"#VALUE!")</f>
        <v>#VALUE!</v>
      </c>
    </row>
    <row r="2415" ht="15.75" customHeight="1">
      <c r="A2415" s="1" t="s">
        <v>1107</v>
      </c>
      <c r="B2415" s="1" t="s">
        <v>5408</v>
      </c>
      <c r="C2415" s="1" t="s">
        <v>5409</v>
      </c>
      <c r="D2415" s="1" t="s">
        <v>4162</v>
      </c>
      <c r="E2415" s="1" t="s">
        <v>10</v>
      </c>
      <c r="F2415" s="1" t="str">
        <f>IFERROR(__xludf.DUMMYFUNCTION("GOOGLETRANSLATE(C2415,""fr"",""en"")"),"#VALUE!")</f>
        <v>#VALUE!</v>
      </c>
    </row>
    <row r="2416" ht="15.75" customHeight="1">
      <c r="A2416" s="1" t="s">
        <v>1107</v>
      </c>
      <c r="B2416" s="1" t="s">
        <v>5410</v>
      </c>
      <c r="C2416" s="1" t="s">
        <v>5411</v>
      </c>
      <c r="D2416" s="1" t="s">
        <v>4162</v>
      </c>
      <c r="E2416" s="1" t="s">
        <v>10</v>
      </c>
      <c r="F2416" s="1" t="str">
        <f>IFERROR(__xludf.DUMMYFUNCTION("GOOGLETRANSLATE(C2416,""fr"",""en"")"),"#VALUE!")</f>
        <v>#VALUE!</v>
      </c>
    </row>
    <row r="2417" ht="15.75" customHeight="1">
      <c r="A2417" s="1" t="s">
        <v>1107</v>
      </c>
      <c r="B2417" s="1" t="s">
        <v>5412</v>
      </c>
      <c r="C2417" s="1" t="s">
        <v>5413</v>
      </c>
      <c r="D2417" s="1" t="s">
        <v>4162</v>
      </c>
      <c r="E2417" s="1" t="s">
        <v>10</v>
      </c>
      <c r="F2417" s="1" t="str">
        <f>IFERROR(__xludf.DUMMYFUNCTION("GOOGLETRANSLATE(C2417,""fr"",""en"")"),"#VALUE!")</f>
        <v>#VALUE!</v>
      </c>
    </row>
    <row r="2418" ht="15.75" customHeight="1">
      <c r="A2418" s="1" t="s">
        <v>1107</v>
      </c>
      <c r="B2418" s="1" t="s">
        <v>932</v>
      </c>
      <c r="C2418" s="1" t="s">
        <v>5414</v>
      </c>
      <c r="D2418" s="1" t="s">
        <v>4162</v>
      </c>
      <c r="E2418" s="1" t="s">
        <v>10</v>
      </c>
      <c r="F2418" s="1" t="str">
        <f>IFERROR(__xludf.DUMMYFUNCTION("GOOGLETRANSLATE(C2418,""fr"",""en"")"),"#VALUE!")</f>
        <v>#VALUE!</v>
      </c>
    </row>
    <row r="2419" ht="15.75" customHeight="1">
      <c r="A2419" s="1" t="s">
        <v>1116</v>
      </c>
      <c r="B2419" s="1" t="s">
        <v>5415</v>
      </c>
      <c r="C2419" s="1" t="s">
        <v>5416</v>
      </c>
      <c r="D2419" s="1" t="s">
        <v>4162</v>
      </c>
      <c r="E2419" s="1" t="s">
        <v>10</v>
      </c>
      <c r="F2419" s="1" t="str">
        <f>IFERROR(__xludf.DUMMYFUNCTION("GOOGLETRANSLATE(C2419,""fr"",""en"")"),"#VALUE!")</f>
        <v>#VALUE!</v>
      </c>
    </row>
    <row r="2420" ht="15.75" customHeight="1">
      <c r="A2420" s="1" t="s">
        <v>1116</v>
      </c>
      <c r="B2420" s="1" t="s">
        <v>5417</v>
      </c>
      <c r="C2420" s="1" t="s">
        <v>5418</v>
      </c>
      <c r="D2420" s="1" t="s">
        <v>4162</v>
      </c>
      <c r="E2420" s="1" t="s">
        <v>10</v>
      </c>
      <c r="F2420" s="1" t="str">
        <f>IFERROR(__xludf.DUMMYFUNCTION("GOOGLETRANSLATE(C2420,""fr"",""en"")"),"#VALUE!")</f>
        <v>#VALUE!</v>
      </c>
    </row>
    <row r="2421" ht="15.75" customHeight="1">
      <c r="A2421" s="1" t="s">
        <v>1116</v>
      </c>
      <c r="B2421" s="1" t="s">
        <v>5419</v>
      </c>
      <c r="C2421" s="1" t="s">
        <v>5420</v>
      </c>
      <c r="D2421" s="1" t="s">
        <v>4162</v>
      </c>
      <c r="E2421" s="1" t="s">
        <v>10</v>
      </c>
      <c r="F2421" s="1" t="str">
        <f>IFERROR(__xludf.DUMMYFUNCTION("GOOGLETRANSLATE(C2421,""fr"",""en"")"),"I am satisfied with the online service
Quick quote and easy to ask
It remains to be seen the rest
On the other hand, the Telellnseillère that I had on the phone was not very welcoming, aggressive limit")</f>
        <v>I am satisfied with the online service
Quick quote and easy to ask
It remains to be seen the rest
On the other hand, the Telellnseillère that I had on the phone was not very welcoming, aggressive limit</v>
      </c>
    </row>
    <row r="2422" ht="15.75" customHeight="1">
      <c r="A2422" s="1" t="s">
        <v>1116</v>
      </c>
      <c r="B2422" s="1" t="s">
        <v>5421</v>
      </c>
      <c r="C2422" s="1" t="s">
        <v>5422</v>
      </c>
      <c r="D2422" s="1" t="s">
        <v>4162</v>
      </c>
      <c r="E2422" s="1" t="s">
        <v>10</v>
      </c>
      <c r="F2422" s="1" t="str">
        <f>IFERROR(__xludf.DUMMYFUNCTION("GOOGLETRANSLATE(C2422,""fr"",""en"")"),"#VALUE!")</f>
        <v>#VALUE!</v>
      </c>
    </row>
    <row r="2423" ht="15.75" customHeight="1">
      <c r="A2423" s="1" t="s">
        <v>1116</v>
      </c>
      <c r="B2423" s="1" t="s">
        <v>5423</v>
      </c>
      <c r="C2423" s="1" t="s">
        <v>5424</v>
      </c>
      <c r="D2423" s="1" t="s">
        <v>4162</v>
      </c>
      <c r="E2423" s="1" t="s">
        <v>10</v>
      </c>
      <c r="F2423" s="1" t="str">
        <f>IFERROR(__xludf.DUMMYFUNCTION("GOOGLETRANSLATE(C2423,""fr"",""en"")"),"#VALUE!")</f>
        <v>#VALUE!</v>
      </c>
    </row>
    <row r="2424" ht="15.75" customHeight="1">
      <c r="A2424" s="1" t="s">
        <v>1116</v>
      </c>
      <c r="B2424" s="1" t="s">
        <v>5425</v>
      </c>
      <c r="C2424" s="1" t="s">
        <v>5426</v>
      </c>
      <c r="D2424" s="1" t="s">
        <v>4162</v>
      </c>
      <c r="E2424" s="1" t="s">
        <v>10</v>
      </c>
      <c r="F2424" s="1" t="str">
        <f>IFERROR(__xludf.DUMMYFUNCTION("GOOGLETRANSLATE(C2424,""fr"",""en"")"),"#VALUE!")</f>
        <v>#VALUE!</v>
      </c>
    </row>
    <row r="2425" ht="15.75" customHeight="1">
      <c r="A2425" s="1" t="s">
        <v>1125</v>
      </c>
      <c r="B2425" s="1" t="s">
        <v>5427</v>
      </c>
      <c r="C2425" s="1" t="s">
        <v>5428</v>
      </c>
      <c r="D2425" s="1" t="s">
        <v>4162</v>
      </c>
      <c r="E2425" s="1" t="s">
        <v>10</v>
      </c>
      <c r="F2425" s="1" t="str">
        <f>IFERROR(__xludf.DUMMYFUNCTION("GOOGLETRANSLATE(C2425,""fr"",""en"")"),"#VALUE!")</f>
        <v>#VALUE!</v>
      </c>
    </row>
    <row r="2426" ht="15.75" customHeight="1">
      <c r="A2426" s="1" t="s">
        <v>1125</v>
      </c>
      <c r="B2426" s="1" t="s">
        <v>5429</v>
      </c>
      <c r="C2426" s="1" t="s">
        <v>5430</v>
      </c>
      <c r="D2426" s="1" t="s">
        <v>4162</v>
      </c>
      <c r="E2426" s="1" t="s">
        <v>10</v>
      </c>
      <c r="F2426" s="1" t="str">
        <f>IFERROR(__xludf.DUMMYFUNCTION("GOOGLETRANSLATE(C2426,""fr"",""en"")"),"#VALUE!")</f>
        <v>#VALUE!</v>
      </c>
    </row>
    <row r="2427" ht="15.75" customHeight="1">
      <c r="A2427" s="1" t="s">
        <v>1125</v>
      </c>
      <c r="B2427" s="1" t="s">
        <v>5431</v>
      </c>
      <c r="C2427" s="1" t="s">
        <v>5432</v>
      </c>
      <c r="D2427" s="1" t="s">
        <v>4162</v>
      </c>
      <c r="E2427" s="1" t="s">
        <v>10</v>
      </c>
      <c r="F2427" s="1" t="str">
        <f>IFERROR(__xludf.DUMMYFUNCTION("GOOGLETRANSLATE(C2427,""fr"",""en"")"),"#VALUE!")</f>
        <v>#VALUE!</v>
      </c>
    </row>
    <row r="2428" ht="15.75" customHeight="1">
      <c r="A2428" s="1" t="s">
        <v>1125</v>
      </c>
      <c r="B2428" s="1" t="s">
        <v>5433</v>
      </c>
      <c r="C2428" s="1" t="s">
        <v>5434</v>
      </c>
      <c r="D2428" s="1" t="s">
        <v>4162</v>
      </c>
      <c r="E2428" s="1" t="s">
        <v>10</v>
      </c>
      <c r="F2428" s="1" t="str">
        <f>IFERROR(__xludf.DUMMYFUNCTION("GOOGLETRANSLATE(C2428,""fr"",""en"")"),"#VALUE!")</f>
        <v>#VALUE!</v>
      </c>
    </row>
    <row r="2429" ht="15.75" customHeight="1">
      <c r="A2429" s="1" t="s">
        <v>1125</v>
      </c>
      <c r="B2429" s="1" t="s">
        <v>5435</v>
      </c>
      <c r="C2429" s="1" t="s">
        <v>5436</v>
      </c>
      <c r="D2429" s="1" t="s">
        <v>4162</v>
      </c>
      <c r="E2429" s="1" t="s">
        <v>10</v>
      </c>
      <c r="F2429" s="1" t="str">
        <f>IFERROR(__xludf.DUMMYFUNCTION("GOOGLETRANSLATE(C2429,""fr"",""en"")"),"#VALUE!")</f>
        <v>#VALUE!</v>
      </c>
    </row>
    <row r="2430" ht="15.75" customHeight="1">
      <c r="A2430" s="1" t="s">
        <v>1125</v>
      </c>
      <c r="B2430" s="1" t="s">
        <v>5437</v>
      </c>
      <c r="C2430" s="1" t="s">
        <v>5438</v>
      </c>
      <c r="D2430" s="1" t="s">
        <v>4162</v>
      </c>
      <c r="E2430" s="1" t="s">
        <v>10</v>
      </c>
      <c r="F2430" s="1" t="str">
        <f>IFERROR(__xludf.DUMMYFUNCTION("GOOGLETRANSLATE(C2430,""fr"",""en"")"),"I am satisfied, reasonable price, fast study, value for money clear form, net explanations, attractive website, I recommend this site")</f>
        <v>I am satisfied, reasonable price, fast study, value for money clear form, net explanations, attractive website, I recommend this site</v>
      </c>
    </row>
    <row r="2431" ht="15.75" customHeight="1">
      <c r="A2431" s="1" t="s">
        <v>1125</v>
      </c>
      <c r="B2431" s="1" t="s">
        <v>5439</v>
      </c>
      <c r="C2431" s="1" t="s">
        <v>5440</v>
      </c>
      <c r="D2431" s="1" t="s">
        <v>4162</v>
      </c>
      <c r="E2431" s="1" t="s">
        <v>10</v>
      </c>
      <c r="F2431" s="1" t="str">
        <f>IFERROR(__xludf.DUMMYFUNCTION("GOOGLETRANSLATE(C2431,""fr"",""en"")"),"#VALUE!")</f>
        <v>#VALUE!</v>
      </c>
    </row>
    <row r="2432" ht="15.75" customHeight="1">
      <c r="A2432" s="1" t="s">
        <v>1125</v>
      </c>
      <c r="B2432" s="1" t="s">
        <v>5441</v>
      </c>
      <c r="C2432" s="1" t="s">
        <v>5442</v>
      </c>
      <c r="D2432" s="1" t="s">
        <v>4162</v>
      </c>
      <c r="E2432" s="1" t="s">
        <v>10</v>
      </c>
      <c r="F2432" s="1" t="str">
        <f>IFERROR(__xludf.DUMMYFUNCTION("GOOGLETRANSLATE(C2432,""fr"",""en"")"),"#VALUE!")</f>
        <v>#VALUE!</v>
      </c>
    </row>
    <row r="2433" ht="15.75" customHeight="1">
      <c r="A2433" s="1" t="s">
        <v>1125</v>
      </c>
      <c r="B2433" s="1" t="s">
        <v>5443</v>
      </c>
      <c r="C2433" s="1" t="s">
        <v>5444</v>
      </c>
      <c r="D2433" s="1" t="s">
        <v>4162</v>
      </c>
      <c r="E2433" s="1" t="s">
        <v>10</v>
      </c>
      <c r="F2433" s="1" t="str">
        <f>IFERROR(__xludf.DUMMYFUNCTION("GOOGLETRANSLATE(C2433,""fr"",""en"")"),"I am satisfied with the service concerning Direct Insurance on the website.
I am satisfied with the price proposed by Direct Insurance and the understanding of the site.")</f>
        <v>I am satisfied with the service concerning Direct Insurance on the website.
I am satisfied with the price proposed by Direct Insurance and the understanding of the site.</v>
      </c>
    </row>
    <row r="2434" ht="15.75" customHeight="1">
      <c r="A2434" s="1" t="s">
        <v>1125</v>
      </c>
      <c r="B2434" s="1" t="s">
        <v>5445</v>
      </c>
      <c r="C2434" s="1" t="s">
        <v>5446</v>
      </c>
      <c r="D2434" s="1" t="s">
        <v>4162</v>
      </c>
      <c r="E2434" s="1" t="s">
        <v>10</v>
      </c>
      <c r="F2434" s="1" t="str">
        <f>IFERROR(__xludf.DUMMYFUNCTION("GOOGLETRANSLATE(C2434,""fr"",""en"")"),"#VALUE!")</f>
        <v>#VALUE!</v>
      </c>
    </row>
    <row r="2435" ht="15.75" customHeight="1">
      <c r="A2435" s="1" t="s">
        <v>1125</v>
      </c>
      <c r="B2435" s="1" t="s">
        <v>5447</v>
      </c>
      <c r="C2435" s="1" t="s">
        <v>5448</v>
      </c>
      <c r="D2435" s="1" t="s">
        <v>4162</v>
      </c>
      <c r="E2435" s="1" t="s">
        <v>10</v>
      </c>
      <c r="F2435" s="1" t="str">
        <f>IFERROR(__xludf.DUMMYFUNCTION("GOOGLETRANSLATE(C2435,""fr"",""en"")"),"#VALUE!")</f>
        <v>#VALUE!</v>
      </c>
    </row>
    <row r="2436" ht="15.75" customHeight="1">
      <c r="A2436" s="1" t="s">
        <v>1136</v>
      </c>
      <c r="B2436" s="1" t="s">
        <v>5449</v>
      </c>
      <c r="C2436" s="1" t="s">
        <v>5450</v>
      </c>
      <c r="D2436" s="1" t="s">
        <v>4162</v>
      </c>
      <c r="E2436" s="1" t="s">
        <v>10</v>
      </c>
      <c r="F2436" s="1" t="str">
        <f>IFERROR(__xludf.DUMMYFUNCTION("GOOGLETRANSLATE(C2436,""fr"",""en"")"),"Yes I am satisfied with the service and the price I hope for an improvement for the customer in the therme of facilitates.
cordially
Hope for new service for the consumer")</f>
        <v>Yes I am satisfied with the service and the price I hope for an improvement for the customer in the therme of facilitates.
cordially
Hope for new service for the consumer</v>
      </c>
    </row>
    <row r="2437" ht="15.75" customHeight="1">
      <c r="A2437" s="1" t="s">
        <v>1136</v>
      </c>
      <c r="B2437" s="1" t="s">
        <v>5451</v>
      </c>
      <c r="C2437" s="1" t="s">
        <v>5452</v>
      </c>
      <c r="D2437" s="1" t="s">
        <v>4162</v>
      </c>
      <c r="E2437" s="1" t="s">
        <v>10</v>
      </c>
      <c r="F2437" s="1" t="str">
        <f>IFERROR(__xludf.DUMMYFUNCTION("GOOGLETRANSLATE(C2437,""fr"",""en"")"),"#VALUE!")</f>
        <v>#VALUE!</v>
      </c>
    </row>
    <row r="2438" ht="15.75" customHeight="1">
      <c r="A2438" s="1" t="s">
        <v>1136</v>
      </c>
      <c r="B2438" s="1" t="s">
        <v>5453</v>
      </c>
      <c r="C2438" s="1" t="s">
        <v>5454</v>
      </c>
      <c r="D2438" s="1" t="s">
        <v>4162</v>
      </c>
      <c r="E2438" s="1" t="s">
        <v>10</v>
      </c>
      <c r="F2438" s="1" t="str">
        <f>IFERROR(__xludf.DUMMYFUNCTION("GOOGLETRANSLATE(C2438,""fr"",""en"")"),"#VALUE!")</f>
        <v>#VALUE!</v>
      </c>
    </row>
    <row r="2439" ht="15.75" customHeight="1">
      <c r="A2439" s="1" t="s">
        <v>1136</v>
      </c>
      <c r="B2439" s="1" t="s">
        <v>5455</v>
      </c>
      <c r="C2439" s="1" t="s">
        <v>5456</v>
      </c>
      <c r="D2439" s="1" t="s">
        <v>4162</v>
      </c>
      <c r="E2439" s="1" t="s">
        <v>10</v>
      </c>
      <c r="F2439" s="1" t="str">
        <f>IFERROR(__xludf.DUMMYFUNCTION("GOOGLETRANSLATE(C2439,""fr"",""en"")"),"#VALUE!")</f>
        <v>#VALUE!</v>
      </c>
    </row>
    <row r="2440" ht="15.75" customHeight="1">
      <c r="A2440" s="1" t="s">
        <v>1136</v>
      </c>
      <c r="B2440" s="1" t="s">
        <v>5457</v>
      </c>
      <c r="C2440" s="1" t="s">
        <v>5458</v>
      </c>
      <c r="D2440" s="1" t="s">
        <v>4162</v>
      </c>
      <c r="E2440" s="1" t="s">
        <v>10</v>
      </c>
      <c r="F2440" s="1" t="str">
        <f>IFERROR(__xludf.DUMMYFUNCTION("GOOGLETRANSLATE(C2440,""fr"",""en"")"),"#VALUE!")</f>
        <v>#VALUE!</v>
      </c>
    </row>
    <row r="2441" ht="15.75" customHeight="1">
      <c r="A2441" s="1" t="s">
        <v>1136</v>
      </c>
      <c r="B2441" s="1" t="s">
        <v>5459</v>
      </c>
      <c r="C2441" s="1" t="s">
        <v>5460</v>
      </c>
      <c r="D2441" s="1" t="s">
        <v>4162</v>
      </c>
      <c r="E2441" s="1" t="s">
        <v>10</v>
      </c>
      <c r="F2441" s="1" t="str">
        <f>IFERROR(__xludf.DUMMYFUNCTION("GOOGLETRANSLATE(C2441,""fr"",""en"")"),"#VALUE!")</f>
        <v>#VALUE!</v>
      </c>
    </row>
    <row r="2442" ht="15.75" customHeight="1">
      <c r="A2442" s="1" t="s">
        <v>1136</v>
      </c>
      <c r="B2442" s="1" t="s">
        <v>5461</v>
      </c>
      <c r="C2442" s="1" t="s">
        <v>5462</v>
      </c>
      <c r="D2442" s="1" t="s">
        <v>4162</v>
      </c>
      <c r="E2442" s="1" t="s">
        <v>10</v>
      </c>
      <c r="F2442" s="1" t="str">
        <f>IFERROR(__xludf.DUMMYFUNCTION("GOOGLETRANSLATE(C2442,""fr"",""en"")"),"#VALUE!")</f>
        <v>#VALUE!</v>
      </c>
    </row>
    <row r="2443" ht="15.75" customHeight="1">
      <c r="A2443" s="1" t="s">
        <v>1136</v>
      </c>
      <c r="B2443" s="1" t="s">
        <v>5463</v>
      </c>
      <c r="C2443" s="1" t="s">
        <v>5464</v>
      </c>
      <c r="D2443" s="1" t="s">
        <v>4162</v>
      </c>
      <c r="E2443" s="1" t="s">
        <v>10</v>
      </c>
      <c r="F2443" s="1" t="str">
        <f>IFERROR(__xludf.DUMMYFUNCTION("GOOGLETRANSLATE(C2443,""fr"",""en"")"),"#VALUE!")</f>
        <v>#VALUE!</v>
      </c>
    </row>
    <row r="2444" ht="15.75" customHeight="1">
      <c r="A2444" s="1" t="s">
        <v>1136</v>
      </c>
      <c r="B2444" s="1" t="s">
        <v>5465</v>
      </c>
      <c r="C2444" s="1" t="s">
        <v>5466</v>
      </c>
      <c r="D2444" s="1" t="s">
        <v>4162</v>
      </c>
      <c r="E2444" s="1" t="s">
        <v>10</v>
      </c>
      <c r="F2444" s="1" t="str">
        <f>IFERROR(__xludf.DUMMYFUNCTION("GOOGLETRANSLATE(C2444,""fr"",""en"")"),"#VALUE!")</f>
        <v>#VALUE!</v>
      </c>
    </row>
    <row r="2445" ht="15.75" customHeight="1">
      <c r="A2445" s="1" t="s">
        <v>1136</v>
      </c>
      <c r="B2445" s="1" t="s">
        <v>5467</v>
      </c>
      <c r="C2445" s="1" t="s">
        <v>5468</v>
      </c>
      <c r="D2445" s="1" t="s">
        <v>4162</v>
      </c>
      <c r="E2445" s="1" t="s">
        <v>10</v>
      </c>
      <c r="F2445" s="1" t="str">
        <f>IFERROR(__xludf.DUMMYFUNCTION("GOOGLETRANSLATE(C2445,""fr"",""en"")"),"#VALUE!")</f>
        <v>#VALUE!</v>
      </c>
    </row>
    <row r="2446" ht="15.75" customHeight="1">
      <c r="A2446" s="1" t="s">
        <v>1136</v>
      </c>
      <c r="B2446" s="1" t="s">
        <v>5469</v>
      </c>
      <c r="C2446" s="1" t="s">
        <v>5470</v>
      </c>
      <c r="D2446" s="1" t="s">
        <v>4162</v>
      </c>
      <c r="E2446" s="1" t="s">
        <v>10</v>
      </c>
      <c r="F2446" s="1" t="str">
        <f>IFERROR(__xludf.DUMMYFUNCTION("GOOGLETRANSLATE(C2446,""fr"",""en"")"),"#VALUE!")</f>
        <v>#VALUE!</v>
      </c>
    </row>
    <row r="2447" ht="15.75" customHeight="1">
      <c r="A2447" s="1" t="s">
        <v>1136</v>
      </c>
      <c r="B2447" s="1" t="s">
        <v>5471</v>
      </c>
      <c r="C2447" s="1" t="s">
        <v>5472</v>
      </c>
      <c r="D2447" s="1" t="s">
        <v>4162</v>
      </c>
      <c r="E2447" s="1" t="s">
        <v>10</v>
      </c>
      <c r="F2447" s="1" t="str">
        <f>IFERROR(__xludf.DUMMYFUNCTION("GOOGLETRANSLATE(C2447,""fr"",""en"")"),"#VALUE!")</f>
        <v>#VALUE!</v>
      </c>
    </row>
    <row r="2448" ht="15.75" customHeight="1">
      <c r="A2448" s="1" t="s">
        <v>1136</v>
      </c>
      <c r="B2448" s="1" t="s">
        <v>5473</v>
      </c>
      <c r="C2448" s="1" t="s">
        <v>5474</v>
      </c>
      <c r="D2448" s="1" t="s">
        <v>4162</v>
      </c>
      <c r="E2448" s="1" t="s">
        <v>10</v>
      </c>
      <c r="F2448" s="1" t="str">
        <f>IFERROR(__xludf.DUMMYFUNCTION("GOOGLETRANSLATE(C2448,""fr"",""en"")"),"#VALUE!")</f>
        <v>#VALUE!</v>
      </c>
    </row>
    <row r="2449" ht="15.75" customHeight="1">
      <c r="A2449" s="1" t="s">
        <v>1136</v>
      </c>
      <c r="B2449" s="1" t="s">
        <v>5475</v>
      </c>
      <c r="C2449" s="1" t="s">
        <v>5476</v>
      </c>
      <c r="D2449" s="1" t="s">
        <v>4162</v>
      </c>
      <c r="E2449" s="1" t="s">
        <v>10</v>
      </c>
      <c r="F2449" s="1" t="str">
        <f>IFERROR(__xludf.DUMMYFUNCTION("GOOGLETRANSLATE(C2449,""fr"",""en"")"),"#VALUE!")</f>
        <v>#VALUE!</v>
      </c>
    </row>
    <row r="2450" ht="15.75" customHeight="1">
      <c r="A2450" s="1" t="s">
        <v>1136</v>
      </c>
      <c r="B2450" s="1" t="s">
        <v>5477</v>
      </c>
      <c r="C2450" s="1" t="s">
        <v>5478</v>
      </c>
      <c r="D2450" s="1" t="s">
        <v>4162</v>
      </c>
      <c r="E2450" s="1" t="s">
        <v>10</v>
      </c>
      <c r="F2450" s="1" t="str">
        <f>IFERROR(__xludf.DUMMYFUNCTION("GOOGLETRANSLATE(C2450,""fr"",""en"")"),"#VALUE!")</f>
        <v>#VALUE!</v>
      </c>
    </row>
    <row r="2451" ht="15.75" customHeight="1">
      <c r="A2451" s="1" t="s">
        <v>1143</v>
      </c>
      <c r="B2451" s="1" t="s">
        <v>5479</v>
      </c>
      <c r="C2451" s="1" t="s">
        <v>5480</v>
      </c>
      <c r="D2451" s="1" t="s">
        <v>4162</v>
      </c>
      <c r="E2451" s="1" t="s">
        <v>10</v>
      </c>
      <c r="F2451" s="1" t="str">
        <f>IFERROR(__xludf.DUMMYFUNCTION("GOOGLETRANSLATE(C2451,""fr"",""en"")"),"#VALUE!")</f>
        <v>#VALUE!</v>
      </c>
    </row>
    <row r="2452" ht="15.75" customHeight="1">
      <c r="A2452" s="1" t="s">
        <v>1143</v>
      </c>
      <c r="B2452" s="1" t="s">
        <v>5481</v>
      </c>
      <c r="C2452" s="1" t="s">
        <v>5482</v>
      </c>
      <c r="D2452" s="1" t="s">
        <v>4162</v>
      </c>
      <c r="E2452" s="1" t="s">
        <v>10</v>
      </c>
      <c r="F2452" s="1" t="str">
        <f>IFERROR(__xludf.DUMMYFUNCTION("GOOGLETRANSLATE(C2452,""fr"",""en"")"),"#VALUE!")</f>
        <v>#VALUE!</v>
      </c>
    </row>
    <row r="2453" ht="15.75" customHeight="1">
      <c r="A2453" s="1" t="s">
        <v>1143</v>
      </c>
      <c r="B2453" s="1" t="s">
        <v>5483</v>
      </c>
      <c r="C2453" s="1" t="s">
        <v>5484</v>
      </c>
      <c r="D2453" s="1" t="s">
        <v>4162</v>
      </c>
      <c r="E2453" s="1" t="s">
        <v>10</v>
      </c>
      <c r="F2453" s="1" t="str">
        <f>IFERROR(__xludf.DUMMYFUNCTION("GOOGLETRANSLATE(C2453,""fr"",""en"")"),"#VALUE!")</f>
        <v>#VALUE!</v>
      </c>
    </row>
    <row r="2454" ht="15.75" customHeight="1">
      <c r="A2454" s="1" t="s">
        <v>1143</v>
      </c>
      <c r="B2454" s="1" t="s">
        <v>5485</v>
      </c>
      <c r="C2454" s="1" t="s">
        <v>5486</v>
      </c>
      <c r="D2454" s="1" t="s">
        <v>4162</v>
      </c>
      <c r="E2454" s="1" t="s">
        <v>10</v>
      </c>
      <c r="F2454" s="1" t="str">
        <f>IFERROR(__xludf.DUMMYFUNCTION("GOOGLETRANSLATE(C2454,""fr"",""en"")"),"#VALUE!")</f>
        <v>#VALUE!</v>
      </c>
    </row>
    <row r="2455" ht="15.75" customHeight="1">
      <c r="A2455" s="1" t="s">
        <v>1143</v>
      </c>
      <c r="B2455" s="1" t="s">
        <v>5487</v>
      </c>
      <c r="C2455" s="1" t="s">
        <v>5488</v>
      </c>
      <c r="D2455" s="1" t="s">
        <v>4162</v>
      </c>
      <c r="E2455" s="1" t="s">
        <v>10</v>
      </c>
      <c r="F2455" s="1" t="str">
        <f>IFERROR(__xludf.DUMMYFUNCTION("GOOGLETRANSLATE(C2455,""fr"",""en"")"),"#VALUE!")</f>
        <v>#VALUE!</v>
      </c>
    </row>
    <row r="2456" ht="15.75" customHeight="1">
      <c r="A2456" s="1" t="s">
        <v>1143</v>
      </c>
      <c r="B2456" s="1" t="s">
        <v>5489</v>
      </c>
      <c r="C2456" s="1" t="s">
        <v>5490</v>
      </c>
      <c r="D2456" s="1" t="s">
        <v>4162</v>
      </c>
      <c r="E2456" s="1" t="s">
        <v>10</v>
      </c>
      <c r="F2456" s="1" t="str">
        <f>IFERROR(__xludf.DUMMYFUNCTION("GOOGLETRANSLATE(C2456,""fr"",""en"")"),"#VALUE!")</f>
        <v>#VALUE!</v>
      </c>
    </row>
    <row r="2457" ht="15.75" customHeight="1">
      <c r="A2457" s="1" t="s">
        <v>1143</v>
      </c>
      <c r="B2457" s="1" t="s">
        <v>5491</v>
      </c>
      <c r="C2457" s="1" t="s">
        <v>5492</v>
      </c>
      <c r="D2457" s="1" t="s">
        <v>4162</v>
      </c>
      <c r="E2457" s="1" t="s">
        <v>10</v>
      </c>
      <c r="F2457" s="1" t="str">
        <f>IFERROR(__xludf.DUMMYFUNCTION("GOOGLETRANSLATE(C2457,""fr"",""en"")"),"#VALUE!")</f>
        <v>#VALUE!</v>
      </c>
    </row>
    <row r="2458" ht="15.75" customHeight="1">
      <c r="A2458" s="1" t="s">
        <v>1143</v>
      </c>
      <c r="B2458" s="1" t="s">
        <v>5493</v>
      </c>
      <c r="C2458" s="1" t="s">
        <v>5494</v>
      </c>
      <c r="D2458" s="1" t="s">
        <v>4162</v>
      </c>
      <c r="E2458" s="1" t="s">
        <v>10</v>
      </c>
      <c r="F2458" s="1" t="str">
        <f>IFERROR(__xludf.DUMMYFUNCTION("GOOGLETRANSLATE(C2458,""fr"",""en"")"),"#VALUE!")</f>
        <v>#VALUE!</v>
      </c>
    </row>
    <row r="2459" ht="15.75" customHeight="1">
      <c r="A2459" s="1" t="s">
        <v>1143</v>
      </c>
      <c r="B2459" s="1" t="s">
        <v>5495</v>
      </c>
      <c r="C2459" s="1" t="s">
        <v>5496</v>
      </c>
      <c r="D2459" s="1" t="s">
        <v>4162</v>
      </c>
      <c r="E2459" s="1" t="s">
        <v>10</v>
      </c>
      <c r="F2459" s="1" t="str">
        <f>IFERROR(__xludf.DUMMYFUNCTION("GOOGLETRANSLATE(C2459,""fr"",""en"")"),"#VALUE!")</f>
        <v>#VALUE!</v>
      </c>
    </row>
    <row r="2460" ht="15.75" customHeight="1">
      <c r="A2460" s="1" t="s">
        <v>1143</v>
      </c>
      <c r="B2460" s="1" t="s">
        <v>5497</v>
      </c>
      <c r="C2460" s="1" t="s">
        <v>5498</v>
      </c>
      <c r="D2460" s="1" t="s">
        <v>4162</v>
      </c>
      <c r="E2460" s="1" t="s">
        <v>10</v>
      </c>
      <c r="F2460" s="1" t="str">
        <f>IFERROR(__xludf.DUMMYFUNCTION("GOOGLETRANSLATE(C2460,""fr"",""en"")"),"#VALUE!")</f>
        <v>#VALUE!</v>
      </c>
    </row>
    <row r="2461" ht="15.75" customHeight="1">
      <c r="A2461" s="1" t="s">
        <v>1143</v>
      </c>
      <c r="B2461" s="1" t="s">
        <v>5499</v>
      </c>
      <c r="C2461" s="1" t="s">
        <v>5500</v>
      </c>
      <c r="D2461" s="1" t="s">
        <v>4162</v>
      </c>
      <c r="E2461" s="1" t="s">
        <v>10</v>
      </c>
      <c r="F2461" s="1" t="str">
        <f>IFERROR(__xludf.DUMMYFUNCTION("GOOGLETRANSLATE(C2461,""fr"",""en"")"),"#VALUE!")</f>
        <v>#VALUE!</v>
      </c>
    </row>
    <row r="2462" ht="15.75" customHeight="1">
      <c r="A2462" s="1" t="s">
        <v>1143</v>
      </c>
      <c r="B2462" s="1" t="s">
        <v>5501</v>
      </c>
      <c r="C2462" s="1" t="s">
        <v>5502</v>
      </c>
      <c r="D2462" s="1" t="s">
        <v>4162</v>
      </c>
      <c r="E2462" s="1" t="s">
        <v>10</v>
      </c>
      <c r="F2462" s="1" t="str">
        <f>IFERROR(__xludf.DUMMYFUNCTION("GOOGLETRANSLATE(C2462,""fr"",""en"")"),"#VALUE!")</f>
        <v>#VALUE!</v>
      </c>
    </row>
    <row r="2463" ht="15.75" customHeight="1">
      <c r="A2463" s="1" t="s">
        <v>1143</v>
      </c>
      <c r="B2463" s="1" t="s">
        <v>5503</v>
      </c>
      <c r="C2463" s="1" t="s">
        <v>5504</v>
      </c>
      <c r="D2463" s="1" t="s">
        <v>4162</v>
      </c>
      <c r="E2463" s="1" t="s">
        <v>10</v>
      </c>
      <c r="F2463" s="1" t="str">
        <f>IFERROR(__xludf.DUMMYFUNCTION("GOOGLETRANSLATE(C2463,""fr"",""en"")"),"#VALUE!")</f>
        <v>#VALUE!</v>
      </c>
    </row>
    <row r="2464" ht="15.75" customHeight="1">
      <c r="A2464" s="1" t="s">
        <v>1156</v>
      </c>
      <c r="B2464" s="1" t="s">
        <v>5505</v>
      </c>
      <c r="C2464" s="1" t="s">
        <v>5506</v>
      </c>
      <c r="D2464" s="1" t="s">
        <v>4162</v>
      </c>
      <c r="E2464" s="1" t="s">
        <v>10</v>
      </c>
      <c r="F2464" s="1" t="str">
        <f>IFERROR(__xludf.DUMMYFUNCTION("GOOGLETRANSLATE(C2464,""fr"",""en"")"),"#VALUE!")</f>
        <v>#VALUE!</v>
      </c>
    </row>
    <row r="2465" ht="15.75" customHeight="1">
      <c r="A2465" s="1" t="s">
        <v>1156</v>
      </c>
      <c r="B2465" s="1" t="s">
        <v>5507</v>
      </c>
      <c r="C2465" s="1" t="s">
        <v>5508</v>
      </c>
      <c r="D2465" s="1" t="s">
        <v>4162</v>
      </c>
      <c r="E2465" s="1" t="s">
        <v>10</v>
      </c>
      <c r="F2465" s="1" t="str">
        <f>IFERROR(__xludf.DUMMYFUNCTION("GOOGLETRANSLATE(C2465,""fr"",""en"")"),"#VALUE!")</f>
        <v>#VALUE!</v>
      </c>
    </row>
    <row r="2466" ht="15.75" customHeight="1">
      <c r="A2466" s="1" t="s">
        <v>1156</v>
      </c>
      <c r="B2466" s="1" t="s">
        <v>5509</v>
      </c>
      <c r="C2466" s="1" t="s">
        <v>5510</v>
      </c>
      <c r="D2466" s="1" t="s">
        <v>4162</v>
      </c>
      <c r="E2466" s="1" t="s">
        <v>10</v>
      </c>
      <c r="F2466" s="1" t="str">
        <f>IFERROR(__xludf.DUMMYFUNCTION("GOOGLETRANSLATE(C2466,""fr"",""en"")"),"#VALUE!")</f>
        <v>#VALUE!</v>
      </c>
    </row>
    <row r="2467" ht="15.75" customHeight="1">
      <c r="A2467" s="1" t="s">
        <v>1156</v>
      </c>
      <c r="B2467" s="1" t="s">
        <v>5511</v>
      </c>
      <c r="C2467" s="1" t="s">
        <v>5512</v>
      </c>
      <c r="D2467" s="1" t="s">
        <v>4162</v>
      </c>
      <c r="E2467" s="1" t="s">
        <v>10</v>
      </c>
      <c r="F2467" s="1" t="str">
        <f>IFERROR(__xludf.DUMMYFUNCTION("GOOGLETRANSLATE(C2467,""fr"",""en"")"),"#VALUE!")</f>
        <v>#VALUE!</v>
      </c>
    </row>
    <row r="2468" ht="15.75" customHeight="1">
      <c r="A2468" s="1" t="s">
        <v>1156</v>
      </c>
      <c r="B2468" s="1" t="s">
        <v>5513</v>
      </c>
      <c r="C2468" s="1" t="s">
        <v>5514</v>
      </c>
      <c r="D2468" s="1" t="s">
        <v>4162</v>
      </c>
      <c r="E2468" s="1" t="s">
        <v>10</v>
      </c>
      <c r="F2468" s="1" t="str">
        <f>IFERROR(__xludf.DUMMYFUNCTION("GOOGLETRANSLATE(C2468,""fr"",""en"")"),"#VALUE!")</f>
        <v>#VALUE!</v>
      </c>
    </row>
    <row r="2469" ht="15.75" customHeight="1">
      <c r="A2469" s="1" t="s">
        <v>1156</v>
      </c>
      <c r="B2469" s="1" t="s">
        <v>5515</v>
      </c>
      <c r="C2469" s="1" t="s">
        <v>5516</v>
      </c>
      <c r="D2469" s="1" t="s">
        <v>4162</v>
      </c>
      <c r="E2469" s="1" t="s">
        <v>10</v>
      </c>
      <c r="F2469" s="1" t="str">
        <f>IFERROR(__xludf.DUMMYFUNCTION("GOOGLETRANSLATE(C2469,""fr"",""en"")"),"#VALUE!")</f>
        <v>#VALUE!</v>
      </c>
    </row>
    <row r="2470" ht="15.75" customHeight="1">
      <c r="A2470" s="1" t="s">
        <v>1156</v>
      </c>
      <c r="B2470" s="1" t="s">
        <v>5517</v>
      </c>
      <c r="C2470" s="1" t="s">
        <v>5518</v>
      </c>
      <c r="D2470" s="1" t="s">
        <v>4162</v>
      </c>
      <c r="E2470" s="1" t="s">
        <v>10</v>
      </c>
      <c r="F2470" s="1" t="str">
        <f>IFERROR(__xludf.DUMMYFUNCTION("GOOGLETRANSLATE(C2470,""fr"",""en"")"),"#VALUE!")</f>
        <v>#VALUE!</v>
      </c>
    </row>
    <row r="2471" ht="15.75" customHeight="1">
      <c r="A2471" s="1" t="s">
        <v>1156</v>
      </c>
      <c r="B2471" s="1" t="s">
        <v>5519</v>
      </c>
      <c r="C2471" s="1" t="s">
        <v>5520</v>
      </c>
      <c r="D2471" s="1" t="s">
        <v>4162</v>
      </c>
      <c r="E2471" s="1" t="s">
        <v>10</v>
      </c>
      <c r="F2471" s="1" t="str">
        <f>IFERROR(__xludf.DUMMYFUNCTION("GOOGLETRANSLATE(C2471,""fr"",""en"")"),"#VALUE!")</f>
        <v>#VALUE!</v>
      </c>
    </row>
    <row r="2472" ht="15.75" customHeight="1">
      <c r="A2472" s="1" t="s">
        <v>1156</v>
      </c>
      <c r="B2472" s="1" t="s">
        <v>5521</v>
      </c>
      <c r="C2472" s="1" t="s">
        <v>5522</v>
      </c>
      <c r="D2472" s="1" t="s">
        <v>4162</v>
      </c>
      <c r="E2472" s="1" t="s">
        <v>10</v>
      </c>
      <c r="F2472" s="1" t="str">
        <f>IFERROR(__xludf.DUMMYFUNCTION("GOOGLETRANSLATE(C2472,""fr"",""en"")"),"#VALUE!")</f>
        <v>#VALUE!</v>
      </c>
    </row>
    <row r="2473" ht="15.75" customHeight="1">
      <c r="A2473" s="1" t="s">
        <v>1156</v>
      </c>
      <c r="B2473" s="1" t="s">
        <v>5523</v>
      </c>
      <c r="C2473" s="1" t="s">
        <v>5524</v>
      </c>
      <c r="D2473" s="1" t="s">
        <v>4162</v>
      </c>
      <c r="E2473" s="1" t="s">
        <v>10</v>
      </c>
      <c r="F2473" s="1" t="str">
        <f>IFERROR(__xludf.DUMMYFUNCTION("GOOGLETRANSLATE(C2473,""fr"",""en"")"),"#VALUE!")</f>
        <v>#VALUE!</v>
      </c>
    </row>
    <row r="2474" ht="15.75" customHeight="1">
      <c r="A2474" s="1" t="s">
        <v>1156</v>
      </c>
      <c r="B2474" s="1" t="s">
        <v>5525</v>
      </c>
      <c r="C2474" s="1" t="s">
        <v>5526</v>
      </c>
      <c r="D2474" s="1" t="s">
        <v>4162</v>
      </c>
      <c r="E2474" s="1" t="s">
        <v>10</v>
      </c>
      <c r="F2474" s="1" t="str">
        <f>IFERROR(__xludf.DUMMYFUNCTION("GOOGLETRANSLATE(C2474,""fr"",""en"")"),"#VALUE!")</f>
        <v>#VALUE!</v>
      </c>
    </row>
    <row r="2475" ht="15.75" customHeight="1">
      <c r="A2475" s="1" t="s">
        <v>1156</v>
      </c>
      <c r="B2475" s="1" t="s">
        <v>5527</v>
      </c>
      <c r="C2475" s="1" t="s">
        <v>5528</v>
      </c>
      <c r="D2475" s="1" t="s">
        <v>4162</v>
      </c>
      <c r="E2475" s="1" t="s">
        <v>10</v>
      </c>
      <c r="F2475" s="1" t="str">
        <f>IFERROR(__xludf.DUMMYFUNCTION("GOOGLETRANSLATE(C2475,""fr"",""en"")"),"#VALUE!")</f>
        <v>#VALUE!</v>
      </c>
    </row>
    <row r="2476" ht="15.75" customHeight="1">
      <c r="A2476" s="1" t="s">
        <v>1156</v>
      </c>
      <c r="B2476" s="1" t="s">
        <v>5529</v>
      </c>
      <c r="C2476" s="1" t="s">
        <v>5530</v>
      </c>
      <c r="D2476" s="1" t="s">
        <v>4162</v>
      </c>
      <c r="E2476" s="1" t="s">
        <v>10</v>
      </c>
      <c r="F2476" s="1" t="str">
        <f>IFERROR(__xludf.DUMMYFUNCTION("GOOGLETRANSLATE(C2476,""fr"",""en"")"),"#VALUE!")</f>
        <v>#VALUE!</v>
      </c>
    </row>
    <row r="2477" ht="15.75" customHeight="1">
      <c r="A2477" s="1" t="s">
        <v>1156</v>
      </c>
      <c r="B2477" s="1" t="s">
        <v>5531</v>
      </c>
      <c r="C2477" s="1" t="s">
        <v>5532</v>
      </c>
      <c r="D2477" s="1" t="s">
        <v>4162</v>
      </c>
      <c r="E2477" s="1" t="s">
        <v>10</v>
      </c>
      <c r="F2477" s="1" t="str">
        <f>IFERROR(__xludf.DUMMYFUNCTION("GOOGLETRANSLATE(C2477,""fr"",""en"")"),"#VALUE!")</f>
        <v>#VALUE!</v>
      </c>
    </row>
    <row r="2478" ht="15.75" customHeight="1">
      <c r="A2478" s="1" t="s">
        <v>1177</v>
      </c>
      <c r="B2478" s="1" t="s">
        <v>5533</v>
      </c>
      <c r="C2478" s="1" t="s">
        <v>5534</v>
      </c>
      <c r="D2478" s="1" t="s">
        <v>4162</v>
      </c>
      <c r="E2478" s="1" t="s">
        <v>10</v>
      </c>
      <c r="F2478" s="1" t="str">
        <f>IFERROR(__xludf.DUMMYFUNCTION("GOOGLETRANSLATE(C2478,""fr"",""en"")"),"#VALUE!")</f>
        <v>#VALUE!</v>
      </c>
    </row>
    <row r="2479" ht="15.75" customHeight="1">
      <c r="A2479" s="1" t="s">
        <v>1177</v>
      </c>
      <c r="B2479" s="1" t="s">
        <v>5535</v>
      </c>
      <c r="C2479" s="1" t="s">
        <v>5536</v>
      </c>
      <c r="D2479" s="1" t="s">
        <v>4162</v>
      </c>
      <c r="E2479" s="1" t="s">
        <v>10</v>
      </c>
      <c r="F2479" s="1" t="str">
        <f>IFERROR(__xludf.DUMMYFUNCTION("GOOGLETRANSLATE(C2479,""fr"",""en"")"),"#VALUE!")</f>
        <v>#VALUE!</v>
      </c>
    </row>
    <row r="2480" ht="15.75" customHeight="1">
      <c r="A2480" s="1" t="s">
        <v>1177</v>
      </c>
      <c r="B2480" s="1" t="s">
        <v>5537</v>
      </c>
      <c r="C2480" s="1" t="s">
        <v>5538</v>
      </c>
      <c r="D2480" s="1" t="s">
        <v>4162</v>
      </c>
      <c r="E2480" s="1" t="s">
        <v>10</v>
      </c>
      <c r="F2480" s="1" t="str">
        <f>IFERROR(__xludf.DUMMYFUNCTION("GOOGLETRANSLATE(C2480,""fr"",""en"")"),"#VALUE!")</f>
        <v>#VALUE!</v>
      </c>
    </row>
    <row r="2481" ht="15.75" customHeight="1">
      <c r="A2481" s="1" t="s">
        <v>1177</v>
      </c>
      <c r="B2481" s="1" t="s">
        <v>5539</v>
      </c>
      <c r="C2481" s="1" t="s">
        <v>5540</v>
      </c>
      <c r="D2481" s="1" t="s">
        <v>4162</v>
      </c>
      <c r="E2481" s="1" t="s">
        <v>10</v>
      </c>
      <c r="F2481" s="1" t="str">
        <f>IFERROR(__xludf.DUMMYFUNCTION("GOOGLETRANSLATE(C2481,""fr"",""en"")"),"#VALUE!")</f>
        <v>#VALUE!</v>
      </c>
    </row>
    <row r="2482" ht="15.75" customHeight="1">
      <c r="A2482" s="1" t="s">
        <v>1177</v>
      </c>
      <c r="B2482" s="1" t="s">
        <v>5541</v>
      </c>
      <c r="C2482" s="1" t="s">
        <v>5542</v>
      </c>
      <c r="D2482" s="1" t="s">
        <v>4162</v>
      </c>
      <c r="E2482" s="1" t="s">
        <v>10</v>
      </c>
      <c r="F2482" s="1" t="str">
        <f>IFERROR(__xludf.DUMMYFUNCTION("GOOGLETRANSLATE(C2482,""fr"",""en"")"),"#VALUE!")</f>
        <v>#VALUE!</v>
      </c>
    </row>
    <row r="2483" ht="15.75" customHeight="1">
      <c r="A2483" s="1" t="s">
        <v>1180</v>
      </c>
      <c r="B2483" s="1" t="s">
        <v>5543</v>
      </c>
      <c r="C2483" s="1" t="s">
        <v>5544</v>
      </c>
      <c r="D2483" s="1" t="s">
        <v>4162</v>
      </c>
      <c r="E2483" s="1" t="s">
        <v>10</v>
      </c>
      <c r="F2483" s="1" t="str">
        <f>IFERROR(__xludf.DUMMYFUNCTION("GOOGLETRANSLATE(C2483,""fr"",""en"")"),"#VALUE!")</f>
        <v>#VALUE!</v>
      </c>
    </row>
    <row r="2484" ht="15.75" customHeight="1">
      <c r="A2484" s="1" t="s">
        <v>1180</v>
      </c>
      <c r="B2484" s="1" t="s">
        <v>5545</v>
      </c>
      <c r="C2484" s="1" t="s">
        <v>5546</v>
      </c>
      <c r="D2484" s="1" t="s">
        <v>4162</v>
      </c>
      <c r="E2484" s="1" t="s">
        <v>10</v>
      </c>
      <c r="F2484" s="1" t="str">
        <f>IFERROR(__xludf.DUMMYFUNCTION("GOOGLETRANSLATE(C2484,""fr"",""en"")"),"#VALUE!")</f>
        <v>#VALUE!</v>
      </c>
    </row>
    <row r="2485" ht="15.75" customHeight="1">
      <c r="A2485" s="1" t="s">
        <v>1180</v>
      </c>
      <c r="B2485" s="1" t="s">
        <v>5547</v>
      </c>
      <c r="C2485" s="1" t="s">
        <v>5548</v>
      </c>
      <c r="D2485" s="1" t="s">
        <v>4162</v>
      </c>
      <c r="E2485" s="1" t="s">
        <v>10</v>
      </c>
      <c r="F2485" s="1" t="str">
        <f>IFERROR(__xludf.DUMMYFUNCTION("GOOGLETRANSLATE(C2485,""fr"",""en"")"),"#VALUE!")</f>
        <v>#VALUE!</v>
      </c>
    </row>
    <row r="2486" ht="15.75" customHeight="1">
      <c r="A2486" s="1" t="s">
        <v>1180</v>
      </c>
      <c r="B2486" s="1" t="s">
        <v>5549</v>
      </c>
      <c r="C2486" s="1" t="s">
        <v>5550</v>
      </c>
      <c r="D2486" s="1" t="s">
        <v>4162</v>
      </c>
      <c r="E2486" s="1" t="s">
        <v>10</v>
      </c>
      <c r="F2486" s="1" t="str">
        <f>IFERROR(__xludf.DUMMYFUNCTION("GOOGLETRANSLATE(C2486,""fr"",""en"")"),"#VALUE!")</f>
        <v>#VALUE!</v>
      </c>
    </row>
    <row r="2487" ht="15.75" customHeight="1">
      <c r="A2487" s="1" t="s">
        <v>1180</v>
      </c>
      <c r="B2487" s="1" t="s">
        <v>5551</v>
      </c>
      <c r="C2487" s="1" t="s">
        <v>5552</v>
      </c>
      <c r="D2487" s="1" t="s">
        <v>4162</v>
      </c>
      <c r="E2487" s="1" t="s">
        <v>10</v>
      </c>
      <c r="F2487" s="1" t="str">
        <f>IFERROR(__xludf.DUMMYFUNCTION("GOOGLETRANSLATE(C2487,""fr"",""en"")"),"#VALUE!")</f>
        <v>#VALUE!</v>
      </c>
    </row>
    <row r="2488" ht="15.75" customHeight="1">
      <c r="A2488" s="1" t="s">
        <v>1180</v>
      </c>
      <c r="B2488" s="1" t="s">
        <v>5553</v>
      </c>
      <c r="C2488" s="1" t="s">
        <v>5554</v>
      </c>
      <c r="D2488" s="1" t="s">
        <v>4162</v>
      </c>
      <c r="E2488" s="1" t="s">
        <v>10</v>
      </c>
      <c r="F2488" s="1" t="str">
        <f>IFERROR(__xludf.DUMMYFUNCTION("GOOGLETRANSLATE(C2488,""fr"",""en"")"),"#VALUE!")</f>
        <v>#VALUE!</v>
      </c>
    </row>
    <row r="2489" ht="15.75" customHeight="1">
      <c r="A2489" s="1" t="s">
        <v>1180</v>
      </c>
      <c r="B2489" s="1" t="s">
        <v>5555</v>
      </c>
      <c r="C2489" s="1" t="s">
        <v>5556</v>
      </c>
      <c r="D2489" s="1" t="s">
        <v>4162</v>
      </c>
      <c r="E2489" s="1" t="s">
        <v>10</v>
      </c>
      <c r="F2489" s="1" t="str">
        <f>IFERROR(__xludf.DUMMYFUNCTION("GOOGLETRANSLATE(C2489,""fr"",""en"")"),"#VALUE!")</f>
        <v>#VALUE!</v>
      </c>
    </row>
    <row r="2490" ht="15.75" customHeight="1">
      <c r="A2490" s="1" t="s">
        <v>1180</v>
      </c>
      <c r="B2490" s="1" t="s">
        <v>5557</v>
      </c>
      <c r="C2490" s="1" t="s">
        <v>5558</v>
      </c>
      <c r="D2490" s="1" t="s">
        <v>4162</v>
      </c>
      <c r="E2490" s="1" t="s">
        <v>10</v>
      </c>
      <c r="F2490" s="1" t="str">
        <f>IFERROR(__xludf.DUMMYFUNCTION("GOOGLETRANSLATE(C2490,""fr"",""en"")"),"#VALUE!")</f>
        <v>#VALUE!</v>
      </c>
    </row>
    <row r="2491" ht="15.75" customHeight="1">
      <c r="A2491" s="1" t="s">
        <v>1180</v>
      </c>
      <c r="B2491" s="1" t="s">
        <v>5559</v>
      </c>
      <c r="C2491" s="1" t="s">
        <v>5560</v>
      </c>
      <c r="D2491" s="1" t="s">
        <v>4162</v>
      </c>
      <c r="E2491" s="1" t="s">
        <v>10</v>
      </c>
      <c r="F2491" s="1" t="str">
        <f>IFERROR(__xludf.DUMMYFUNCTION("GOOGLETRANSLATE(C2491,""fr"",""en"")"),"#VALUE!")</f>
        <v>#VALUE!</v>
      </c>
    </row>
    <row r="2492" ht="15.75" customHeight="1">
      <c r="A2492" s="1" t="s">
        <v>1187</v>
      </c>
      <c r="B2492" s="1" t="s">
        <v>5561</v>
      </c>
      <c r="C2492" s="1" t="s">
        <v>5562</v>
      </c>
      <c r="D2492" s="1" t="s">
        <v>4162</v>
      </c>
      <c r="E2492" s="1" t="s">
        <v>10</v>
      </c>
      <c r="F2492" s="1" t="str">
        <f>IFERROR(__xludf.DUMMYFUNCTION("GOOGLETRANSLATE(C2492,""fr"",""en"")"),"#VALUE!")</f>
        <v>#VALUE!</v>
      </c>
    </row>
    <row r="2493" ht="15.75" customHeight="1">
      <c r="A2493" s="1" t="s">
        <v>1187</v>
      </c>
      <c r="B2493" s="1" t="s">
        <v>5563</v>
      </c>
      <c r="C2493" s="1" t="s">
        <v>5564</v>
      </c>
      <c r="D2493" s="1" t="s">
        <v>4162</v>
      </c>
      <c r="E2493" s="1" t="s">
        <v>10</v>
      </c>
      <c r="F2493" s="1" t="str">
        <f>IFERROR(__xludf.DUMMYFUNCTION("GOOGLETRANSLATE(C2493,""fr"",""en"")"),"#VALUE!")</f>
        <v>#VALUE!</v>
      </c>
    </row>
    <row r="2494" ht="15.75" customHeight="1">
      <c r="A2494" s="1" t="s">
        <v>1187</v>
      </c>
      <c r="B2494" s="1" t="s">
        <v>5565</v>
      </c>
      <c r="C2494" s="1" t="s">
        <v>5566</v>
      </c>
      <c r="D2494" s="1" t="s">
        <v>4162</v>
      </c>
      <c r="E2494" s="1" t="s">
        <v>10</v>
      </c>
      <c r="F2494" s="1" t="str">
        <f>IFERROR(__xludf.DUMMYFUNCTION("GOOGLETRANSLATE(C2494,""fr"",""en"")"),"#VALUE!")</f>
        <v>#VALUE!</v>
      </c>
    </row>
    <row r="2495" ht="15.75" customHeight="1">
      <c r="A2495" s="1" t="s">
        <v>1187</v>
      </c>
      <c r="B2495" s="1" t="s">
        <v>5567</v>
      </c>
      <c r="C2495" s="1" t="s">
        <v>5568</v>
      </c>
      <c r="D2495" s="1" t="s">
        <v>4162</v>
      </c>
      <c r="E2495" s="1" t="s">
        <v>10</v>
      </c>
      <c r="F2495" s="1" t="str">
        <f>IFERROR(__xludf.DUMMYFUNCTION("GOOGLETRANSLATE(C2495,""fr"",""en"")"),"#VALUE!")</f>
        <v>#VALUE!</v>
      </c>
    </row>
    <row r="2496" ht="15.75" customHeight="1">
      <c r="A2496" s="1" t="s">
        <v>1187</v>
      </c>
      <c r="B2496" s="1" t="s">
        <v>5569</v>
      </c>
      <c r="C2496" s="1" t="s">
        <v>5570</v>
      </c>
      <c r="D2496" s="1" t="s">
        <v>4162</v>
      </c>
      <c r="E2496" s="1" t="s">
        <v>10</v>
      </c>
      <c r="F2496" s="1" t="str">
        <f>IFERROR(__xludf.DUMMYFUNCTION("GOOGLETRANSLATE(C2496,""fr"",""en"")"),"I am satisfied with the customer service which informed me well throughout my approach. A special thank you to a client advisor, Valérie du Plateau de Bretagne.")</f>
        <v>I am satisfied with the customer service which informed me well throughout my approach. A special thank you to a client advisor, Valérie du Plateau de Bretagne.</v>
      </c>
    </row>
    <row r="2497" ht="15.75" customHeight="1">
      <c r="A2497" s="1" t="s">
        <v>1187</v>
      </c>
      <c r="B2497" s="1" t="s">
        <v>5571</v>
      </c>
      <c r="C2497" s="1" t="s">
        <v>5572</v>
      </c>
      <c r="D2497" s="1" t="s">
        <v>4162</v>
      </c>
      <c r="E2497" s="1" t="s">
        <v>10</v>
      </c>
      <c r="F2497" s="1" t="str">
        <f>IFERROR(__xludf.DUMMYFUNCTION("GOOGLETRANSLATE(C2497,""fr"",""en"")"),"#VALUE!")</f>
        <v>#VALUE!</v>
      </c>
    </row>
    <row r="2498" ht="15.75" customHeight="1">
      <c r="A2498" s="1" t="s">
        <v>1187</v>
      </c>
      <c r="B2498" s="1" t="s">
        <v>5573</v>
      </c>
      <c r="C2498" s="1" t="s">
        <v>5574</v>
      </c>
      <c r="D2498" s="1" t="s">
        <v>4162</v>
      </c>
      <c r="E2498" s="1" t="s">
        <v>10</v>
      </c>
      <c r="F2498" s="1" t="str">
        <f>IFERROR(__xludf.DUMMYFUNCTION("GOOGLETRANSLATE(C2498,""fr"",""en"")"),"#VALUE!")</f>
        <v>#VALUE!</v>
      </c>
    </row>
    <row r="2499" ht="15.75" customHeight="1">
      <c r="A2499" s="1" t="s">
        <v>1187</v>
      </c>
      <c r="B2499" s="1" t="s">
        <v>5575</v>
      </c>
      <c r="C2499" s="1" t="s">
        <v>5576</v>
      </c>
      <c r="D2499" s="1" t="s">
        <v>4162</v>
      </c>
      <c r="E2499" s="1" t="s">
        <v>10</v>
      </c>
      <c r="F2499" s="1" t="str">
        <f>IFERROR(__xludf.DUMMYFUNCTION("GOOGLETRANSLATE(C2499,""fr"",""en"")"),"#VALUE!")</f>
        <v>#VALUE!</v>
      </c>
    </row>
    <row r="2500" ht="15.75" customHeight="1">
      <c r="A2500" s="1" t="s">
        <v>1187</v>
      </c>
      <c r="B2500" s="1" t="s">
        <v>5577</v>
      </c>
      <c r="C2500" s="1" t="s">
        <v>5578</v>
      </c>
      <c r="D2500" s="1" t="s">
        <v>4162</v>
      </c>
      <c r="E2500" s="1" t="s">
        <v>10</v>
      </c>
      <c r="F2500" s="1" t="str">
        <f>IFERROR(__xludf.DUMMYFUNCTION("GOOGLETRANSLATE(C2500,""fr"",""en"")"),"#VALUE!")</f>
        <v>#VALUE!</v>
      </c>
    </row>
    <row r="2501" ht="15.75" customHeight="1">
      <c r="A2501" s="1" t="s">
        <v>1187</v>
      </c>
      <c r="B2501" s="1" t="s">
        <v>5579</v>
      </c>
      <c r="C2501" s="1" t="s">
        <v>5580</v>
      </c>
      <c r="D2501" s="1" t="s">
        <v>4162</v>
      </c>
      <c r="E2501" s="1" t="s">
        <v>10</v>
      </c>
      <c r="F2501" s="1" t="str">
        <f>IFERROR(__xludf.DUMMYFUNCTION("GOOGLETRANSLATE(C2501,""fr"",""en"")"),"#VALUE!")</f>
        <v>#VALUE!</v>
      </c>
    </row>
    <row r="2502" ht="15.75" customHeight="1">
      <c r="A2502" s="1" t="s">
        <v>1187</v>
      </c>
      <c r="B2502" s="1" t="s">
        <v>5581</v>
      </c>
      <c r="C2502" s="1" t="s">
        <v>5582</v>
      </c>
      <c r="D2502" s="1" t="s">
        <v>4162</v>
      </c>
      <c r="E2502" s="1" t="s">
        <v>10</v>
      </c>
      <c r="F2502" s="1" t="str">
        <f>IFERROR(__xludf.DUMMYFUNCTION("GOOGLETRANSLATE(C2502,""fr"",""en"")"),"#VALUE!")</f>
        <v>#VALUE!</v>
      </c>
    </row>
    <row r="2503" ht="15.75" customHeight="1">
      <c r="A2503" s="1" t="s">
        <v>1187</v>
      </c>
      <c r="B2503" s="1" t="s">
        <v>5583</v>
      </c>
      <c r="C2503" s="1" t="s">
        <v>5584</v>
      </c>
      <c r="D2503" s="1" t="s">
        <v>4162</v>
      </c>
      <c r="E2503" s="1" t="s">
        <v>10</v>
      </c>
      <c r="F2503" s="1" t="str">
        <f>IFERROR(__xludf.DUMMYFUNCTION("GOOGLETRANSLATE(C2503,""fr"",""en"")"),"#VALUE!")</f>
        <v>#VALUE!</v>
      </c>
    </row>
    <row r="2504" ht="15.75" customHeight="1">
      <c r="A2504" s="1" t="s">
        <v>1187</v>
      </c>
      <c r="B2504" s="1" t="s">
        <v>5585</v>
      </c>
      <c r="C2504" s="1" t="s">
        <v>5586</v>
      </c>
      <c r="D2504" s="1" t="s">
        <v>4162</v>
      </c>
      <c r="E2504" s="1" t="s">
        <v>10</v>
      </c>
      <c r="F2504" s="1" t="str">
        <f>IFERROR(__xludf.DUMMYFUNCTION("GOOGLETRANSLATE(C2504,""fr"",""en"")"),"#VALUE!")</f>
        <v>#VALUE!</v>
      </c>
    </row>
    <row r="2505" ht="15.75" customHeight="1">
      <c r="A2505" s="1" t="s">
        <v>1187</v>
      </c>
      <c r="B2505" s="1" t="s">
        <v>5587</v>
      </c>
      <c r="C2505" s="1" t="s">
        <v>5588</v>
      </c>
      <c r="D2505" s="1" t="s">
        <v>4162</v>
      </c>
      <c r="E2505" s="1" t="s">
        <v>10</v>
      </c>
      <c r="F2505" s="1" t="str">
        <f>IFERROR(__xludf.DUMMYFUNCTION("GOOGLETRANSLATE(C2505,""fr"",""en"")"),"#VALUE!")</f>
        <v>#VALUE!</v>
      </c>
    </row>
    <row r="2506" ht="15.75" customHeight="1">
      <c r="A2506" s="1" t="s">
        <v>1196</v>
      </c>
      <c r="B2506" s="1" t="s">
        <v>5589</v>
      </c>
      <c r="C2506" s="1" t="s">
        <v>5590</v>
      </c>
      <c r="D2506" s="1" t="s">
        <v>4162</v>
      </c>
      <c r="E2506" s="1" t="s">
        <v>10</v>
      </c>
      <c r="F2506" s="1" t="str">
        <f>IFERROR(__xludf.DUMMYFUNCTION("GOOGLETRANSLATE(C2506,""fr"",""en"")"),"#VALUE!")</f>
        <v>#VALUE!</v>
      </c>
    </row>
    <row r="2507" ht="15.75" customHeight="1">
      <c r="A2507" s="1" t="s">
        <v>1196</v>
      </c>
      <c r="B2507" s="1" t="s">
        <v>5591</v>
      </c>
      <c r="C2507" s="1" t="s">
        <v>5592</v>
      </c>
      <c r="D2507" s="1" t="s">
        <v>4162</v>
      </c>
      <c r="E2507" s="1" t="s">
        <v>10</v>
      </c>
      <c r="F2507" s="1" t="str">
        <f>IFERROR(__xludf.DUMMYFUNCTION("GOOGLETRANSLATE(C2507,""fr"",""en"")"),"#VALUE!")</f>
        <v>#VALUE!</v>
      </c>
    </row>
    <row r="2508" ht="15.75" customHeight="1">
      <c r="A2508" s="1" t="s">
        <v>1196</v>
      </c>
      <c r="B2508" s="1" t="s">
        <v>5593</v>
      </c>
      <c r="C2508" s="1" t="s">
        <v>5594</v>
      </c>
      <c r="D2508" s="1" t="s">
        <v>4162</v>
      </c>
      <c r="E2508" s="1" t="s">
        <v>10</v>
      </c>
      <c r="F2508" s="1" t="str">
        <f>IFERROR(__xludf.DUMMYFUNCTION("GOOGLETRANSLATE(C2508,""fr"",""en"")"),"#VALUE!")</f>
        <v>#VALUE!</v>
      </c>
    </row>
    <row r="2509" ht="15.75" customHeight="1">
      <c r="A2509" s="1" t="s">
        <v>1196</v>
      </c>
      <c r="B2509" s="1" t="s">
        <v>5595</v>
      </c>
      <c r="C2509" s="1" t="s">
        <v>5596</v>
      </c>
      <c r="D2509" s="1" t="s">
        <v>4162</v>
      </c>
      <c r="E2509" s="1" t="s">
        <v>10</v>
      </c>
      <c r="F2509" s="1" t="str">
        <f>IFERROR(__xludf.DUMMYFUNCTION("GOOGLETRANSLATE(C2509,""fr"",""en"")"),"#VALUE!")</f>
        <v>#VALUE!</v>
      </c>
    </row>
    <row r="2510" ht="15.75" customHeight="1">
      <c r="A2510" s="1" t="s">
        <v>1196</v>
      </c>
      <c r="B2510" s="1" t="s">
        <v>5597</v>
      </c>
      <c r="C2510" s="1" t="s">
        <v>5598</v>
      </c>
      <c r="D2510" s="1" t="s">
        <v>4162</v>
      </c>
      <c r="E2510" s="1" t="s">
        <v>10</v>
      </c>
      <c r="F2510" s="1" t="str">
        <f>IFERROR(__xludf.DUMMYFUNCTION("GOOGLETRANSLATE(C2510,""fr"",""en"")"),"#VALUE!")</f>
        <v>#VALUE!</v>
      </c>
    </row>
    <row r="2511" ht="15.75" customHeight="1">
      <c r="A2511" s="1" t="s">
        <v>1196</v>
      </c>
      <c r="B2511" s="1" t="s">
        <v>5599</v>
      </c>
      <c r="C2511" s="1" t="s">
        <v>5600</v>
      </c>
      <c r="D2511" s="1" t="s">
        <v>4162</v>
      </c>
      <c r="E2511" s="1" t="s">
        <v>10</v>
      </c>
      <c r="F2511" s="1" t="str">
        <f>IFERROR(__xludf.DUMMYFUNCTION("GOOGLETRANSLATE(C2511,""fr"",""en"")"),"#VALUE!")</f>
        <v>#VALUE!</v>
      </c>
    </row>
    <row r="2512" ht="15.75" customHeight="1">
      <c r="A2512" s="1" t="s">
        <v>1196</v>
      </c>
      <c r="B2512" s="1" t="s">
        <v>5601</v>
      </c>
      <c r="C2512" s="1" t="s">
        <v>5602</v>
      </c>
      <c r="D2512" s="1" t="s">
        <v>4162</v>
      </c>
      <c r="E2512" s="1" t="s">
        <v>10</v>
      </c>
      <c r="F2512" s="1" t="str">
        <f>IFERROR(__xludf.DUMMYFUNCTION("GOOGLETRANSLATE(C2512,""fr"",""en"")"),"#VALUE!")</f>
        <v>#VALUE!</v>
      </c>
    </row>
    <row r="2513" ht="15.75" customHeight="1">
      <c r="A2513" s="1" t="s">
        <v>1196</v>
      </c>
      <c r="B2513" s="1" t="s">
        <v>5603</v>
      </c>
      <c r="C2513" s="1" t="s">
        <v>5604</v>
      </c>
      <c r="D2513" s="1" t="s">
        <v>4162</v>
      </c>
      <c r="E2513" s="1" t="s">
        <v>10</v>
      </c>
      <c r="F2513" s="1" t="str">
        <f>IFERROR(__xludf.DUMMYFUNCTION("GOOGLETRANSLATE(C2513,""fr"",""en"")"),"I am satisfied with this insurance because to offer you better prices than the competitors.
This is why I assured my two vehicles.
Cordially.")</f>
        <v>I am satisfied with this insurance because to offer you better prices than the competitors.
This is why I assured my two vehicles.
Cordially.</v>
      </c>
    </row>
    <row r="2514" ht="15.75" customHeight="1">
      <c r="A2514" s="1" t="s">
        <v>1196</v>
      </c>
      <c r="B2514" s="1" t="s">
        <v>5605</v>
      </c>
      <c r="C2514" s="1" t="s">
        <v>5606</v>
      </c>
      <c r="D2514" s="1" t="s">
        <v>4162</v>
      </c>
      <c r="E2514" s="1" t="s">
        <v>10</v>
      </c>
      <c r="F2514" s="1" t="str">
        <f>IFERROR(__xludf.DUMMYFUNCTION("GOOGLETRANSLATE(C2514,""fr"",""en"")"),"#VALUE!")</f>
        <v>#VALUE!</v>
      </c>
    </row>
    <row r="2515" ht="15.75" customHeight="1">
      <c r="A2515" s="1" t="s">
        <v>1196</v>
      </c>
      <c r="B2515" s="1" t="s">
        <v>5607</v>
      </c>
      <c r="C2515" s="1" t="s">
        <v>5608</v>
      </c>
      <c r="D2515" s="1" t="s">
        <v>4162</v>
      </c>
      <c r="E2515" s="1" t="s">
        <v>10</v>
      </c>
      <c r="F2515" s="1" t="str">
        <f>IFERROR(__xludf.DUMMYFUNCTION("GOOGLETRANSLATE(C2515,""fr"",""en"")"),"#VALUE!")</f>
        <v>#VALUE!</v>
      </c>
    </row>
    <row r="2516" ht="15.75" customHeight="1">
      <c r="A2516" s="1" t="s">
        <v>1196</v>
      </c>
      <c r="B2516" s="1" t="s">
        <v>5609</v>
      </c>
      <c r="C2516" s="1" t="s">
        <v>5610</v>
      </c>
      <c r="D2516" s="1" t="s">
        <v>4162</v>
      </c>
      <c r="E2516" s="1" t="s">
        <v>10</v>
      </c>
      <c r="F2516" s="1" t="str">
        <f>IFERROR(__xludf.DUMMYFUNCTION("GOOGLETRANSLATE(C2516,""fr"",""en"")"),"#VALUE!")</f>
        <v>#VALUE!</v>
      </c>
    </row>
    <row r="2517" ht="15.75" customHeight="1">
      <c r="A2517" s="1" t="s">
        <v>1196</v>
      </c>
      <c r="B2517" s="1" t="s">
        <v>5611</v>
      </c>
      <c r="C2517" s="1" t="s">
        <v>5612</v>
      </c>
      <c r="D2517" s="1" t="s">
        <v>4162</v>
      </c>
      <c r="E2517" s="1" t="s">
        <v>10</v>
      </c>
      <c r="F2517" s="1" t="str">
        <f>IFERROR(__xludf.DUMMYFUNCTION("GOOGLETRANSLATE(C2517,""fr"",""en"")"),"#VALUE!")</f>
        <v>#VALUE!</v>
      </c>
    </row>
    <row r="2518" ht="15.75" customHeight="1">
      <c r="A2518" s="1" t="s">
        <v>1196</v>
      </c>
      <c r="B2518" s="1" t="s">
        <v>5613</v>
      </c>
      <c r="C2518" s="1" t="s">
        <v>5614</v>
      </c>
      <c r="D2518" s="1" t="s">
        <v>4162</v>
      </c>
      <c r="E2518" s="1" t="s">
        <v>10</v>
      </c>
      <c r="F2518" s="1" t="str">
        <f>IFERROR(__xludf.DUMMYFUNCTION("GOOGLETRANSLATE(C2518,""fr"",""en"")"),"#VALUE!")</f>
        <v>#VALUE!</v>
      </c>
    </row>
    <row r="2519" ht="15.75" customHeight="1">
      <c r="A2519" s="1" t="s">
        <v>1207</v>
      </c>
      <c r="B2519" s="1" t="s">
        <v>5615</v>
      </c>
      <c r="C2519" s="1" t="s">
        <v>5616</v>
      </c>
      <c r="D2519" s="1" t="s">
        <v>4162</v>
      </c>
      <c r="E2519" s="1" t="s">
        <v>10</v>
      </c>
      <c r="F2519" s="1" t="str">
        <f>IFERROR(__xludf.DUMMYFUNCTION("GOOGLETRANSLATE(C2519,""fr"",""en"")"),"#VALUE!")</f>
        <v>#VALUE!</v>
      </c>
    </row>
    <row r="2520" ht="15.75" customHeight="1">
      <c r="A2520" s="1" t="s">
        <v>1207</v>
      </c>
      <c r="B2520" s="1" t="s">
        <v>5617</v>
      </c>
      <c r="C2520" s="1" t="s">
        <v>5618</v>
      </c>
      <c r="D2520" s="1" t="s">
        <v>4162</v>
      </c>
      <c r="E2520" s="1" t="s">
        <v>10</v>
      </c>
      <c r="F2520" s="1" t="str">
        <f>IFERROR(__xludf.DUMMYFUNCTION("GOOGLETRANSLATE(C2520,""fr"",""en"")"),"#VALUE!")</f>
        <v>#VALUE!</v>
      </c>
    </row>
    <row r="2521" ht="15.75" customHeight="1">
      <c r="A2521" s="1" t="s">
        <v>1207</v>
      </c>
      <c r="B2521" s="1" t="s">
        <v>5619</v>
      </c>
      <c r="C2521" s="1" t="s">
        <v>5620</v>
      </c>
      <c r="D2521" s="1" t="s">
        <v>4162</v>
      </c>
      <c r="E2521" s="1" t="s">
        <v>10</v>
      </c>
      <c r="F2521" s="1" t="str">
        <f>IFERROR(__xludf.DUMMYFUNCTION("GOOGLETRANSLATE(C2521,""fr"",""en"")"),"#VALUE!")</f>
        <v>#VALUE!</v>
      </c>
    </row>
    <row r="2522" ht="15.75" customHeight="1">
      <c r="A2522" s="1" t="s">
        <v>1207</v>
      </c>
      <c r="B2522" s="1" t="s">
        <v>5621</v>
      </c>
      <c r="C2522" s="1" t="s">
        <v>5622</v>
      </c>
      <c r="D2522" s="1" t="s">
        <v>4162</v>
      </c>
      <c r="E2522" s="1" t="s">
        <v>10</v>
      </c>
      <c r="F2522" s="1" t="str">
        <f>IFERROR(__xludf.DUMMYFUNCTION("GOOGLETRANSLATE(C2522,""fr"",""en"")"),"I am satisfied, simple insurance, cheap especially for the formulas it offers.
Easy to join, listen and help
I recommend")</f>
        <v>I am satisfied, simple insurance, cheap especially for the formulas it offers.
Easy to join, listen and help
I recommend</v>
      </c>
    </row>
    <row r="2523" ht="15.75" customHeight="1">
      <c r="A2523" s="1" t="s">
        <v>1207</v>
      </c>
      <c r="B2523" s="1" t="s">
        <v>5623</v>
      </c>
      <c r="C2523" s="1" t="s">
        <v>5624</v>
      </c>
      <c r="D2523" s="1" t="s">
        <v>4162</v>
      </c>
      <c r="E2523" s="1" t="s">
        <v>10</v>
      </c>
      <c r="F2523" s="1" t="str">
        <f>IFERROR(__xludf.DUMMYFUNCTION("GOOGLETRANSLATE(C2523,""fr"",""en"")"),"#VALUE!")</f>
        <v>#VALUE!</v>
      </c>
    </row>
    <row r="2524" ht="15.75" customHeight="1">
      <c r="A2524" s="1" t="s">
        <v>1207</v>
      </c>
      <c r="B2524" s="1" t="s">
        <v>5625</v>
      </c>
      <c r="C2524" s="1" t="s">
        <v>5626</v>
      </c>
      <c r="D2524" s="1" t="s">
        <v>4162</v>
      </c>
      <c r="E2524" s="1" t="s">
        <v>10</v>
      </c>
      <c r="F2524" s="1" t="str">
        <f>IFERROR(__xludf.DUMMYFUNCTION("GOOGLETRANSLATE(C2524,""fr"",""en"")"),"#VALUE!")</f>
        <v>#VALUE!</v>
      </c>
    </row>
    <row r="2525" ht="15.75" customHeight="1">
      <c r="A2525" s="1" t="s">
        <v>1207</v>
      </c>
      <c r="B2525" s="1" t="s">
        <v>5627</v>
      </c>
      <c r="C2525" s="1" t="s">
        <v>5628</v>
      </c>
      <c r="D2525" s="1" t="s">
        <v>4162</v>
      </c>
      <c r="E2525" s="1" t="s">
        <v>10</v>
      </c>
      <c r="F2525" s="1" t="str">
        <f>IFERROR(__xludf.DUMMYFUNCTION("GOOGLETRANSLATE(C2525,""fr"",""en"")"),"#VALUE!")</f>
        <v>#VALUE!</v>
      </c>
    </row>
    <row r="2526" ht="15.75" customHeight="1">
      <c r="A2526" s="1" t="s">
        <v>1207</v>
      </c>
      <c r="B2526" s="1" t="s">
        <v>5629</v>
      </c>
      <c r="C2526" s="1" t="s">
        <v>5630</v>
      </c>
      <c r="D2526" s="1" t="s">
        <v>4162</v>
      </c>
      <c r="E2526" s="1" t="s">
        <v>10</v>
      </c>
      <c r="F2526" s="1" t="str">
        <f>IFERROR(__xludf.DUMMYFUNCTION("GOOGLETRANSLATE(C2526,""fr"",""en"")"),"#VALUE!")</f>
        <v>#VALUE!</v>
      </c>
    </row>
    <row r="2527" ht="15.75" customHeight="1">
      <c r="A2527" s="1" t="s">
        <v>1207</v>
      </c>
      <c r="B2527" s="1" t="s">
        <v>5631</v>
      </c>
      <c r="C2527" s="1" t="s">
        <v>5632</v>
      </c>
      <c r="D2527" s="1" t="s">
        <v>4162</v>
      </c>
      <c r="E2527" s="1" t="s">
        <v>10</v>
      </c>
      <c r="F2527" s="1" t="str">
        <f>IFERROR(__xludf.DUMMYFUNCTION("GOOGLETRANSLATE(C2527,""fr"",""en"")"),"#VALUE!")</f>
        <v>#VALUE!</v>
      </c>
    </row>
    <row r="2528" ht="15.75" customHeight="1">
      <c r="A2528" s="1" t="s">
        <v>1207</v>
      </c>
      <c r="B2528" s="1" t="s">
        <v>5633</v>
      </c>
      <c r="C2528" s="1" t="s">
        <v>5634</v>
      </c>
      <c r="D2528" s="1" t="s">
        <v>4162</v>
      </c>
      <c r="E2528" s="1" t="s">
        <v>10</v>
      </c>
      <c r="F2528" s="1" t="str">
        <f>IFERROR(__xludf.DUMMYFUNCTION("GOOGLETRANSLATE(C2528,""fr"",""en"")"),"#VALUE!")</f>
        <v>#VALUE!</v>
      </c>
    </row>
    <row r="2529" ht="15.75" customHeight="1">
      <c r="A2529" s="1" t="s">
        <v>1207</v>
      </c>
      <c r="B2529" s="1" t="s">
        <v>5635</v>
      </c>
      <c r="C2529" s="1" t="s">
        <v>5636</v>
      </c>
      <c r="D2529" s="1" t="s">
        <v>4162</v>
      </c>
      <c r="E2529" s="1" t="s">
        <v>10</v>
      </c>
      <c r="F2529" s="1" t="str">
        <f>IFERROR(__xludf.DUMMYFUNCTION("GOOGLETRANSLATE(C2529,""fr"",""en"")"),"#VALUE!")</f>
        <v>#VALUE!</v>
      </c>
    </row>
    <row r="2530" ht="15.75" customHeight="1">
      <c r="A2530" s="1" t="s">
        <v>1207</v>
      </c>
      <c r="B2530" s="1" t="s">
        <v>5637</v>
      </c>
      <c r="C2530" s="1" t="s">
        <v>5638</v>
      </c>
      <c r="D2530" s="1" t="s">
        <v>4162</v>
      </c>
      <c r="E2530" s="1" t="s">
        <v>10</v>
      </c>
      <c r="F2530" s="1" t="str">
        <f>IFERROR(__xludf.DUMMYFUNCTION("GOOGLETRANSLATE(C2530,""fr"",""en"")"),"#VALUE!")</f>
        <v>#VALUE!</v>
      </c>
    </row>
    <row r="2531" ht="15.75" customHeight="1">
      <c r="A2531" s="1" t="s">
        <v>1207</v>
      </c>
      <c r="B2531" s="1" t="s">
        <v>5639</v>
      </c>
      <c r="C2531" s="1" t="s">
        <v>5640</v>
      </c>
      <c r="D2531" s="1" t="s">
        <v>4162</v>
      </c>
      <c r="E2531" s="1" t="s">
        <v>10</v>
      </c>
      <c r="F2531" s="1" t="str">
        <f>IFERROR(__xludf.DUMMYFUNCTION("GOOGLETRANSLATE(C2531,""fr"",""en"")"),"#VALUE!")</f>
        <v>#VALUE!</v>
      </c>
    </row>
    <row r="2532" ht="15.75" customHeight="1">
      <c r="A2532" s="1" t="s">
        <v>1207</v>
      </c>
      <c r="B2532" s="1" t="s">
        <v>5641</v>
      </c>
      <c r="C2532" s="1" t="s">
        <v>5642</v>
      </c>
      <c r="D2532" s="1" t="s">
        <v>4162</v>
      </c>
      <c r="E2532" s="1" t="s">
        <v>10</v>
      </c>
      <c r="F2532" s="1" t="str">
        <f>IFERROR(__xludf.DUMMYFUNCTION("GOOGLETRANSLATE(C2532,""fr"",""en"")"),"#VALUE!")</f>
        <v>#VALUE!</v>
      </c>
    </row>
    <row r="2533" ht="15.75" customHeight="1">
      <c r="A2533" s="1" t="s">
        <v>1207</v>
      </c>
      <c r="B2533" s="1" t="s">
        <v>5643</v>
      </c>
      <c r="C2533" s="1" t="s">
        <v>5644</v>
      </c>
      <c r="D2533" s="1" t="s">
        <v>4162</v>
      </c>
      <c r="E2533" s="1" t="s">
        <v>10</v>
      </c>
      <c r="F2533" s="1" t="str">
        <f>IFERROR(__xludf.DUMMYFUNCTION("GOOGLETRANSLATE(C2533,""fr"",""en"")"),"#VALUE!")</f>
        <v>#VALUE!</v>
      </c>
    </row>
    <row r="2534" ht="15.75" customHeight="1">
      <c r="A2534" s="1" t="s">
        <v>1207</v>
      </c>
      <c r="B2534" s="1" t="s">
        <v>5645</v>
      </c>
      <c r="C2534" s="1" t="s">
        <v>5646</v>
      </c>
      <c r="D2534" s="1" t="s">
        <v>4162</v>
      </c>
      <c r="E2534" s="1" t="s">
        <v>10</v>
      </c>
      <c r="F2534" s="1" t="str">
        <f>IFERROR(__xludf.DUMMYFUNCTION("GOOGLETRANSLATE(C2534,""fr"",""en"")"),"#VALUE!")</f>
        <v>#VALUE!</v>
      </c>
    </row>
    <row r="2535" ht="15.75" customHeight="1">
      <c r="A2535" s="1" t="s">
        <v>1207</v>
      </c>
      <c r="B2535" s="1" t="s">
        <v>5647</v>
      </c>
      <c r="C2535" s="1" t="s">
        <v>5648</v>
      </c>
      <c r="D2535" s="1" t="s">
        <v>4162</v>
      </c>
      <c r="E2535" s="1" t="s">
        <v>10</v>
      </c>
      <c r="F2535" s="1" t="str">
        <f>IFERROR(__xludf.DUMMYFUNCTION("GOOGLETRANSLATE(C2535,""fr"",""en"")"),"#VALUE!")</f>
        <v>#VALUE!</v>
      </c>
    </row>
    <row r="2536" ht="15.75" customHeight="1">
      <c r="A2536" s="1" t="s">
        <v>1224</v>
      </c>
      <c r="B2536" s="1" t="s">
        <v>5649</v>
      </c>
      <c r="C2536" s="1" t="s">
        <v>5650</v>
      </c>
      <c r="D2536" s="1" t="s">
        <v>4162</v>
      </c>
      <c r="E2536" s="1" t="s">
        <v>10</v>
      </c>
      <c r="F2536" s="1" t="str">
        <f>IFERROR(__xludf.DUMMYFUNCTION("GOOGLETRANSLATE(C2536,""fr"",""en"")"),"#VALUE!")</f>
        <v>#VALUE!</v>
      </c>
    </row>
    <row r="2537" ht="15.75" customHeight="1">
      <c r="A2537" s="1" t="s">
        <v>1224</v>
      </c>
      <c r="B2537" s="1" t="s">
        <v>5651</v>
      </c>
      <c r="C2537" s="1" t="s">
        <v>5652</v>
      </c>
      <c r="D2537" s="1" t="s">
        <v>4162</v>
      </c>
      <c r="E2537" s="1" t="s">
        <v>10</v>
      </c>
      <c r="F2537" s="1" t="str">
        <f>IFERROR(__xludf.DUMMYFUNCTION("GOOGLETRANSLATE(C2537,""fr"",""en"")"),"#VALUE!")</f>
        <v>#VALUE!</v>
      </c>
    </row>
    <row r="2538" ht="15.75" customHeight="1">
      <c r="A2538" s="1" t="s">
        <v>1224</v>
      </c>
      <c r="B2538" s="1" t="s">
        <v>5653</v>
      </c>
      <c r="C2538" s="1" t="s">
        <v>5654</v>
      </c>
      <c r="D2538" s="1" t="s">
        <v>4162</v>
      </c>
      <c r="E2538" s="1" t="s">
        <v>10</v>
      </c>
      <c r="F2538" s="1" t="str">
        <f>IFERROR(__xludf.DUMMYFUNCTION("GOOGLETRANSLATE(C2538,""fr"",""en"")"),"For the moment nothing to report.
We will see the rest.
All I can say is that the site is practical and easy to use. The news is available.")</f>
        <v>For the moment nothing to report.
We will see the rest.
All I can say is that the site is practical and easy to use. The news is available.</v>
      </c>
    </row>
    <row r="2539" ht="15.75" customHeight="1">
      <c r="A2539" s="1" t="s">
        <v>1224</v>
      </c>
      <c r="B2539" s="1" t="s">
        <v>5655</v>
      </c>
      <c r="C2539" s="1" t="s">
        <v>5656</v>
      </c>
      <c r="D2539" s="1" t="s">
        <v>4162</v>
      </c>
      <c r="E2539" s="1" t="s">
        <v>10</v>
      </c>
      <c r="F2539" s="1" t="str">
        <f>IFERROR(__xludf.DUMMYFUNCTION("GOOGLETRANSLATE(C2539,""fr"",""en"")"),"#VALUE!")</f>
        <v>#VALUE!</v>
      </c>
    </row>
    <row r="2540" ht="15.75" customHeight="1">
      <c r="A2540" s="1" t="s">
        <v>1224</v>
      </c>
      <c r="B2540" s="1" t="s">
        <v>5657</v>
      </c>
      <c r="C2540" s="1" t="s">
        <v>5658</v>
      </c>
      <c r="D2540" s="1" t="s">
        <v>4162</v>
      </c>
      <c r="E2540" s="1" t="s">
        <v>10</v>
      </c>
      <c r="F2540" s="1" t="str">
        <f>IFERROR(__xludf.DUMMYFUNCTION("GOOGLETRANSLATE(C2540,""fr"",""en"")"),"#VALUE!")</f>
        <v>#VALUE!</v>
      </c>
    </row>
    <row r="2541" ht="15.75" customHeight="1">
      <c r="A2541" s="1" t="s">
        <v>1224</v>
      </c>
      <c r="B2541" s="1" t="s">
        <v>5659</v>
      </c>
      <c r="C2541" s="1" t="s">
        <v>5660</v>
      </c>
      <c r="D2541" s="1" t="s">
        <v>4162</v>
      </c>
      <c r="E2541" s="1" t="s">
        <v>10</v>
      </c>
      <c r="F2541" s="1" t="str">
        <f>IFERROR(__xludf.DUMMYFUNCTION("GOOGLETRANSLATE(C2541,""fr"",""en"")"),"#VALUE!")</f>
        <v>#VALUE!</v>
      </c>
    </row>
    <row r="2542" ht="15.75" customHeight="1">
      <c r="A2542" s="1" t="s">
        <v>1224</v>
      </c>
      <c r="B2542" s="1" t="s">
        <v>5661</v>
      </c>
      <c r="C2542" s="1" t="s">
        <v>5662</v>
      </c>
      <c r="D2542" s="1" t="s">
        <v>4162</v>
      </c>
      <c r="E2542" s="1" t="s">
        <v>10</v>
      </c>
      <c r="F2542" s="1" t="str">
        <f>IFERROR(__xludf.DUMMYFUNCTION("GOOGLETRANSLATE(C2542,""fr"",""en"")"),"#VALUE!")</f>
        <v>#VALUE!</v>
      </c>
    </row>
    <row r="2543" ht="15.75" customHeight="1">
      <c r="A2543" s="1" t="s">
        <v>1224</v>
      </c>
      <c r="B2543" s="1" t="s">
        <v>5663</v>
      </c>
      <c r="C2543" s="1" t="s">
        <v>5664</v>
      </c>
      <c r="D2543" s="1" t="s">
        <v>4162</v>
      </c>
      <c r="E2543" s="1" t="s">
        <v>10</v>
      </c>
      <c r="F2543" s="1" t="str">
        <f>IFERROR(__xludf.DUMMYFUNCTION("GOOGLETRANSLATE(C2543,""fr"",""en"")"),"#VALUE!")</f>
        <v>#VALUE!</v>
      </c>
    </row>
    <row r="2544" ht="15.75" customHeight="1">
      <c r="A2544" s="1" t="s">
        <v>1224</v>
      </c>
      <c r="B2544" s="1" t="s">
        <v>5665</v>
      </c>
      <c r="C2544" s="1" t="s">
        <v>5666</v>
      </c>
      <c r="D2544" s="1" t="s">
        <v>4162</v>
      </c>
      <c r="E2544" s="1" t="s">
        <v>10</v>
      </c>
      <c r="F2544" s="1" t="str">
        <f>IFERROR(__xludf.DUMMYFUNCTION("GOOGLETRANSLATE(C2544,""fr"",""en"")"),"#VALUE!")</f>
        <v>#VALUE!</v>
      </c>
    </row>
    <row r="2545" ht="15.75" customHeight="1">
      <c r="A2545" s="1" t="s">
        <v>1224</v>
      </c>
      <c r="B2545" s="1" t="s">
        <v>5667</v>
      </c>
      <c r="C2545" s="1" t="s">
        <v>5668</v>
      </c>
      <c r="D2545" s="1" t="s">
        <v>4162</v>
      </c>
      <c r="E2545" s="1" t="s">
        <v>10</v>
      </c>
      <c r="F2545" s="1" t="str">
        <f>IFERROR(__xludf.DUMMYFUNCTION("GOOGLETRANSLATE(C2545,""fr"",""en"")"),"#VALUE!")</f>
        <v>#VALUE!</v>
      </c>
    </row>
    <row r="2546" ht="15.75" customHeight="1">
      <c r="A2546" s="1" t="s">
        <v>1224</v>
      </c>
      <c r="B2546" s="1" t="s">
        <v>5669</v>
      </c>
      <c r="C2546" s="1" t="s">
        <v>5670</v>
      </c>
      <c r="D2546" s="1" t="s">
        <v>4162</v>
      </c>
      <c r="E2546" s="1" t="s">
        <v>10</v>
      </c>
      <c r="F2546" s="1" t="str">
        <f>IFERROR(__xludf.DUMMYFUNCTION("GOOGLETRANSLATE(C2546,""fr"",""en"")"),"#VALUE!")</f>
        <v>#VALUE!</v>
      </c>
    </row>
    <row r="2547" ht="15.75" customHeight="1">
      <c r="A2547" s="1" t="s">
        <v>1224</v>
      </c>
      <c r="B2547" s="1" t="s">
        <v>5671</v>
      </c>
      <c r="C2547" s="1" t="s">
        <v>5672</v>
      </c>
      <c r="D2547" s="1" t="s">
        <v>4162</v>
      </c>
      <c r="E2547" s="1" t="s">
        <v>10</v>
      </c>
      <c r="F2547" s="1" t="str">
        <f>IFERROR(__xludf.DUMMYFUNCTION("GOOGLETRANSLATE(C2547,""fr"",""en"")"),"#VALUE!")</f>
        <v>#VALUE!</v>
      </c>
    </row>
    <row r="2548" ht="15.75" customHeight="1">
      <c r="A2548" s="1" t="s">
        <v>1224</v>
      </c>
      <c r="B2548" s="1" t="s">
        <v>5673</v>
      </c>
      <c r="C2548" s="1" t="s">
        <v>5674</v>
      </c>
      <c r="D2548" s="1" t="s">
        <v>4162</v>
      </c>
      <c r="E2548" s="1" t="s">
        <v>10</v>
      </c>
      <c r="F2548" s="1" t="str">
        <f>IFERROR(__xludf.DUMMYFUNCTION("GOOGLETRANSLATE(C2548,""fr"",""en"")"),"#VALUE!")</f>
        <v>#VALUE!</v>
      </c>
    </row>
    <row r="2549" ht="15.75" customHeight="1">
      <c r="A2549" s="1" t="s">
        <v>1224</v>
      </c>
      <c r="B2549" s="1" t="s">
        <v>5675</v>
      </c>
      <c r="C2549" s="1" t="s">
        <v>5676</v>
      </c>
      <c r="D2549" s="1" t="s">
        <v>4162</v>
      </c>
      <c r="E2549" s="1" t="s">
        <v>10</v>
      </c>
      <c r="F2549" s="1" t="str">
        <f>IFERROR(__xludf.DUMMYFUNCTION("GOOGLETRANSLATE(C2549,""fr"",""en"")"),"#VALUE!")</f>
        <v>#VALUE!</v>
      </c>
    </row>
    <row r="2550" ht="15.75" customHeight="1">
      <c r="A2550" s="1" t="s">
        <v>1243</v>
      </c>
      <c r="B2550" s="1" t="s">
        <v>5677</v>
      </c>
      <c r="C2550" s="1" t="s">
        <v>5678</v>
      </c>
      <c r="D2550" s="1" t="s">
        <v>4162</v>
      </c>
      <c r="E2550" s="1" t="s">
        <v>10</v>
      </c>
      <c r="F2550" s="1" t="str">
        <f>IFERROR(__xludf.DUMMYFUNCTION("GOOGLETRANSLATE(C2550,""fr"",""en"")"),"#VALUE!")</f>
        <v>#VALUE!</v>
      </c>
    </row>
    <row r="2551" ht="15.75" customHeight="1">
      <c r="A2551" s="1" t="s">
        <v>1243</v>
      </c>
      <c r="B2551" s="1" t="s">
        <v>5679</v>
      </c>
      <c r="C2551" s="1" t="s">
        <v>5680</v>
      </c>
      <c r="D2551" s="1" t="s">
        <v>4162</v>
      </c>
      <c r="E2551" s="1" t="s">
        <v>10</v>
      </c>
      <c r="F2551" s="1" t="str">
        <f>IFERROR(__xludf.DUMMYFUNCTION("GOOGLETRANSLATE(C2551,""fr"",""en"")"),"#VALUE!")</f>
        <v>#VALUE!</v>
      </c>
    </row>
    <row r="2552" ht="15.75" customHeight="1">
      <c r="A2552" s="1" t="s">
        <v>1243</v>
      </c>
      <c r="B2552" s="1" t="s">
        <v>5681</v>
      </c>
      <c r="C2552" s="1" t="s">
        <v>5682</v>
      </c>
      <c r="D2552" s="1" t="s">
        <v>4162</v>
      </c>
      <c r="E2552" s="1" t="s">
        <v>10</v>
      </c>
      <c r="F2552" s="1" t="str">
        <f>IFERROR(__xludf.DUMMYFUNCTION("GOOGLETRANSLATE(C2552,""fr"",""en"")"),"#VALUE!")</f>
        <v>#VALUE!</v>
      </c>
    </row>
    <row r="2553" ht="15.75" customHeight="1">
      <c r="A2553" s="1" t="s">
        <v>1243</v>
      </c>
      <c r="B2553" s="1" t="s">
        <v>5683</v>
      </c>
      <c r="C2553" s="1" t="s">
        <v>5684</v>
      </c>
      <c r="D2553" s="1" t="s">
        <v>4162</v>
      </c>
      <c r="E2553" s="1" t="s">
        <v>10</v>
      </c>
      <c r="F2553" s="1" t="str">
        <f>IFERROR(__xludf.DUMMYFUNCTION("GOOGLETRANSLATE(C2553,""fr"",""en"")"),"#VALUE!")</f>
        <v>#VALUE!</v>
      </c>
    </row>
    <row r="2554" ht="15.75" customHeight="1">
      <c r="A2554" s="1" t="s">
        <v>1243</v>
      </c>
      <c r="B2554" s="1" t="s">
        <v>5685</v>
      </c>
      <c r="C2554" s="1" t="s">
        <v>5686</v>
      </c>
      <c r="D2554" s="1" t="s">
        <v>4162</v>
      </c>
      <c r="E2554" s="1" t="s">
        <v>10</v>
      </c>
      <c r="F2554" s="1" t="str">
        <f>IFERROR(__xludf.DUMMYFUNCTION("GOOGLETRANSLATE(C2554,""fr"",""en"")"),"#VALUE!")</f>
        <v>#VALUE!</v>
      </c>
    </row>
    <row r="2555" ht="15.75" customHeight="1">
      <c r="A2555" s="1" t="s">
        <v>1243</v>
      </c>
      <c r="B2555" s="1" t="s">
        <v>5687</v>
      </c>
      <c r="C2555" s="1" t="s">
        <v>5688</v>
      </c>
      <c r="D2555" s="1" t="s">
        <v>4162</v>
      </c>
      <c r="E2555" s="1" t="s">
        <v>10</v>
      </c>
      <c r="F2555" s="1" t="str">
        <f>IFERROR(__xludf.DUMMYFUNCTION("GOOGLETRANSLATE(C2555,""fr"",""en"")"),"#VALUE!")</f>
        <v>#VALUE!</v>
      </c>
    </row>
    <row r="2556" ht="15.75" customHeight="1">
      <c r="A2556" s="1" t="s">
        <v>1243</v>
      </c>
      <c r="B2556" s="1" t="s">
        <v>5689</v>
      </c>
      <c r="C2556" s="1" t="s">
        <v>5690</v>
      </c>
      <c r="D2556" s="1" t="s">
        <v>4162</v>
      </c>
      <c r="E2556" s="1" t="s">
        <v>10</v>
      </c>
      <c r="F2556" s="1" t="str">
        <f>IFERROR(__xludf.DUMMYFUNCTION("GOOGLETRANSLATE(C2556,""fr"",""en"")"),"#VALUE!")</f>
        <v>#VALUE!</v>
      </c>
    </row>
    <row r="2557" ht="15.75" customHeight="1">
      <c r="A2557" s="1" t="s">
        <v>1243</v>
      </c>
      <c r="B2557" s="1" t="s">
        <v>5691</v>
      </c>
      <c r="C2557" s="1" t="s">
        <v>5692</v>
      </c>
      <c r="D2557" s="1" t="s">
        <v>4162</v>
      </c>
      <c r="E2557" s="1" t="s">
        <v>10</v>
      </c>
      <c r="F2557" s="1" t="str">
        <f>IFERROR(__xludf.DUMMYFUNCTION("GOOGLETRANSLATE(C2557,""fr"",""en"")"),"#VALUE!")</f>
        <v>#VALUE!</v>
      </c>
    </row>
    <row r="2558" ht="15.75" customHeight="1">
      <c r="A2558" s="1" t="s">
        <v>1243</v>
      </c>
      <c r="B2558" s="1" t="s">
        <v>5693</v>
      </c>
      <c r="C2558" s="1" t="s">
        <v>5694</v>
      </c>
      <c r="D2558" s="1" t="s">
        <v>4162</v>
      </c>
      <c r="E2558" s="1" t="s">
        <v>10</v>
      </c>
      <c r="F2558" s="1" t="str">
        <f>IFERROR(__xludf.DUMMYFUNCTION("GOOGLETRANSLATE(C2558,""fr"",""en"")"),"#VALUE!")</f>
        <v>#VALUE!</v>
      </c>
    </row>
    <row r="2559" ht="15.75" customHeight="1">
      <c r="A2559" s="1" t="s">
        <v>1243</v>
      </c>
      <c r="B2559" s="1" t="s">
        <v>5695</v>
      </c>
      <c r="C2559" s="1" t="s">
        <v>5696</v>
      </c>
      <c r="D2559" s="1" t="s">
        <v>4162</v>
      </c>
      <c r="E2559" s="1" t="s">
        <v>10</v>
      </c>
      <c r="F2559" s="1" t="str">
        <f>IFERROR(__xludf.DUMMYFUNCTION("GOOGLETRANSLATE(C2559,""fr"",""en"")"),"#VALUE!")</f>
        <v>#VALUE!</v>
      </c>
    </row>
    <row r="2560" ht="15.75" customHeight="1">
      <c r="A2560" s="1" t="s">
        <v>1243</v>
      </c>
      <c r="B2560" s="1" t="s">
        <v>5697</v>
      </c>
      <c r="C2560" s="1" t="s">
        <v>5698</v>
      </c>
      <c r="D2560" s="1" t="s">
        <v>4162</v>
      </c>
      <c r="E2560" s="1" t="s">
        <v>10</v>
      </c>
      <c r="F2560" s="1" t="str">
        <f>IFERROR(__xludf.DUMMYFUNCTION("GOOGLETRANSLATE(C2560,""fr"",""en"")"),"#VALUE!")</f>
        <v>#VALUE!</v>
      </c>
    </row>
    <row r="2561" ht="15.75" customHeight="1">
      <c r="A2561" s="1" t="s">
        <v>1243</v>
      </c>
      <c r="B2561" s="1" t="s">
        <v>5699</v>
      </c>
      <c r="C2561" s="1" t="s">
        <v>5700</v>
      </c>
      <c r="D2561" s="1" t="s">
        <v>4162</v>
      </c>
      <c r="E2561" s="1" t="s">
        <v>10</v>
      </c>
      <c r="F2561" s="1" t="str">
        <f>IFERROR(__xludf.DUMMYFUNCTION("GOOGLETRANSLATE(C2561,""fr"",""en"")"),"#VALUE!")</f>
        <v>#VALUE!</v>
      </c>
    </row>
    <row r="2562" ht="15.75" customHeight="1">
      <c r="A2562" s="1" t="s">
        <v>1243</v>
      </c>
      <c r="B2562" s="1" t="s">
        <v>5701</v>
      </c>
      <c r="C2562" s="1" t="s">
        <v>5702</v>
      </c>
      <c r="D2562" s="1" t="s">
        <v>4162</v>
      </c>
      <c r="E2562" s="1" t="s">
        <v>10</v>
      </c>
      <c r="F2562" s="1" t="str">
        <f>IFERROR(__xludf.DUMMYFUNCTION("GOOGLETRANSLATE(C2562,""fr"",""en"")"),"#VALUE!")</f>
        <v>#VALUE!</v>
      </c>
    </row>
    <row r="2563" ht="15.75" customHeight="1">
      <c r="A2563" s="1" t="s">
        <v>1243</v>
      </c>
      <c r="B2563" s="1" t="s">
        <v>5703</v>
      </c>
      <c r="C2563" s="1" t="s">
        <v>5704</v>
      </c>
      <c r="D2563" s="1" t="s">
        <v>4162</v>
      </c>
      <c r="E2563" s="1" t="s">
        <v>10</v>
      </c>
      <c r="F2563" s="1" t="str">
        <f>IFERROR(__xludf.DUMMYFUNCTION("GOOGLETRANSLATE(C2563,""fr"",""en"")"),"#VALUE!")</f>
        <v>#VALUE!</v>
      </c>
    </row>
    <row r="2564" ht="15.75" customHeight="1">
      <c r="A2564" s="1" t="s">
        <v>1266</v>
      </c>
      <c r="B2564" s="1" t="s">
        <v>5705</v>
      </c>
      <c r="C2564" s="1" t="s">
        <v>5706</v>
      </c>
      <c r="D2564" s="1" t="s">
        <v>4162</v>
      </c>
      <c r="E2564" s="1" t="s">
        <v>10</v>
      </c>
      <c r="F2564" s="1" t="str">
        <f>IFERROR(__xludf.DUMMYFUNCTION("GOOGLETRANSLATE(C2564,""fr"",""en"")"),"#VALUE!")</f>
        <v>#VALUE!</v>
      </c>
    </row>
    <row r="2565" ht="15.75" customHeight="1">
      <c r="A2565" s="1" t="s">
        <v>1266</v>
      </c>
      <c r="B2565" s="1" t="s">
        <v>5707</v>
      </c>
      <c r="C2565" s="1" t="s">
        <v>5708</v>
      </c>
      <c r="D2565" s="1" t="s">
        <v>4162</v>
      </c>
      <c r="E2565" s="1" t="s">
        <v>10</v>
      </c>
      <c r="F2565" s="1" t="str">
        <f>IFERROR(__xludf.DUMMYFUNCTION("GOOGLETRANSLATE(C2565,""fr"",""en"")"),"#VALUE!")</f>
        <v>#VALUE!</v>
      </c>
    </row>
    <row r="2566" ht="15.75" customHeight="1">
      <c r="A2566" s="1" t="s">
        <v>1266</v>
      </c>
      <c r="B2566" s="1" t="s">
        <v>5709</v>
      </c>
      <c r="C2566" s="1" t="s">
        <v>5710</v>
      </c>
      <c r="D2566" s="1" t="s">
        <v>4162</v>
      </c>
      <c r="E2566" s="1" t="s">
        <v>10</v>
      </c>
      <c r="F2566" s="1" t="str">
        <f>IFERROR(__xludf.DUMMYFUNCTION("GOOGLETRANSLATE(C2566,""fr"",""en"")"),"#VALUE!")</f>
        <v>#VALUE!</v>
      </c>
    </row>
    <row r="2567" ht="15.75" customHeight="1">
      <c r="A2567" s="1" t="s">
        <v>1266</v>
      </c>
      <c r="B2567" s="1" t="s">
        <v>5711</v>
      </c>
      <c r="C2567" s="1" t="s">
        <v>5712</v>
      </c>
      <c r="D2567" s="1" t="s">
        <v>4162</v>
      </c>
      <c r="E2567" s="1" t="s">
        <v>10</v>
      </c>
      <c r="F2567" s="1" t="str">
        <f>IFERROR(__xludf.DUMMYFUNCTION("GOOGLETRANSLATE(C2567,""fr"",""en"")"),"#VALUE!")</f>
        <v>#VALUE!</v>
      </c>
    </row>
    <row r="2568" ht="15.75" customHeight="1">
      <c r="A2568" s="1" t="s">
        <v>1266</v>
      </c>
      <c r="B2568" s="1" t="s">
        <v>5713</v>
      </c>
      <c r="C2568" s="1" t="s">
        <v>5714</v>
      </c>
      <c r="D2568" s="1" t="s">
        <v>4162</v>
      </c>
      <c r="E2568" s="1" t="s">
        <v>10</v>
      </c>
      <c r="F2568" s="1" t="str">
        <f>IFERROR(__xludf.DUMMYFUNCTION("GOOGLETRANSLATE(C2568,""fr"",""en"")"),"#VALUE!")</f>
        <v>#VALUE!</v>
      </c>
    </row>
    <row r="2569" ht="15.75" customHeight="1">
      <c r="A2569" s="1" t="s">
        <v>1266</v>
      </c>
      <c r="B2569" s="1" t="s">
        <v>5715</v>
      </c>
      <c r="C2569" s="1" t="s">
        <v>5716</v>
      </c>
      <c r="D2569" s="1" t="s">
        <v>4162</v>
      </c>
      <c r="E2569" s="1" t="s">
        <v>10</v>
      </c>
      <c r="F2569" s="1" t="str">
        <f>IFERROR(__xludf.DUMMYFUNCTION("GOOGLETRANSLATE(C2569,""fr"",""en"")"),"#VALUE!")</f>
        <v>#VALUE!</v>
      </c>
    </row>
    <row r="2570" ht="15.75" customHeight="1">
      <c r="A2570" s="1" t="s">
        <v>1266</v>
      </c>
      <c r="B2570" s="1" t="s">
        <v>5717</v>
      </c>
      <c r="C2570" s="1" t="s">
        <v>5718</v>
      </c>
      <c r="D2570" s="1" t="s">
        <v>4162</v>
      </c>
      <c r="E2570" s="1" t="s">
        <v>10</v>
      </c>
      <c r="F2570" s="1" t="str">
        <f>IFERROR(__xludf.DUMMYFUNCTION("GOOGLETRANSLATE(C2570,""fr"",""en"")"),"#VALUE!")</f>
        <v>#VALUE!</v>
      </c>
    </row>
    <row r="2571" ht="15.75" customHeight="1">
      <c r="A2571" s="1" t="s">
        <v>1266</v>
      </c>
      <c r="B2571" s="1" t="s">
        <v>5719</v>
      </c>
      <c r="C2571" s="1" t="s">
        <v>5720</v>
      </c>
      <c r="D2571" s="1" t="s">
        <v>4162</v>
      </c>
      <c r="E2571" s="1" t="s">
        <v>10</v>
      </c>
      <c r="F2571" s="1" t="str">
        <f>IFERROR(__xludf.DUMMYFUNCTION("GOOGLETRANSLATE(C2571,""fr"",""en"")"),"#VALUE!")</f>
        <v>#VALUE!</v>
      </c>
    </row>
    <row r="2572" ht="15.75" customHeight="1">
      <c r="A2572" s="1" t="s">
        <v>1266</v>
      </c>
      <c r="B2572" s="1" t="s">
        <v>5721</v>
      </c>
      <c r="C2572" s="1" t="s">
        <v>5722</v>
      </c>
      <c r="D2572" s="1" t="s">
        <v>4162</v>
      </c>
      <c r="E2572" s="1" t="s">
        <v>10</v>
      </c>
      <c r="F2572" s="1" t="str">
        <f>IFERROR(__xludf.DUMMYFUNCTION("GOOGLETRANSLATE(C2572,""fr"",""en"")"),"#VALUE!")</f>
        <v>#VALUE!</v>
      </c>
    </row>
    <row r="2573" ht="15.75" customHeight="1">
      <c r="A2573" s="1" t="s">
        <v>1266</v>
      </c>
      <c r="B2573" s="1" t="s">
        <v>5723</v>
      </c>
      <c r="C2573" s="1" t="s">
        <v>5724</v>
      </c>
      <c r="D2573" s="1" t="s">
        <v>4162</v>
      </c>
      <c r="E2573" s="1" t="s">
        <v>10</v>
      </c>
      <c r="F2573" s="1" t="str">
        <f>IFERROR(__xludf.DUMMYFUNCTION("GOOGLETRANSLATE(C2573,""fr"",""en"")"),"#VALUE!")</f>
        <v>#VALUE!</v>
      </c>
    </row>
    <row r="2574" ht="15.75" customHeight="1">
      <c r="A2574" s="1" t="s">
        <v>1277</v>
      </c>
      <c r="B2574" s="1" t="s">
        <v>5725</v>
      </c>
      <c r="C2574" s="1" t="s">
        <v>5726</v>
      </c>
      <c r="D2574" s="1" t="s">
        <v>4162</v>
      </c>
      <c r="E2574" s="1" t="s">
        <v>10</v>
      </c>
      <c r="F2574" s="1" t="str">
        <f>IFERROR(__xludf.DUMMYFUNCTION("GOOGLETRANSLATE(C2574,""fr"",""en"")"),"#VALUE!")</f>
        <v>#VALUE!</v>
      </c>
    </row>
    <row r="2575" ht="15.75" customHeight="1">
      <c r="A2575" s="1" t="s">
        <v>1277</v>
      </c>
      <c r="B2575" s="1" t="s">
        <v>5727</v>
      </c>
      <c r="C2575" s="1" t="s">
        <v>5728</v>
      </c>
      <c r="D2575" s="1" t="s">
        <v>4162</v>
      </c>
      <c r="E2575" s="1" t="s">
        <v>10</v>
      </c>
      <c r="F2575" s="1" t="str">
        <f>IFERROR(__xludf.DUMMYFUNCTION("GOOGLETRANSLATE(C2575,""fr"",""en"")"),"#VALUE!")</f>
        <v>#VALUE!</v>
      </c>
    </row>
    <row r="2576" ht="15.75" customHeight="1">
      <c r="A2576" s="1" t="s">
        <v>1277</v>
      </c>
      <c r="B2576" s="1" t="s">
        <v>5729</v>
      </c>
      <c r="C2576" s="1" t="s">
        <v>5730</v>
      </c>
      <c r="D2576" s="1" t="s">
        <v>4162</v>
      </c>
      <c r="E2576" s="1" t="s">
        <v>10</v>
      </c>
      <c r="F2576" s="1" t="str">
        <f>IFERROR(__xludf.DUMMYFUNCTION("GOOGLETRANSLATE(C2576,""fr"",""en"")"),"#VALUE!")</f>
        <v>#VALUE!</v>
      </c>
    </row>
    <row r="2577" ht="15.75" customHeight="1">
      <c r="A2577" s="1" t="s">
        <v>1277</v>
      </c>
      <c r="B2577" s="1" t="s">
        <v>5731</v>
      </c>
      <c r="C2577" s="1" t="s">
        <v>5732</v>
      </c>
      <c r="D2577" s="1" t="s">
        <v>4162</v>
      </c>
      <c r="E2577" s="1" t="s">
        <v>10</v>
      </c>
      <c r="F2577" s="1" t="str">
        <f>IFERROR(__xludf.DUMMYFUNCTION("GOOGLETRANSLATE(C2577,""fr"",""en"")"),"#VALUE!")</f>
        <v>#VALUE!</v>
      </c>
    </row>
    <row r="2578" ht="15.75" customHeight="1">
      <c r="A2578" s="1" t="s">
        <v>1277</v>
      </c>
      <c r="B2578" s="1" t="s">
        <v>5733</v>
      </c>
      <c r="C2578" s="1" t="s">
        <v>5734</v>
      </c>
      <c r="D2578" s="1" t="s">
        <v>4162</v>
      </c>
      <c r="E2578" s="1" t="s">
        <v>10</v>
      </c>
      <c r="F2578" s="1" t="str">
        <f>IFERROR(__xludf.DUMMYFUNCTION("GOOGLETRANSLATE(C2578,""fr"",""en"")"),"#VALUE!")</f>
        <v>#VALUE!</v>
      </c>
    </row>
    <row r="2579" ht="15.75" customHeight="1">
      <c r="A2579" s="1" t="s">
        <v>1277</v>
      </c>
      <c r="B2579" s="1" t="s">
        <v>5735</v>
      </c>
      <c r="C2579" s="1" t="s">
        <v>5736</v>
      </c>
      <c r="D2579" s="1" t="s">
        <v>4162</v>
      </c>
      <c r="E2579" s="1" t="s">
        <v>10</v>
      </c>
      <c r="F2579" s="1" t="str">
        <f>IFERROR(__xludf.DUMMYFUNCTION("GOOGLETRANSLATE(C2579,""fr"",""en"")"),"#VALUE!")</f>
        <v>#VALUE!</v>
      </c>
    </row>
    <row r="2580" ht="15.75" customHeight="1">
      <c r="A2580" s="1" t="s">
        <v>1277</v>
      </c>
      <c r="B2580" s="1" t="s">
        <v>5737</v>
      </c>
      <c r="C2580" s="1" t="s">
        <v>5738</v>
      </c>
      <c r="D2580" s="1" t="s">
        <v>4162</v>
      </c>
      <c r="E2580" s="1" t="s">
        <v>10</v>
      </c>
      <c r="F2580" s="1" t="str">
        <f>IFERROR(__xludf.DUMMYFUNCTION("GOOGLETRANSLATE(C2580,""fr"",""en"")"),"#VALUE!")</f>
        <v>#VALUE!</v>
      </c>
    </row>
    <row r="2581" ht="15.75" customHeight="1">
      <c r="A2581" s="1" t="s">
        <v>1277</v>
      </c>
      <c r="B2581" s="1" t="s">
        <v>5739</v>
      </c>
      <c r="C2581" s="1" t="s">
        <v>5740</v>
      </c>
      <c r="D2581" s="1" t="s">
        <v>4162</v>
      </c>
      <c r="E2581" s="1" t="s">
        <v>10</v>
      </c>
      <c r="F2581" s="1" t="str">
        <f>IFERROR(__xludf.DUMMYFUNCTION("GOOGLETRANSLATE(C2581,""fr"",""en"")"),"#VALUE!")</f>
        <v>#VALUE!</v>
      </c>
    </row>
    <row r="2582" ht="15.75" customHeight="1">
      <c r="A2582" s="1" t="s">
        <v>1277</v>
      </c>
      <c r="B2582" s="1" t="s">
        <v>5741</v>
      </c>
      <c r="C2582" s="1" t="s">
        <v>5742</v>
      </c>
      <c r="D2582" s="1" t="s">
        <v>4162</v>
      </c>
      <c r="E2582" s="1" t="s">
        <v>10</v>
      </c>
      <c r="F2582" s="1" t="str">
        <f>IFERROR(__xludf.DUMMYFUNCTION("GOOGLETRANSLATE(C2582,""fr"",""en"")"),"#VALUE!")</f>
        <v>#VALUE!</v>
      </c>
    </row>
    <row r="2583" ht="15.75" customHeight="1">
      <c r="A2583" s="1" t="s">
        <v>1277</v>
      </c>
      <c r="B2583" s="1" t="s">
        <v>5743</v>
      </c>
      <c r="C2583" s="1" t="s">
        <v>5744</v>
      </c>
      <c r="D2583" s="1" t="s">
        <v>4162</v>
      </c>
      <c r="E2583" s="1" t="s">
        <v>10</v>
      </c>
      <c r="F2583" s="1" t="str">
        <f>IFERROR(__xludf.DUMMYFUNCTION("GOOGLETRANSLATE(C2583,""fr"",""en"")"),"#VALUE!")</f>
        <v>#VALUE!</v>
      </c>
    </row>
    <row r="2584" ht="15.75" customHeight="1">
      <c r="A2584" s="1" t="s">
        <v>1288</v>
      </c>
      <c r="B2584" s="1" t="s">
        <v>5745</v>
      </c>
      <c r="C2584" s="1" t="s">
        <v>5746</v>
      </c>
      <c r="D2584" s="1" t="s">
        <v>4162</v>
      </c>
      <c r="E2584" s="1" t="s">
        <v>10</v>
      </c>
      <c r="F2584" s="1" t="str">
        <f>IFERROR(__xludf.DUMMYFUNCTION("GOOGLETRANSLATE(C2584,""fr"",""en"")"),"#VALUE!")</f>
        <v>#VALUE!</v>
      </c>
    </row>
    <row r="2585" ht="15.75" customHeight="1">
      <c r="A2585" s="1" t="s">
        <v>1288</v>
      </c>
      <c r="B2585" s="1" t="s">
        <v>5747</v>
      </c>
      <c r="C2585" s="1" t="s">
        <v>5748</v>
      </c>
      <c r="D2585" s="1" t="s">
        <v>4162</v>
      </c>
      <c r="E2585" s="1" t="s">
        <v>10</v>
      </c>
      <c r="F2585" s="1" t="str">
        <f>IFERROR(__xludf.DUMMYFUNCTION("GOOGLETRANSLATE(C2585,""fr"",""en"")"),"#VALUE!")</f>
        <v>#VALUE!</v>
      </c>
    </row>
    <row r="2586" ht="15.75" customHeight="1">
      <c r="A2586" s="1" t="s">
        <v>1288</v>
      </c>
      <c r="B2586" s="1" t="s">
        <v>5749</v>
      </c>
      <c r="C2586" s="1" t="s">
        <v>5750</v>
      </c>
      <c r="D2586" s="1" t="s">
        <v>4162</v>
      </c>
      <c r="E2586" s="1" t="s">
        <v>10</v>
      </c>
      <c r="F2586" s="1" t="str">
        <f>IFERROR(__xludf.DUMMYFUNCTION("GOOGLETRANSLATE(C2586,""fr"",""en"")"),"#VALUE!")</f>
        <v>#VALUE!</v>
      </c>
    </row>
    <row r="2587" ht="15.75" customHeight="1">
      <c r="A2587" s="1" t="s">
        <v>1288</v>
      </c>
      <c r="B2587" s="1" t="s">
        <v>5751</v>
      </c>
      <c r="C2587" s="1" t="s">
        <v>5752</v>
      </c>
      <c r="D2587" s="1" t="s">
        <v>4162</v>
      </c>
      <c r="E2587" s="1" t="s">
        <v>10</v>
      </c>
      <c r="F2587" s="1" t="str">
        <f>IFERROR(__xludf.DUMMYFUNCTION("GOOGLETRANSLATE(C2587,""fr"",""en"")"),"Nothing to report for the moment, good customer service, easy to manage application, inexpensive compared to other insurances, very useful and motivating one drive service to drive well")</f>
        <v>Nothing to report for the moment, good customer service, easy to manage application, inexpensive compared to other insurances, very useful and motivating one drive service to drive well</v>
      </c>
    </row>
    <row r="2588" ht="15.75" customHeight="1">
      <c r="A2588" s="1" t="s">
        <v>1288</v>
      </c>
      <c r="B2588" s="1" t="s">
        <v>5753</v>
      </c>
      <c r="C2588" s="1" t="s">
        <v>5754</v>
      </c>
      <c r="D2588" s="1" t="s">
        <v>4162</v>
      </c>
      <c r="E2588" s="1" t="s">
        <v>10</v>
      </c>
      <c r="F2588" s="1" t="str">
        <f>IFERROR(__xludf.DUMMYFUNCTION("GOOGLETRANSLATE(C2588,""fr"",""en"")"),"#VALUE!")</f>
        <v>#VALUE!</v>
      </c>
    </row>
    <row r="2589" ht="15.75" customHeight="1">
      <c r="A2589" s="1" t="s">
        <v>1288</v>
      </c>
      <c r="B2589" s="1" t="s">
        <v>5755</v>
      </c>
      <c r="C2589" s="1" t="s">
        <v>5756</v>
      </c>
      <c r="D2589" s="1" t="s">
        <v>4162</v>
      </c>
      <c r="E2589" s="1" t="s">
        <v>10</v>
      </c>
      <c r="F2589" s="1" t="str">
        <f>IFERROR(__xludf.DUMMYFUNCTION("GOOGLETRANSLATE(C2589,""fr"",""en"")"),"#VALUE!")</f>
        <v>#VALUE!</v>
      </c>
    </row>
    <row r="2590" ht="15.75" customHeight="1">
      <c r="A2590" s="1" t="s">
        <v>1288</v>
      </c>
      <c r="B2590" s="1" t="s">
        <v>5757</v>
      </c>
      <c r="C2590" s="1" t="s">
        <v>5758</v>
      </c>
      <c r="D2590" s="1" t="s">
        <v>4162</v>
      </c>
      <c r="E2590" s="1" t="s">
        <v>10</v>
      </c>
      <c r="F2590" s="1" t="str">
        <f>IFERROR(__xludf.DUMMYFUNCTION("GOOGLETRANSLATE(C2590,""fr"",""en"")"),"#VALUE!")</f>
        <v>#VALUE!</v>
      </c>
    </row>
    <row r="2591" ht="15.75" customHeight="1">
      <c r="A2591" s="1" t="s">
        <v>1288</v>
      </c>
      <c r="B2591" s="1" t="s">
        <v>5759</v>
      </c>
      <c r="C2591" s="1" t="s">
        <v>5760</v>
      </c>
      <c r="D2591" s="1" t="s">
        <v>4162</v>
      </c>
      <c r="E2591" s="1" t="s">
        <v>10</v>
      </c>
      <c r="F2591" s="1" t="str">
        <f>IFERROR(__xludf.DUMMYFUNCTION("GOOGLETRANSLATE(C2591,""fr"",""en"")"),"#VALUE!")</f>
        <v>#VALUE!</v>
      </c>
    </row>
    <row r="2592" ht="15.75" customHeight="1">
      <c r="A2592" s="1" t="s">
        <v>1288</v>
      </c>
      <c r="B2592" s="1" t="s">
        <v>5761</v>
      </c>
      <c r="C2592" s="1" t="s">
        <v>5762</v>
      </c>
      <c r="D2592" s="1" t="s">
        <v>4162</v>
      </c>
      <c r="E2592" s="1" t="s">
        <v>10</v>
      </c>
      <c r="F2592" s="1" t="str">
        <f>IFERROR(__xludf.DUMMYFUNCTION("GOOGLETRANSLATE(C2592,""fr"",""en"")"),"#VALUE!")</f>
        <v>#VALUE!</v>
      </c>
    </row>
    <row r="2593" ht="15.75" customHeight="1">
      <c r="A2593" s="1" t="s">
        <v>1288</v>
      </c>
      <c r="B2593" s="1" t="s">
        <v>5763</v>
      </c>
      <c r="C2593" s="1" t="s">
        <v>5764</v>
      </c>
      <c r="D2593" s="1" t="s">
        <v>4162</v>
      </c>
      <c r="E2593" s="1" t="s">
        <v>10</v>
      </c>
      <c r="F2593" s="1" t="str">
        <f>IFERROR(__xludf.DUMMYFUNCTION("GOOGLETRANSLATE(C2593,""fr"",""en"")"),"#VALUE!")</f>
        <v>#VALUE!</v>
      </c>
    </row>
    <row r="2594" ht="15.75" customHeight="1">
      <c r="A2594" s="1" t="s">
        <v>1288</v>
      </c>
      <c r="B2594" s="1" t="s">
        <v>5765</v>
      </c>
      <c r="C2594" s="1" t="s">
        <v>5766</v>
      </c>
      <c r="D2594" s="1" t="s">
        <v>4162</v>
      </c>
      <c r="E2594" s="1" t="s">
        <v>10</v>
      </c>
      <c r="F2594" s="1" t="str">
        <f>IFERROR(__xludf.DUMMYFUNCTION("GOOGLETRANSLATE(C2594,""fr"",""en"")"),"#VALUE!")</f>
        <v>#VALUE!</v>
      </c>
    </row>
    <row r="2595" ht="15.75" customHeight="1">
      <c r="A2595" s="1" t="s">
        <v>1288</v>
      </c>
      <c r="B2595" s="1" t="s">
        <v>5767</v>
      </c>
      <c r="C2595" s="1" t="s">
        <v>5768</v>
      </c>
      <c r="D2595" s="1" t="s">
        <v>4162</v>
      </c>
      <c r="E2595" s="1" t="s">
        <v>10</v>
      </c>
      <c r="F2595" s="1" t="str">
        <f>IFERROR(__xludf.DUMMYFUNCTION("GOOGLETRANSLATE(C2595,""fr"",""en"")"),"#VALUE!")</f>
        <v>#VALUE!</v>
      </c>
    </row>
    <row r="2596" ht="15.75" customHeight="1">
      <c r="A2596" s="1" t="s">
        <v>1288</v>
      </c>
      <c r="B2596" s="1" t="s">
        <v>5769</v>
      </c>
      <c r="C2596" s="1" t="s">
        <v>5770</v>
      </c>
      <c r="D2596" s="1" t="s">
        <v>4162</v>
      </c>
      <c r="E2596" s="1" t="s">
        <v>10</v>
      </c>
      <c r="F2596" s="1" t="str">
        <f>IFERROR(__xludf.DUMMYFUNCTION("GOOGLETRANSLATE(C2596,""fr"",""en"")"),"#VALUE!")</f>
        <v>#VALUE!</v>
      </c>
    </row>
    <row r="2597" ht="15.75" customHeight="1">
      <c r="A2597" s="1" t="s">
        <v>1288</v>
      </c>
      <c r="B2597" s="1" t="s">
        <v>5771</v>
      </c>
      <c r="C2597" s="1" t="s">
        <v>5772</v>
      </c>
      <c r="D2597" s="1" t="s">
        <v>4162</v>
      </c>
      <c r="E2597" s="1" t="s">
        <v>10</v>
      </c>
      <c r="F2597" s="1" t="str">
        <f>IFERROR(__xludf.DUMMYFUNCTION("GOOGLETRANSLATE(C2597,""fr"",""en"")"),"#VALUE!")</f>
        <v>#VALUE!</v>
      </c>
    </row>
    <row r="2598" ht="15.75" customHeight="1">
      <c r="A2598" s="1" t="s">
        <v>1299</v>
      </c>
      <c r="B2598" s="1" t="s">
        <v>5773</v>
      </c>
      <c r="C2598" s="1" t="s">
        <v>5774</v>
      </c>
      <c r="D2598" s="1" t="s">
        <v>4162</v>
      </c>
      <c r="E2598" s="1" t="s">
        <v>10</v>
      </c>
      <c r="F2598" s="1" t="str">
        <f>IFERROR(__xludf.DUMMYFUNCTION("GOOGLETRANSLATE(C2598,""fr"",""en"")"),"#VALUE!")</f>
        <v>#VALUE!</v>
      </c>
    </row>
    <row r="2599" ht="15.75" customHeight="1">
      <c r="A2599" s="1" t="s">
        <v>1299</v>
      </c>
      <c r="B2599" s="1" t="s">
        <v>5775</v>
      </c>
      <c r="C2599" s="1" t="s">
        <v>5776</v>
      </c>
      <c r="D2599" s="1" t="s">
        <v>4162</v>
      </c>
      <c r="E2599" s="1" t="s">
        <v>10</v>
      </c>
      <c r="F2599" s="1" t="str">
        <f>IFERROR(__xludf.DUMMYFUNCTION("GOOGLETRANSLATE(C2599,""fr"",""en"")"),"#VALUE!")</f>
        <v>#VALUE!</v>
      </c>
    </row>
    <row r="2600" ht="15.75" customHeight="1">
      <c r="A2600" s="1" t="s">
        <v>1299</v>
      </c>
      <c r="B2600" s="1" t="s">
        <v>5777</v>
      </c>
      <c r="C2600" s="1" t="s">
        <v>5778</v>
      </c>
      <c r="D2600" s="1" t="s">
        <v>4162</v>
      </c>
      <c r="E2600" s="1" t="s">
        <v>10</v>
      </c>
      <c r="F2600" s="1" t="str">
        <f>IFERROR(__xludf.DUMMYFUNCTION("GOOGLETRANSLATE(C2600,""fr"",""en"")"),"#VALUE!")</f>
        <v>#VALUE!</v>
      </c>
    </row>
    <row r="2601" ht="15.75" customHeight="1">
      <c r="A2601" s="1" t="s">
        <v>1299</v>
      </c>
      <c r="B2601" s="1" t="s">
        <v>5779</v>
      </c>
      <c r="C2601" s="1" t="s">
        <v>5780</v>
      </c>
      <c r="D2601" s="1" t="s">
        <v>4162</v>
      </c>
      <c r="E2601" s="1" t="s">
        <v>10</v>
      </c>
      <c r="F2601" s="1" t="str">
        <f>IFERROR(__xludf.DUMMYFUNCTION("GOOGLETRANSLATE(C2601,""fr"",""en"")"),"#VALUE!")</f>
        <v>#VALUE!</v>
      </c>
    </row>
    <row r="2602" ht="15.75" customHeight="1">
      <c r="A2602" s="1" t="s">
        <v>1299</v>
      </c>
      <c r="B2602" s="1" t="s">
        <v>5781</v>
      </c>
      <c r="C2602" s="1" t="s">
        <v>5782</v>
      </c>
      <c r="D2602" s="1" t="s">
        <v>4162</v>
      </c>
      <c r="E2602" s="1" t="s">
        <v>10</v>
      </c>
      <c r="F2602" s="1" t="str">
        <f>IFERROR(__xludf.DUMMYFUNCTION("GOOGLETRANSLATE(C2602,""fr"",""en"")"),"#VALUE!")</f>
        <v>#VALUE!</v>
      </c>
    </row>
    <row r="2603" ht="15.75" customHeight="1">
      <c r="A2603" s="1" t="s">
        <v>1299</v>
      </c>
      <c r="B2603" s="1" t="s">
        <v>5783</v>
      </c>
      <c r="C2603" s="1" t="s">
        <v>5784</v>
      </c>
      <c r="D2603" s="1" t="s">
        <v>4162</v>
      </c>
      <c r="E2603" s="1" t="s">
        <v>10</v>
      </c>
      <c r="F2603" s="1" t="str">
        <f>IFERROR(__xludf.DUMMYFUNCTION("GOOGLETRANSLATE(C2603,""fr"",""en"")"),"#VALUE!")</f>
        <v>#VALUE!</v>
      </c>
    </row>
    <row r="2604" ht="15.75" customHeight="1">
      <c r="A2604" s="1" t="s">
        <v>1299</v>
      </c>
      <c r="B2604" s="1" t="s">
        <v>5785</v>
      </c>
      <c r="C2604" s="1" t="s">
        <v>5786</v>
      </c>
      <c r="D2604" s="1" t="s">
        <v>4162</v>
      </c>
      <c r="E2604" s="1" t="s">
        <v>10</v>
      </c>
      <c r="F2604" s="1" t="str">
        <f>IFERROR(__xludf.DUMMYFUNCTION("GOOGLETRANSLATE(C2604,""fr"",""en"")"),"#VALUE!")</f>
        <v>#VALUE!</v>
      </c>
    </row>
    <row r="2605" ht="15.75" customHeight="1">
      <c r="A2605" s="1" t="s">
        <v>1299</v>
      </c>
      <c r="B2605" s="1" t="s">
        <v>5787</v>
      </c>
      <c r="C2605" s="1" t="s">
        <v>5788</v>
      </c>
      <c r="D2605" s="1" t="s">
        <v>4162</v>
      </c>
      <c r="E2605" s="1" t="s">
        <v>10</v>
      </c>
      <c r="F2605" s="1" t="str">
        <f>IFERROR(__xludf.DUMMYFUNCTION("GOOGLETRANSLATE(C2605,""fr"",""en"")"),"#VALUE!")</f>
        <v>#VALUE!</v>
      </c>
    </row>
    <row r="2606" ht="15.75" customHeight="1">
      <c r="A2606" s="1" t="s">
        <v>1299</v>
      </c>
      <c r="B2606" s="1" t="s">
        <v>5789</v>
      </c>
      <c r="C2606" s="1" t="s">
        <v>5790</v>
      </c>
      <c r="D2606" s="1" t="s">
        <v>4162</v>
      </c>
      <c r="E2606" s="1" t="s">
        <v>10</v>
      </c>
      <c r="F2606" s="1" t="str">
        <f>IFERROR(__xludf.DUMMYFUNCTION("GOOGLETRANSLATE(C2606,""fr"",""en"")"),"#VALUE!")</f>
        <v>#VALUE!</v>
      </c>
    </row>
    <row r="2607" ht="15.75" customHeight="1">
      <c r="A2607" s="1" t="s">
        <v>1299</v>
      </c>
      <c r="B2607" s="1" t="s">
        <v>5791</v>
      </c>
      <c r="C2607" s="1" t="s">
        <v>5792</v>
      </c>
      <c r="D2607" s="1" t="s">
        <v>4162</v>
      </c>
      <c r="E2607" s="1" t="s">
        <v>10</v>
      </c>
      <c r="F2607" s="1" t="str">
        <f>IFERROR(__xludf.DUMMYFUNCTION("GOOGLETRANSLATE(C2607,""fr"",""en"")"),"#VALUE!")</f>
        <v>#VALUE!</v>
      </c>
    </row>
    <row r="2608" ht="15.75" customHeight="1">
      <c r="A2608" s="1" t="s">
        <v>1299</v>
      </c>
      <c r="B2608" s="1" t="s">
        <v>5793</v>
      </c>
      <c r="C2608" s="1" t="s">
        <v>5794</v>
      </c>
      <c r="D2608" s="1" t="s">
        <v>4162</v>
      </c>
      <c r="E2608" s="1" t="s">
        <v>10</v>
      </c>
      <c r="F2608" s="1" t="str">
        <f>IFERROR(__xludf.DUMMYFUNCTION("GOOGLETRANSLATE(C2608,""fr"",""en"")"),"#VALUE!")</f>
        <v>#VALUE!</v>
      </c>
    </row>
    <row r="2609" ht="15.75" customHeight="1">
      <c r="A2609" s="1" t="s">
        <v>1299</v>
      </c>
      <c r="B2609" s="1" t="s">
        <v>5795</v>
      </c>
      <c r="C2609" s="1" t="s">
        <v>5796</v>
      </c>
      <c r="D2609" s="1" t="s">
        <v>4162</v>
      </c>
      <c r="E2609" s="1" t="s">
        <v>10</v>
      </c>
      <c r="F2609" s="1" t="str">
        <f>IFERROR(__xludf.DUMMYFUNCTION("GOOGLETRANSLATE(C2609,""fr"",""en"")"),"#VALUE!")</f>
        <v>#VALUE!</v>
      </c>
    </row>
    <row r="2610" ht="15.75" customHeight="1">
      <c r="A2610" s="1" t="s">
        <v>1299</v>
      </c>
      <c r="B2610" s="1" t="s">
        <v>5797</v>
      </c>
      <c r="C2610" s="1" t="s">
        <v>5798</v>
      </c>
      <c r="D2610" s="1" t="s">
        <v>4162</v>
      </c>
      <c r="E2610" s="1" t="s">
        <v>10</v>
      </c>
      <c r="F2610" s="1" t="str">
        <f>IFERROR(__xludf.DUMMYFUNCTION("GOOGLETRANSLATE(C2610,""fr"",""en"")"),"#VALUE!")</f>
        <v>#VALUE!</v>
      </c>
    </row>
    <row r="2611" ht="15.75" customHeight="1">
      <c r="A2611" s="1" t="s">
        <v>1299</v>
      </c>
      <c r="B2611" s="1" t="s">
        <v>5799</v>
      </c>
      <c r="C2611" s="1" t="s">
        <v>5800</v>
      </c>
      <c r="D2611" s="1" t="s">
        <v>4162</v>
      </c>
      <c r="E2611" s="1" t="s">
        <v>10</v>
      </c>
      <c r="F2611" s="1" t="str">
        <f>IFERROR(__xludf.DUMMYFUNCTION("GOOGLETRANSLATE(C2611,""fr"",""en"")"),"#VALUE!")</f>
        <v>#VALUE!</v>
      </c>
    </row>
    <row r="2612" ht="15.75" customHeight="1">
      <c r="A2612" s="1" t="s">
        <v>1299</v>
      </c>
      <c r="B2612" s="1" t="s">
        <v>5801</v>
      </c>
      <c r="C2612" s="1" t="s">
        <v>5802</v>
      </c>
      <c r="D2612" s="1" t="s">
        <v>4162</v>
      </c>
      <c r="E2612" s="1" t="s">
        <v>10</v>
      </c>
      <c r="F2612" s="1" t="str">
        <f>IFERROR(__xludf.DUMMYFUNCTION("GOOGLETRANSLATE(C2612,""fr"",""en"")"),"#VALUE!")</f>
        <v>#VALUE!</v>
      </c>
    </row>
    <row r="2613" ht="15.75" customHeight="1">
      <c r="A2613" s="1" t="s">
        <v>1299</v>
      </c>
      <c r="B2613" s="1" t="s">
        <v>5803</v>
      </c>
      <c r="C2613" s="1" t="s">
        <v>5804</v>
      </c>
      <c r="D2613" s="1" t="s">
        <v>4162</v>
      </c>
      <c r="E2613" s="1" t="s">
        <v>10</v>
      </c>
      <c r="F2613" s="1" t="str">
        <f>IFERROR(__xludf.DUMMYFUNCTION("GOOGLETRANSLATE(C2613,""fr"",""en"")"),"#VALUE!")</f>
        <v>#VALUE!</v>
      </c>
    </row>
    <row r="2614" ht="15.75" customHeight="1">
      <c r="A2614" s="1" t="s">
        <v>1308</v>
      </c>
      <c r="B2614" s="1" t="s">
        <v>5805</v>
      </c>
      <c r="C2614" s="1" t="s">
        <v>5806</v>
      </c>
      <c r="D2614" s="1" t="s">
        <v>4162</v>
      </c>
      <c r="E2614" s="1" t="s">
        <v>10</v>
      </c>
      <c r="F2614" s="1" t="str">
        <f>IFERROR(__xludf.DUMMYFUNCTION("GOOGLETRANSLATE(C2614,""fr"",""en"")"),"#VALUE!")</f>
        <v>#VALUE!</v>
      </c>
    </row>
    <row r="2615" ht="15.75" customHeight="1">
      <c r="A2615" s="1" t="s">
        <v>1308</v>
      </c>
      <c r="B2615" s="1" t="s">
        <v>5807</v>
      </c>
      <c r="C2615" s="1" t="s">
        <v>5808</v>
      </c>
      <c r="D2615" s="1" t="s">
        <v>4162</v>
      </c>
      <c r="E2615" s="1" t="s">
        <v>10</v>
      </c>
      <c r="F2615" s="1" t="str">
        <f>IFERROR(__xludf.DUMMYFUNCTION("GOOGLETRANSLATE(C2615,""fr"",""en"")"),"#VALUE!")</f>
        <v>#VALUE!</v>
      </c>
    </row>
    <row r="2616" ht="15.75" customHeight="1">
      <c r="A2616" s="1" t="s">
        <v>1308</v>
      </c>
      <c r="B2616" s="1" t="s">
        <v>5809</v>
      </c>
      <c r="C2616" s="1" t="s">
        <v>5810</v>
      </c>
      <c r="D2616" s="1" t="s">
        <v>4162</v>
      </c>
      <c r="E2616" s="1" t="s">
        <v>10</v>
      </c>
      <c r="F2616" s="1" t="str">
        <f>IFERROR(__xludf.DUMMYFUNCTION("GOOGLETRANSLATE(C2616,""fr"",""en"")"),"#VALUE!")</f>
        <v>#VALUE!</v>
      </c>
    </row>
    <row r="2617" ht="15.75" customHeight="1">
      <c r="A2617" s="1" t="s">
        <v>1308</v>
      </c>
      <c r="B2617" s="1" t="s">
        <v>5811</v>
      </c>
      <c r="C2617" s="1" t="s">
        <v>5812</v>
      </c>
      <c r="D2617" s="1" t="s">
        <v>4162</v>
      </c>
      <c r="E2617" s="1" t="s">
        <v>10</v>
      </c>
      <c r="F2617" s="1" t="str">
        <f>IFERROR(__xludf.DUMMYFUNCTION("GOOGLETRANSLATE(C2617,""fr"",""en"")"),"#VALUE!")</f>
        <v>#VALUE!</v>
      </c>
    </row>
    <row r="2618" ht="15.75" customHeight="1">
      <c r="A2618" s="1" t="s">
        <v>1308</v>
      </c>
      <c r="B2618" s="1" t="s">
        <v>5813</v>
      </c>
      <c r="C2618" s="1" t="s">
        <v>5814</v>
      </c>
      <c r="D2618" s="1" t="s">
        <v>4162</v>
      </c>
      <c r="E2618" s="1" t="s">
        <v>10</v>
      </c>
      <c r="F2618" s="1" t="str">
        <f>IFERROR(__xludf.DUMMYFUNCTION("GOOGLETRANSLATE(C2618,""fr"",""en"")"),"#VALUE!")</f>
        <v>#VALUE!</v>
      </c>
    </row>
    <row r="2619" ht="15.75" customHeight="1">
      <c r="A2619" s="1" t="s">
        <v>1308</v>
      </c>
      <c r="B2619" s="1" t="s">
        <v>5815</v>
      </c>
      <c r="C2619" s="1" t="s">
        <v>5816</v>
      </c>
      <c r="D2619" s="1" t="s">
        <v>4162</v>
      </c>
      <c r="E2619" s="1" t="s">
        <v>10</v>
      </c>
      <c r="F2619" s="1" t="str">
        <f>IFERROR(__xludf.DUMMYFUNCTION("GOOGLETRANSLATE(C2619,""fr"",""en"")"),"#VALUE!")</f>
        <v>#VALUE!</v>
      </c>
    </row>
    <row r="2620" ht="15.75" customHeight="1">
      <c r="A2620" s="1" t="s">
        <v>1308</v>
      </c>
      <c r="B2620" s="1" t="s">
        <v>5817</v>
      </c>
      <c r="C2620" s="1" t="s">
        <v>5818</v>
      </c>
      <c r="D2620" s="1" t="s">
        <v>4162</v>
      </c>
      <c r="E2620" s="1" t="s">
        <v>10</v>
      </c>
      <c r="F2620" s="1" t="str">
        <f>IFERROR(__xludf.DUMMYFUNCTION("GOOGLETRANSLATE(C2620,""fr"",""en"")"),"#VALUE!")</f>
        <v>#VALUE!</v>
      </c>
    </row>
    <row r="2621" ht="15.75" customHeight="1">
      <c r="A2621" s="1" t="s">
        <v>1308</v>
      </c>
      <c r="B2621" s="1" t="s">
        <v>5819</v>
      </c>
      <c r="C2621" s="1" t="s">
        <v>5820</v>
      </c>
      <c r="D2621" s="1" t="s">
        <v>4162</v>
      </c>
      <c r="E2621" s="1" t="s">
        <v>10</v>
      </c>
      <c r="F2621" s="1" t="str">
        <f>IFERROR(__xludf.DUMMYFUNCTION("GOOGLETRANSLATE(C2621,""fr"",""en"")"),"#VALUE!")</f>
        <v>#VALUE!</v>
      </c>
    </row>
    <row r="2622" ht="15.75" customHeight="1">
      <c r="A2622" s="1" t="s">
        <v>1308</v>
      </c>
      <c r="B2622" s="1" t="s">
        <v>5821</v>
      </c>
      <c r="C2622" s="1" t="s">
        <v>5822</v>
      </c>
      <c r="D2622" s="1" t="s">
        <v>4162</v>
      </c>
      <c r="E2622" s="1" t="s">
        <v>10</v>
      </c>
      <c r="F2622" s="1" t="str">
        <f>IFERROR(__xludf.DUMMYFUNCTION("GOOGLETRANSLATE(C2622,""fr"",""en"")"),"RAS, satisfied with the price as well as the conditions. I recommend direct insurance. Quick and precise online quote, satisfied at any point of view. Nothing else to add.")</f>
        <v>RAS, satisfied with the price as well as the conditions. I recommend direct insurance. Quick and precise online quote, satisfied at any point of view. Nothing else to add.</v>
      </c>
    </row>
    <row r="2623" ht="15.75" customHeight="1">
      <c r="A2623" s="1" t="s">
        <v>1308</v>
      </c>
      <c r="B2623" s="1" t="s">
        <v>5823</v>
      </c>
      <c r="C2623" s="1" t="s">
        <v>5824</v>
      </c>
      <c r="D2623" s="1" t="s">
        <v>4162</v>
      </c>
      <c r="E2623" s="1" t="s">
        <v>10</v>
      </c>
      <c r="F2623" s="1" t="str">
        <f>IFERROR(__xludf.DUMMYFUNCTION("GOOGLETRANSLATE(C2623,""fr"",""en"")"),"#VALUE!")</f>
        <v>#VALUE!</v>
      </c>
    </row>
    <row r="2624" ht="15.75" customHeight="1">
      <c r="A2624" s="1" t="s">
        <v>1308</v>
      </c>
      <c r="B2624" s="1" t="s">
        <v>5825</v>
      </c>
      <c r="C2624" s="1" t="s">
        <v>5826</v>
      </c>
      <c r="D2624" s="1" t="s">
        <v>4162</v>
      </c>
      <c r="E2624" s="1" t="s">
        <v>10</v>
      </c>
      <c r="F2624" s="1" t="str">
        <f>IFERROR(__xludf.DUMMYFUNCTION("GOOGLETRANSLATE(C2624,""fr"",""en"")"),"#VALUE!")</f>
        <v>#VALUE!</v>
      </c>
    </row>
    <row r="2625" ht="15.75" customHeight="1">
      <c r="A2625" s="1" t="s">
        <v>1308</v>
      </c>
      <c r="B2625" s="1" t="s">
        <v>5827</v>
      </c>
      <c r="C2625" s="1" t="s">
        <v>5828</v>
      </c>
      <c r="D2625" s="1" t="s">
        <v>4162</v>
      </c>
      <c r="E2625" s="1" t="s">
        <v>10</v>
      </c>
      <c r="F2625" s="1" t="str">
        <f>IFERROR(__xludf.DUMMYFUNCTION("GOOGLETRANSLATE(C2625,""fr"",""en"")"),"#VALUE!")</f>
        <v>#VALUE!</v>
      </c>
    </row>
    <row r="2626" ht="15.75" customHeight="1">
      <c r="A2626" s="1" t="s">
        <v>1308</v>
      </c>
      <c r="B2626" s="1" t="s">
        <v>5829</v>
      </c>
      <c r="C2626" s="1" t="s">
        <v>5830</v>
      </c>
      <c r="D2626" s="1" t="s">
        <v>4162</v>
      </c>
      <c r="E2626" s="1" t="s">
        <v>10</v>
      </c>
      <c r="F2626" s="1" t="str">
        <f>IFERROR(__xludf.DUMMYFUNCTION("GOOGLETRANSLATE(C2626,""fr"",""en"")"),"#VALUE!")</f>
        <v>#VALUE!</v>
      </c>
    </row>
    <row r="2627" ht="15.75" customHeight="1">
      <c r="A2627" s="1" t="s">
        <v>1308</v>
      </c>
      <c r="B2627" s="1" t="s">
        <v>5831</v>
      </c>
      <c r="C2627" s="1" t="s">
        <v>5832</v>
      </c>
      <c r="D2627" s="1" t="s">
        <v>4162</v>
      </c>
      <c r="E2627" s="1" t="s">
        <v>10</v>
      </c>
      <c r="F2627" s="1" t="str">
        <f>IFERROR(__xludf.DUMMYFUNCTION("GOOGLETRANSLATE(C2627,""fr"",""en"")"),"#VALUE!")</f>
        <v>#VALUE!</v>
      </c>
    </row>
    <row r="2628" ht="15.75" customHeight="1">
      <c r="A2628" s="1" t="s">
        <v>1308</v>
      </c>
      <c r="B2628" s="1" t="s">
        <v>5833</v>
      </c>
      <c r="C2628" s="1" t="s">
        <v>5834</v>
      </c>
      <c r="D2628" s="1" t="s">
        <v>4162</v>
      </c>
      <c r="E2628" s="1" t="s">
        <v>10</v>
      </c>
      <c r="F2628" s="1" t="str">
        <f>IFERROR(__xludf.DUMMYFUNCTION("GOOGLETRANSLATE(C2628,""fr"",""en"")"),"#VALUE!")</f>
        <v>#VALUE!</v>
      </c>
    </row>
    <row r="2629" ht="15.75" customHeight="1">
      <c r="A2629" s="1" t="s">
        <v>1308</v>
      </c>
      <c r="B2629" s="1" t="s">
        <v>5835</v>
      </c>
      <c r="C2629" s="1" t="s">
        <v>5836</v>
      </c>
      <c r="D2629" s="1" t="s">
        <v>4162</v>
      </c>
      <c r="E2629" s="1" t="s">
        <v>10</v>
      </c>
      <c r="F2629" s="1" t="str">
        <f>IFERROR(__xludf.DUMMYFUNCTION("GOOGLETRANSLATE(C2629,""fr"",""en"")"),"#VALUE!")</f>
        <v>#VALUE!</v>
      </c>
    </row>
    <row r="2630" ht="15.75" customHeight="1">
      <c r="A2630" s="1" t="s">
        <v>1319</v>
      </c>
      <c r="B2630" s="1" t="s">
        <v>5837</v>
      </c>
      <c r="C2630" s="1" t="s">
        <v>5838</v>
      </c>
      <c r="D2630" s="1" t="s">
        <v>4162</v>
      </c>
      <c r="E2630" s="1" t="s">
        <v>10</v>
      </c>
      <c r="F2630" s="1" t="str">
        <f>IFERROR(__xludf.DUMMYFUNCTION("GOOGLETRANSLATE(C2630,""fr"",""en"")"),"#VALUE!")</f>
        <v>#VALUE!</v>
      </c>
    </row>
    <row r="2631" ht="15.75" customHeight="1">
      <c r="A2631" s="1" t="s">
        <v>1319</v>
      </c>
      <c r="B2631" s="1" t="s">
        <v>5839</v>
      </c>
      <c r="C2631" s="1" t="s">
        <v>5840</v>
      </c>
      <c r="D2631" s="1" t="s">
        <v>4162</v>
      </c>
      <c r="E2631" s="1" t="s">
        <v>10</v>
      </c>
      <c r="F2631" s="1" t="str">
        <f>IFERROR(__xludf.DUMMYFUNCTION("GOOGLETRANSLATE(C2631,""fr"",""en"")"),"#VALUE!")</f>
        <v>#VALUE!</v>
      </c>
    </row>
    <row r="2632" ht="15.75" customHeight="1">
      <c r="A2632" s="1" t="s">
        <v>1319</v>
      </c>
      <c r="B2632" s="1" t="s">
        <v>5841</v>
      </c>
      <c r="C2632" s="1" t="s">
        <v>5842</v>
      </c>
      <c r="D2632" s="1" t="s">
        <v>4162</v>
      </c>
      <c r="E2632" s="1" t="s">
        <v>10</v>
      </c>
      <c r="F2632" s="1" t="str">
        <f>IFERROR(__xludf.DUMMYFUNCTION("GOOGLETRANSLATE(C2632,""fr"",""en"")"),"#VALUE!")</f>
        <v>#VALUE!</v>
      </c>
    </row>
    <row r="2633" ht="15.75" customHeight="1">
      <c r="A2633" s="1" t="s">
        <v>1319</v>
      </c>
      <c r="B2633" s="1" t="s">
        <v>5843</v>
      </c>
      <c r="C2633" s="1" t="s">
        <v>5844</v>
      </c>
      <c r="D2633" s="1" t="s">
        <v>4162</v>
      </c>
      <c r="E2633" s="1" t="s">
        <v>10</v>
      </c>
      <c r="F2633" s="1" t="str">
        <f>IFERROR(__xludf.DUMMYFUNCTION("GOOGLETRANSLATE(C2633,""fr"",""en"")"),"#VALUE!")</f>
        <v>#VALUE!</v>
      </c>
    </row>
    <row r="2634" ht="15.75" customHeight="1">
      <c r="A2634" s="1" t="s">
        <v>1319</v>
      </c>
      <c r="B2634" s="1" t="s">
        <v>5845</v>
      </c>
      <c r="C2634" s="1" t="s">
        <v>5846</v>
      </c>
      <c r="D2634" s="1" t="s">
        <v>4162</v>
      </c>
      <c r="E2634" s="1" t="s">
        <v>10</v>
      </c>
      <c r="F2634" s="1" t="str">
        <f>IFERROR(__xludf.DUMMYFUNCTION("GOOGLETRANSLATE(C2634,""fr"",""en"")"),"#VALUE!")</f>
        <v>#VALUE!</v>
      </c>
    </row>
    <row r="2635" ht="15.75" customHeight="1">
      <c r="A2635" s="1" t="s">
        <v>1319</v>
      </c>
      <c r="B2635" s="1" t="s">
        <v>5847</v>
      </c>
      <c r="C2635" s="1" t="s">
        <v>5848</v>
      </c>
      <c r="D2635" s="1" t="s">
        <v>4162</v>
      </c>
      <c r="E2635" s="1" t="s">
        <v>10</v>
      </c>
      <c r="F2635" s="1" t="str">
        <f>IFERROR(__xludf.DUMMYFUNCTION("GOOGLETRANSLATE(C2635,""fr"",""en"")"),"#VALUE!")</f>
        <v>#VALUE!</v>
      </c>
    </row>
    <row r="2636" ht="15.75" customHeight="1">
      <c r="A2636" s="1" t="s">
        <v>1319</v>
      </c>
      <c r="B2636" s="1" t="s">
        <v>5849</v>
      </c>
      <c r="C2636" s="1" t="s">
        <v>5850</v>
      </c>
      <c r="D2636" s="1" t="s">
        <v>4162</v>
      </c>
      <c r="E2636" s="1" t="s">
        <v>10</v>
      </c>
      <c r="F2636" s="1" t="str">
        <f>IFERROR(__xludf.DUMMYFUNCTION("GOOGLETRANSLATE(C2636,""fr"",""en"")"),"#VALUE!")</f>
        <v>#VALUE!</v>
      </c>
    </row>
    <row r="2637" ht="15.75" customHeight="1">
      <c r="A2637" s="1" t="s">
        <v>1319</v>
      </c>
      <c r="B2637" s="1" t="s">
        <v>5851</v>
      </c>
      <c r="C2637" s="1" t="s">
        <v>5852</v>
      </c>
      <c r="D2637" s="1" t="s">
        <v>4162</v>
      </c>
      <c r="E2637" s="1" t="s">
        <v>10</v>
      </c>
      <c r="F2637" s="1" t="str">
        <f>IFERROR(__xludf.DUMMYFUNCTION("GOOGLETRANSLATE(C2637,""fr"",""en"")"),"#VALUE!")</f>
        <v>#VALUE!</v>
      </c>
    </row>
    <row r="2638" ht="15.75" customHeight="1">
      <c r="A2638" s="1" t="s">
        <v>1319</v>
      </c>
      <c r="B2638" s="1" t="s">
        <v>5853</v>
      </c>
      <c r="C2638" s="1" t="s">
        <v>5854</v>
      </c>
      <c r="D2638" s="1" t="s">
        <v>4162</v>
      </c>
      <c r="E2638" s="1" t="s">
        <v>10</v>
      </c>
      <c r="F2638" s="1" t="str">
        <f>IFERROR(__xludf.DUMMYFUNCTION("GOOGLETRANSLATE(C2638,""fr"",""en"")"),"#VALUE!")</f>
        <v>#VALUE!</v>
      </c>
    </row>
    <row r="2639" ht="15.75" customHeight="1">
      <c r="A2639" s="1" t="s">
        <v>1319</v>
      </c>
      <c r="B2639" s="1" t="s">
        <v>5855</v>
      </c>
      <c r="C2639" s="1" t="s">
        <v>5856</v>
      </c>
      <c r="D2639" s="1" t="s">
        <v>4162</v>
      </c>
      <c r="E2639" s="1" t="s">
        <v>10</v>
      </c>
      <c r="F2639" s="1" t="str">
        <f>IFERROR(__xludf.DUMMYFUNCTION("GOOGLETRANSLATE(C2639,""fr"",""en"")"),"#VALUE!")</f>
        <v>#VALUE!</v>
      </c>
    </row>
    <row r="2640" ht="15.75" customHeight="1">
      <c r="A2640" s="1" t="s">
        <v>1319</v>
      </c>
      <c r="B2640" s="1" t="s">
        <v>5857</v>
      </c>
      <c r="C2640" s="1" t="s">
        <v>5858</v>
      </c>
      <c r="D2640" s="1" t="s">
        <v>4162</v>
      </c>
      <c r="E2640" s="1" t="s">
        <v>10</v>
      </c>
      <c r="F2640" s="1" t="str">
        <f>IFERROR(__xludf.DUMMYFUNCTION("GOOGLETRANSLATE(C2640,""fr"",""en"")"),"Fast and simple, this is the first time that I have established a contract on the site, it went very well, despite that I have difficulties in computer science it was simple and quick")</f>
        <v>Fast and simple, this is the first time that I have established a contract on the site, it went very well, despite that I have difficulties in computer science it was simple and quick</v>
      </c>
    </row>
    <row r="2641" ht="15.75" customHeight="1">
      <c r="A2641" s="1" t="s">
        <v>1319</v>
      </c>
      <c r="B2641" s="1" t="s">
        <v>5859</v>
      </c>
      <c r="C2641" s="1" t="s">
        <v>5860</v>
      </c>
      <c r="D2641" s="1" t="s">
        <v>4162</v>
      </c>
      <c r="E2641" s="1" t="s">
        <v>10</v>
      </c>
      <c r="F2641" s="1" t="str">
        <f>IFERROR(__xludf.DUMMYFUNCTION("GOOGLETRANSLATE(C2641,""fr"",""en"")"),"#VALUE!")</f>
        <v>#VALUE!</v>
      </c>
    </row>
    <row r="2642" ht="15.75" customHeight="1">
      <c r="A2642" s="1" t="s">
        <v>1319</v>
      </c>
      <c r="B2642" s="1" t="s">
        <v>5861</v>
      </c>
      <c r="C2642" s="1" t="s">
        <v>5862</v>
      </c>
      <c r="D2642" s="1" t="s">
        <v>4162</v>
      </c>
      <c r="E2642" s="1" t="s">
        <v>10</v>
      </c>
      <c r="F2642" s="1" t="str">
        <f>IFERROR(__xludf.DUMMYFUNCTION("GOOGLETRANSLATE(C2642,""fr"",""en"")"),"#VALUE!")</f>
        <v>#VALUE!</v>
      </c>
    </row>
    <row r="2643" ht="15.75" customHeight="1">
      <c r="A2643" s="1" t="s">
        <v>1319</v>
      </c>
      <c r="B2643" s="1" t="s">
        <v>5863</v>
      </c>
      <c r="C2643" s="1" t="s">
        <v>5864</v>
      </c>
      <c r="D2643" s="1" t="s">
        <v>4162</v>
      </c>
      <c r="E2643" s="1" t="s">
        <v>10</v>
      </c>
      <c r="F2643" s="1" t="str">
        <f>IFERROR(__xludf.DUMMYFUNCTION("GOOGLETRANSLATE(C2643,""fr"",""en"")"),"#VALUE!")</f>
        <v>#VALUE!</v>
      </c>
    </row>
    <row r="2644" ht="15.75" customHeight="1">
      <c r="A2644" s="1" t="s">
        <v>1319</v>
      </c>
      <c r="B2644" s="1" t="s">
        <v>5865</v>
      </c>
      <c r="C2644" s="1" t="s">
        <v>5866</v>
      </c>
      <c r="D2644" s="1" t="s">
        <v>4162</v>
      </c>
      <c r="E2644" s="1" t="s">
        <v>10</v>
      </c>
      <c r="F2644" s="1" t="str">
        <f>IFERROR(__xludf.DUMMYFUNCTION("GOOGLETRANSLATE(C2644,""fr"",""en"")"),"#VALUE!")</f>
        <v>#VALUE!</v>
      </c>
    </row>
    <row r="2645" ht="15.75" customHeight="1">
      <c r="A2645" s="1" t="s">
        <v>1319</v>
      </c>
      <c r="B2645" s="1" t="s">
        <v>5867</v>
      </c>
      <c r="C2645" s="1" t="s">
        <v>5868</v>
      </c>
      <c r="D2645" s="1" t="s">
        <v>4162</v>
      </c>
      <c r="E2645" s="1" t="s">
        <v>10</v>
      </c>
      <c r="F2645" s="1" t="str">
        <f>IFERROR(__xludf.DUMMYFUNCTION("GOOGLETRANSLATE(C2645,""fr"",""en"")"),"#VALUE!")</f>
        <v>#VALUE!</v>
      </c>
    </row>
    <row r="2646" ht="15.75" customHeight="1">
      <c r="A2646" s="1" t="s">
        <v>1319</v>
      </c>
      <c r="B2646" s="1" t="s">
        <v>5869</v>
      </c>
      <c r="C2646" s="1" t="s">
        <v>5870</v>
      </c>
      <c r="D2646" s="1" t="s">
        <v>4162</v>
      </c>
      <c r="E2646" s="1" t="s">
        <v>10</v>
      </c>
      <c r="F2646" s="1" t="str">
        <f>IFERROR(__xludf.DUMMYFUNCTION("GOOGLETRANSLATE(C2646,""fr"",""en"")"),"#VALUE!")</f>
        <v>#VALUE!</v>
      </c>
    </row>
    <row r="2647" ht="15.75" customHeight="1">
      <c r="A2647" s="1" t="s">
        <v>1319</v>
      </c>
      <c r="B2647" s="1" t="s">
        <v>5871</v>
      </c>
      <c r="C2647" s="1" t="s">
        <v>5872</v>
      </c>
      <c r="D2647" s="1" t="s">
        <v>4162</v>
      </c>
      <c r="E2647" s="1" t="s">
        <v>10</v>
      </c>
      <c r="F2647" s="1" t="str">
        <f>IFERROR(__xludf.DUMMYFUNCTION("GOOGLETRANSLATE(C2647,""fr"",""en"")"),"#VALUE!")</f>
        <v>#VALUE!</v>
      </c>
    </row>
    <row r="2648" ht="15.75" customHeight="1">
      <c r="A2648" s="1" t="s">
        <v>1319</v>
      </c>
      <c r="B2648" s="1" t="s">
        <v>5873</v>
      </c>
      <c r="C2648" s="1" t="s">
        <v>5874</v>
      </c>
      <c r="D2648" s="1" t="s">
        <v>4162</v>
      </c>
      <c r="E2648" s="1" t="s">
        <v>10</v>
      </c>
      <c r="F2648" s="1" t="str">
        <f>IFERROR(__xludf.DUMMYFUNCTION("GOOGLETRANSLATE(C2648,""fr"",""en"")"),"#VALUE!")</f>
        <v>#VALUE!</v>
      </c>
    </row>
    <row r="2649" ht="15.75" customHeight="1">
      <c r="A2649" s="1" t="s">
        <v>1319</v>
      </c>
      <c r="B2649" s="1" t="s">
        <v>5875</v>
      </c>
      <c r="C2649" s="1" t="s">
        <v>5876</v>
      </c>
      <c r="D2649" s="1" t="s">
        <v>4162</v>
      </c>
      <c r="E2649" s="1" t="s">
        <v>10</v>
      </c>
      <c r="F2649" s="1" t="str">
        <f>IFERROR(__xludf.DUMMYFUNCTION("GOOGLETRANSLATE(C2649,""fr"",""en"")"),"#VALUE!")</f>
        <v>#VALUE!</v>
      </c>
    </row>
    <row r="2650" ht="15.75" customHeight="1">
      <c r="A2650" s="1" t="s">
        <v>1319</v>
      </c>
      <c r="B2650" s="1" t="s">
        <v>5877</v>
      </c>
      <c r="C2650" s="1" t="s">
        <v>5878</v>
      </c>
      <c r="D2650" s="1" t="s">
        <v>4162</v>
      </c>
      <c r="E2650" s="1" t="s">
        <v>10</v>
      </c>
      <c r="F2650" s="1" t="str">
        <f>IFERROR(__xludf.DUMMYFUNCTION("GOOGLETRANSLATE(C2650,""fr"",""en"")"),"#VALUE!")</f>
        <v>#VALUE!</v>
      </c>
    </row>
    <row r="2651" ht="15.75" customHeight="1">
      <c r="A2651" s="1" t="s">
        <v>1319</v>
      </c>
      <c r="B2651" s="1" t="s">
        <v>5879</v>
      </c>
      <c r="C2651" s="1" t="s">
        <v>5880</v>
      </c>
      <c r="D2651" s="1" t="s">
        <v>4162</v>
      </c>
      <c r="E2651" s="1" t="s">
        <v>10</v>
      </c>
      <c r="F2651" s="1" t="str">
        <f>IFERROR(__xludf.DUMMYFUNCTION("GOOGLETRANSLATE(C2651,""fr"",""en"")"),"#VALUE!")</f>
        <v>#VALUE!</v>
      </c>
    </row>
    <row r="2652" ht="15.75" customHeight="1">
      <c r="A2652" s="1" t="s">
        <v>1319</v>
      </c>
      <c r="B2652" s="1" t="s">
        <v>5881</v>
      </c>
      <c r="C2652" s="1" t="s">
        <v>5882</v>
      </c>
      <c r="D2652" s="1" t="s">
        <v>4162</v>
      </c>
      <c r="E2652" s="1" t="s">
        <v>10</v>
      </c>
      <c r="F2652" s="1" t="str">
        <f>IFERROR(__xludf.DUMMYFUNCTION("GOOGLETRANSLATE(C2652,""fr"",""en"")"),"#VALUE!")</f>
        <v>#VALUE!</v>
      </c>
    </row>
    <row r="2653" ht="15.75" customHeight="1">
      <c r="A2653" s="1" t="s">
        <v>1336</v>
      </c>
      <c r="B2653" s="1" t="s">
        <v>5883</v>
      </c>
      <c r="C2653" s="1" t="s">
        <v>5884</v>
      </c>
      <c r="D2653" s="1" t="s">
        <v>4162</v>
      </c>
      <c r="E2653" s="1" t="s">
        <v>10</v>
      </c>
      <c r="F2653" s="1" t="str">
        <f>IFERROR(__xludf.DUMMYFUNCTION("GOOGLETRANSLATE(C2653,""fr"",""en"")"),"#VALUE!")</f>
        <v>#VALUE!</v>
      </c>
    </row>
    <row r="2654" ht="15.75" customHeight="1">
      <c r="A2654" s="1" t="s">
        <v>1336</v>
      </c>
      <c r="B2654" s="1" t="s">
        <v>5885</v>
      </c>
      <c r="C2654" s="1" t="s">
        <v>5886</v>
      </c>
      <c r="D2654" s="1" t="s">
        <v>4162</v>
      </c>
      <c r="E2654" s="1" t="s">
        <v>10</v>
      </c>
      <c r="F2654" s="1" t="str">
        <f>IFERROR(__xludf.DUMMYFUNCTION("GOOGLETRANSLATE(C2654,""fr"",""en"")"),"#VALUE!")</f>
        <v>#VALUE!</v>
      </c>
    </row>
    <row r="2655" ht="15.75" customHeight="1">
      <c r="A2655" s="1" t="s">
        <v>1336</v>
      </c>
      <c r="B2655" s="1" t="s">
        <v>5887</v>
      </c>
      <c r="C2655" s="1" t="s">
        <v>5888</v>
      </c>
      <c r="D2655" s="1" t="s">
        <v>4162</v>
      </c>
      <c r="E2655" s="1" t="s">
        <v>10</v>
      </c>
      <c r="F2655" s="1" t="str">
        <f>IFERROR(__xludf.DUMMYFUNCTION("GOOGLETRANSLATE(C2655,""fr"",""en"")"),"#VALUE!")</f>
        <v>#VALUE!</v>
      </c>
    </row>
    <row r="2656" ht="15.75" customHeight="1">
      <c r="A2656" s="1" t="s">
        <v>1336</v>
      </c>
      <c r="B2656" s="1" t="s">
        <v>5889</v>
      </c>
      <c r="C2656" s="1" t="s">
        <v>5890</v>
      </c>
      <c r="D2656" s="1" t="s">
        <v>4162</v>
      </c>
      <c r="E2656" s="1" t="s">
        <v>10</v>
      </c>
      <c r="F2656" s="1" t="str">
        <f>IFERROR(__xludf.DUMMYFUNCTION("GOOGLETRANSLATE(C2656,""fr"",""en"")"),"#VALUE!")</f>
        <v>#VALUE!</v>
      </c>
    </row>
    <row r="2657" ht="15.75" customHeight="1">
      <c r="A2657" s="1" t="s">
        <v>1336</v>
      </c>
      <c r="B2657" s="1" t="s">
        <v>5891</v>
      </c>
      <c r="C2657" s="1" t="s">
        <v>5892</v>
      </c>
      <c r="D2657" s="1" t="s">
        <v>4162</v>
      </c>
      <c r="E2657" s="1" t="s">
        <v>10</v>
      </c>
      <c r="F2657" s="1" t="str">
        <f>IFERROR(__xludf.DUMMYFUNCTION("GOOGLETRANSLATE(C2657,""fr"",""en"")"),"#VALUE!")</f>
        <v>#VALUE!</v>
      </c>
    </row>
    <row r="2658" ht="15.75" customHeight="1">
      <c r="A2658" s="1" t="s">
        <v>1336</v>
      </c>
      <c r="B2658" s="1" t="s">
        <v>5893</v>
      </c>
      <c r="C2658" s="1" t="s">
        <v>5894</v>
      </c>
      <c r="D2658" s="1" t="s">
        <v>4162</v>
      </c>
      <c r="E2658" s="1" t="s">
        <v>10</v>
      </c>
      <c r="F2658" s="1" t="str">
        <f>IFERROR(__xludf.DUMMYFUNCTION("GOOGLETRANSLATE(C2658,""fr"",""en"")"),"#VALUE!")</f>
        <v>#VALUE!</v>
      </c>
    </row>
    <row r="2659" ht="15.75" customHeight="1">
      <c r="A2659" s="1" t="s">
        <v>1336</v>
      </c>
      <c r="B2659" s="1" t="s">
        <v>5895</v>
      </c>
      <c r="C2659" s="1" t="s">
        <v>5896</v>
      </c>
      <c r="D2659" s="1" t="s">
        <v>4162</v>
      </c>
      <c r="E2659" s="1" t="s">
        <v>10</v>
      </c>
      <c r="F2659" s="1" t="str">
        <f>IFERROR(__xludf.DUMMYFUNCTION("GOOGLETRANSLATE(C2659,""fr"",""en"")"),"#VALUE!")</f>
        <v>#VALUE!</v>
      </c>
    </row>
    <row r="2660" ht="15.75" customHeight="1">
      <c r="A2660" s="1" t="s">
        <v>1336</v>
      </c>
      <c r="B2660" s="1" t="s">
        <v>5897</v>
      </c>
      <c r="C2660" s="1" t="s">
        <v>5898</v>
      </c>
      <c r="D2660" s="1" t="s">
        <v>4162</v>
      </c>
      <c r="E2660" s="1" t="s">
        <v>10</v>
      </c>
      <c r="F2660" s="1" t="str">
        <f>IFERROR(__xludf.DUMMYFUNCTION("GOOGLETRANSLATE(C2660,""fr"",""en"")"),"#VALUE!")</f>
        <v>#VALUE!</v>
      </c>
    </row>
    <row r="2661" ht="15.75" customHeight="1">
      <c r="A2661" s="1" t="s">
        <v>1336</v>
      </c>
      <c r="B2661" s="1" t="s">
        <v>5899</v>
      </c>
      <c r="C2661" s="1" t="s">
        <v>5900</v>
      </c>
      <c r="D2661" s="1" t="s">
        <v>4162</v>
      </c>
      <c r="E2661" s="1" t="s">
        <v>10</v>
      </c>
      <c r="F2661" s="1" t="str">
        <f>IFERROR(__xludf.DUMMYFUNCTION("GOOGLETRANSLATE(C2661,""fr"",""en"")"),"#VALUE!")</f>
        <v>#VALUE!</v>
      </c>
    </row>
    <row r="2662" ht="15.75" customHeight="1">
      <c r="A2662" s="1" t="s">
        <v>1336</v>
      </c>
      <c r="B2662" s="1" t="s">
        <v>5901</v>
      </c>
      <c r="C2662" s="1" t="s">
        <v>5902</v>
      </c>
      <c r="D2662" s="1" t="s">
        <v>4162</v>
      </c>
      <c r="E2662" s="1" t="s">
        <v>10</v>
      </c>
      <c r="F2662" s="1" t="str">
        <f>IFERROR(__xludf.DUMMYFUNCTION("GOOGLETRANSLATE(C2662,""fr"",""en"")"),"#VALUE!")</f>
        <v>#VALUE!</v>
      </c>
    </row>
    <row r="2663" ht="15.75" customHeight="1">
      <c r="A2663" s="1" t="s">
        <v>1336</v>
      </c>
      <c r="B2663" s="1" t="s">
        <v>5903</v>
      </c>
      <c r="C2663" s="1" t="s">
        <v>5904</v>
      </c>
      <c r="D2663" s="1" t="s">
        <v>4162</v>
      </c>
      <c r="E2663" s="1" t="s">
        <v>10</v>
      </c>
      <c r="F2663" s="1" t="str">
        <f>IFERROR(__xludf.DUMMYFUNCTION("GOOGLETRANSLATE(C2663,""fr"",""en"")"),"#VALUE!")</f>
        <v>#VALUE!</v>
      </c>
    </row>
    <row r="2664" ht="15.75" customHeight="1">
      <c r="A2664" s="1" t="s">
        <v>1336</v>
      </c>
      <c r="B2664" s="1" t="s">
        <v>5905</v>
      </c>
      <c r="C2664" s="1" t="s">
        <v>5906</v>
      </c>
      <c r="D2664" s="1" t="s">
        <v>4162</v>
      </c>
      <c r="E2664" s="1" t="s">
        <v>10</v>
      </c>
      <c r="F2664" s="1" t="str">
        <f>IFERROR(__xludf.DUMMYFUNCTION("GOOGLETRANSLATE(C2664,""fr"",""en"")"),"#VALUE!")</f>
        <v>#VALUE!</v>
      </c>
    </row>
    <row r="2665" ht="15.75" customHeight="1">
      <c r="A2665" s="1" t="s">
        <v>1336</v>
      </c>
      <c r="B2665" s="1" t="s">
        <v>5907</v>
      </c>
      <c r="C2665" s="1" t="s">
        <v>5908</v>
      </c>
      <c r="D2665" s="1" t="s">
        <v>4162</v>
      </c>
      <c r="E2665" s="1" t="s">
        <v>10</v>
      </c>
      <c r="F2665" s="1" t="str">
        <f>IFERROR(__xludf.DUMMYFUNCTION("GOOGLETRANSLATE(C2665,""fr"",""en"")"),"#VALUE!")</f>
        <v>#VALUE!</v>
      </c>
    </row>
    <row r="2666" ht="15.75" customHeight="1">
      <c r="A2666" s="1" t="s">
        <v>1336</v>
      </c>
      <c r="B2666" s="1" t="s">
        <v>5909</v>
      </c>
      <c r="C2666" s="1" t="s">
        <v>5910</v>
      </c>
      <c r="D2666" s="1" t="s">
        <v>4162</v>
      </c>
      <c r="E2666" s="1" t="s">
        <v>10</v>
      </c>
      <c r="F2666" s="1" t="str">
        <f>IFERROR(__xludf.DUMMYFUNCTION("GOOGLETRANSLATE(C2666,""fr"",""en"")"),"#VALUE!")</f>
        <v>#VALUE!</v>
      </c>
    </row>
    <row r="2667" ht="15.75" customHeight="1">
      <c r="A2667" s="1" t="s">
        <v>1336</v>
      </c>
      <c r="B2667" s="1" t="s">
        <v>5911</v>
      </c>
      <c r="C2667" s="1" t="s">
        <v>5912</v>
      </c>
      <c r="D2667" s="1" t="s">
        <v>4162</v>
      </c>
      <c r="E2667" s="1" t="s">
        <v>10</v>
      </c>
      <c r="F2667" s="1" t="str">
        <f>IFERROR(__xludf.DUMMYFUNCTION("GOOGLETRANSLATE(C2667,""fr"",""en"")"),"#VALUE!")</f>
        <v>#VALUE!</v>
      </c>
    </row>
    <row r="2668" ht="15.75" customHeight="1">
      <c r="A2668" s="1" t="s">
        <v>1351</v>
      </c>
      <c r="B2668" s="1" t="s">
        <v>5913</v>
      </c>
      <c r="C2668" s="1" t="s">
        <v>5914</v>
      </c>
      <c r="D2668" s="1" t="s">
        <v>4162</v>
      </c>
      <c r="E2668" s="1" t="s">
        <v>10</v>
      </c>
      <c r="F2668" s="1" t="str">
        <f>IFERROR(__xludf.DUMMYFUNCTION("GOOGLETRANSLATE(C2668,""fr"",""en"")"),"#VALUE!")</f>
        <v>#VALUE!</v>
      </c>
    </row>
    <row r="2669" ht="15.75" customHeight="1">
      <c r="A2669" s="1" t="s">
        <v>1351</v>
      </c>
      <c r="B2669" s="1" t="s">
        <v>5915</v>
      </c>
      <c r="C2669" s="1" t="s">
        <v>5916</v>
      </c>
      <c r="D2669" s="1" t="s">
        <v>4162</v>
      </c>
      <c r="E2669" s="1" t="s">
        <v>10</v>
      </c>
      <c r="F2669" s="1" t="str">
        <f>IFERROR(__xludf.DUMMYFUNCTION("GOOGLETRANSLATE(C2669,""fr"",""en"")"),"#VALUE!")</f>
        <v>#VALUE!</v>
      </c>
    </row>
    <row r="2670" ht="15.75" customHeight="1">
      <c r="A2670" s="1" t="s">
        <v>1351</v>
      </c>
      <c r="B2670" s="1" t="s">
        <v>5917</v>
      </c>
      <c r="C2670" s="1" t="s">
        <v>5918</v>
      </c>
      <c r="D2670" s="1" t="s">
        <v>4162</v>
      </c>
      <c r="E2670" s="1" t="s">
        <v>10</v>
      </c>
      <c r="F2670" s="1" t="str">
        <f>IFERROR(__xludf.DUMMYFUNCTION("GOOGLETRANSLATE(C2670,""fr"",""en"")"),"#VALUE!")</f>
        <v>#VALUE!</v>
      </c>
    </row>
    <row r="2671" ht="15.75" customHeight="1">
      <c r="A2671" s="1" t="s">
        <v>1351</v>
      </c>
      <c r="B2671" s="1" t="s">
        <v>5919</v>
      </c>
      <c r="C2671" s="1" t="s">
        <v>5920</v>
      </c>
      <c r="D2671" s="1" t="s">
        <v>4162</v>
      </c>
      <c r="E2671" s="1" t="s">
        <v>10</v>
      </c>
      <c r="F2671" s="1" t="str">
        <f>IFERROR(__xludf.DUMMYFUNCTION("GOOGLETRANSLATE(C2671,""fr"",""en"")"),"#VALUE!")</f>
        <v>#VALUE!</v>
      </c>
    </row>
    <row r="2672" ht="15.75" customHeight="1">
      <c r="A2672" s="1" t="s">
        <v>1351</v>
      </c>
      <c r="B2672" s="1" t="s">
        <v>5921</v>
      </c>
      <c r="C2672" s="1" t="s">
        <v>5922</v>
      </c>
      <c r="D2672" s="1" t="s">
        <v>4162</v>
      </c>
      <c r="E2672" s="1" t="s">
        <v>10</v>
      </c>
      <c r="F2672" s="1" t="str">
        <f>IFERROR(__xludf.DUMMYFUNCTION("GOOGLETRANSLATE(C2672,""fr"",""en"")"),"#VALUE!")</f>
        <v>#VALUE!</v>
      </c>
    </row>
    <row r="2673" ht="15.75" customHeight="1">
      <c r="A2673" s="1" t="s">
        <v>1351</v>
      </c>
      <c r="B2673" s="1" t="s">
        <v>5923</v>
      </c>
      <c r="C2673" s="1" t="s">
        <v>5924</v>
      </c>
      <c r="D2673" s="1" t="s">
        <v>4162</v>
      </c>
      <c r="E2673" s="1" t="s">
        <v>10</v>
      </c>
      <c r="F2673" s="1" t="str">
        <f>IFERROR(__xludf.DUMMYFUNCTION("GOOGLETRANSLATE(C2673,""fr"",""en"")"),"#VALUE!")</f>
        <v>#VALUE!</v>
      </c>
    </row>
    <row r="2674" ht="15.75" customHeight="1">
      <c r="A2674" s="1" t="s">
        <v>1351</v>
      </c>
      <c r="B2674" s="1" t="s">
        <v>5925</v>
      </c>
      <c r="C2674" s="1" t="s">
        <v>5926</v>
      </c>
      <c r="D2674" s="1" t="s">
        <v>4162</v>
      </c>
      <c r="E2674" s="1" t="s">
        <v>10</v>
      </c>
      <c r="F2674" s="1" t="str">
        <f>IFERROR(__xludf.DUMMYFUNCTION("GOOGLETRANSLATE(C2674,""fr"",""en"")"),"#VALUE!")</f>
        <v>#VALUE!</v>
      </c>
    </row>
    <row r="2675" ht="15.75" customHeight="1">
      <c r="A2675" s="1" t="s">
        <v>1351</v>
      </c>
      <c r="B2675" s="1" t="s">
        <v>5927</v>
      </c>
      <c r="C2675" s="1" t="s">
        <v>5928</v>
      </c>
      <c r="D2675" s="1" t="s">
        <v>4162</v>
      </c>
      <c r="E2675" s="1" t="s">
        <v>10</v>
      </c>
      <c r="F2675" s="1" t="str">
        <f>IFERROR(__xludf.DUMMYFUNCTION("GOOGLETRANSLATE(C2675,""fr"",""en"")"),"#VALUE!")</f>
        <v>#VALUE!</v>
      </c>
    </row>
    <row r="2676" ht="15.75" customHeight="1">
      <c r="A2676" s="1" t="s">
        <v>1351</v>
      </c>
      <c r="B2676" s="1" t="s">
        <v>5929</v>
      </c>
      <c r="C2676" s="1" t="s">
        <v>5930</v>
      </c>
      <c r="D2676" s="1" t="s">
        <v>4162</v>
      </c>
      <c r="E2676" s="1" t="s">
        <v>10</v>
      </c>
      <c r="F2676" s="1" t="str">
        <f>IFERROR(__xludf.DUMMYFUNCTION("GOOGLETRANSLATE(C2676,""fr"",""en"")"),"#VALUE!")</f>
        <v>#VALUE!</v>
      </c>
    </row>
    <row r="2677" ht="15.75" customHeight="1">
      <c r="A2677" s="1" t="s">
        <v>1351</v>
      </c>
      <c r="B2677" s="1" t="s">
        <v>5931</v>
      </c>
      <c r="C2677" s="1" t="s">
        <v>5932</v>
      </c>
      <c r="D2677" s="1" t="s">
        <v>4162</v>
      </c>
      <c r="E2677" s="1" t="s">
        <v>10</v>
      </c>
      <c r="F2677" s="1" t="str">
        <f>IFERROR(__xludf.DUMMYFUNCTION("GOOGLETRANSLATE(C2677,""fr"",""en"")"),"#VALUE!")</f>
        <v>#VALUE!</v>
      </c>
    </row>
    <row r="2678" ht="15.75" customHeight="1">
      <c r="A2678" s="1" t="s">
        <v>1356</v>
      </c>
      <c r="B2678" s="1" t="s">
        <v>5933</v>
      </c>
      <c r="C2678" s="1" t="s">
        <v>5934</v>
      </c>
      <c r="D2678" s="1" t="s">
        <v>4162</v>
      </c>
      <c r="E2678" s="1" t="s">
        <v>10</v>
      </c>
      <c r="F2678" s="1" t="str">
        <f>IFERROR(__xludf.DUMMYFUNCTION("GOOGLETRANSLATE(C2678,""fr"",""en"")"),"#VALUE!")</f>
        <v>#VALUE!</v>
      </c>
    </row>
    <row r="2679" ht="15.75" customHeight="1">
      <c r="A2679" s="1" t="s">
        <v>1356</v>
      </c>
      <c r="B2679" s="1" t="s">
        <v>5935</v>
      </c>
      <c r="C2679" s="1" t="s">
        <v>5936</v>
      </c>
      <c r="D2679" s="1" t="s">
        <v>4162</v>
      </c>
      <c r="E2679" s="1" t="s">
        <v>10</v>
      </c>
      <c r="F2679" s="1" t="str">
        <f>IFERROR(__xludf.DUMMYFUNCTION("GOOGLETRANSLATE(C2679,""fr"",""en"")"),"#VALUE!")</f>
        <v>#VALUE!</v>
      </c>
    </row>
    <row r="2680" ht="15.75" customHeight="1">
      <c r="A2680" s="1" t="s">
        <v>1356</v>
      </c>
      <c r="B2680" s="1" t="s">
        <v>5937</v>
      </c>
      <c r="C2680" s="1" t="s">
        <v>5938</v>
      </c>
      <c r="D2680" s="1" t="s">
        <v>4162</v>
      </c>
      <c r="E2680" s="1" t="s">
        <v>10</v>
      </c>
      <c r="F2680" s="1" t="str">
        <f>IFERROR(__xludf.DUMMYFUNCTION("GOOGLETRANSLATE(C2680,""fr"",""en"")"),"Very practical online insurance, making it possible to ensure your car very quickly without having to go through an agency. Attractive prices, with many choices of packs.")</f>
        <v>Very practical online insurance, making it possible to ensure your car very quickly without having to go through an agency. Attractive prices, with many choices of packs.</v>
      </c>
    </row>
    <row r="2681" ht="15.75" customHeight="1">
      <c r="A2681" s="1" t="s">
        <v>1356</v>
      </c>
      <c r="B2681" s="1" t="s">
        <v>5939</v>
      </c>
      <c r="C2681" s="1" t="s">
        <v>5940</v>
      </c>
      <c r="D2681" s="1" t="s">
        <v>4162</v>
      </c>
      <c r="E2681" s="1" t="s">
        <v>10</v>
      </c>
      <c r="F2681" s="1" t="str">
        <f>IFERROR(__xludf.DUMMYFUNCTION("GOOGLETRANSLATE(C2681,""fr"",""en"")"),"I am satisfied with the service, simple and fast, the price remains reasonable
I hope this great adventure will go well with direct insurance.
Thank you.")</f>
        <v>I am satisfied with the service, simple and fast, the price remains reasonable
I hope this great adventure will go well with direct insurance.
Thank you.</v>
      </c>
    </row>
    <row r="2682" ht="15.75" customHeight="1">
      <c r="A2682" s="1" t="s">
        <v>1356</v>
      </c>
      <c r="B2682" s="1" t="s">
        <v>5941</v>
      </c>
      <c r="C2682" s="1" t="s">
        <v>5942</v>
      </c>
      <c r="D2682" s="1" t="s">
        <v>4162</v>
      </c>
      <c r="E2682" s="1" t="s">
        <v>10</v>
      </c>
      <c r="F2682" s="1" t="str">
        <f>IFERROR(__xludf.DUMMYFUNCTION("GOOGLETRANSLATE(C2682,""fr"",""en"")"),"#VALUE!")</f>
        <v>#VALUE!</v>
      </c>
    </row>
    <row r="2683" ht="15.75" customHeight="1">
      <c r="A2683" s="1" t="s">
        <v>1356</v>
      </c>
      <c r="B2683" s="1" t="s">
        <v>5943</v>
      </c>
      <c r="C2683" s="1" t="s">
        <v>5944</v>
      </c>
      <c r="D2683" s="1" t="s">
        <v>4162</v>
      </c>
      <c r="E2683" s="1" t="s">
        <v>10</v>
      </c>
      <c r="F2683" s="1" t="str">
        <f>IFERROR(__xludf.DUMMYFUNCTION("GOOGLETRANSLATE(C2683,""fr"",""en"")"),"#VALUE!")</f>
        <v>#VALUE!</v>
      </c>
    </row>
    <row r="2684" ht="15.75" customHeight="1">
      <c r="A2684" s="1" t="s">
        <v>1356</v>
      </c>
      <c r="B2684" s="1" t="s">
        <v>5945</v>
      </c>
      <c r="C2684" s="1" t="s">
        <v>5946</v>
      </c>
      <c r="D2684" s="1" t="s">
        <v>4162</v>
      </c>
      <c r="E2684" s="1" t="s">
        <v>10</v>
      </c>
      <c r="F2684" s="1" t="str">
        <f>IFERROR(__xludf.DUMMYFUNCTION("GOOGLETRANSLATE(C2684,""fr"",""en"")"),"To see later. I have no hindsight yet. But if not clear and precise above. Easy access. I hope there will be no unpleasant surprises")</f>
        <v>To see later. I have no hindsight yet. But if not clear and precise above. Easy access. I hope there will be no unpleasant surprises</v>
      </c>
    </row>
    <row r="2685" ht="15.75" customHeight="1">
      <c r="A2685" s="1" t="s">
        <v>1356</v>
      </c>
      <c r="B2685" s="1" t="s">
        <v>5947</v>
      </c>
      <c r="C2685" s="1" t="s">
        <v>5948</v>
      </c>
      <c r="D2685" s="1" t="s">
        <v>4162</v>
      </c>
      <c r="E2685" s="1" t="s">
        <v>10</v>
      </c>
      <c r="F2685" s="1" t="str">
        <f>IFERROR(__xludf.DUMMYFUNCTION("GOOGLETRANSLATE(C2685,""fr"",""en"")"),"#VALUE!")</f>
        <v>#VALUE!</v>
      </c>
    </row>
    <row r="2686" ht="15.75" customHeight="1">
      <c r="A2686" s="1" t="s">
        <v>1361</v>
      </c>
      <c r="B2686" s="1" t="s">
        <v>5949</v>
      </c>
      <c r="C2686" s="1" t="s">
        <v>5950</v>
      </c>
      <c r="D2686" s="1" t="s">
        <v>4162</v>
      </c>
      <c r="E2686" s="1" t="s">
        <v>10</v>
      </c>
      <c r="F2686" s="1" t="str">
        <f>IFERROR(__xludf.DUMMYFUNCTION("GOOGLETRANSLATE(C2686,""fr"",""en"")"),"#VALUE!")</f>
        <v>#VALUE!</v>
      </c>
    </row>
    <row r="2687" ht="15.75" customHeight="1">
      <c r="A2687" s="1" t="s">
        <v>1361</v>
      </c>
      <c r="B2687" s="1" t="s">
        <v>5951</v>
      </c>
      <c r="C2687" s="1" t="s">
        <v>5952</v>
      </c>
      <c r="D2687" s="1" t="s">
        <v>4162</v>
      </c>
      <c r="E2687" s="1" t="s">
        <v>10</v>
      </c>
      <c r="F2687" s="1" t="str">
        <f>IFERROR(__xludf.DUMMYFUNCTION("GOOGLETRANSLATE(C2687,""fr"",""en"")"),"#VALUE!")</f>
        <v>#VALUE!</v>
      </c>
    </row>
    <row r="2688" ht="15.75" customHeight="1">
      <c r="A2688" s="1" t="s">
        <v>1361</v>
      </c>
      <c r="B2688" s="1" t="s">
        <v>5953</v>
      </c>
      <c r="C2688" s="1" t="s">
        <v>5954</v>
      </c>
      <c r="D2688" s="1" t="s">
        <v>4162</v>
      </c>
      <c r="E2688" s="1" t="s">
        <v>10</v>
      </c>
      <c r="F2688" s="1" t="str">
        <f>IFERROR(__xludf.DUMMYFUNCTION("GOOGLETRANSLATE(C2688,""fr"",""en"")"),"#VALUE!")</f>
        <v>#VALUE!</v>
      </c>
    </row>
    <row r="2689" ht="15.75" customHeight="1">
      <c r="A2689" s="1" t="s">
        <v>1361</v>
      </c>
      <c r="B2689" s="1" t="s">
        <v>5955</v>
      </c>
      <c r="C2689" s="1" t="s">
        <v>5956</v>
      </c>
      <c r="D2689" s="1" t="s">
        <v>4162</v>
      </c>
      <c r="E2689" s="1" t="s">
        <v>10</v>
      </c>
      <c r="F2689" s="1" t="str">
        <f>IFERROR(__xludf.DUMMYFUNCTION("GOOGLETRANSLATE(C2689,""fr"",""en"")"),"#VALUE!")</f>
        <v>#VALUE!</v>
      </c>
    </row>
    <row r="2690" ht="15.75" customHeight="1">
      <c r="A2690" s="1" t="s">
        <v>1361</v>
      </c>
      <c r="B2690" s="1" t="s">
        <v>5957</v>
      </c>
      <c r="C2690" s="1" t="s">
        <v>5958</v>
      </c>
      <c r="D2690" s="1" t="s">
        <v>4162</v>
      </c>
      <c r="E2690" s="1" t="s">
        <v>10</v>
      </c>
      <c r="F2690" s="1" t="str">
        <f>IFERROR(__xludf.DUMMYFUNCTION("GOOGLETRANSLATE(C2690,""fr"",""en"")"),"#VALUE!")</f>
        <v>#VALUE!</v>
      </c>
    </row>
    <row r="2691" ht="15.75" customHeight="1">
      <c r="A2691" s="1" t="s">
        <v>1361</v>
      </c>
      <c r="B2691" s="1" t="s">
        <v>5959</v>
      </c>
      <c r="C2691" s="1" t="s">
        <v>5960</v>
      </c>
      <c r="D2691" s="1" t="s">
        <v>4162</v>
      </c>
      <c r="E2691" s="1" t="s">
        <v>10</v>
      </c>
      <c r="F2691" s="1" t="str">
        <f>IFERROR(__xludf.DUMMYFUNCTION("GOOGLETRANSLATE(C2691,""fr"",""en"")"),"#VALUE!")</f>
        <v>#VALUE!</v>
      </c>
    </row>
    <row r="2692" ht="15.75" customHeight="1">
      <c r="A2692" s="1" t="s">
        <v>1361</v>
      </c>
      <c r="B2692" s="1" t="s">
        <v>5961</v>
      </c>
      <c r="C2692" s="1" t="s">
        <v>5962</v>
      </c>
      <c r="D2692" s="1" t="s">
        <v>4162</v>
      </c>
      <c r="E2692" s="1" t="s">
        <v>10</v>
      </c>
      <c r="F2692" s="1" t="str">
        <f>IFERROR(__xludf.DUMMYFUNCTION("GOOGLETRANSLATE(C2692,""fr"",""en"")"),"#VALUE!")</f>
        <v>#VALUE!</v>
      </c>
    </row>
    <row r="2693" ht="15.75" customHeight="1">
      <c r="A2693" s="1" t="s">
        <v>1361</v>
      </c>
      <c r="B2693" s="1" t="s">
        <v>5963</v>
      </c>
      <c r="C2693" s="1" t="s">
        <v>5964</v>
      </c>
      <c r="D2693" s="1" t="s">
        <v>4162</v>
      </c>
      <c r="E2693" s="1" t="s">
        <v>10</v>
      </c>
      <c r="F2693" s="1" t="str">
        <f>IFERROR(__xludf.DUMMYFUNCTION("GOOGLETRANSLATE(C2693,""fr"",""en"")"),"#VALUE!")</f>
        <v>#VALUE!</v>
      </c>
    </row>
    <row r="2694" ht="15.75" customHeight="1">
      <c r="A2694" s="1" t="s">
        <v>1361</v>
      </c>
      <c r="B2694" s="1" t="s">
        <v>5965</v>
      </c>
      <c r="C2694" s="1" t="s">
        <v>5966</v>
      </c>
      <c r="D2694" s="1" t="s">
        <v>4162</v>
      </c>
      <c r="E2694" s="1" t="s">
        <v>10</v>
      </c>
      <c r="F2694" s="1" t="str">
        <f>IFERROR(__xludf.DUMMYFUNCTION("GOOGLETRANSLATE(C2694,""fr"",""en"")"),"#VALUE!")</f>
        <v>#VALUE!</v>
      </c>
    </row>
    <row r="2695" ht="15.75" customHeight="1">
      <c r="A2695" s="1" t="s">
        <v>1361</v>
      </c>
      <c r="B2695" s="1" t="s">
        <v>5967</v>
      </c>
      <c r="C2695" s="1" t="s">
        <v>5968</v>
      </c>
      <c r="D2695" s="1" t="s">
        <v>4162</v>
      </c>
      <c r="E2695" s="1" t="s">
        <v>10</v>
      </c>
      <c r="F2695" s="1" t="str">
        <f>IFERROR(__xludf.DUMMYFUNCTION("GOOGLETRANSLATE(C2695,""fr"",""en"")"),"#VALUE!")</f>
        <v>#VALUE!</v>
      </c>
    </row>
    <row r="2696" ht="15.75" customHeight="1">
      <c r="A2696" s="1" t="s">
        <v>1361</v>
      </c>
      <c r="B2696" s="1" t="s">
        <v>5969</v>
      </c>
      <c r="C2696" s="1" t="s">
        <v>5970</v>
      </c>
      <c r="D2696" s="1" t="s">
        <v>4162</v>
      </c>
      <c r="E2696" s="1" t="s">
        <v>10</v>
      </c>
      <c r="F2696" s="1" t="str">
        <f>IFERROR(__xludf.DUMMYFUNCTION("GOOGLETRANSLATE(C2696,""fr"",""en"")"),"#VALUE!")</f>
        <v>#VALUE!</v>
      </c>
    </row>
    <row r="2697" ht="15.75" customHeight="1">
      <c r="A2697" s="1" t="s">
        <v>1361</v>
      </c>
      <c r="B2697" s="1" t="s">
        <v>5971</v>
      </c>
      <c r="C2697" s="1" t="s">
        <v>5972</v>
      </c>
      <c r="D2697" s="1" t="s">
        <v>4162</v>
      </c>
      <c r="E2697" s="1" t="s">
        <v>10</v>
      </c>
      <c r="F2697" s="1" t="str">
        <f>IFERROR(__xludf.DUMMYFUNCTION("GOOGLETRANSLATE(C2697,""fr"",""en"")"),"#VALUE!")</f>
        <v>#VALUE!</v>
      </c>
    </row>
    <row r="2698" ht="15.75" customHeight="1">
      <c r="A2698" s="1" t="s">
        <v>1361</v>
      </c>
      <c r="B2698" s="1" t="s">
        <v>5973</v>
      </c>
      <c r="C2698" s="1" t="s">
        <v>5974</v>
      </c>
      <c r="D2698" s="1" t="s">
        <v>4162</v>
      </c>
      <c r="E2698" s="1" t="s">
        <v>10</v>
      </c>
      <c r="F2698" s="1" t="str">
        <f>IFERROR(__xludf.DUMMYFUNCTION("GOOGLETRANSLATE(C2698,""fr"",""en"")"),"#VALUE!")</f>
        <v>#VALUE!</v>
      </c>
    </row>
    <row r="2699" ht="15.75" customHeight="1">
      <c r="A2699" s="1" t="s">
        <v>1361</v>
      </c>
      <c r="B2699" s="1" t="s">
        <v>5975</v>
      </c>
      <c r="C2699" s="1" t="s">
        <v>5976</v>
      </c>
      <c r="D2699" s="1" t="s">
        <v>4162</v>
      </c>
      <c r="E2699" s="1" t="s">
        <v>10</v>
      </c>
      <c r="F2699" s="1" t="str">
        <f>IFERROR(__xludf.DUMMYFUNCTION("GOOGLETRANSLATE(C2699,""fr"",""en"")"),"#VALUE!")</f>
        <v>#VALUE!</v>
      </c>
    </row>
    <row r="2700" ht="15.75" customHeight="1">
      <c r="A2700" s="1" t="s">
        <v>1361</v>
      </c>
      <c r="B2700" s="1" t="s">
        <v>5977</v>
      </c>
      <c r="C2700" s="1" t="s">
        <v>5978</v>
      </c>
      <c r="D2700" s="1" t="s">
        <v>4162</v>
      </c>
      <c r="E2700" s="1" t="s">
        <v>10</v>
      </c>
      <c r="F2700" s="1" t="str">
        <f>IFERROR(__xludf.DUMMYFUNCTION("GOOGLETRANSLATE(C2700,""fr"",""en"")"),"#VALUE!")</f>
        <v>#VALUE!</v>
      </c>
    </row>
    <row r="2701" ht="15.75" customHeight="1">
      <c r="A2701" s="1" t="s">
        <v>1361</v>
      </c>
      <c r="B2701" s="1" t="s">
        <v>5979</v>
      </c>
      <c r="C2701" s="1" t="s">
        <v>5980</v>
      </c>
      <c r="D2701" s="1" t="s">
        <v>4162</v>
      </c>
      <c r="E2701" s="1" t="s">
        <v>10</v>
      </c>
      <c r="F2701" s="1" t="str">
        <f>IFERROR(__xludf.DUMMYFUNCTION("GOOGLETRANSLATE(C2701,""fr"",""en"")"),"#VALUE!")</f>
        <v>#VALUE!</v>
      </c>
    </row>
    <row r="2702" ht="15.75" customHeight="1">
      <c r="A2702" s="1" t="s">
        <v>1361</v>
      </c>
      <c r="B2702" s="1" t="s">
        <v>5981</v>
      </c>
      <c r="C2702" s="1" t="s">
        <v>5982</v>
      </c>
      <c r="D2702" s="1" t="s">
        <v>4162</v>
      </c>
      <c r="E2702" s="1" t="s">
        <v>10</v>
      </c>
      <c r="F2702" s="1" t="str">
        <f>IFERROR(__xludf.DUMMYFUNCTION("GOOGLETRANSLATE(C2702,""fr"",""en"")"),"#VALUE!")</f>
        <v>#VALUE!</v>
      </c>
    </row>
    <row r="2703" ht="15.75" customHeight="1">
      <c r="A2703" s="1" t="s">
        <v>1386</v>
      </c>
      <c r="B2703" s="1" t="s">
        <v>5983</v>
      </c>
      <c r="C2703" s="1" t="s">
        <v>5984</v>
      </c>
      <c r="D2703" s="1" t="s">
        <v>4162</v>
      </c>
      <c r="E2703" s="1" t="s">
        <v>10</v>
      </c>
      <c r="F2703" s="1" t="str">
        <f>IFERROR(__xludf.DUMMYFUNCTION("GOOGLETRANSLATE(C2703,""fr"",""en"")"),"#VALUE!")</f>
        <v>#VALUE!</v>
      </c>
    </row>
    <row r="2704" ht="15.75" customHeight="1">
      <c r="A2704" s="1" t="s">
        <v>1386</v>
      </c>
      <c r="B2704" s="1" t="s">
        <v>5985</v>
      </c>
      <c r="C2704" s="1" t="s">
        <v>5986</v>
      </c>
      <c r="D2704" s="1" t="s">
        <v>4162</v>
      </c>
      <c r="E2704" s="1" t="s">
        <v>10</v>
      </c>
      <c r="F2704" s="1" t="str">
        <f>IFERROR(__xludf.DUMMYFUNCTION("GOOGLETRANSLATE(C2704,""fr"",""en"")"),"#VALUE!")</f>
        <v>#VALUE!</v>
      </c>
    </row>
    <row r="2705" ht="15.75" customHeight="1">
      <c r="A2705" s="1" t="s">
        <v>1386</v>
      </c>
      <c r="B2705" s="1" t="s">
        <v>5987</v>
      </c>
      <c r="C2705" s="1" t="s">
        <v>5988</v>
      </c>
      <c r="D2705" s="1" t="s">
        <v>4162</v>
      </c>
      <c r="E2705" s="1" t="s">
        <v>10</v>
      </c>
      <c r="F2705" s="1" t="str">
        <f>IFERROR(__xludf.DUMMYFUNCTION("GOOGLETRANSLATE(C2705,""fr"",""en"")"),"#VALUE!")</f>
        <v>#VALUE!</v>
      </c>
    </row>
    <row r="2706" ht="15.75" customHeight="1">
      <c r="A2706" s="1" t="s">
        <v>1403</v>
      </c>
      <c r="B2706" s="1" t="s">
        <v>5989</v>
      </c>
      <c r="C2706" s="1" t="s">
        <v>5990</v>
      </c>
      <c r="D2706" s="1" t="s">
        <v>4162</v>
      </c>
      <c r="E2706" s="1" t="s">
        <v>10</v>
      </c>
      <c r="F2706" s="1" t="str">
        <f>IFERROR(__xludf.DUMMYFUNCTION("GOOGLETRANSLATE(C2706,""fr"",""en"")"),"#VALUE!")</f>
        <v>#VALUE!</v>
      </c>
    </row>
    <row r="2707" ht="15.75" customHeight="1">
      <c r="A2707" s="1" t="s">
        <v>1403</v>
      </c>
      <c r="B2707" s="1" t="s">
        <v>5991</v>
      </c>
      <c r="C2707" s="1" t="s">
        <v>5992</v>
      </c>
      <c r="D2707" s="1" t="s">
        <v>4162</v>
      </c>
      <c r="E2707" s="1" t="s">
        <v>10</v>
      </c>
      <c r="F2707" s="1" t="str">
        <f>IFERROR(__xludf.DUMMYFUNCTION("GOOGLETRANSLATE(C2707,""fr"",""en"")"),"#VALUE!")</f>
        <v>#VALUE!</v>
      </c>
    </row>
    <row r="2708" ht="15.75" customHeight="1">
      <c r="A2708" s="1" t="s">
        <v>1403</v>
      </c>
      <c r="B2708" s="1" t="s">
        <v>5993</v>
      </c>
      <c r="C2708" s="1" t="s">
        <v>5994</v>
      </c>
      <c r="D2708" s="1" t="s">
        <v>4162</v>
      </c>
      <c r="E2708" s="1" t="s">
        <v>10</v>
      </c>
      <c r="F2708" s="1" t="str">
        <f>IFERROR(__xludf.DUMMYFUNCTION("GOOGLETRANSLATE(C2708,""fr"",""en"")"),"#VALUE!")</f>
        <v>#VALUE!</v>
      </c>
    </row>
    <row r="2709" ht="15.75" customHeight="1">
      <c r="A2709" s="1" t="s">
        <v>1403</v>
      </c>
      <c r="B2709" s="1" t="s">
        <v>5995</v>
      </c>
      <c r="C2709" s="1" t="s">
        <v>5996</v>
      </c>
      <c r="D2709" s="1" t="s">
        <v>4162</v>
      </c>
      <c r="E2709" s="1" t="s">
        <v>10</v>
      </c>
      <c r="F2709" s="1" t="str">
        <f>IFERROR(__xludf.DUMMYFUNCTION("GOOGLETRANSLATE(C2709,""fr"",""en"")"),"#VALUE!")</f>
        <v>#VALUE!</v>
      </c>
    </row>
    <row r="2710" ht="15.75" customHeight="1">
      <c r="A2710" s="1" t="s">
        <v>1403</v>
      </c>
      <c r="B2710" s="1" t="s">
        <v>5997</v>
      </c>
      <c r="C2710" s="1" t="s">
        <v>5998</v>
      </c>
      <c r="D2710" s="1" t="s">
        <v>4162</v>
      </c>
      <c r="E2710" s="1" t="s">
        <v>10</v>
      </c>
      <c r="F2710" s="1" t="str">
        <f>IFERROR(__xludf.DUMMYFUNCTION("GOOGLETRANSLATE(C2710,""fr"",""en"")"),"#VALUE!")</f>
        <v>#VALUE!</v>
      </c>
    </row>
    <row r="2711" ht="15.75" customHeight="1">
      <c r="A2711" s="1" t="s">
        <v>1403</v>
      </c>
      <c r="B2711" s="1" t="s">
        <v>5999</v>
      </c>
      <c r="C2711" s="1" t="s">
        <v>6000</v>
      </c>
      <c r="D2711" s="1" t="s">
        <v>4162</v>
      </c>
      <c r="E2711" s="1" t="s">
        <v>10</v>
      </c>
      <c r="F2711" s="1" t="str">
        <f>IFERROR(__xludf.DUMMYFUNCTION("GOOGLETRANSLATE(C2711,""fr"",""en"")"),"#VALUE!")</f>
        <v>#VALUE!</v>
      </c>
    </row>
    <row r="2712" ht="15.75" customHeight="1">
      <c r="A2712" s="1" t="s">
        <v>1403</v>
      </c>
      <c r="B2712" s="1" t="s">
        <v>6001</v>
      </c>
      <c r="C2712" s="1" t="s">
        <v>6002</v>
      </c>
      <c r="D2712" s="1" t="s">
        <v>4162</v>
      </c>
      <c r="E2712" s="1" t="s">
        <v>10</v>
      </c>
      <c r="F2712" s="1" t="str">
        <f>IFERROR(__xludf.DUMMYFUNCTION("GOOGLETRANSLATE(C2712,""fr"",""en"")"),"#VALUE!")</f>
        <v>#VALUE!</v>
      </c>
    </row>
    <row r="2713" ht="15.75" customHeight="1">
      <c r="A2713" s="1" t="s">
        <v>1403</v>
      </c>
      <c r="B2713" s="1" t="s">
        <v>6003</v>
      </c>
      <c r="C2713" s="1" t="s">
        <v>6004</v>
      </c>
      <c r="D2713" s="1" t="s">
        <v>4162</v>
      </c>
      <c r="E2713" s="1" t="s">
        <v>10</v>
      </c>
      <c r="F2713" s="1" t="str">
        <f>IFERROR(__xludf.DUMMYFUNCTION("GOOGLETRANSLATE(C2713,""fr"",""en"")"),"#VALUE!")</f>
        <v>#VALUE!</v>
      </c>
    </row>
    <row r="2714" ht="15.75" customHeight="1">
      <c r="A2714" s="1" t="s">
        <v>1403</v>
      </c>
      <c r="B2714" s="1" t="s">
        <v>6005</v>
      </c>
      <c r="C2714" s="1" t="s">
        <v>6006</v>
      </c>
      <c r="D2714" s="1" t="s">
        <v>4162</v>
      </c>
      <c r="E2714" s="1" t="s">
        <v>10</v>
      </c>
      <c r="F2714" s="1" t="str">
        <f>IFERROR(__xludf.DUMMYFUNCTION("GOOGLETRANSLATE(C2714,""fr"",""en"")"),"#VALUE!")</f>
        <v>#VALUE!</v>
      </c>
    </row>
    <row r="2715" ht="15.75" customHeight="1">
      <c r="A2715" s="1" t="s">
        <v>1403</v>
      </c>
      <c r="B2715" s="1" t="s">
        <v>6007</v>
      </c>
      <c r="C2715" s="1" t="s">
        <v>6008</v>
      </c>
      <c r="D2715" s="1" t="s">
        <v>4162</v>
      </c>
      <c r="E2715" s="1" t="s">
        <v>10</v>
      </c>
      <c r="F2715" s="1" t="str">
        <f>IFERROR(__xludf.DUMMYFUNCTION("GOOGLETRANSLATE(C2715,""fr"",""en"")"),"#VALUE!")</f>
        <v>#VALUE!</v>
      </c>
    </row>
    <row r="2716" ht="15.75" customHeight="1">
      <c r="A2716" s="1" t="s">
        <v>1434</v>
      </c>
      <c r="B2716" s="1" t="s">
        <v>6009</v>
      </c>
      <c r="C2716" s="1" t="s">
        <v>6010</v>
      </c>
      <c r="D2716" s="1" t="s">
        <v>4162</v>
      </c>
      <c r="E2716" s="1" t="s">
        <v>10</v>
      </c>
      <c r="F2716" s="1" t="str">
        <f>IFERROR(__xludf.DUMMYFUNCTION("GOOGLETRANSLATE(C2716,""fr"",""en"")"),"#VALUE!")</f>
        <v>#VALUE!</v>
      </c>
    </row>
    <row r="2717" ht="15.75" customHeight="1">
      <c r="A2717" s="1" t="s">
        <v>1434</v>
      </c>
      <c r="B2717" s="1" t="s">
        <v>6011</v>
      </c>
      <c r="C2717" s="1" t="s">
        <v>6012</v>
      </c>
      <c r="D2717" s="1" t="s">
        <v>4162</v>
      </c>
      <c r="E2717" s="1" t="s">
        <v>10</v>
      </c>
      <c r="F2717" s="1" t="str">
        <f>IFERROR(__xludf.DUMMYFUNCTION("GOOGLETRANSLATE(C2717,""fr"",""en"")"),"#VALUE!")</f>
        <v>#VALUE!</v>
      </c>
    </row>
    <row r="2718" ht="15.75" customHeight="1">
      <c r="A2718" s="1" t="s">
        <v>1434</v>
      </c>
      <c r="B2718" s="1" t="s">
        <v>6013</v>
      </c>
      <c r="C2718" s="1" t="s">
        <v>6014</v>
      </c>
      <c r="D2718" s="1" t="s">
        <v>4162</v>
      </c>
      <c r="E2718" s="1" t="s">
        <v>10</v>
      </c>
      <c r="F2718" s="1" t="str">
        <f>IFERROR(__xludf.DUMMYFUNCTION("GOOGLETRANSLATE(C2718,""fr"",""en"")"),"#VALUE!")</f>
        <v>#VALUE!</v>
      </c>
    </row>
    <row r="2719" ht="15.75" customHeight="1">
      <c r="A2719" s="1" t="s">
        <v>1455</v>
      </c>
      <c r="B2719" s="1" t="s">
        <v>6015</v>
      </c>
      <c r="C2719" s="1" t="s">
        <v>6016</v>
      </c>
      <c r="D2719" s="1" t="s">
        <v>4162</v>
      </c>
      <c r="E2719" s="1" t="s">
        <v>10</v>
      </c>
      <c r="F2719" s="1" t="str">
        <f>IFERROR(__xludf.DUMMYFUNCTION("GOOGLETRANSLATE(C2719,""fr"",""en"")"),"#VALUE!")</f>
        <v>#VALUE!</v>
      </c>
    </row>
    <row r="2720" ht="15.75" customHeight="1">
      <c r="A2720" s="1" t="s">
        <v>1455</v>
      </c>
      <c r="B2720" s="1" t="s">
        <v>6017</v>
      </c>
      <c r="C2720" s="1" t="s">
        <v>6018</v>
      </c>
      <c r="D2720" s="1" t="s">
        <v>4162</v>
      </c>
      <c r="E2720" s="1" t="s">
        <v>10</v>
      </c>
      <c r="F2720" s="1" t="str">
        <f>IFERROR(__xludf.DUMMYFUNCTION("GOOGLETRANSLATE(C2720,""fr"",""en"")"),"#VALUE!")</f>
        <v>#VALUE!</v>
      </c>
    </row>
    <row r="2721" ht="15.75" customHeight="1">
      <c r="A2721" s="1" t="s">
        <v>1455</v>
      </c>
      <c r="B2721" s="1" t="s">
        <v>6019</v>
      </c>
      <c r="C2721" s="1" t="s">
        <v>6020</v>
      </c>
      <c r="D2721" s="1" t="s">
        <v>4162</v>
      </c>
      <c r="E2721" s="1" t="s">
        <v>10</v>
      </c>
      <c r="F2721" s="1" t="str">
        <f>IFERROR(__xludf.DUMMYFUNCTION("GOOGLETRANSLATE(C2721,""fr"",""en"")"),"#VALUE!")</f>
        <v>#VALUE!</v>
      </c>
    </row>
    <row r="2722" ht="15.75" customHeight="1">
      <c r="A2722" s="1" t="s">
        <v>1455</v>
      </c>
      <c r="B2722" s="1" t="s">
        <v>6021</v>
      </c>
      <c r="C2722" s="1" t="s">
        <v>6022</v>
      </c>
      <c r="D2722" s="1" t="s">
        <v>4162</v>
      </c>
      <c r="E2722" s="1" t="s">
        <v>10</v>
      </c>
      <c r="F2722" s="1" t="str">
        <f>IFERROR(__xludf.DUMMYFUNCTION("GOOGLETRANSLATE(C2722,""fr"",""en"")"),"#VALUE!")</f>
        <v>#VALUE!</v>
      </c>
    </row>
    <row r="2723" ht="15.75" customHeight="1">
      <c r="A2723" s="1" t="s">
        <v>1455</v>
      </c>
      <c r="B2723" s="1" t="s">
        <v>6023</v>
      </c>
      <c r="C2723" s="1" t="s">
        <v>6024</v>
      </c>
      <c r="D2723" s="1" t="s">
        <v>4162</v>
      </c>
      <c r="E2723" s="1" t="s">
        <v>10</v>
      </c>
      <c r="F2723" s="1" t="str">
        <f>IFERROR(__xludf.DUMMYFUNCTION("GOOGLETRANSLATE(C2723,""fr"",""en"")"),"#VALUE!")</f>
        <v>#VALUE!</v>
      </c>
    </row>
    <row r="2724" ht="15.75" customHeight="1">
      <c r="A2724" s="1" t="s">
        <v>1455</v>
      </c>
      <c r="B2724" s="1" t="s">
        <v>6025</v>
      </c>
      <c r="C2724" s="1" t="s">
        <v>6026</v>
      </c>
      <c r="D2724" s="1" t="s">
        <v>4162</v>
      </c>
      <c r="E2724" s="1" t="s">
        <v>10</v>
      </c>
      <c r="F2724" s="1" t="str">
        <f>IFERROR(__xludf.DUMMYFUNCTION("GOOGLETRANSLATE(C2724,""fr"",""en"")"),"#VALUE!")</f>
        <v>#VALUE!</v>
      </c>
    </row>
    <row r="2725" ht="15.75" customHeight="1">
      <c r="A2725" s="1" t="s">
        <v>1455</v>
      </c>
      <c r="B2725" s="1" t="s">
        <v>6027</v>
      </c>
      <c r="C2725" s="1" t="s">
        <v>6028</v>
      </c>
      <c r="D2725" s="1" t="s">
        <v>4162</v>
      </c>
      <c r="E2725" s="1" t="s">
        <v>10</v>
      </c>
      <c r="F2725" s="1" t="str">
        <f>IFERROR(__xludf.DUMMYFUNCTION("GOOGLETRANSLATE(C2725,""fr"",""en"")"),"#VALUE!")</f>
        <v>#VALUE!</v>
      </c>
    </row>
    <row r="2726" ht="15.75" customHeight="1">
      <c r="A2726" s="1" t="s">
        <v>1455</v>
      </c>
      <c r="B2726" s="1" t="s">
        <v>6029</v>
      </c>
      <c r="C2726" s="1" t="s">
        <v>6030</v>
      </c>
      <c r="D2726" s="1" t="s">
        <v>4162</v>
      </c>
      <c r="E2726" s="1" t="s">
        <v>10</v>
      </c>
      <c r="F2726" s="1" t="str">
        <f>IFERROR(__xludf.DUMMYFUNCTION("GOOGLETRANSLATE(C2726,""fr"",""en"")"),"#VALUE!")</f>
        <v>#VALUE!</v>
      </c>
    </row>
    <row r="2727" ht="15.75" customHeight="1">
      <c r="A2727" s="1" t="s">
        <v>6031</v>
      </c>
      <c r="B2727" s="1" t="s">
        <v>6032</v>
      </c>
      <c r="C2727" s="1" t="s">
        <v>6033</v>
      </c>
      <c r="D2727" s="1" t="s">
        <v>4162</v>
      </c>
      <c r="E2727" s="1" t="s">
        <v>10</v>
      </c>
      <c r="F2727" s="1" t="str">
        <f>IFERROR(__xludf.DUMMYFUNCTION("GOOGLETRANSLATE(C2727,""fr"",""en"")"),"#VALUE!")</f>
        <v>#VALUE!</v>
      </c>
    </row>
    <row r="2728" ht="15.75" customHeight="1">
      <c r="A2728" s="1" t="s">
        <v>6031</v>
      </c>
      <c r="B2728" s="1" t="s">
        <v>6034</v>
      </c>
      <c r="C2728" s="1" t="s">
        <v>6035</v>
      </c>
      <c r="D2728" s="1" t="s">
        <v>4162</v>
      </c>
      <c r="E2728" s="1" t="s">
        <v>10</v>
      </c>
      <c r="F2728" s="1" t="str">
        <f>IFERROR(__xludf.DUMMYFUNCTION("GOOGLETRANSLATE(C2728,""fr"",""en"")"),"#VALUE!")</f>
        <v>#VALUE!</v>
      </c>
    </row>
    <row r="2729" ht="15.75" customHeight="1">
      <c r="A2729" s="1" t="s">
        <v>1476</v>
      </c>
      <c r="B2729" s="1" t="s">
        <v>6036</v>
      </c>
      <c r="C2729" s="1" t="s">
        <v>6037</v>
      </c>
      <c r="D2729" s="1" t="s">
        <v>4162</v>
      </c>
      <c r="E2729" s="1" t="s">
        <v>10</v>
      </c>
      <c r="F2729" s="1" t="str">
        <f>IFERROR(__xludf.DUMMYFUNCTION("GOOGLETRANSLATE(C2729,""fr"",""en"")"),"#VALUE!")</f>
        <v>#VALUE!</v>
      </c>
    </row>
    <row r="2730" ht="15.75" customHeight="1">
      <c r="A2730" s="1" t="s">
        <v>1476</v>
      </c>
      <c r="B2730" s="1" t="s">
        <v>6038</v>
      </c>
      <c r="C2730" s="1" t="s">
        <v>6039</v>
      </c>
      <c r="D2730" s="1" t="s">
        <v>4162</v>
      </c>
      <c r="E2730" s="1" t="s">
        <v>10</v>
      </c>
      <c r="F2730" s="1" t="str">
        <f>IFERROR(__xludf.DUMMYFUNCTION("GOOGLETRANSLATE(C2730,""fr"",""en"")"),"#VALUE!")</f>
        <v>#VALUE!</v>
      </c>
    </row>
    <row r="2731" ht="15.75" customHeight="1">
      <c r="A2731" s="1" t="s">
        <v>1476</v>
      </c>
      <c r="B2731" s="1" t="s">
        <v>6040</v>
      </c>
      <c r="C2731" s="1" t="s">
        <v>6041</v>
      </c>
      <c r="D2731" s="1" t="s">
        <v>4162</v>
      </c>
      <c r="E2731" s="1" t="s">
        <v>10</v>
      </c>
      <c r="F2731" s="1" t="str">
        <f>IFERROR(__xludf.DUMMYFUNCTION("GOOGLETRANSLATE(C2731,""fr"",""en"")"),"#VALUE!")</f>
        <v>#VALUE!</v>
      </c>
    </row>
    <row r="2732" ht="15.75" customHeight="1">
      <c r="A2732" s="1" t="s">
        <v>1476</v>
      </c>
      <c r="B2732" s="1" t="s">
        <v>6042</v>
      </c>
      <c r="C2732" s="1" t="s">
        <v>6043</v>
      </c>
      <c r="D2732" s="1" t="s">
        <v>4162</v>
      </c>
      <c r="E2732" s="1" t="s">
        <v>10</v>
      </c>
      <c r="F2732" s="1" t="str">
        <f>IFERROR(__xludf.DUMMYFUNCTION("GOOGLETRANSLATE(C2732,""fr"",""en"")"),"#VALUE!")</f>
        <v>#VALUE!</v>
      </c>
    </row>
    <row r="2733" ht="15.75" customHeight="1">
      <c r="A2733" s="1" t="s">
        <v>1481</v>
      </c>
      <c r="B2733" s="1" t="s">
        <v>6044</v>
      </c>
      <c r="C2733" s="1" t="s">
        <v>6045</v>
      </c>
      <c r="D2733" s="1" t="s">
        <v>4162</v>
      </c>
      <c r="E2733" s="1" t="s">
        <v>10</v>
      </c>
      <c r="F2733" s="1" t="str">
        <f>IFERROR(__xludf.DUMMYFUNCTION("GOOGLETRANSLATE(C2733,""fr"",""en"")"),"#VALUE!")</f>
        <v>#VALUE!</v>
      </c>
    </row>
    <row r="2734" ht="15.75" customHeight="1">
      <c r="A2734" s="1" t="s">
        <v>1481</v>
      </c>
      <c r="B2734" s="1" t="s">
        <v>6046</v>
      </c>
      <c r="C2734" s="1" t="s">
        <v>6047</v>
      </c>
      <c r="D2734" s="1" t="s">
        <v>4162</v>
      </c>
      <c r="E2734" s="1" t="s">
        <v>10</v>
      </c>
      <c r="F2734" s="1" t="str">
        <f>IFERROR(__xludf.DUMMYFUNCTION("GOOGLETRANSLATE(C2734,""fr"",""en"")"),"#VALUE!")</f>
        <v>#VALUE!</v>
      </c>
    </row>
    <row r="2735" ht="15.75" customHeight="1">
      <c r="A2735" s="1" t="s">
        <v>1481</v>
      </c>
      <c r="B2735" s="1" t="s">
        <v>6048</v>
      </c>
      <c r="C2735" s="1" t="s">
        <v>6049</v>
      </c>
      <c r="D2735" s="1" t="s">
        <v>4162</v>
      </c>
      <c r="E2735" s="1" t="s">
        <v>10</v>
      </c>
      <c r="F2735" s="1" t="str">
        <f>IFERROR(__xludf.DUMMYFUNCTION("GOOGLETRANSLATE(C2735,""fr"",""en"")"),"#VALUE!")</f>
        <v>#VALUE!</v>
      </c>
    </row>
    <row r="2736" ht="15.75" customHeight="1">
      <c r="A2736" s="1" t="s">
        <v>1481</v>
      </c>
      <c r="B2736" s="1" t="s">
        <v>6050</v>
      </c>
      <c r="C2736" s="1" t="s">
        <v>6051</v>
      </c>
      <c r="D2736" s="1" t="s">
        <v>4162</v>
      </c>
      <c r="E2736" s="1" t="s">
        <v>10</v>
      </c>
      <c r="F2736" s="1" t="str">
        <f>IFERROR(__xludf.DUMMYFUNCTION("GOOGLETRANSLATE(C2736,""fr"",""en"")"),"#VALUE!")</f>
        <v>#VALUE!</v>
      </c>
    </row>
    <row r="2737" ht="15.75" customHeight="1">
      <c r="A2737" s="1" t="s">
        <v>1504</v>
      </c>
      <c r="B2737" s="1" t="s">
        <v>6052</v>
      </c>
      <c r="C2737" s="1" t="s">
        <v>6053</v>
      </c>
      <c r="D2737" s="1" t="s">
        <v>4162</v>
      </c>
      <c r="E2737" s="1" t="s">
        <v>10</v>
      </c>
      <c r="F2737" s="1" t="str">
        <f>IFERROR(__xludf.DUMMYFUNCTION("GOOGLETRANSLATE(C2737,""fr"",""en"")"),"#VALUE!")</f>
        <v>#VALUE!</v>
      </c>
    </row>
    <row r="2738" ht="15.75" customHeight="1">
      <c r="A2738" s="1" t="s">
        <v>1504</v>
      </c>
      <c r="B2738" s="1" t="s">
        <v>6054</v>
      </c>
      <c r="C2738" s="1" t="s">
        <v>6055</v>
      </c>
      <c r="D2738" s="1" t="s">
        <v>4162</v>
      </c>
      <c r="E2738" s="1" t="s">
        <v>10</v>
      </c>
      <c r="F2738" s="1" t="str">
        <f>IFERROR(__xludf.DUMMYFUNCTION("GOOGLETRANSLATE(C2738,""fr"",""en"")"),"#VALUE!")</f>
        <v>#VALUE!</v>
      </c>
    </row>
    <row r="2739" ht="15.75" customHeight="1">
      <c r="A2739" s="1" t="s">
        <v>1504</v>
      </c>
      <c r="B2739" s="1" t="s">
        <v>6056</v>
      </c>
      <c r="C2739" s="1" t="s">
        <v>6057</v>
      </c>
      <c r="D2739" s="1" t="s">
        <v>4162</v>
      </c>
      <c r="E2739" s="1" t="s">
        <v>10</v>
      </c>
      <c r="F2739" s="1" t="str">
        <f>IFERROR(__xludf.DUMMYFUNCTION("GOOGLETRANSLATE(C2739,""fr"",""en"")"),"#VALUE!")</f>
        <v>#VALUE!</v>
      </c>
    </row>
    <row r="2740" ht="15.75" customHeight="1">
      <c r="A2740" s="1" t="s">
        <v>1504</v>
      </c>
      <c r="B2740" s="1" t="s">
        <v>6058</v>
      </c>
      <c r="C2740" s="1" t="s">
        <v>6059</v>
      </c>
      <c r="D2740" s="1" t="s">
        <v>4162</v>
      </c>
      <c r="E2740" s="1" t="s">
        <v>10</v>
      </c>
      <c r="F2740" s="1" t="str">
        <f>IFERROR(__xludf.DUMMYFUNCTION("GOOGLETRANSLATE(C2740,""fr"",""en"")"),"#VALUE!")</f>
        <v>#VALUE!</v>
      </c>
    </row>
    <row r="2741" ht="15.75" customHeight="1">
      <c r="A2741" s="1" t="s">
        <v>1504</v>
      </c>
      <c r="B2741" s="1" t="s">
        <v>6060</v>
      </c>
      <c r="C2741" s="1" t="s">
        <v>6061</v>
      </c>
      <c r="D2741" s="1" t="s">
        <v>4162</v>
      </c>
      <c r="E2741" s="1" t="s">
        <v>10</v>
      </c>
      <c r="F2741" s="1" t="str">
        <f>IFERROR(__xludf.DUMMYFUNCTION("GOOGLETRANSLATE(C2741,""fr"",""en"")"),"#VALUE!")</f>
        <v>#VALUE!</v>
      </c>
    </row>
    <row r="2742" ht="15.75" customHeight="1">
      <c r="A2742" s="1" t="s">
        <v>1504</v>
      </c>
      <c r="B2742" s="1" t="s">
        <v>6062</v>
      </c>
      <c r="C2742" s="1" t="s">
        <v>6063</v>
      </c>
      <c r="D2742" s="1" t="s">
        <v>4162</v>
      </c>
      <c r="E2742" s="1" t="s">
        <v>10</v>
      </c>
      <c r="F2742" s="1" t="str">
        <f>IFERROR(__xludf.DUMMYFUNCTION("GOOGLETRANSLATE(C2742,""fr"",""en"")"),"#VALUE!")</f>
        <v>#VALUE!</v>
      </c>
    </row>
    <row r="2743" ht="15.75" customHeight="1">
      <c r="A2743" s="1" t="s">
        <v>1504</v>
      </c>
      <c r="B2743" s="1" t="s">
        <v>6064</v>
      </c>
      <c r="C2743" s="1" t="s">
        <v>6065</v>
      </c>
      <c r="D2743" s="1" t="s">
        <v>4162</v>
      </c>
      <c r="E2743" s="1" t="s">
        <v>10</v>
      </c>
      <c r="F2743" s="1" t="str">
        <f>IFERROR(__xludf.DUMMYFUNCTION("GOOGLETRANSLATE(C2743,""fr"",""en"")"),"My car is currently in repair in the garage following a disaster. I received an SMS informing me that our responsibility was not engaged, but the garage did not receive the opinion of a claim! In addition, I wanted to see the repair quote, as indicated on"&amp;" another SMS, the page turns in the void, without result!")</f>
        <v>My car is currently in repair in the garage following a disaster. I received an SMS informing me that our responsibility was not engaged, but the garage did not receive the opinion of a claim! In addition, I wanted to see the repair quote, as indicated on another SMS, the page turns in the void, without result!</v>
      </c>
    </row>
    <row r="2744" ht="15.75" customHeight="1">
      <c r="A2744" s="1" t="s">
        <v>1504</v>
      </c>
      <c r="B2744" s="1" t="s">
        <v>6066</v>
      </c>
      <c r="C2744" s="1" t="s">
        <v>6067</v>
      </c>
      <c r="D2744" s="1" t="s">
        <v>4162</v>
      </c>
      <c r="E2744" s="1" t="s">
        <v>10</v>
      </c>
      <c r="F2744" s="1" t="str">
        <f>IFERROR(__xludf.DUMMYFUNCTION("GOOGLETRANSLATE(C2744,""fr"",""en"")"),"#VALUE!")</f>
        <v>#VALUE!</v>
      </c>
    </row>
    <row r="2745" ht="15.75" customHeight="1">
      <c r="A2745" s="1" t="s">
        <v>1515</v>
      </c>
      <c r="B2745" s="1" t="s">
        <v>6068</v>
      </c>
      <c r="C2745" s="1" t="s">
        <v>6069</v>
      </c>
      <c r="D2745" s="1" t="s">
        <v>4162</v>
      </c>
      <c r="E2745" s="1" t="s">
        <v>10</v>
      </c>
      <c r="F2745" s="1" t="str">
        <f>IFERROR(__xludf.DUMMYFUNCTION("GOOGLETRANSLATE(C2745,""fr"",""en"")"),"#VALUE!")</f>
        <v>#VALUE!</v>
      </c>
    </row>
    <row r="2746" ht="15.75" customHeight="1">
      <c r="A2746" s="1" t="s">
        <v>1515</v>
      </c>
      <c r="B2746" s="1" t="s">
        <v>6070</v>
      </c>
      <c r="C2746" s="1" t="s">
        <v>6071</v>
      </c>
      <c r="D2746" s="1" t="s">
        <v>4162</v>
      </c>
      <c r="E2746" s="1" t="s">
        <v>10</v>
      </c>
      <c r="F2746" s="1" t="str">
        <f>IFERROR(__xludf.DUMMYFUNCTION("GOOGLETRANSLATE(C2746,""fr"",""en"")"),"#VALUE!")</f>
        <v>#VALUE!</v>
      </c>
    </row>
    <row r="2747" ht="15.75" customHeight="1">
      <c r="A2747" s="1" t="s">
        <v>1515</v>
      </c>
      <c r="B2747" s="1" t="s">
        <v>6072</v>
      </c>
      <c r="C2747" s="1" t="s">
        <v>6073</v>
      </c>
      <c r="D2747" s="1" t="s">
        <v>4162</v>
      </c>
      <c r="E2747" s="1" t="s">
        <v>10</v>
      </c>
      <c r="F2747" s="1" t="str">
        <f>IFERROR(__xludf.DUMMYFUNCTION("GOOGLETRANSLATE(C2747,""fr"",""en"")"),"#VALUE!")</f>
        <v>#VALUE!</v>
      </c>
    </row>
    <row r="2748" ht="15.75" customHeight="1">
      <c r="A2748" s="1" t="s">
        <v>1522</v>
      </c>
      <c r="B2748" s="1" t="s">
        <v>6074</v>
      </c>
      <c r="C2748" s="1" t="s">
        <v>6075</v>
      </c>
      <c r="D2748" s="1" t="s">
        <v>4162</v>
      </c>
      <c r="E2748" s="1" t="s">
        <v>10</v>
      </c>
      <c r="F2748" s="1" t="str">
        <f>IFERROR(__xludf.DUMMYFUNCTION("GOOGLETRANSLATE(C2748,""fr"",""en"")"),"#VALUE!")</f>
        <v>#VALUE!</v>
      </c>
    </row>
    <row r="2749" ht="15.75" customHeight="1">
      <c r="A2749" s="1" t="s">
        <v>1522</v>
      </c>
      <c r="B2749" s="1" t="s">
        <v>6076</v>
      </c>
      <c r="C2749" s="1" t="s">
        <v>6077</v>
      </c>
      <c r="D2749" s="1" t="s">
        <v>4162</v>
      </c>
      <c r="E2749" s="1" t="s">
        <v>10</v>
      </c>
      <c r="F2749" s="1" t="str">
        <f>IFERROR(__xludf.DUMMYFUNCTION("GOOGLETRANSLATE(C2749,""fr"",""en"")"),"#VALUE!")</f>
        <v>#VALUE!</v>
      </c>
    </row>
    <row r="2750" ht="15.75" customHeight="1">
      <c r="A2750" s="1" t="s">
        <v>1522</v>
      </c>
      <c r="B2750" s="1" t="s">
        <v>6078</v>
      </c>
      <c r="C2750" s="1" t="s">
        <v>6079</v>
      </c>
      <c r="D2750" s="1" t="s">
        <v>4162</v>
      </c>
      <c r="E2750" s="1" t="s">
        <v>10</v>
      </c>
      <c r="F2750" s="1" t="str">
        <f>IFERROR(__xludf.DUMMYFUNCTION("GOOGLETRANSLATE(C2750,""fr"",""en"")"),"#VALUE!")</f>
        <v>#VALUE!</v>
      </c>
    </row>
    <row r="2751" ht="15.75" customHeight="1">
      <c r="A2751" s="1" t="s">
        <v>1522</v>
      </c>
      <c r="B2751" s="1" t="s">
        <v>6080</v>
      </c>
      <c r="C2751" s="1" t="s">
        <v>6081</v>
      </c>
      <c r="D2751" s="1" t="s">
        <v>4162</v>
      </c>
      <c r="E2751" s="1" t="s">
        <v>10</v>
      </c>
      <c r="F2751" s="1" t="str">
        <f>IFERROR(__xludf.DUMMYFUNCTION("GOOGLETRANSLATE(C2751,""fr"",""en"")"),"#VALUE!")</f>
        <v>#VALUE!</v>
      </c>
    </row>
    <row r="2752" ht="15.75" customHeight="1">
      <c r="A2752" s="1" t="s">
        <v>1522</v>
      </c>
      <c r="B2752" s="1" t="s">
        <v>6082</v>
      </c>
      <c r="C2752" s="1" t="s">
        <v>6083</v>
      </c>
      <c r="D2752" s="1" t="s">
        <v>4162</v>
      </c>
      <c r="E2752" s="1" t="s">
        <v>10</v>
      </c>
      <c r="F2752" s="1" t="str">
        <f>IFERROR(__xludf.DUMMYFUNCTION("GOOGLETRANSLATE(C2752,""fr"",""en"")"),"#VALUE!")</f>
        <v>#VALUE!</v>
      </c>
    </row>
    <row r="2753" ht="15.75" customHeight="1">
      <c r="A2753" s="1" t="s">
        <v>1522</v>
      </c>
      <c r="B2753" s="1" t="s">
        <v>6084</v>
      </c>
      <c r="C2753" s="1" t="s">
        <v>6085</v>
      </c>
      <c r="D2753" s="1" t="s">
        <v>4162</v>
      </c>
      <c r="E2753" s="1" t="s">
        <v>10</v>
      </c>
      <c r="F2753" s="1" t="str">
        <f>IFERROR(__xludf.DUMMYFUNCTION("GOOGLETRANSLATE(C2753,""fr"",""en"")"),"#VALUE!")</f>
        <v>#VALUE!</v>
      </c>
    </row>
    <row r="2754" ht="15.75" customHeight="1">
      <c r="A2754" s="1" t="s">
        <v>1531</v>
      </c>
      <c r="B2754" s="1" t="s">
        <v>6086</v>
      </c>
      <c r="C2754" s="1" t="s">
        <v>6087</v>
      </c>
      <c r="D2754" s="1" t="s">
        <v>4162</v>
      </c>
      <c r="E2754" s="1" t="s">
        <v>10</v>
      </c>
      <c r="F2754" s="1" t="str">
        <f>IFERROR(__xludf.DUMMYFUNCTION("GOOGLETRANSLATE(C2754,""fr"",""en"")"),"#VALUE!")</f>
        <v>#VALUE!</v>
      </c>
    </row>
    <row r="2755" ht="15.75" customHeight="1">
      <c r="A2755" s="1" t="s">
        <v>1531</v>
      </c>
      <c r="B2755" s="1" t="s">
        <v>6088</v>
      </c>
      <c r="C2755" s="1" t="s">
        <v>6089</v>
      </c>
      <c r="D2755" s="1" t="s">
        <v>4162</v>
      </c>
      <c r="E2755" s="1" t="s">
        <v>10</v>
      </c>
      <c r="F2755" s="1" t="str">
        <f>IFERROR(__xludf.DUMMYFUNCTION("GOOGLETRANSLATE(C2755,""fr"",""en"")"),"#VALUE!")</f>
        <v>#VALUE!</v>
      </c>
    </row>
    <row r="2756" ht="15.75" customHeight="1">
      <c r="A2756" s="1" t="s">
        <v>1531</v>
      </c>
      <c r="B2756" s="1" t="s">
        <v>6090</v>
      </c>
      <c r="C2756" s="1" t="s">
        <v>6091</v>
      </c>
      <c r="D2756" s="1" t="s">
        <v>4162</v>
      </c>
      <c r="E2756" s="1" t="s">
        <v>10</v>
      </c>
      <c r="F2756" s="1" t="str">
        <f>IFERROR(__xludf.DUMMYFUNCTION("GOOGLETRANSLATE(C2756,""fr"",""en"")"),"#VALUE!")</f>
        <v>#VALUE!</v>
      </c>
    </row>
    <row r="2757" ht="15.75" customHeight="1">
      <c r="A2757" s="1" t="s">
        <v>1531</v>
      </c>
      <c r="B2757" s="1" t="s">
        <v>6092</v>
      </c>
      <c r="C2757" s="1" t="s">
        <v>6093</v>
      </c>
      <c r="D2757" s="1" t="s">
        <v>4162</v>
      </c>
      <c r="E2757" s="1" t="s">
        <v>10</v>
      </c>
      <c r="F2757" s="1" t="str">
        <f>IFERROR(__xludf.DUMMYFUNCTION("GOOGLETRANSLATE(C2757,""fr"",""en"")"),"#VALUE!")</f>
        <v>#VALUE!</v>
      </c>
    </row>
    <row r="2758" ht="15.75" customHeight="1">
      <c r="A2758" s="1" t="s">
        <v>1531</v>
      </c>
      <c r="B2758" s="1" t="s">
        <v>6094</v>
      </c>
      <c r="C2758" s="1" t="s">
        <v>6095</v>
      </c>
      <c r="D2758" s="1" t="s">
        <v>4162</v>
      </c>
      <c r="E2758" s="1" t="s">
        <v>10</v>
      </c>
      <c r="F2758" s="1" t="str">
        <f>IFERROR(__xludf.DUMMYFUNCTION("GOOGLETRANSLATE(C2758,""fr"",""en"")"),"#VALUE!")</f>
        <v>#VALUE!</v>
      </c>
    </row>
    <row r="2759" ht="15.75" customHeight="1">
      <c r="A2759" s="1" t="s">
        <v>1552</v>
      </c>
      <c r="B2759" s="1" t="s">
        <v>6096</v>
      </c>
      <c r="C2759" s="1" t="s">
        <v>6097</v>
      </c>
      <c r="D2759" s="1" t="s">
        <v>4162</v>
      </c>
      <c r="E2759" s="1" t="s">
        <v>10</v>
      </c>
      <c r="F2759" s="1" t="str">
        <f>IFERROR(__xludf.DUMMYFUNCTION("GOOGLETRANSLATE(C2759,""fr"",""en"")"),"#VALUE!")</f>
        <v>#VALUE!</v>
      </c>
    </row>
    <row r="2760" ht="15.75" customHeight="1">
      <c r="A2760" s="1" t="s">
        <v>1552</v>
      </c>
      <c r="B2760" s="1" t="s">
        <v>6098</v>
      </c>
      <c r="C2760" s="1" t="s">
        <v>6099</v>
      </c>
      <c r="D2760" s="1" t="s">
        <v>4162</v>
      </c>
      <c r="E2760" s="1" t="s">
        <v>10</v>
      </c>
      <c r="F2760" s="1" t="str">
        <f>IFERROR(__xludf.DUMMYFUNCTION("GOOGLETRANSLATE(C2760,""fr"",""en"")"),"I am very satisfied with the service and quality of the Bravo website.
I think it remains to set up a mobile application to have quick access to the services of contracts subscribed")</f>
        <v>I am very satisfied with the service and quality of the Bravo website.
I think it remains to set up a mobile application to have quick access to the services of contracts subscribed</v>
      </c>
    </row>
    <row r="2761" ht="15.75" customHeight="1">
      <c r="A2761" s="1" t="s">
        <v>1563</v>
      </c>
      <c r="B2761" s="1" t="s">
        <v>6100</v>
      </c>
      <c r="C2761" s="1" t="s">
        <v>6101</v>
      </c>
      <c r="D2761" s="1" t="s">
        <v>4162</v>
      </c>
      <c r="E2761" s="1" t="s">
        <v>10</v>
      </c>
      <c r="F2761" s="1" t="str">
        <f>IFERROR(__xludf.DUMMYFUNCTION("GOOGLETRANSLATE(C2761,""fr"",""en"")"),"#VALUE!")</f>
        <v>#VALUE!</v>
      </c>
    </row>
    <row r="2762" ht="15.75" customHeight="1">
      <c r="A2762" s="1" t="s">
        <v>1563</v>
      </c>
      <c r="B2762" s="1" t="s">
        <v>6102</v>
      </c>
      <c r="C2762" s="1" t="s">
        <v>6103</v>
      </c>
      <c r="D2762" s="1" t="s">
        <v>4162</v>
      </c>
      <c r="E2762" s="1" t="s">
        <v>10</v>
      </c>
      <c r="F2762" s="1" t="str">
        <f>IFERROR(__xludf.DUMMYFUNCTION("GOOGLETRANSLATE(C2762,""fr"",""en"")"),"#VALUE!")</f>
        <v>#VALUE!</v>
      </c>
    </row>
    <row r="2763" ht="15.75" customHeight="1">
      <c r="A2763" s="1" t="s">
        <v>1563</v>
      </c>
      <c r="B2763" s="1" t="s">
        <v>6104</v>
      </c>
      <c r="C2763" s="1" t="s">
        <v>6105</v>
      </c>
      <c r="D2763" s="1" t="s">
        <v>4162</v>
      </c>
      <c r="E2763" s="1" t="s">
        <v>10</v>
      </c>
      <c r="F2763" s="1" t="str">
        <f>IFERROR(__xludf.DUMMYFUNCTION("GOOGLETRANSLATE(C2763,""fr"",""en"")"),"#VALUE!")</f>
        <v>#VALUE!</v>
      </c>
    </row>
    <row r="2764" ht="15.75" customHeight="1">
      <c r="A2764" s="1" t="s">
        <v>1570</v>
      </c>
      <c r="B2764" s="1" t="s">
        <v>6106</v>
      </c>
      <c r="C2764" s="1" t="s">
        <v>6107</v>
      </c>
      <c r="D2764" s="1" t="s">
        <v>4162</v>
      </c>
      <c r="E2764" s="1" t="s">
        <v>10</v>
      </c>
      <c r="F2764" s="1" t="str">
        <f>IFERROR(__xludf.DUMMYFUNCTION("GOOGLETRANSLATE(C2764,""fr"",""en"")"),"#VALUE!")</f>
        <v>#VALUE!</v>
      </c>
    </row>
    <row r="2765" ht="15.75" customHeight="1">
      <c r="A2765" s="1" t="s">
        <v>1570</v>
      </c>
      <c r="B2765" s="1" t="s">
        <v>6108</v>
      </c>
      <c r="C2765" s="1" t="s">
        <v>6109</v>
      </c>
      <c r="D2765" s="1" t="s">
        <v>4162</v>
      </c>
      <c r="E2765" s="1" t="s">
        <v>10</v>
      </c>
      <c r="F2765" s="1" t="str">
        <f>IFERROR(__xludf.DUMMYFUNCTION("GOOGLETRANSLATE(C2765,""fr"",""en"")"),"#VALUE!")</f>
        <v>#VALUE!</v>
      </c>
    </row>
    <row r="2766" ht="15.75" customHeight="1">
      <c r="A2766" s="1" t="s">
        <v>1570</v>
      </c>
      <c r="B2766" s="1" t="s">
        <v>6110</v>
      </c>
      <c r="C2766" s="1" t="s">
        <v>6111</v>
      </c>
      <c r="D2766" s="1" t="s">
        <v>4162</v>
      </c>
      <c r="E2766" s="1" t="s">
        <v>10</v>
      </c>
      <c r="F2766" s="1" t="str">
        <f>IFERROR(__xludf.DUMMYFUNCTION("GOOGLETRANSLATE(C2766,""fr"",""en"")"),"I am trying to modify contract and person of available. In short, always radio silence on your side. Service nothing.
Please get back in touch with me to make the changes")</f>
        <v>I am trying to modify contract and person of available. In short, always radio silence on your side. Service nothing.
Please get back in touch with me to make the changes</v>
      </c>
    </row>
    <row r="2767" ht="15.75" customHeight="1">
      <c r="A2767" s="1" t="s">
        <v>1570</v>
      </c>
      <c r="B2767" s="1" t="s">
        <v>6112</v>
      </c>
      <c r="C2767" s="1" t="s">
        <v>6113</v>
      </c>
      <c r="D2767" s="1" t="s">
        <v>4162</v>
      </c>
      <c r="E2767" s="1" t="s">
        <v>10</v>
      </c>
      <c r="F2767" s="1" t="str">
        <f>IFERROR(__xludf.DUMMYFUNCTION("GOOGLETRANSLATE(C2767,""fr"",""en"")"),"#VALUE!")</f>
        <v>#VALUE!</v>
      </c>
    </row>
    <row r="2768" ht="15.75" customHeight="1">
      <c r="A2768" s="1" t="s">
        <v>1577</v>
      </c>
      <c r="B2768" s="1" t="s">
        <v>6114</v>
      </c>
      <c r="C2768" s="1" t="s">
        <v>6115</v>
      </c>
      <c r="D2768" s="1" t="s">
        <v>4162</v>
      </c>
      <c r="E2768" s="1" t="s">
        <v>10</v>
      </c>
      <c r="F2768" s="1" t="str">
        <f>IFERROR(__xludf.DUMMYFUNCTION("GOOGLETRANSLATE(C2768,""fr"",""en"")"),"#VALUE!")</f>
        <v>#VALUE!</v>
      </c>
    </row>
    <row r="2769" ht="15.75" customHeight="1">
      <c r="A2769" s="1" t="s">
        <v>1577</v>
      </c>
      <c r="B2769" s="1" t="s">
        <v>6116</v>
      </c>
      <c r="C2769" s="1" t="s">
        <v>6117</v>
      </c>
      <c r="D2769" s="1" t="s">
        <v>4162</v>
      </c>
      <c r="E2769" s="1" t="s">
        <v>10</v>
      </c>
      <c r="F2769" s="1" t="str">
        <f>IFERROR(__xludf.DUMMYFUNCTION("GOOGLETRANSLATE(C2769,""fr"",""en"")"),"#VALUE!")</f>
        <v>#VALUE!</v>
      </c>
    </row>
    <row r="2770" ht="15.75" customHeight="1">
      <c r="A2770" s="1" t="s">
        <v>1577</v>
      </c>
      <c r="B2770" s="1" t="s">
        <v>6118</v>
      </c>
      <c r="C2770" s="1" t="s">
        <v>6119</v>
      </c>
      <c r="D2770" s="1" t="s">
        <v>4162</v>
      </c>
      <c r="E2770" s="1" t="s">
        <v>10</v>
      </c>
      <c r="F2770" s="1" t="str">
        <f>IFERROR(__xludf.DUMMYFUNCTION("GOOGLETRANSLATE(C2770,""fr"",""en"")"),"#VALUE!")</f>
        <v>#VALUE!</v>
      </c>
    </row>
    <row r="2771" ht="15.75" customHeight="1">
      <c r="A2771" s="1" t="s">
        <v>1577</v>
      </c>
      <c r="B2771" s="1" t="s">
        <v>6120</v>
      </c>
      <c r="C2771" s="1" t="s">
        <v>6121</v>
      </c>
      <c r="D2771" s="1" t="s">
        <v>4162</v>
      </c>
      <c r="E2771" s="1" t="s">
        <v>10</v>
      </c>
      <c r="F2771" s="1" t="str">
        <f>IFERROR(__xludf.DUMMYFUNCTION("GOOGLETRANSLATE(C2771,""fr"",""en"")"),"I am generally satisfied with your service and how you manage the relationship with your customers on behalf of my car insurance.")</f>
        <v>I am generally satisfied with your service and how you manage the relationship with your customers on behalf of my car insurance.</v>
      </c>
    </row>
    <row r="2772" ht="15.75" customHeight="1">
      <c r="A2772" s="1" t="s">
        <v>1588</v>
      </c>
      <c r="B2772" s="1" t="s">
        <v>6122</v>
      </c>
      <c r="C2772" s="1" t="s">
        <v>6123</v>
      </c>
      <c r="D2772" s="1" t="s">
        <v>4162</v>
      </c>
      <c r="E2772" s="1" t="s">
        <v>10</v>
      </c>
      <c r="F2772" s="1" t="str">
        <f>IFERROR(__xludf.DUMMYFUNCTION("GOOGLETRANSLATE(C2772,""fr"",""en"")"),"#VALUE!")</f>
        <v>#VALUE!</v>
      </c>
    </row>
    <row r="2773" ht="15.75" customHeight="1">
      <c r="A2773" s="1" t="s">
        <v>1588</v>
      </c>
      <c r="B2773" s="1" t="s">
        <v>6124</v>
      </c>
      <c r="C2773" s="1" t="s">
        <v>6125</v>
      </c>
      <c r="D2773" s="1" t="s">
        <v>4162</v>
      </c>
      <c r="E2773" s="1" t="s">
        <v>10</v>
      </c>
      <c r="F2773" s="1" t="str">
        <f>IFERROR(__xludf.DUMMYFUNCTION("GOOGLETRANSLATE(C2773,""fr"",""en"")"),"#VALUE!")</f>
        <v>#VALUE!</v>
      </c>
    </row>
    <row r="2774" ht="15.75" customHeight="1">
      <c r="A2774" s="1" t="s">
        <v>1588</v>
      </c>
      <c r="B2774" s="1" t="s">
        <v>6126</v>
      </c>
      <c r="C2774" s="1" t="s">
        <v>6127</v>
      </c>
      <c r="D2774" s="1" t="s">
        <v>4162</v>
      </c>
      <c r="E2774" s="1" t="s">
        <v>10</v>
      </c>
      <c r="F2774" s="1" t="str">
        <f>IFERROR(__xludf.DUMMYFUNCTION("GOOGLETRANSLATE(C2774,""fr"",""en"")"),"#VALUE!")</f>
        <v>#VALUE!</v>
      </c>
    </row>
    <row r="2775" ht="15.75" customHeight="1">
      <c r="A2775" s="1" t="s">
        <v>1588</v>
      </c>
      <c r="B2775" s="1" t="s">
        <v>6128</v>
      </c>
      <c r="C2775" s="1" t="s">
        <v>6129</v>
      </c>
      <c r="D2775" s="1" t="s">
        <v>4162</v>
      </c>
      <c r="E2775" s="1" t="s">
        <v>10</v>
      </c>
      <c r="F2775" s="1" t="str">
        <f>IFERROR(__xludf.DUMMYFUNCTION("GOOGLETRANSLATE(C2775,""fr"",""en"")"),"#VALUE!")</f>
        <v>#VALUE!</v>
      </c>
    </row>
    <row r="2776" ht="15.75" customHeight="1">
      <c r="A2776" s="1" t="s">
        <v>1588</v>
      </c>
      <c r="B2776" s="1" t="s">
        <v>6130</v>
      </c>
      <c r="C2776" s="1" t="s">
        <v>6131</v>
      </c>
      <c r="D2776" s="1" t="s">
        <v>4162</v>
      </c>
      <c r="E2776" s="1" t="s">
        <v>10</v>
      </c>
      <c r="F2776" s="1" t="str">
        <f>IFERROR(__xludf.DUMMYFUNCTION("GOOGLETRANSLATE(C2776,""fr"",""en"")"),"#VALUE!")</f>
        <v>#VALUE!</v>
      </c>
    </row>
    <row r="2777" ht="15.75" customHeight="1">
      <c r="A2777" s="1" t="s">
        <v>1588</v>
      </c>
      <c r="B2777" s="1" t="s">
        <v>6132</v>
      </c>
      <c r="C2777" s="1" t="s">
        <v>6133</v>
      </c>
      <c r="D2777" s="1" t="s">
        <v>4162</v>
      </c>
      <c r="E2777" s="1" t="s">
        <v>10</v>
      </c>
      <c r="F2777" s="1" t="str">
        <f>IFERROR(__xludf.DUMMYFUNCTION("GOOGLETRANSLATE(C2777,""fr"",""en"")"),"#VALUE!")</f>
        <v>#VALUE!</v>
      </c>
    </row>
    <row r="2778" ht="15.75" customHeight="1">
      <c r="A2778" s="1" t="s">
        <v>1588</v>
      </c>
      <c r="B2778" s="1" t="s">
        <v>6134</v>
      </c>
      <c r="C2778" s="1" t="s">
        <v>6135</v>
      </c>
      <c r="D2778" s="1" t="s">
        <v>4162</v>
      </c>
      <c r="E2778" s="1" t="s">
        <v>10</v>
      </c>
      <c r="F2778" s="1" t="str">
        <f>IFERROR(__xludf.DUMMYFUNCTION("GOOGLETRANSLATE(C2778,""fr"",""en"")"),"#VALUE!")</f>
        <v>#VALUE!</v>
      </c>
    </row>
    <row r="2779" ht="15.75" customHeight="1">
      <c r="A2779" s="1" t="s">
        <v>1588</v>
      </c>
      <c r="B2779" s="1" t="s">
        <v>6136</v>
      </c>
      <c r="C2779" s="1" t="s">
        <v>6137</v>
      </c>
      <c r="D2779" s="1" t="s">
        <v>4162</v>
      </c>
      <c r="E2779" s="1" t="s">
        <v>10</v>
      </c>
      <c r="F2779" s="1" t="str">
        <f>IFERROR(__xludf.DUMMYFUNCTION("GOOGLETRANSLATE(C2779,""fr"",""en"")"),"#VALUE!")</f>
        <v>#VALUE!</v>
      </c>
    </row>
    <row r="2780" ht="15.75" customHeight="1">
      <c r="A2780" s="1" t="s">
        <v>1588</v>
      </c>
      <c r="B2780" s="1" t="s">
        <v>6138</v>
      </c>
      <c r="C2780" s="1" t="s">
        <v>6139</v>
      </c>
      <c r="D2780" s="1" t="s">
        <v>4162</v>
      </c>
      <c r="E2780" s="1" t="s">
        <v>10</v>
      </c>
      <c r="F2780" s="1" t="str">
        <f>IFERROR(__xludf.DUMMYFUNCTION("GOOGLETRANSLATE(C2780,""fr"",""en"")"),"#VALUE!")</f>
        <v>#VALUE!</v>
      </c>
    </row>
    <row r="2781" ht="15.75" customHeight="1">
      <c r="A2781" s="1" t="s">
        <v>1597</v>
      </c>
      <c r="B2781" s="1" t="s">
        <v>6140</v>
      </c>
      <c r="C2781" s="1" t="s">
        <v>6141</v>
      </c>
      <c r="D2781" s="1" t="s">
        <v>4162</v>
      </c>
      <c r="E2781" s="1" t="s">
        <v>10</v>
      </c>
      <c r="F2781" s="1" t="str">
        <f>IFERROR(__xludf.DUMMYFUNCTION("GOOGLETRANSLATE(C2781,""fr"",""en"")"),"#VALUE!")</f>
        <v>#VALUE!</v>
      </c>
    </row>
    <row r="2782" ht="15.75" customHeight="1">
      <c r="A2782" s="1" t="s">
        <v>1597</v>
      </c>
      <c r="B2782" s="1" t="s">
        <v>6142</v>
      </c>
      <c r="C2782" s="1" t="s">
        <v>6143</v>
      </c>
      <c r="D2782" s="1" t="s">
        <v>4162</v>
      </c>
      <c r="E2782" s="1" t="s">
        <v>10</v>
      </c>
      <c r="F2782" s="1" t="str">
        <f>IFERROR(__xludf.DUMMYFUNCTION("GOOGLETRANSLATE(C2782,""fr"",""en"")"),"#VALUE!")</f>
        <v>#VALUE!</v>
      </c>
    </row>
    <row r="2783" ht="15.75" customHeight="1">
      <c r="A2783" s="1" t="s">
        <v>1597</v>
      </c>
      <c r="B2783" s="1" t="s">
        <v>6144</v>
      </c>
      <c r="C2783" s="1" t="s">
        <v>6145</v>
      </c>
      <c r="D2783" s="1" t="s">
        <v>4162</v>
      </c>
      <c r="E2783" s="1" t="s">
        <v>10</v>
      </c>
      <c r="F2783" s="1" t="str">
        <f>IFERROR(__xludf.DUMMYFUNCTION("GOOGLETRANSLATE(C2783,""fr"",""en"")"),"#VALUE!")</f>
        <v>#VALUE!</v>
      </c>
    </row>
    <row r="2784" ht="15.75" customHeight="1">
      <c r="A2784" s="1" t="s">
        <v>1597</v>
      </c>
      <c r="B2784" s="1" t="s">
        <v>6146</v>
      </c>
      <c r="C2784" s="1" t="s">
        <v>6147</v>
      </c>
      <c r="D2784" s="1" t="s">
        <v>4162</v>
      </c>
      <c r="E2784" s="1" t="s">
        <v>10</v>
      </c>
      <c r="F2784" s="1" t="str">
        <f>IFERROR(__xludf.DUMMYFUNCTION("GOOGLETRANSLATE(C2784,""fr"",""en"")"),"#VALUE!")</f>
        <v>#VALUE!</v>
      </c>
    </row>
    <row r="2785" ht="15.75" customHeight="1">
      <c r="A2785" s="1" t="s">
        <v>1597</v>
      </c>
      <c r="B2785" s="1" t="s">
        <v>6148</v>
      </c>
      <c r="C2785" s="1" t="s">
        <v>6149</v>
      </c>
      <c r="D2785" s="1" t="s">
        <v>4162</v>
      </c>
      <c r="E2785" s="1" t="s">
        <v>10</v>
      </c>
      <c r="F2785" s="1" t="str">
        <f>IFERROR(__xludf.DUMMYFUNCTION("GOOGLETRANSLATE(C2785,""fr"",""en"")"),"#VALUE!")</f>
        <v>#VALUE!</v>
      </c>
    </row>
    <row r="2786" ht="15.75" customHeight="1">
      <c r="A2786" s="1" t="s">
        <v>1597</v>
      </c>
      <c r="B2786" s="1" t="s">
        <v>6150</v>
      </c>
      <c r="C2786" s="1" t="s">
        <v>6151</v>
      </c>
      <c r="D2786" s="1" t="s">
        <v>4162</v>
      </c>
      <c r="E2786" s="1" t="s">
        <v>10</v>
      </c>
      <c r="F2786" s="1" t="str">
        <f>IFERROR(__xludf.DUMMYFUNCTION("GOOGLETRANSLATE(C2786,""fr"",""en"")"),"#VALUE!")</f>
        <v>#VALUE!</v>
      </c>
    </row>
    <row r="2787" ht="15.75" customHeight="1">
      <c r="A2787" s="1" t="s">
        <v>1610</v>
      </c>
      <c r="B2787" s="1" t="s">
        <v>6152</v>
      </c>
      <c r="C2787" s="1" t="s">
        <v>6153</v>
      </c>
      <c r="D2787" s="1" t="s">
        <v>4162</v>
      </c>
      <c r="E2787" s="1" t="s">
        <v>10</v>
      </c>
      <c r="F2787" s="1" t="str">
        <f>IFERROR(__xludf.DUMMYFUNCTION("GOOGLETRANSLATE(C2787,""fr"",""en"")"),"#VALUE!")</f>
        <v>#VALUE!</v>
      </c>
    </row>
    <row r="2788" ht="15.75" customHeight="1">
      <c r="A2788" s="1" t="s">
        <v>1610</v>
      </c>
      <c r="B2788" s="1" t="s">
        <v>6154</v>
      </c>
      <c r="C2788" s="1" t="s">
        <v>6155</v>
      </c>
      <c r="D2788" s="1" t="s">
        <v>4162</v>
      </c>
      <c r="E2788" s="1" t="s">
        <v>10</v>
      </c>
      <c r="F2788" s="1" t="str">
        <f>IFERROR(__xludf.DUMMYFUNCTION("GOOGLETRANSLATE(C2788,""fr"",""en"")"),"#VALUE!")</f>
        <v>#VALUE!</v>
      </c>
    </row>
    <row r="2789" ht="15.75" customHeight="1">
      <c r="A2789" s="1" t="s">
        <v>1610</v>
      </c>
      <c r="B2789" s="1" t="s">
        <v>6156</v>
      </c>
      <c r="C2789" s="1" t="s">
        <v>6157</v>
      </c>
      <c r="D2789" s="1" t="s">
        <v>4162</v>
      </c>
      <c r="E2789" s="1" t="s">
        <v>10</v>
      </c>
      <c r="F2789" s="1" t="str">
        <f>IFERROR(__xludf.DUMMYFUNCTION("GOOGLETRANSLATE(C2789,""fr"",""en"")"),"#VALUE!")</f>
        <v>#VALUE!</v>
      </c>
    </row>
    <row r="2790" ht="15.75" customHeight="1">
      <c r="A2790" s="1" t="s">
        <v>1610</v>
      </c>
      <c r="B2790" s="1" t="s">
        <v>6158</v>
      </c>
      <c r="C2790" s="1" t="s">
        <v>6159</v>
      </c>
      <c r="D2790" s="1" t="s">
        <v>4162</v>
      </c>
      <c r="E2790" s="1" t="s">
        <v>10</v>
      </c>
      <c r="F2790" s="1" t="str">
        <f>IFERROR(__xludf.DUMMYFUNCTION("GOOGLETRANSLATE(C2790,""fr"",""en"")"),"#VALUE!")</f>
        <v>#VALUE!</v>
      </c>
    </row>
    <row r="2791" ht="15.75" customHeight="1">
      <c r="A2791" s="1" t="s">
        <v>1610</v>
      </c>
      <c r="B2791" s="1" t="s">
        <v>6160</v>
      </c>
      <c r="C2791" s="1" t="s">
        <v>6161</v>
      </c>
      <c r="D2791" s="1" t="s">
        <v>4162</v>
      </c>
      <c r="E2791" s="1" t="s">
        <v>10</v>
      </c>
      <c r="F2791" s="1" t="str">
        <f>IFERROR(__xludf.DUMMYFUNCTION("GOOGLETRANSLATE(C2791,""fr"",""en"")"),"#VALUE!")</f>
        <v>#VALUE!</v>
      </c>
    </row>
    <row r="2792" ht="15.75" customHeight="1">
      <c r="A2792" s="1" t="s">
        <v>1610</v>
      </c>
      <c r="B2792" s="1" t="s">
        <v>6162</v>
      </c>
      <c r="C2792" s="1" t="s">
        <v>6163</v>
      </c>
      <c r="D2792" s="1" t="s">
        <v>4162</v>
      </c>
      <c r="E2792" s="1" t="s">
        <v>10</v>
      </c>
      <c r="F2792" s="1" t="str">
        <f>IFERROR(__xludf.DUMMYFUNCTION("GOOGLETRANSLATE(C2792,""fr"",""en"")"),"#VALUE!")</f>
        <v>#VALUE!</v>
      </c>
    </row>
    <row r="2793" ht="15.75" customHeight="1">
      <c r="A2793" s="1" t="s">
        <v>1610</v>
      </c>
      <c r="B2793" s="1" t="s">
        <v>6164</v>
      </c>
      <c r="C2793" s="1" t="s">
        <v>6165</v>
      </c>
      <c r="D2793" s="1" t="s">
        <v>4162</v>
      </c>
      <c r="E2793" s="1" t="s">
        <v>10</v>
      </c>
      <c r="F2793" s="1" t="str">
        <f>IFERROR(__xludf.DUMMYFUNCTION("GOOGLETRANSLATE(C2793,""fr"",""en"")"),"#VALUE!")</f>
        <v>#VALUE!</v>
      </c>
    </row>
    <row r="2794" ht="15.75" customHeight="1">
      <c r="A2794" s="1" t="s">
        <v>1625</v>
      </c>
      <c r="B2794" s="1" t="s">
        <v>6166</v>
      </c>
      <c r="C2794" s="1" t="s">
        <v>6167</v>
      </c>
      <c r="D2794" s="1" t="s">
        <v>4162</v>
      </c>
      <c r="E2794" s="1" t="s">
        <v>10</v>
      </c>
      <c r="F2794" s="1" t="str">
        <f>IFERROR(__xludf.DUMMYFUNCTION("GOOGLETRANSLATE(C2794,""fr"",""en"")"),"#VALUE!")</f>
        <v>#VALUE!</v>
      </c>
    </row>
    <row r="2795" ht="15.75" customHeight="1">
      <c r="A2795" s="1" t="s">
        <v>1634</v>
      </c>
      <c r="B2795" s="1" t="s">
        <v>6168</v>
      </c>
      <c r="C2795" s="1" t="s">
        <v>6169</v>
      </c>
      <c r="D2795" s="1" t="s">
        <v>4162</v>
      </c>
      <c r="E2795" s="1" t="s">
        <v>10</v>
      </c>
      <c r="F2795" s="1" t="str">
        <f>IFERROR(__xludf.DUMMYFUNCTION("GOOGLETRANSLATE(C2795,""fr"",""en"")"),"#VALUE!")</f>
        <v>#VALUE!</v>
      </c>
    </row>
    <row r="2796" ht="15.75" customHeight="1">
      <c r="A2796" s="1" t="s">
        <v>1634</v>
      </c>
      <c r="B2796" s="1" t="s">
        <v>6170</v>
      </c>
      <c r="C2796" s="1" t="s">
        <v>6171</v>
      </c>
      <c r="D2796" s="1" t="s">
        <v>4162</v>
      </c>
      <c r="E2796" s="1" t="s">
        <v>10</v>
      </c>
      <c r="F2796" s="1" t="str">
        <f>IFERROR(__xludf.DUMMYFUNCTION("GOOGLETRANSLATE(C2796,""fr"",""en"")"),"#VALUE!")</f>
        <v>#VALUE!</v>
      </c>
    </row>
    <row r="2797" ht="15.75" customHeight="1">
      <c r="A2797" s="1" t="s">
        <v>1634</v>
      </c>
      <c r="B2797" s="1" t="s">
        <v>6172</v>
      </c>
      <c r="C2797" s="1" t="s">
        <v>6173</v>
      </c>
      <c r="D2797" s="1" t="s">
        <v>4162</v>
      </c>
      <c r="E2797" s="1" t="s">
        <v>10</v>
      </c>
      <c r="F2797" s="1" t="str">
        <f>IFERROR(__xludf.DUMMYFUNCTION("GOOGLETRANSLATE(C2797,""fr"",""en"")"),"#VALUE!")</f>
        <v>#VALUE!</v>
      </c>
    </row>
    <row r="2798" ht="15.75" customHeight="1">
      <c r="A2798" s="1" t="s">
        <v>1634</v>
      </c>
      <c r="B2798" s="1" t="s">
        <v>6174</v>
      </c>
      <c r="C2798" s="1" t="s">
        <v>6175</v>
      </c>
      <c r="D2798" s="1" t="s">
        <v>4162</v>
      </c>
      <c r="E2798" s="1" t="s">
        <v>10</v>
      </c>
      <c r="F2798" s="1" t="str">
        <f>IFERROR(__xludf.DUMMYFUNCTION("GOOGLETRANSLATE(C2798,""fr"",""en"")"),"#VALUE!")</f>
        <v>#VALUE!</v>
      </c>
    </row>
    <row r="2799" ht="15.75" customHeight="1">
      <c r="A2799" s="1" t="s">
        <v>1634</v>
      </c>
      <c r="B2799" s="1" t="s">
        <v>6176</v>
      </c>
      <c r="C2799" s="1" t="s">
        <v>6177</v>
      </c>
      <c r="D2799" s="1" t="s">
        <v>4162</v>
      </c>
      <c r="E2799" s="1" t="s">
        <v>10</v>
      </c>
      <c r="F2799" s="1" t="str">
        <f>IFERROR(__xludf.DUMMYFUNCTION("GOOGLETRANSLATE(C2799,""fr"",""en"")"),"#VALUE!")</f>
        <v>#VALUE!</v>
      </c>
    </row>
    <row r="2800" ht="15.75" customHeight="1">
      <c r="A2800" s="1" t="s">
        <v>1634</v>
      </c>
      <c r="B2800" s="1" t="s">
        <v>6178</v>
      </c>
      <c r="C2800" s="1" t="s">
        <v>6179</v>
      </c>
      <c r="D2800" s="1" t="s">
        <v>4162</v>
      </c>
      <c r="E2800" s="1" t="s">
        <v>10</v>
      </c>
      <c r="F2800" s="1" t="str">
        <f>IFERROR(__xludf.DUMMYFUNCTION("GOOGLETRANSLATE(C2800,""fr"",""en"")"),"#VALUE!")</f>
        <v>#VALUE!</v>
      </c>
    </row>
    <row r="2801" ht="15.75" customHeight="1">
      <c r="A2801" s="1" t="s">
        <v>1634</v>
      </c>
      <c r="B2801" s="1" t="s">
        <v>6180</v>
      </c>
      <c r="C2801" s="1" t="s">
        <v>6181</v>
      </c>
      <c r="D2801" s="1" t="s">
        <v>4162</v>
      </c>
      <c r="E2801" s="1" t="s">
        <v>10</v>
      </c>
      <c r="F2801" s="1" t="str">
        <f>IFERROR(__xludf.DUMMYFUNCTION("GOOGLETRANSLATE(C2801,""fr"",""en"")"),"#VALUE!")</f>
        <v>#VALUE!</v>
      </c>
    </row>
    <row r="2802" ht="15.75" customHeight="1">
      <c r="A2802" s="1" t="s">
        <v>1634</v>
      </c>
      <c r="B2802" s="1" t="s">
        <v>6182</v>
      </c>
      <c r="C2802" s="1" t="s">
        <v>6183</v>
      </c>
      <c r="D2802" s="1" t="s">
        <v>4162</v>
      </c>
      <c r="E2802" s="1" t="s">
        <v>10</v>
      </c>
      <c r="F2802" s="1" t="str">
        <f>IFERROR(__xludf.DUMMYFUNCTION("GOOGLETRANSLATE(C2802,""fr"",""en"")"),"#VALUE!")</f>
        <v>#VALUE!</v>
      </c>
    </row>
    <row r="2803" ht="15.75" customHeight="1">
      <c r="A2803" s="1" t="s">
        <v>1637</v>
      </c>
      <c r="B2803" s="1" t="s">
        <v>6184</v>
      </c>
      <c r="C2803" s="1" t="s">
        <v>6185</v>
      </c>
      <c r="D2803" s="1" t="s">
        <v>4162</v>
      </c>
      <c r="E2803" s="1" t="s">
        <v>10</v>
      </c>
      <c r="F2803" s="1" t="str">
        <f>IFERROR(__xludf.DUMMYFUNCTION("GOOGLETRANSLATE(C2803,""fr"",""en"")"),"#VALUE!")</f>
        <v>#VALUE!</v>
      </c>
    </row>
    <row r="2804" ht="15.75" customHeight="1">
      <c r="A2804" s="1" t="s">
        <v>1637</v>
      </c>
      <c r="B2804" s="1" t="s">
        <v>6186</v>
      </c>
      <c r="C2804" s="1" t="s">
        <v>6187</v>
      </c>
      <c r="D2804" s="1" t="s">
        <v>4162</v>
      </c>
      <c r="E2804" s="1" t="s">
        <v>10</v>
      </c>
      <c r="F2804" s="1" t="str">
        <f>IFERROR(__xludf.DUMMYFUNCTION("GOOGLETRANSLATE(C2804,""fr"",""en"")"),"#VALUE!")</f>
        <v>#VALUE!</v>
      </c>
    </row>
    <row r="2805" ht="15.75" customHeight="1">
      <c r="A2805" s="1" t="s">
        <v>1652</v>
      </c>
      <c r="B2805" s="1" t="s">
        <v>6188</v>
      </c>
      <c r="C2805" s="1" t="s">
        <v>6189</v>
      </c>
      <c r="D2805" s="1" t="s">
        <v>4162</v>
      </c>
      <c r="E2805" s="1" t="s">
        <v>10</v>
      </c>
      <c r="F2805" s="1" t="str">
        <f>IFERROR(__xludf.DUMMYFUNCTION("GOOGLETRANSLATE(C2805,""fr"",""en"")"),"#VALUE!")</f>
        <v>#VALUE!</v>
      </c>
    </row>
    <row r="2806" ht="15.75" customHeight="1">
      <c r="A2806" s="1" t="s">
        <v>1652</v>
      </c>
      <c r="B2806" s="1" t="s">
        <v>6190</v>
      </c>
      <c r="C2806" s="1" t="s">
        <v>6191</v>
      </c>
      <c r="D2806" s="1" t="s">
        <v>4162</v>
      </c>
      <c r="E2806" s="1" t="s">
        <v>10</v>
      </c>
      <c r="F2806" s="1" t="str">
        <f>IFERROR(__xludf.DUMMYFUNCTION("GOOGLETRANSLATE(C2806,""fr"",""en"")"),"#VALUE!")</f>
        <v>#VALUE!</v>
      </c>
    </row>
    <row r="2807" ht="15.75" customHeight="1">
      <c r="A2807" s="1" t="s">
        <v>1652</v>
      </c>
      <c r="B2807" s="1" t="s">
        <v>6192</v>
      </c>
      <c r="C2807" s="1" t="s">
        <v>6193</v>
      </c>
      <c r="D2807" s="1" t="s">
        <v>4162</v>
      </c>
      <c r="E2807" s="1" t="s">
        <v>10</v>
      </c>
      <c r="F2807" s="1" t="str">
        <f>IFERROR(__xludf.DUMMYFUNCTION("GOOGLETRANSLATE(C2807,""fr"",""en"")"),"#VALUE!")</f>
        <v>#VALUE!</v>
      </c>
    </row>
    <row r="2808" ht="15.75" customHeight="1">
      <c r="A2808" s="1" t="s">
        <v>1652</v>
      </c>
      <c r="B2808" s="1" t="s">
        <v>6194</v>
      </c>
      <c r="C2808" s="1" t="s">
        <v>6195</v>
      </c>
      <c r="D2808" s="1" t="s">
        <v>4162</v>
      </c>
      <c r="E2808" s="1" t="s">
        <v>10</v>
      </c>
      <c r="F2808" s="1" t="str">
        <f>IFERROR(__xludf.DUMMYFUNCTION("GOOGLETRANSLATE(C2808,""fr"",""en"")"),"#VALUE!")</f>
        <v>#VALUE!</v>
      </c>
    </row>
    <row r="2809" ht="15.75" customHeight="1">
      <c r="A2809" s="1" t="s">
        <v>1652</v>
      </c>
      <c r="B2809" s="1" t="s">
        <v>6196</v>
      </c>
      <c r="C2809" s="1" t="s">
        <v>6197</v>
      </c>
      <c r="D2809" s="1" t="s">
        <v>4162</v>
      </c>
      <c r="E2809" s="1" t="s">
        <v>10</v>
      </c>
      <c r="F2809" s="1" t="str">
        <f>IFERROR(__xludf.DUMMYFUNCTION("GOOGLETRANSLATE(C2809,""fr"",""en"")"),"#VALUE!")</f>
        <v>#VALUE!</v>
      </c>
    </row>
    <row r="2810" ht="15.75" customHeight="1">
      <c r="A2810" s="1" t="s">
        <v>1652</v>
      </c>
      <c r="B2810" s="1" t="s">
        <v>6198</v>
      </c>
      <c r="C2810" s="1" t="s">
        <v>6199</v>
      </c>
      <c r="D2810" s="1" t="s">
        <v>4162</v>
      </c>
      <c r="E2810" s="1" t="s">
        <v>10</v>
      </c>
      <c r="F2810" s="1" t="str">
        <f>IFERROR(__xludf.DUMMYFUNCTION("GOOGLETRANSLATE(C2810,""fr"",""en"")"),"#VALUE!")</f>
        <v>#VALUE!</v>
      </c>
    </row>
    <row r="2811" ht="15.75" customHeight="1">
      <c r="A2811" s="1" t="s">
        <v>1652</v>
      </c>
      <c r="B2811" s="1" t="s">
        <v>6200</v>
      </c>
      <c r="C2811" s="1" t="s">
        <v>6201</v>
      </c>
      <c r="D2811" s="1" t="s">
        <v>4162</v>
      </c>
      <c r="E2811" s="1" t="s">
        <v>10</v>
      </c>
      <c r="F2811" s="1" t="str">
        <f>IFERROR(__xludf.DUMMYFUNCTION("GOOGLETRANSLATE(C2811,""fr"",""en"")"),"#VALUE!")</f>
        <v>#VALUE!</v>
      </c>
    </row>
    <row r="2812" ht="15.75" customHeight="1">
      <c r="A2812" s="1" t="s">
        <v>1652</v>
      </c>
      <c r="B2812" s="1" t="s">
        <v>6202</v>
      </c>
      <c r="C2812" s="1" t="s">
        <v>6203</v>
      </c>
      <c r="D2812" s="1" t="s">
        <v>4162</v>
      </c>
      <c r="E2812" s="1" t="s">
        <v>10</v>
      </c>
      <c r="F2812" s="1" t="str">
        <f>IFERROR(__xludf.DUMMYFUNCTION("GOOGLETRANSLATE(C2812,""fr"",""en"")"),"#VALUE!")</f>
        <v>#VALUE!</v>
      </c>
    </row>
    <row r="2813" ht="15.75" customHeight="1">
      <c r="A2813" s="1" t="s">
        <v>1652</v>
      </c>
      <c r="B2813" s="1" t="s">
        <v>6204</v>
      </c>
      <c r="C2813" s="1" t="s">
        <v>6205</v>
      </c>
      <c r="D2813" s="1" t="s">
        <v>4162</v>
      </c>
      <c r="E2813" s="1" t="s">
        <v>10</v>
      </c>
      <c r="F2813" s="1" t="str">
        <f>IFERROR(__xludf.DUMMYFUNCTION("GOOGLETRANSLATE(C2813,""fr"",""en"")"),"Simple and practical, on the other hand I find that prices are a bit expensive especially normally it is necessary to take into account seniority. Thank you")</f>
        <v>Simple and practical, on the other hand I find that prices are a bit expensive especially normally it is necessary to take into account seniority. Thank you</v>
      </c>
    </row>
    <row r="2814" ht="15.75" customHeight="1">
      <c r="A2814" s="1" t="s">
        <v>1652</v>
      </c>
      <c r="B2814" s="1" t="s">
        <v>6206</v>
      </c>
      <c r="C2814" s="1" t="s">
        <v>6207</v>
      </c>
      <c r="D2814" s="1" t="s">
        <v>4162</v>
      </c>
      <c r="E2814" s="1" t="s">
        <v>10</v>
      </c>
      <c r="F2814" s="1" t="str">
        <f>IFERROR(__xludf.DUMMYFUNCTION("GOOGLETRANSLATE(C2814,""fr"",""en"")"),"#VALUE!")</f>
        <v>#VALUE!</v>
      </c>
    </row>
    <row r="2815" ht="15.75" customHeight="1">
      <c r="A2815" s="1" t="s">
        <v>1677</v>
      </c>
      <c r="B2815" s="1" t="s">
        <v>6208</v>
      </c>
      <c r="C2815" s="1" t="s">
        <v>6209</v>
      </c>
      <c r="D2815" s="1" t="s">
        <v>4162</v>
      </c>
      <c r="E2815" s="1" t="s">
        <v>10</v>
      </c>
      <c r="F2815" s="1" t="str">
        <f>IFERROR(__xludf.DUMMYFUNCTION("GOOGLETRANSLATE(C2815,""fr"",""en"")"),"#VALUE!")</f>
        <v>#VALUE!</v>
      </c>
    </row>
    <row r="2816" ht="15.75" customHeight="1">
      <c r="A2816" s="1" t="s">
        <v>1677</v>
      </c>
      <c r="B2816" s="1" t="s">
        <v>6210</v>
      </c>
      <c r="C2816" s="1" t="s">
        <v>6211</v>
      </c>
      <c r="D2816" s="1" t="s">
        <v>4162</v>
      </c>
      <c r="E2816" s="1" t="s">
        <v>10</v>
      </c>
      <c r="F2816" s="1" t="str">
        <f>IFERROR(__xludf.DUMMYFUNCTION("GOOGLETRANSLATE(C2816,""fr"",""en"")"),"#VALUE!")</f>
        <v>#VALUE!</v>
      </c>
    </row>
    <row r="2817" ht="15.75" customHeight="1">
      <c r="A2817" s="1" t="s">
        <v>1677</v>
      </c>
      <c r="B2817" s="1" t="s">
        <v>6212</v>
      </c>
      <c r="C2817" s="1" t="s">
        <v>6213</v>
      </c>
      <c r="D2817" s="1" t="s">
        <v>4162</v>
      </c>
      <c r="E2817" s="1" t="s">
        <v>10</v>
      </c>
      <c r="F2817" s="1" t="str">
        <f>IFERROR(__xludf.DUMMYFUNCTION("GOOGLETRANSLATE(C2817,""fr"",""en"")"),"#VALUE!")</f>
        <v>#VALUE!</v>
      </c>
    </row>
    <row r="2818" ht="15.75" customHeight="1">
      <c r="A2818" s="1" t="s">
        <v>1677</v>
      </c>
      <c r="B2818" s="1" t="s">
        <v>6214</v>
      </c>
      <c r="C2818" s="1" t="s">
        <v>6215</v>
      </c>
      <c r="D2818" s="1" t="s">
        <v>4162</v>
      </c>
      <c r="E2818" s="1" t="s">
        <v>10</v>
      </c>
      <c r="F2818" s="1" t="str">
        <f>IFERROR(__xludf.DUMMYFUNCTION("GOOGLETRANSLATE(C2818,""fr"",""en"")"),"Dissatisfied !!! 2 months that my car is at the garage, it is up to me to contact everyone. The opposite should be done. Not once had the proposal of a loan vehicle, the customer relations service will not speak! Not 1 commercial gesture, not 1 penny on t"&amp;"he other hand to take it there is no worries. There it is abuse is to make fun of its customers. I myself salesperson, if I react as you do, I would not fidelise any customers, it is the key under the door. Extremely disappointed, be saying that satisfact"&amp;"ion makes yours .. you do not have mine. I asked me to grant me the cancellation of maturity of July since I pay car insurance when it is imbilized and I am not talking about the deadlines of my rents on my car 700 €/month while I don't have my car, at th"&amp;"e garage because the expert mandated by you is not able to do his job. Sorry but I'm very annoyed.")</f>
        <v>Dissatisfied !!! 2 months that my car is at the garage, it is up to me to contact everyone. The opposite should be done. Not once had the proposal of a loan vehicle, the customer relations service will not speak! Not 1 commercial gesture, not 1 penny on the other hand to take it there is no worries. There it is abuse is to make fun of its customers. I myself salesperson, if I react as you do, I would not fidelise any customers, it is the key under the door. Extremely disappointed, be saying that satisfaction makes yours .. you do not have mine. I asked me to grant me the cancellation of maturity of July since I pay car insurance when it is imbilized and I am not talking about the deadlines of my rents on my car 700 €/month while I don't have my car, at the garage because the expert mandated by you is not able to do his job. Sorry but I'm very annoyed.</v>
      </c>
    </row>
    <row r="2819" ht="15.75" customHeight="1">
      <c r="A2819" s="1" t="s">
        <v>1677</v>
      </c>
      <c r="B2819" s="1" t="s">
        <v>6216</v>
      </c>
      <c r="C2819" s="1" t="s">
        <v>6217</v>
      </c>
      <c r="D2819" s="1" t="s">
        <v>4162</v>
      </c>
      <c r="E2819" s="1" t="s">
        <v>10</v>
      </c>
      <c r="F2819" s="1" t="str">
        <f>IFERROR(__xludf.DUMMYFUNCTION("GOOGLETRANSLATE(C2819,""fr"",""en"")"),"Every year, I have no claim, really none, not even broken ice, but my subscription does not drop. I don't really understand this insurance that is there ... except when you really don't need it")</f>
        <v>Every year, I have no claim, really none, not even broken ice, but my subscription does not drop. I don't really understand this insurance that is there ... except when you really don't need it</v>
      </c>
    </row>
    <row r="2820" ht="15.75" customHeight="1">
      <c r="A2820" s="1" t="s">
        <v>1677</v>
      </c>
      <c r="B2820" s="1" t="s">
        <v>6218</v>
      </c>
      <c r="C2820" s="1" t="s">
        <v>6219</v>
      </c>
      <c r="D2820" s="1" t="s">
        <v>4162</v>
      </c>
      <c r="E2820" s="1" t="s">
        <v>10</v>
      </c>
      <c r="F2820" s="1" t="str">
        <f>IFERROR(__xludf.DUMMYFUNCTION("GOOGLETRANSLATE(C2820,""fr"",""en"")"),"#VALUE!")</f>
        <v>#VALUE!</v>
      </c>
    </row>
    <row r="2821" ht="15.75" customHeight="1">
      <c r="A2821" s="1" t="s">
        <v>1677</v>
      </c>
      <c r="B2821" s="1" t="s">
        <v>6220</v>
      </c>
      <c r="C2821" s="1" t="s">
        <v>6221</v>
      </c>
      <c r="D2821" s="1" t="s">
        <v>4162</v>
      </c>
      <c r="E2821" s="1" t="s">
        <v>10</v>
      </c>
      <c r="F2821" s="1" t="str">
        <f>IFERROR(__xludf.DUMMYFUNCTION("GOOGLETRANSLATE(C2821,""fr"",""en"")"),"#VALUE!")</f>
        <v>#VALUE!</v>
      </c>
    </row>
    <row r="2822" ht="15.75" customHeight="1">
      <c r="A2822" s="1" t="s">
        <v>1677</v>
      </c>
      <c r="B2822" s="1" t="s">
        <v>6222</v>
      </c>
      <c r="C2822" s="1" t="s">
        <v>6223</v>
      </c>
      <c r="D2822" s="1" t="s">
        <v>4162</v>
      </c>
      <c r="E2822" s="1" t="s">
        <v>10</v>
      </c>
      <c r="F2822" s="1" t="str">
        <f>IFERROR(__xludf.DUMMYFUNCTION("GOOGLETRANSLATE(C2822,""fr"",""en"")"),"#VALUE!")</f>
        <v>#VALUE!</v>
      </c>
    </row>
    <row r="2823" ht="15.75" customHeight="1">
      <c r="A2823" s="1" t="s">
        <v>1677</v>
      </c>
      <c r="B2823" s="1" t="s">
        <v>6224</v>
      </c>
      <c r="C2823" s="1" t="s">
        <v>6225</v>
      </c>
      <c r="D2823" s="1" t="s">
        <v>4162</v>
      </c>
      <c r="E2823" s="1" t="s">
        <v>10</v>
      </c>
      <c r="F2823" s="1" t="str">
        <f>IFERROR(__xludf.DUMMYFUNCTION("GOOGLETRANSLATE(C2823,""fr"",""en"")"),"I just became a client so hard to judge, without having used your services! In any case, quote and adhesion are simple to perform. I would give a more effective opinion after a few months.")</f>
        <v>I just became a client so hard to judge, without having used your services! In any case, quote and adhesion are simple to perform. I would give a more effective opinion after a few months.</v>
      </c>
    </row>
    <row r="2824" ht="15.75" customHeight="1">
      <c r="A2824" s="1" t="s">
        <v>1694</v>
      </c>
      <c r="B2824" s="1" t="s">
        <v>6226</v>
      </c>
      <c r="C2824" s="1" t="s">
        <v>6227</v>
      </c>
      <c r="D2824" s="1" t="s">
        <v>4162</v>
      </c>
      <c r="E2824" s="1" t="s">
        <v>10</v>
      </c>
      <c r="F2824" s="1" t="str">
        <f>IFERROR(__xludf.DUMMYFUNCTION("GOOGLETRANSLATE(C2824,""fr"",""en"")"),"#VALUE!")</f>
        <v>#VALUE!</v>
      </c>
    </row>
    <row r="2825" ht="15.75" customHeight="1">
      <c r="A2825" s="1" t="s">
        <v>1694</v>
      </c>
      <c r="B2825" s="1" t="s">
        <v>6228</v>
      </c>
      <c r="C2825" s="1" t="s">
        <v>6229</v>
      </c>
      <c r="D2825" s="1" t="s">
        <v>4162</v>
      </c>
      <c r="E2825" s="1" t="s">
        <v>10</v>
      </c>
      <c r="F2825" s="1" t="str">
        <f>IFERROR(__xludf.DUMMYFUNCTION("GOOGLETRANSLATE(C2825,""fr"",""en"")"),"#VALUE!")</f>
        <v>#VALUE!</v>
      </c>
    </row>
    <row r="2826" ht="15.75" customHeight="1">
      <c r="A2826" s="1" t="s">
        <v>1694</v>
      </c>
      <c r="B2826" s="1" t="s">
        <v>6230</v>
      </c>
      <c r="C2826" s="1" t="s">
        <v>6231</v>
      </c>
      <c r="D2826" s="1" t="s">
        <v>4162</v>
      </c>
      <c r="E2826" s="1" t="s">
        <v>10</v>
      </c>
      <c r="F2826" s="1" t="str">
        <f>IFERROR(__xludf.DUMMYFUNCTION("GOOGLETRANSLATE(C2826,""fr"",""en"")"),"#VALUE!")</f>
        <v>#VALUE!</v>
      </c>
    </row>
    <row r="2827" ht="15.75" customHeight="1">
      <c r="A2827" s="1" t="s">
        <v>1694</v>
      </c>
      <c r="B2827" s="1" t="s">
        <v>6232</v>
      </c>
      <c r="C2827" s="1" t="s">
        <v>6233</v>
      </c>
      <c r="D2827" s="1" t="s">
        <v>4162</v>
      </c>
      <c r="E2827" s="1" t="s">
        <v>10</v>
      </c>
      <c r="F2827" s="1" t="str">
        <f>IFERROR(__xludf.DUMMYFUNCTION("GOOGLETRANSLATE(C2827,""fr"",""en"")"),"#VALUE!")</f>
        <v>#VALUE!</v>
      </c>
    </row>
    <row r="2828" ht="15.75" customHeight="1">
      <c r="A2828" s="1" t="s">
        <v>1694</v>
      </c>
      <c r="B2828" s="1" t="s">
        <v>6234</v>
      </c>
      <c r="C2828" s="1" t="s">
        <v>6235</v>
      </c>
      <c r="D2828" s="1" t="s">
        <v>4162</v>
      </c>
      <c r="E2828" s="1" t="s">
        <v>10</v>
      </c>
      <c r="F2828" s="1" t="str">
        <f>IFERROR(__xludf.DUMMYFUNCTION("GOOGLETRANSLATE(C2828,""fr"",""en"")"),"#VALUE!")</f>
        <v>#VALUE!</v>
      </c>
    </row>
    <row r="2829" ht="15.75" customHeight="1">
      <c r="A2829" s="1" t="s">
        <v>1717</v>
      </c>
      <c r="B2829" s="1" t="s">
        <v>6236</v>
      </c>
      <c r="C2829" s="1" t="s">
        <v>6237</v>
      </c>
      <c r="D2829" s="1" t="s">
        <v>4162</v>
      </c>
      <c r="E2829" s="1" t="s">
        <v>10</v>
      </c>
      <c r="F2829" s="1" t="str">
        <f>IFERROR(__xludf.DUMMYFUNCTION("GOOGLETRANSLATE(C2829,""fr"",""en"")"),"#VALUE!")</f>
        <v>#VALUE!</v>
      </c>
    </row>
    <row r="2830" ht="15.75" customHeight="1">
      <c r="A2830" s="1" t="s">
        <v>1717</v>
      </c>
      <c r="B2830" s="1" t="s">
        <v>6238</v>
      </c>
      <c r="C2830" s="1" t="s">
        <v>6239</v>
      </c>
      <c r="D2830" s="1" t="s">
        <v>4162</v>
      </c>
      <c r="E2830" s="1" t="s">
        <v>10</v>
      </c>
      <c r="F2830" s="1" t="str">
        <f>IFERROR(__xludf.DUMMYFUNCTION("GOOGLETRANSLATE(C2830,""fr"",""en"")"),"#VALUE!")</f>
        <v>#VALUE!</v>
      </c>
    </row>
    <row r="2831" ht="15.75" customHeight="1">
      <c r="A2831" s="1" t="s">
        <v>1717</v>
      </c>
      <c r="B2831" s="1" t="s">
        <v>6240</v>
      </c>
      <c r="C2831" s="1" t="s">
        <v>6241</v>
      </c>
      <c r="D2831" s="1" t="s">
        <v>4162</v>
      </c>
      <c r="E2831" s="1" t="s">
        <v>10</v>
      </c>
      <c r="F2831" s="1" t="str">
        <f>IFERROR(__xludf.DUMMYFUNCTION("GOOGLETRANSLATE(C2831,""fr"",""en"")"),"#VALUE!")</f>
        <v>#VALUE!</v>
      </c>
    </row>
    <row r="2832" ht="15.75" customHeight="1">
      <c r="A2832" s="1" t="s">
        <v>1717</v>
      </c>
      <c r="B2832" s="1" t="s">
        <v>6242</v>
      </c>
      <c r="C2832" s="1" t="s">
        <v>6243</v>
      </c>
      <c r="D2832" s="1" t="s">
        <v>4162</v>
      </c>
      <c r="E2832" s="1" t="s">
        <v>10</v>
      </c>
      <c r="F2832" s="1" t="str">
        <f>IFERROR(__xludf.DUMMYFUNCTION("GOOGLETRANSLATE(C2832,""fr"",""en"")"),"#VALUE!")</f>
        <v>#VALUE!</v>
      </c>
    </row>
    <row r="2833" ht="15.75" customHeight="1">
      <c r="A2833" s="1" t="s">
        <v>1744</v>
      </c>
      <c r="B2833" s="1" t="s">
        <v>6244</v>
      </c>
      <c r="C2833" s="1" t="s">
        <v>6245</v>
      </c>
      <c r="D2833" s="1" t="s">
        <v>4162</v>
      </c>
      <c r="E2833" s="1" t="s">
        <v>10</v>
      </c>
      <c r="F2833" s="1" t="str">
        <f>IFERROR(__xludf.DUMMYFUNCTION("GOOGLETRANSLATE(C2833,""fr"",""en"")"),"#VALUE!")</f>
        <v>#VALUE!</v>
      </c>
    </row>
    <row r="2834" ht="15.75" customHeight="1">
      <c r="A2834" s="1" t="s">
        <v>1744</v>
      </c>
      <c r="B2834" s="1" t="s">
        <v>6246</v>
      </c>
      <c r="C2834" s="1" t="s">
        <v>6247</v>
      </c>
      <c r="D2834" s="1" t="s">
        <v>4162</v>
      </c>
      <c r="E2834" s="1" t="s">
        <v>10</v>
      </c>
      <c r="F2834" s="1" t="str">
        <f>IFERROR(__xludf.DUMMYFUNCTION("GOOGLETRANSLATE(C2834,""fr"",""en"")"),"#VALUE!")</f>
        <v>#VALUE!</v>
      </c>
    </row>
    <row r="2835" ht="15.75" customHeight="1">
      <c r="A2835" s="1" t="s">
        <v>1744</v>
      </c>
      <c r="B2835" s="1" t="s">
        <v>6248</v>
      </c>
      <c r="C2835" s="1" t="s">
        <v>6249</v>
      </c>
      <c r="D2835" s="1" t="s">
        <v>4162</v>
      </c>
      <c r="E2835" s="1" t="s">
        <v>10</v>
      </c>
      <c r="F2835" s="1" t="str">
        <f>IFERROR(__xludf.DUMMYFUNCTION("GOOGLETRANSLATE(C2835,""fr"",""en"")"),"#VALUE!")</f>
        <v>#VALUE!</v>
      </c>
    </row>
    <row r="2836" ht="15.75" customHeight="1">
      <c r="A2836" s="1" t="s">
        <v>1744</v>
      </c>
      <c r="B2836" s="1" t="s">
        <v>6250</v>
      </c>
      <c r="C2836" s="1" t="s">
        <v>6251</v>
      </c>
      <c r="D2836" s="1" t="s">
        <v>4162</v>
      </c>
      <c r="E2836" s="1" t="s">
        <v>10</v>
      </c>
      <c r="F2836" s="1" t="str">
        <f>IFERROR(__xludf.DUMMYFUNCTION("GOOGLETRANSLATE(C2836,""fr"",""en"")"),"#VALUE!")</f>
        <v>#VALUE!</v>
      </c>
    </row>
    <row r="2837" ht="15.75" customHeight="1">
      <c r="A2837" s="1" t="s">
        <v>1744</v>
      </c>
      <c r="B2837" s="1" t="s">
        <v>6252</v>
      </c>
      <c r="C2837" s="1" t="s">
        <v>6253</v>
      </c>
      <c r="D2837" s="1" t="s">
        <v>4162</v>
      </c>
      <c r="E2837" s="1" t="s">
        <v>10</v>
      </c>
      <c r="F2837" s="1" t="str">
        <f>IFERROR(__xludf.DUMMYFUNCTION("GOOGLETRANSLATE(C2837,""fr"",""en"")"),"#VALUE!")</f>
        <v>#VALUE!</v>
      </c>
    </row>
    <row r="2838" ht="15.75" customHeight="1">
      <c r="A2838" s="1" t="s">
        <v>1744</v>
      </c>
      <c r="B2838" s="1" t="s">
        <v>6254</v>
      </c>
      <c r="C2838" s="1" t="s">
        <v>6255</v>
      </c>
      <c r="D2838" s="1" t="s">
        <v>4162</v>
      </c>
      <c r="E2838" s="1" t="s">
        <v>10</v>
      </c>
      <c r="F2838" s="1" t="str">
        <f>IFERROR(__xludf.DUMMYFUNCTION("GOOGLETRANSLATE(C2838,""fr"",""en"")"),"#VALUE!")</f>
        <v>#VALUE!</v>
      </c>
    </row>
    <row r="2839" ht="15.75" customHeight="1">
      <c r="A2839" s="1" t="s">
        <v>1747</v>
      </c>
      <c r="B2839" s="1" t="s">
        <v>6256</v>
      </c>
      <c r="C2839" s="1" t="s">
        <v>6257</v>
      </c>
      <c r="D2839" s="1" t="s">
        <v>4162</v>
      </c>
      <c r="E2839" s="1" t="s">
        <v>10</v>
      </c>
      <c r="F2839" s="1" t="str">
        <f>IFERROR(__xludf.DUMMYFUNCTION("GOOGLETRANSLATE(C2839,""fr"",""en"")"),"#VALUE!")</f>
        <v>#VALUE!</v>
      </c>
    </row>
    <row r="2840" ht="15.75" customHeight="1">
      <c r="A2840" s="1" t="s">
        <v>1747</v>
      </c>
      <c r="B2840" s="1" t="s">
        <v>6258</v>
      </c>
      <c r="C2840" s="1" t="s">
        <v>6259</v>
      </c>
      <c r="D2840" s="1" t="s">
        <v>4162</v>
      </c>
      <c r="E2840" s="1" t="s">
        <v>10</v>
      </c>
      <c r="F2840" s="1" t="str">
        <f>IFERROR(__xludf.DUMMYFUNCTION("GOOGLETRANSLATE(C2840,""fr"",""en"")"),"#VALUE!")</f>
        <v>#VALUE!</v>
      </c>
    </row>
    <row r="2841" ht="15.75" customHeight="1">
      <c r="A2841" s="1" t="s">
        <v>1747</v>
      </c>
      <c r="B2841" s="1" t="s">
        <v>6260</v>
      </c>
      <c r="C2841" s="1" t="s">
        <v>6261</v>
      </c>
      <c r="D2841" s="1" t="s">
        <v>4162</v>
      </c>
      <c r="E2841" s="1" t="s">
        <v>10</v>
      </c>
      <c r="F2841" s="1" t="str">
        <f>IFERROR(__xludf.DUMMYFUNCTION("GOOGLETRANSLATE(C2841,""fr"",""en"")"),"#VALUE!")</f>
        <v>#VALUE!</v>
      </c>
    </row>
    <row r="2842" ht="15.75" customHeight="1">
      <c r="A2842" s="1" t="s">
        <v>1750</v>
      </c>
      <c r="B2842" s="1" t="s">
        <v>6262</v>
      </c>
      <c r="C2842" s="1" t="s">
        <v>6263</v>
      </c>
      <c r="D2842" s="1" t="s">
        <v>4162</v>
      </c>
      <c r="E2842" s="1" t="s">
        <v>10</v>
      </c>
      <c r="F2842" s="1" t="str">
        <f>IFERROR(__xludf.DUMMYFUNCTION("GOOGLETRANSLATE(C2842,""fr"",""en"")"),"#VALUE!")</f>
        <v>#VALUE!</v>
      </c>
    </row>
    <row r="2843" ht="15.75" customHeight="1">
      <c r="A2843" s="1" t="s">
        <v>1750</v>
      </c>
      <c r="B2843" s="1" t="s">
        <v>1638</v>
      </c>
      <c r="C2843" s="1" t="s">
        <v>6264</v>
      </c>
      <c r="D2843" s="1" t="s">
        <v>4162</v>
      </c>
      <c r="E2843" s="1" t="s">
        <v>10</v>
      </c>
      <c r="F2843" s="1" t="str">
        <f>IFERROR(__xludf.DUMMYFUNCTION("GOOGLETRANSLATE(C2843,""fr"",""en"")"),"#VALUE!")</f>
        <v>#VALUE!</v>
      </c>
    </row>
    <row r="2844" ht="15.75" customHeight="1">
      <c r="A2844" s="1" t="s">
        <v>1750</v>
      </c>
      <c r="B2844" s="1" t="s">
        <v>6265</v>
      </c>
      <c r="C2844" s="1" t="s">
        <v>6266</v>
      </c>
      <c r="D2844" s="1" t="s">
        <v>4162</v>
      </c>
      <c r="E2844" s="1" t="s">
        <v>10</v>
      </c>
      <c r="F2844" s="1" t="str">
        <f>IFERROR(__xludf.DUMMYFUNCTION("GOOGLETRANSLATE(C2844,""fr"",""en"")"),"#VALUE!")</f>
        <v>#VALUE!</v>
      </c>
    </row>
    <row r="2845" ht="15.75" customHeight="1">
      <c r="A2845" s="1" t="s">
        <v>1750</v>
      </c>
      <c r="B2845" s="1" t="s">
        <v>6267</v>
      </c>
      <c r="C2845" s="1" t="s">
        <v>6268</v>
      </c>
      <c r="D2845" s="1" t="s">
        <v>4162</v>
      </c>
      <c r="E2845" s="1" t="s">
        <v>10</v>
      </c>
      <c r="F2845" s="1" t="str">
        <f>IFERROR(__xludf.DUMMYFUNCTION("GOOGLETRANSLATE(C2845,""fr"",""en"")"),"#VALUE!")</f>
        <v>#VALUE!</v>
      </c>
    </row>
    <row r="2846" ht="15.75" customHeight="1">
      <c r="A2846" s="1" t="s">
        <v>1750</v>
      </c>
      <c r="B2846" s="1" t="s">
        <v>6269</v>
      </c>
      <c r="C2846" s="1" t="s">
        <v>6270</v>
      </c>
      <c r="D2846" s="1" t="s">
        <v>4162</v>
      </c>
      <c r="E2846" s="1" t="s">
        <v>10</v>
      </c>
      <c r="F2846" s="1" t="str">
        <f>IFERROR(__xludf.DUMMYFUNCTION("GOOGLETRANSLATE(C2846,""fr"",""en"")"),"#VALUE!")</f>
        <v>#VALUE!</v>
      </c>
    </row>
    <row r="2847" ht="15.75" customHeight="1">
      <c r="A2847" s="1" t="s">
        <v>1765</v>
      </c>
      <c r="B2847" s="1" t="s">
        <v>6271</v>
      </c>
      <c r="C2847" s="1" t="s">
        <v>6272</v>
      </c>
      <c r="D2847" s="1" t="s">
        <v>4162</v>
      </c>
      <c r="E2847" s="1" t="s">
        <v>10</v>
      </c>
      <c r="F2847" s="1" t="str">
        <f>IFERROR(__xludf.DUMMYFUNCTION("GOOGLETRANSLATE(C2847,""fr"",""en"")"),"#VALUE!")</f>
        <v>#VALUE!</v>
      </c>
    </row>
    <row r="2848" ht="15.75" customHeight="1">
      <c r="A2848" s="1" t="s">
        <v>1765</v>
      </c>
      <c r="B2848" s="1" t="s">
        <v>6273</v>
      </c>
      <c r="C2848" s="1" t="s">
        <v>6274</v>
      </c>
      <c r="D2848" s="1" t="s">
        <v>4162</v>
      </c>
      <c r="E2848" s="1" t="s">
        <v>10</v>
      </c>
      <c r="F2848" s="1" t="str">
        <f>IFERROR(__xludf.DUMMYFUNCTION("GOOGLETRANSLATE(C2848,""fr"",""en"")"),"#VALUE!")</f>
        <v>#VALUE!</v>
      </c>
    </row>
    <row r="2849" ht="15.75" customHeight="1">
      <c r="A2849" s="1" t="s">
        <v>1765</v>
      </c>
      <c r="B2849" s="1" t="s">
        <v>6275</v>
      </c>
      <c r="C2849" s="1" t="s">
        <v>6276</v>
      </c>
      <c r="D2849" s="1" t="s">
        <v>4162</v>
      </c>
      <c r="E2849" s="1" t="s">
        <v>10</v>
      </c>
      <c r="F2849" s="1" t="str">
        <f>IFERROR(__xludf.DUMMYFUNCTION("GOOGLETRANSLATE(C2849,""fr"",""en"")"),"#VALUE!")</f>
        <v>#VALUE!</v>
      </c>
    </row>
    <row r="2850" ht="15.75" customHeight="1">
      <c r="A2850" s="1" t="s">
        <v>1765</v>
      </c>
      <c r="B2850" s="1" t="s">
        <v>6277</v>
      </c>
      <c r="C2850" s="1" t="s">
        <v>6278</v>
      </c>
      <c r="D2850" s="1" t="s">
        <v>4162</v>
      </c>
      <c r="E2850" s="1" t="s">
        <v>10</v>
      </c>
      <c r="F2850" s="1" t="str">
        <f>IFERROR(__xludf.DUMMYFUNCTION("GOOGLETRANSLATE(C2850,""fr"",""en"")"),"#VALUE!")</f>
        <v>#VALUE!</v>
      </c>
    </row>
    <row r="2851" ht="15.75" customHeight="1">
      <c r="A2851" s="1" t="s">
        <v>1784</v>
      </c>
      <c r="B2851" s="1" t="s">
        <v>6279</v>
      </c>
      <c r="C2851" s="1" t="s">
        <v>6280</v>
      </c>
      <c r="D2851" s="1" t="s">
        <v>4162</v>
      </c>
      <c r="E2851" s="1" t="s">
        <v>10</v>
      </c>
      <c r="F2851" s="1" t="str">
        <f>IFERROR(__xludf.DUMMYFUNCTION("GOOGLETRANSLATE(C2851,""fr"",""en"")"),"#VALUE!")</f>
        <v>#VALUE!</v>
      </c>
    </row>
    <row r="2852" ht="15.75" customHeight="1">
      <c r="A2852" s="1" t="s">
        <v>1784</v>
      </c>
      <c r="B2852" s="1" t="s">
        <v>6281</v>
      </c>
      <c r="C2852" s="1" t="s">
        <v>6282</v>
      </c>
      <c r="D2852" s="1" t="s">
        <v>4162</v>
      </c>
      <c r="E2852" s="1" t="s">
        <v>10</v>
      </c>
      <c r="F2852" s="1" t="str">
        <f>IFERROR(__xludf.DUMMYFUNCTION("GOOGLETRANSLATE(C2852,""fr"",""en"")"),"#VALUE!")</f>
        <v>#VALUE!</v>
      </c>
    </row>
    <row r="2853" ht="15.75" customHeight="1">
      <c r="A2853" s="1" t="s">
        <v>1784</v>
      </c>
      <c r="B2853" s="1" t="s">
        <v>6283</v>
      </c>
      <c r="C2853" s="1" t="s">
        <v>6284</v>
      </c>
      <c r="D2853" s="1" t="s">
        <v>4162</v>
      </c>
      <c r="E2853" s="1" t="s">
        <v>10</v>
      </c>
      <c r="F2853" s="1" t="str">
        <f>IFERROR(__xludf.DUMMYFUNCTION("GOOGLETRANSLATE(C2853,""fr"",""en"")"),"#VALUE!")</f>
        <v>#VALUE!</v>
      </c>
    </row>
    <row r="2854" ht="15.75" customHeight="1">
      <c r="A2854" s="1" t="s">
        <v>1784</v>
      </c>
      <c r="B2854" s="1" t="s">
        <v>6285</v>
      </c>
      <c r="C2854" s="1" t="s">
        <v>6286</v>
      </c>
      <c r="D2854" s="1" t="s">
        <v>4162</v>
      </c>
      <c r="E2854" s="1" t="s">
        <v>10</v>
      </c>
      <c r="F2854" s="1" t="str">
        <f>IFERROR(__xludf.DUMMYFUNCTION("GOOGLETRANSLATE(C2854,""fr"",""en"")"),"#VALUE!")</f>
        <v>#VALUE!</v>
      </c>
    </row>
    <row r="2855" ht="15.75" customHeight="1">
      <c r="A2855" s="1" t="s">
        <v>1784</v>
      </c>
      <c r="B2855" s="1" t="s">
        <v>6287</v>
      </c>
      <c r="C2855" s="1" t="s">
        <v>6288</v>
      </c>
      <c r="D2855" s="1" t="s">
        <v>4162</v>
      </c>
      <c r="E2855" s="1" t="s">
        <v>10</v>
      </c>
      <c r="F2855" s="1" t="str">
        <f>IFERROR(__xludf.DUMMYFUNCTION("GOOGLETRANSLATE(C2855,""fr"",""en"")"),"#VALUE!")</f>
        <v>#VALUE!</v>
      </c>
    </row>
    <row r="2856" ht="15.75" customHeight="1">
      <c r="A2856" s="1" t="s">
        <v>1784</v>
      </c>
      <c r="B2856" s="1" t="s">
        <v>6289</v>
      </c>
      <c r="C2856" s="1" t="s">
        <v>6290</v>
      </c>
      <c r="D2856" s="1" t="s">
        <v>4162</v>
      </c>
      <c r="E2856" s="1" t="s">
        <v>10</v>
      </c>
      <c r="F2856" s="1" t="str">
        <f>IFERROR(__xludf.DUMMYFUNCTION("GOOGLETRANSLATE(C2856,""fr"",""en"")"),"#VALUE!")</f>
        <v>#VALUE!</v>
      </c>
    </row>
    <row r="2857" ht="15.75" customHeight="1">
      <c r="A2857" s="1" t="s">
        <v>1784</v>
      </c>
      <c r="B2857" s="1" t="s">
        <v>6291</v>
      </c>
      <c r="C2857" s="1" t="s">
        <v>6292</v>
      </c>
      <c r="D2857" s="1" t="s">
        <v>4162</v>
      </c>
      <c r="E2857" s="1" t="s">
        <v>10</v>
      </c>
      <c r="F2857" s="1" t="str">
        <f>IFERROR(__xludf.DUMMYFUNCTION("GOOGLETRANSLATE(C2857,""fr"",""en"")"),"#VALUE!")</f>
        <v>#VALUE!</v>
      </c>
    </row>
    <row r="2858" ht="15.75" customHeight="1">
      <c r="A2858" s="1" t="s">
        <v>1784</v>
      </c>
      <c r="B2858" s="1" t="s">
        <v>6293</v>
      </c>
      <c r="C2858" s="1" t="s">
        <v>6294</v>
      </c>
      <c r="D2858" s="1" t="s">
        <v>4162</v>
      </c>
      <c r="E2858" s="1" t="s">
        <v>10</v>
      </c>
      <c r="F2858" s="1" t="str">
        <f>IFERROR(__xludf.DUMMYFUNCTION("GOOGLETRANSLATE(C2858,""fr"",""en"")"),"#VALUE!")</f>
        <v>#VALUE!</v>
      </c>
    </row>
    <row r="2859" ht="15.75" customHeight="1">
      <c r="A2859" s="1" t="s">
        <v>1799</v>
      </c>
      <c r="B2859" s="1" t="s">
        <v>6295</v>
      </c>
      <c r="C2859" s="1" t="s">
        <v>6296</v>
      </c>
      <c r="D2859" s="1" t="s">
        <v>4162</v>
      </c>
      <c r="E2859" s="1" t="s">
        <v>10</v>
      </c>
      <c r="F2859" s="1" t="str">
        <f>IFERROR(__xludf.DUMMYFUNCTION("GOOGLETRANSLATE(C2859,""fr"",""en"")"),"#VALUE!")</f>
        <v>#VALUE!</v>
      </c>
    </row>
    <row r="2860" ht="15.75" customHeight="1">
      <c r="A2860" s="1" t="s">
        <v>1799</v>
      </c>
      <c r="B2860" s="1" t="s">
        <v>6297</v>
      </c>
      <c r="C2860" s="1" t="s">
        <v>6298</v>
      </c>
      <c r="D2860" s="1" t="s">
        <v>4162</v>
      </c>
      <c r="E2860" s="1" t="s">
        <v>10</v>
      </c>
      <c r="F2860" s="1" t="str">
        <f>IFERROR(__xludf.DUMMYFUNCTION("GOOGLETRANSLATE(C2860,""fr"",""en"")"),"Satisfied for the moment, it remains to be seen in the future if my self -confidence is right for me! However, I had great pleasure in dialogue with an advisor to listen to me, and its starts well!")</f>
        <v>Satisfied for the moment, it remains to be seen in the future if my self -confidence is right for me! However, I had great pleasure in dialogue with an advisor to listen to me, and its starts well!</v>
      </c>
    </row>
    <row r="2861" ht="15.75" customHeight="1">
      <c r="A2861" s="1" t="s">
        <v>1799</v>
      </c>
      <c r="B2861" s="1" t="s">
        <v>6299</v>
      </c>
      <c r="C2861" s="1" t="s">
        <v>6300</v>
      </c>
      <c r="D2861" s="1" t="s">
        <v>4162</v>
      </c>
      <c r="E2861" s="1" t="s">
        <v>10</v>
      </c>
      <c r="F2861" s="1" t="str">
        <f>IFERROR(__xludf.DUMMYFUNCTION("GOOGLETRANSLATE(C2861,""fr"",""en"")"),"#VALUE!")</f>
        <v>#VALUE!</v>
      </c>
    </row>
    <row r="2862" ht="15.75" customHeight="1">
      <c r="A2862" s="1" t="s">
        <v>1799</v>
      </c>
      <c r="B2862" s="1" t="s">
        <v>6301</v>
      </c>
      <c r="C2862" s="1" t="s">
        <v>6302</v>
      </c>
      <c r="D2862" s="1" t="s">
        <v>4162</v>
      </c>
      <c r="E2862" s="1" t="s">
        <v>10</v>
      </c>
      <c r="F2862" s="1" t="str">
        <f>IFERROR(__xludf.DUMMYFUNCTION("GOOGLETRANSLATE(C2862,""fr"",""en"")"),"#VALUE!")</f>
        <v>#VALUE!</v>
      </c>
    </row>
    <row r="2863" ht="15.75" customHeight="1">
      <c r="A2863" s="1" t="s">
        <v>6303</v>
      </c>
      <c r="B2863" s="1" t="s">
        <v>6304</v>
      </c>
      <c r="C2863" s="1" t="s">
        <v>6305</v>
      </c>
      <c r="D2863" s="1" t="s">
        <v>4162</v>
      </c>
      <c r="E2863" s="1" t="s">
        <v>10</v>
      </c>
      <c r="F2863" s="1" t="str">
        <f>IFERROR(__xludf.DUMMYFUNCTION("GOOGLETRANSLATE(C2863,""fr"",""en"")"),"#VALUE!")</f>
        <v>#VALUE!</v>
      </c>
    </row>
    <row r="2864" ht="15.75" customHeight="1">
      <c r="A2864" s="1" t="s">
        <v>1819</v>
      </c>
      <c r="B2864" s="1" t="s">
        <v>6306</v>
      </c>
      <c r="C2864" s="1" t="s">
        <v>6307</v>
      </c>
      <c r="D2864" s="1" t="s">
        <v>4162</v>
      </c>
      <c r="E2864" s="1" t="s">
        <v>10</v>
      </c>
      <c r="F2864" s="1" t="str">
        <f>IFERROR(__xludf.DUMMYFUNCTION("GOOGLETRANSLATE(C2864,""fr"",""en"")"),"#VALUE!")</f>
        <v>#VALUE!</v>
      </c>
    </row>
    <row r="2865" ht="15.75" customHeight="1">
      <c r="A2865" s="1" t="s">
        <v>1819</v>
      </c>
      <c r="B2865" s="1" t="s">
        <v>6308</v>
      </c>
      <c r="C2865" s="1" t="s">
        <v>6309</v>
      </c>
      <c r="D2865" s="1" t="s">
        <v>4162</v>
      </c>
      <c r="E2865" s="1" t="s">
        <v>10</v>
      </c>
      <c r="F2865" s="1" t="str">
        <f>IFERROR(__xludf.DUMMYFUNCTION("GOOGLETRANSLATE(C2865,""fr"",""en"")"),"I am satisfied with this home insurance but has not yet been confronted with big concerns concerning my home so I cannot be objective.")</f>
        <v>I am satisfied with this home insurance but has not yet been confronted with big concerns concerning my home so I cannot be objective.</v>
      </c>
    </row>
    <row r="2866" ht="15.75" customHeight="1">
      <c r="A2866" s="1" t="s">
        <v>1836</v>
      </c>
      <c r="B2866" s="1" t="s">
        <v>6310</v>
      </c>
      <c r="C2866" s="1" t="s">
        <v>6311</v>
      </c>
      <c r="D2866" s="1" t="s">
        <v>4162</v>
      </c>
      <c r="E2866" s="1" t="s">
        <v>10</v>
      </c>
      <c r="F2866" s="1" t="str">
        <f>IFERROR(__xludf.DUMMYFUNCTION("GOOGLETRANSLATE(C2866,""fr"",""en"")"),"#VALUE!")</f>
        <v>#VALUE!</v>
      </c>
    </row>
    <row r="2867" ht="15.75" customHeight="1">
      <c r="A2867" s="1" t="s">
        <v>1836</v>
      </c>
      <c r="B2867" s="1" t="s">
        <v>6312</v>
      </c>
      <c r="C2867" s="1" t="s">
        <v>6313</v>
      </c>
      <c r="D2867" s="1" t="s">
        <v>4162</v>
      </c>
      <c r="E2867" s="1" t="s">
        <v>10</v>
      </c>
      <c r="F2867" s="1" t="str">
        <f>IFERROR(__xludf.DUMMYFUNCTION("GOOGLETRANSLATE(C2867,""fr"",""en"")"),"#VALUE!")</f>
        <v>#VALUE!</v>
      </c>
    </row>
    <row r="2868" ht="15.75" customHeight="1">
      <c r="A2868" s="1" t="s">
        <v>1836</v>
      </c>
      <c r="B2868" s="1" t="s">
        <v>6314</v>
      </c>
      <c r="C2868" s="1" t="s">
        <v>6315</v>
      </c>
      <c r="D2868" s="1" t="s">
        <v>4162</v>
      </c>
      <c r="E2868" s="1" t="s">
        <v>10</v>
      </c>
      <c r="F2868" s="1" t="str">
        <f>IFERROR(__xludf.DUMMYFUNCTION("GOOGLETRANSLATE(C2868,""fr"",""en"")"),"#VALUE!")</f>
        <v>#VALUE!</v>
      </c>
    </row>
    <row r="2869" ht="15.75" customHeight="1">
      <c r="A2869" s="1" t="s">
        <v>1836</v>
      </c>
      <c r="B2869" s="1" t="s">
        <v>6316</v>
      </c>
      <c r="C2869" s="1" t="s">
        <v>6317</v>
      </c>
      <c r="D2869" s="1" t="s">
        <v>4162</v>
      </c>
      <c r="E2869" s="1" t="s">
        <v>10</v>
      </c>
      <c r="F2869" s="1" t="str">
        <f>IFERROR(__xludf.DUMMYFUNCTION("GOOGLETRANSLATE(C2869,""fr"",""en"")"),"#VALUE!")</f>
        <v>#VALUE!</v>
      </c>
    </row>
    <row r="2870" ht="15.75" customHeight="1">
      <c r="A2870" s="1" t="s">
        <v>1836</v>
      </c>
      <c r="B2870" s="1" t="s">
        <v>6318</v>
      </c>
      <c r="C2870" s="1" t="s">
        <v>6319</v>
      </c>
      <c r="D2870" s="1" t="s">
        <v>4162</v>
      </c>
      <c r="E2870" s="1" t="s">
        <v>10</v>
      </c>
      <c r="F2870" s="1" t="str">
        <f>IFERROR(__xludf.DUMMYFUNCTION("GOOGLETRANSLATE(C2870,""fr"",""en"")"),"#VALUE!")</f>
        <v>#VALUE!</v>
      </c>
    </row>
    <row r="2871" ht="15.75" customHeight="1">
      <c r="A2871" s="1" t="s">
        <v>1847</v>
      </c>
      <c r="B2871" s="1" t="s">
        <v>6320</v>
      </c>
      <c r="C2871" s="1" t="s">
        <v>6321</v>
      </c>
      <c r="D2871" s="1" t="s">
        <v>4162</v>
      </c>
      <c r="E2871" s="1" t="s">
        <v>10</v>
      </c>
      <c r="F2871" s="1" t="str">
        <f>IFERROR(__xludf.DUMMYFUNCTION("GOOGLETRANSLATE(C2871,""fr"",""en"")"),"#VALUE!")</f>
        <v>#VALUE!</v>
      </c>
    </row>
    <row r="2872" ht="15.75" customHeight="1">
      <c r="A2872" s="1" t="s">
        <v>1847</v>
      </c>
      <c r="B2872" s="1" t="s">
        <v>6322</v>
      </c>
      <c r="C2872" s="1" t="s">
        <v>6323</v>
      </c>
      <c r="D2872" s="1" t="s">
        <v>4162</v>
      </c>
      <c r="E2872" s="1" t="s">
        <v>10</v>
      </c>
      <c r="F2872" s="1" t="str">
        <f>IFERROR(__xludf.DUMMYFUNCTION("GOOGLETRANSLATE(C2872,""fr"",""en"")"),"#VALUE!")</f>
        <v>#VALUE!</v>
      </c>
    </row>
    <row r="2873" ht="15.75" customHeight="1">
      <c r="A2873" s="1" t="s">
        <v>1872</v>
      </c>
      <c r="B2873" s="1" t="s">
        <v>6324</v>
      </c>
      <c r="C2873" s="1" t="s">
        <v>6325</v>
      </c>
      <c r="D2873" s="1" t="s">
        <v>4162</v>
      </c>
      <c r="E2873" s="1" t="s">
        <v>10</v>
      </c>
      <c r="F2873" s="1" t="str">
        <f>IFERROR(__xludf.DUMMYFUNCTION("GOOGLETRANSLATE(C2873,""fr"",""en"")"),"#VALUE!")</f>
        <v>#VALUE!</v>
      </c>
    </row>
    <row r="2874" ht="15.75" customHeight="1">
      <c r="A2874" s="1" t="s">
        <v>1872</v>
      </c>
      <c r="B2874" s="1" t="s">
        <v>6326</v>
      </c>
      <c r="C2874" s="1" t="s">
        <v>6327</v>
      </c>
      <c r="D2874" s="1" t="s">
        <v>4162</v>
      </c>
      <c r="E2874" s="1" t="s">
        <v>10</v>
      </c>
      <c r="F2874" s="1" t="str">
        <f>IFERROR(__xludf.DUMMYFUNCTION("GOOGLETRANSLATE(C2874,""fr"",""en"")"),"#VALUE!")</f>
        <v>#VALUE!</v>
      </c>
    </row>
    <row r="2875" ht="15.75" customHeight="1">
      <c r="A2875" s="1" t="s">
        <v>1872</v>
      </c>
      <c r="B2875" s="1" t="s">
        <v>6328</v>
      </c>
      <c r="C2875" s="1" t="s">
        <v>6329</v>
      </c>
      <c r="D2875" s="1" t="s">
        <v>4162</v>
      </c>
      <c r="E2875" s="1" t="s">
        <v>10</v>
      </c>
      <c r="F2875" s="1" t="str">
        <f>IFERROR(__xludf.DUMMYFUNCTION("GOOGLETRANSLATE(C2875,""fr"",""en"")"),"#VALUE!")</f>
        <v>#VALUE!</v>
      </c>
    </row>
    <row r="2876" ht="15.75" customHeight="1">
      <c r="A2876" s="1" t="s">
        <v>1872</v>
      </c>
      <c r="B2876" s="1" t="s">
        <v>6330</v>
      </c>
      <c r="C2876" s="1" t="s">
        <v>6331</v>
      </c>
      <c r="D2876" s="1" t="s">
        <v>4162</v>
      </c>
      <c r="E2876" s="1" t="s">
        <v>10</v>
      </c>
      <c r="F2876" s="1" t="str">
        <f>IFERROR(__xludf.DUMMYFUNCTION("GOOGLETRANSLATE(C2876,""fr"",""en"")"),"#VALUE!")</f>
        <v>#VALUE!</v>
      </c>
    </row>
    <row r="2877" ht="15.75" customHeight="1">
      <c r="A2877" s="1" t="s">
        <v>1872</v>
      </c>
      <c r="B2877" s="1" t="s">
        <v>6332</v>
      </c>
      <c r="C2877" s="1" t="s">
        <v>6333</v>
      </c>
      <c r="D2877" s="1" t="s">
        <v>4162</v>
      </c>
      <c r="E2877" s="1" t="s">
        <v>10</v>
      </c>
      <c r="F2877" s="1" t="str">
        <f>IFERROR(__xludf.DUMMYFUNCTION("GOOGLETRANSLATE(C2877,""fr"",""en"")"),"#VALUE!")</f>
        <v>#VALUE!</v>
      </c>
    </row>
    <row r="2878" ht="15.75" customHeight="1">
      <c r="A2878" s="1" t="s">
        <v>1887</v>
      </c>
      <c r="B2878" s="1" t="s">
        <v>6334</v>
      </c>
      <c r="C2878" s="1" t="s">
        <v>6335</v>
      </c>
      <c r="D2878" s="1" t="s">
        <v>4162</v>
      </c>
      <c r="E2878" s="1" t="s">
        <v>10</v>
      </c>
      <c r="F2878" s="1" t="str">
        <f>IFERROR(__xludf.DUMMYFUNCTION("GOOGLETRANSLATE(C2878,""fr"",""en"")"),"#VALUE!")</f>
        <v>#VALUE!</v>
      </c>
    </row>
    <row r="2879" ht="15.75" customHeight="1">
      <c r="A2879" s="1" t="s">
        <v>1887</v>
      </c>
      <c r="B2879" s="1" t="s">
        <v>6336</v>
      </c>
      <c r="C2879" s="1" t="s">
        <v>6337</v>
      </c>
      <c r="D2879" s="1" t="s">
        <v>4162</v>
      </c>
      <c r="E2879" s="1" t="s">
        <v>10</v>
      </c>
      <c r="F2879" s="1" t="str">
        <f>IFERROR(__xludf.DUMMYFUNCTION("GOOGLETRANSLATE(C2879,""fr"",""en"")"),"#VALUE!")</f>
        <v>#VALUE!</v>
      </c>
    </row>
    <row r="2880" ht="15.75" customHeight="1">
      <c r="A2880" s="1" t="s">
        <v>1887</v>
      </c>
      <c r="B2880" s="1" t="s">
        <v>6338</v>
      </c>
      <c r="C2880" s="1" t="s">
        <v>6339</v>
      </c>
      <c r="D2880" s="1" t="s">
        <v>4162</v>
      </c>
      <c r="E2880" s="1" t="s">
        <v>10</v>
      </c>
      <c r="F2880" s="1" t="str">
        <f>IFERROR(__xludf.DUMMYFUNCTION("GOOGLETRANSLATE(C2880,""fr"",""en"")"),"#VALUE!")</f>
        <v>#VALUE!</v>
      </c>
    </row>
    <row r="2881" ht="15.75" customHeight="1">
      <c r="A2881" s="1" t="s">
        <v>1887</v>
      </c>
      <c r="B2881" s="1" t="s">
        <v>6340</v>
      </c>
      <c r="C2881" s="1" t="s">
        <v>6341</v>
      </c>
      <c r="D2881" s="1" t="s">
        <v>4162</v>
      </c>
      <c r="E2881" s="1" t="s">
        <v>10</v>
      </c>
      <c r="F2881" s="1" t="str">
        <f>IFERROR(__xludf.DUMMYFUNCTION("GOOGLETRANSLATE(C2881,""fr"",""en"")"),"#VALUE!")</f>
        <v>#VALUE!</v>
      </c>
    </row>
    <row r="2882" ht="15.75" customHeight="1">
      <c r="A2882" s="1" t="s">
        <v>1898</v>
      </c>
      <c r="B2882" s="1" t="s">
        <v>6342</v>
      </c>
      <c r="C2882" s="1" t="s">
        <v>6343</v>
      </c>
      <c r="D2882" s="1" t="s">
        <v>4162</v>
      </c>
      <c r="E2882" s="1" t="s">
        <v>10</v>
      </c>
      <c r="F2882" s="1" t="str">
        <f>IFERROR(__xludf.DUMMYFUNCTION("GOOGLETRANSLATE(C2882,""fr"",""en"")"),"#VALUE!")</f>
        <v>#VALUE!</v>
      </c>
    </row>
    <row r="2883" ht="15.75" customHeight="1">
      <c r="A2883" s="1" t="s">
        <v>1898</v>
      </c>
      <c r="B2883" s="1" t="s">
        <v>6344</v>
      </c>
      <c r="C2883" s="1" t="s">
        <v>6345</v>
      </c>
      <c r="D2883" s="1" t="s">
        <v>4162</v>
      </c>
      <c r="E2883" s="1" t="s">
        <v>10</v>
      </c>
      <c r="F2883" s="1" t="str">
        <f>IFERROR(__xludf.DUMMYFUNCTION("GOOGLETRANSLATE(C2883,""fr"",""en"")"),"#VALUE!")</f>
        <v>#VALUE!</v>
      </c>
    </row>
    <row r="2884" ht="15.75" customHeight="1">
      <c r="A2884" s="1" t="s">
        <v>1898</v>
      </c>
      <c r="B2884" s="1" t="s">
        <v>6346</v>
      </c>
      <c r="C2884" s="1" t="s">
        <v>6347</v>
      </c>
      <c r="D2884" s="1" t="s">
        <v>4162</v>
      </c>
      <c r="E2884" s="1" t="s">
        <v>10</v>
      </c>
      <c r="F2884" s="1" t="str">
        <f>IFERROR(__xludf.DUMMYFUNCTION("GOOGLETRANSLATE(C2884,""fr"",""en"")"),"#VALUE!")</f>
        <v>#VALUE!</v>
      </c>
    </row>
    <row r="2885" ht="15.75" customHeight="1">
      <c r="A2885" s="1" t="s">
        <v>1898</v>
      </c>
      <c r="B2885" s="1" t="s">
        <v>6348</v>
      </c>
      <c r="C2885" s="1" t="s">
        <v>6349</v>
      </c>
      <c r="D2885" s="1" t="s">
        <v>4162</v>
      </c>
      <c r="E2885" s="1" t="s">
        <v>10</v>
      </c>
      <c r="F2885" s="1" t="str">
        <f>IFERROR(__xludf.DUMMYFUNCTION("GOOGLETRANSLATE(C2885,""fr"",""en"")"),"#VALUE!")</f>
        <v>#VALUE!</v>
      </c>
    </row>
    <row r="2886" ht="15.75" customHeight="1">
      <c r="A2886" s="1" t="s">
        <v>1898</v>
      </c>
      <c r="B2886" s="1" t="s">
        <v>6350</v>
      </c>
      <c r="C2886" s="1" t="s">
        <v>6351</v>
      </c>
      <c r="D2886" s="1" t="s">
        <v>4162</v>
      </c>
      <c r="E2886" s="1" t="s">
        <v>10</v>
      </c>
      <c r="F2886" s="1" t="str">
        <f>IFERROR(__xludf.DUMMYFUNCTION("GOOGLETRANSLATE(C2886,""fr"",""en"")"),"#VALUE!")</f>
        <v>#VALUE!</v>
      </c>
    </row>
    <row r="2887" ht="15.75" customHeight="1">
      <c r="A2887" s="1" t="s">
        <v>1915</v>
      </c>
      <c r="B2887" s="1" t="s">
        <v>6352</v>
      </c>
      <c r="C2887" s="1" t="s">
        <v>6353</v>
      </c>
      <c r="D2887" s="1" t="s">
        <v>4162</v>
      </c>
      <c r="E2887" s="1" t="s">
        <v>10</v>
      </c>
      <c r="F2887" s="1" t="str">
        <f>IFERROR(__xludf.DUMMYFUNCTION("GOOGLETRANSLATE(C2887,""fr"",""en"")"),"#VALUE!")</f>
        <v>#VALUE!</v>
      </c>
    </row>
    <row r="2888" ht="15.75" customHeight="1">
      <c r="A2888" s="1" t="s">
        <v>1926</v>
      </c>
      <c r="B2888" s="1" t="s">
        <v>6354</v>
      </c>
      <c r="C2888" s="1" t="s">
        <v>6355</v>
      </c>
      <c r="D2888" s="1" t="s">
        <v>4162</v>
      </c>
      <c r="E2888" s="1" t="s">
        <v>10</v>
      </c>
      <c r="F2888" s="1" t="str">
        <f>IFERROR(__xludf.DUMMYFUNCTION("GOOGLETRANSLATE(C2888,""fr"",""en"")"),"#VALUE!")</f>
        <v>#VALUE!</v>
      </c>
    </row>
    <row r="2889" ht="15.75" customHeight="1">
      <c r="A2889" s="1" t="s">
        <v>1926</v>
      </c>
      <c r="B2889" s="1" t="s">
        <v>6356</v>
      </c>
      <c r="C2889" s="1" t="s">
        <v>6357</v>
      </c>
      <c r="D2889" s="1" t="s">
        <v>4162</v>
      </c>
      <c r="E2889" s="1" t="s">
        <v>10</v>
      </c>
      <c r="F2889" s="1" t="str">
        <f>IFERROR(__xludf.DUMMYFUNCTION("GOOGLETRANSLATE(C2889,""fr"",""en"")"),"#VALUE!")</f>
        <v>#VALUE!</v>
      </c>
    </row>
    <row r="2890" ht="15.75" customHeight="1">
      <c r="A2890" s="1" t="s">
        <v>1926</v>
      </c>
      <c r="B2890" s="1" t="s">
        <v>6358</v>
      </c>
      <c r="C2890" s="1" t="s">
        <v>6359</v>
      </c>
      <c r="D2890" s="1" t="s">
        <v>4162</v>
      </c>
      <c r="E2890" s="1" t="s">
        <v>10</v>
      </c>
      <c r="F2890" s="1" t="str">
        <f>IFERROR(__xludf.DUMMYFUNCTION("GOOGLETRANSLATE(C2890,""fr"",""en"")"),"#VALUE!")</f>
        <v>#VALUE!</v>
      </c>
    </row>
    <row r="2891" ht="15.75" customHeight="1">
      <c r="A2891" s="1" t="s">
        <v>1926</v>
      </c>
      <c r="B2891" s="1" t="s">
        <v>6360</v>
      </c>
      <c r="C2891" s="1" t="s">
        <v>6361</v>
      </c>
      <c r="D2891" s="1" t="s">
        <v>4162</v>
      </c>
      <c r="E2891" s="1" t="s">
        <v>10</v>
      </c>
      <c r="F2891" s="1" t="str">
        <f>IFERROR(__xludf.DUMMYFUNCTION("GOOGLETRANSLATE(C2891,""fr"",""en"")"),"#VALUE!")</f>
        <v>#VALUE!</v>
      </c>
    </row>
    <row r="2892" ht="15.75" customHeight="1">
      <c r="A2892" s="1" t="s">
        <v>1926</v>
      </c>
      <c r="B2892" s="1" t="s">
        <v>6362</v>
      </c>
      <c r="C2892" s="1" t="s">
        <v>6363</v>
      </c>
      <c r="D2892" s="1" t="s">
        <v>4162</v>
      </c>
      <c r="E2892" s="1" t="s">
        <v>10</v>
      </c>
      <c r="F2892" s="1" t="str">
        <f>IFERROR(__xludf.DUMMYFUNCTION("GOOGLETRANSLATE(C2892,""fr"",""en"")"),"#VALUE!")</f>
        <v>#VALUE!</v>
      </c>
    </row>
    <row r="2893" ht="15.75" customHeight="1">
      <c r="A2893" s="1" t="s">
        <v>1935</v>
      </c>
      <c r="B2893" s="1" t="s">
        <v>6364</v>
      </c>
      <c r="C2893" s="1" t="s">
        <v>6365</v>
      </c>
      <c r="D2893" s="1" t="s">
        <v>4162</v>
      </c>
      <c r="E2893" s="1" t="s">
        <v>10</v>
      </c>
      <c r="F2893" s="1" t="str">
        <f>IFERROR(__xludf.DUMMYFUNCTION("GOOGLETRANSLATE(C2893,""fr"",""en"")"),"Customer for a dozen years with a bonus of 50%, never a claim, this insurer decided to increase my insurance premium at the annual maturity by 100% because my car was one of the most stolen! Goodbye direct insurance ...")</f>
        <v>Customer for a dozen years with a bonus of 50%, never a claim, this insurer decided to increase my insurance premium at the annual maturity by 100% because my car was one of the most stolen! Goodbye direct insurance ...</v>
      </c>
    </row>
    <row r="2894" ht="15.75" customHeight="1">
      <c r="A2894" s="1" t="s">
        <v>1935</v>
      </c>
      <c r="B2894" s="1" t="s">
        <v>6366</v>
      </c>
      <c r="C2894" s="1" t="s">
        <v>6367</v>
      </c>
      <c r="D2894" s="1" t="s">
        <v>4162</v>
      </c>
      <c r="E2894" s="1" t="s">
        <v>10</v>
      </c>
      <c r="F2894" s="1" t="str">
        <f>IFERROR(__xludf.DUMMYFUNCTION("GOOGLETRANSLATE(C2894,""fr"",""en"")"),"Hello,
I am not satisfied because I am unable to terminate my home contract.
The interface is not clear, I wonder if it is not a dubious commercial practice.")</f>
        <v>Hello,
I am not satisfied because I am unable to terminate my home contract.
The interface is not clear, I wonder if it is not a dubious commercial practice.</v>
      </c>
    </row>
    <row r="2895" ht="15.75" customHeight="1">
      <c r="A2895" s="1" t="s">
        <v>1935</v>
      </c>
      <c r="B2895" s="1" t="s">
        <v>6368</v>
      </c>
      <c r="C2895" s="1" t="s">
        <v>6369</v>
      </c>
      <c r="D2895" s="1" t="s">
        <v>4162</v>
      </c>
      <c r="E2895" s="1" t="s">
        <v>10</v>
      </c>
      <c r="F2895" s="1" t="str">
        <f>IFERROR(__xludf.DUMMYFUNCTION("GOOGLETRANSLATE(C2895,""fr"",""en"")"),"#VALUE!")</f>
        <v>#VALUE!</v>
      </c>
    </row>
    <row r="2896" ht="15.75" customHeight="1">
      <c r="A2896" s="1" t="s">
        <v>1935</v>
      </c>
      <c r="B2896" s="1" t="s">
        <v>6370</v>
      </c>
      <c r="C2896" s="1" t="s">
        <v>6371</v>
      </c>
      <c r="D2896" s="1" t="s">
        <v>4162</v>
      </c>
      <c r="E2896" s="1" t="s">
        <v>10</v>
      </c>
      <c r="F2896" s="1" t="str">
        <f>IFERROR(__xludf.DUMMYFUNCTION("GOOGLETRANSLATE(C2896,""fr"",""en"")"),"#VALUE!")</f>
        <v>#VALUE!</v>
      </c>
    </row>
    <row r="2897" ht="15.75" customHeight="1">
      <c r="A2897" s="1" t="s">
        <v>1935</v>
      </c>
      <c r="B2897" s="1" t="s">
        <v>6372</v>
      </c>
      <c r="C2897" s="1" t="s">
        <v>6373</v>
      </c>
      <c r="D2897" s="1" t="s">
        <v>4162</v>
      </c>
      <c r="E2897" s="1" t="s">
        <v>10</v>
      </c>
      <c r="F2897" s="1" t="str">
        <f>IFERROR(__xludf.DUMMYFUNCTION("GOOGLETRANSLATE(C2897,""fr"",""en"")"),"#VALUE!")</f>
        <v>#VALUE!</v>
      </c>
    </row>
    <row r="2898" ht="15.75" customHeight="1">
      <c r="A2898" s="1" t="s">
        <v>1946</v>
      </c>
      <c r="B2898" s="1" t="s">
        <v>6374</v>
      </c>
      <c r="C2898" s="1" t="s">
        <v>6375</v>
      </c>
      <c r="D2898" s="1" t="s">
        <v>4162</v>
      </c>
      <c r="E2898" s="1" t="s">
        <v>10</v>
      </c>
      <c r="F2898" s="1" t="str">
        <f>IFERROR(__xludf.DUMMYFUNCTION("GOOGLETRANSLATE(C2898,""fr"",""en"")"),"#VALUE!")</f>
        <v>#VALUE!</v>
      </c>
    </row>
    <row r="2899" ht="15.75" customHeight="1">
      <c r="A2899" s="1" t="s">
        <v>1946</v>
      </c>
      <c r="B2899" s="1" t="s">
        <v>6376</v>
      </c>
      <c r="C2899" s="1" t="s">
        <v>6377</v>
      </c>
      <c r="D2899" s="1" t="s">
        <v>4162</v>
      </c>
      <c r="E2899" s="1" t="s">
        <v>10</v>
      </c>
      <c r="F2899" s="1" t="str">
        <f>IFERROR(__xludf.DUMMYFUNCTION("GOOGLETRANSLATE(C2899,""fr"",""en"")"),"#VALUE!")</f>
        <v>#VALUE!</v>
      </c>
    </row>
    <row r="2900" ht="15.75" customHeight="1">
      <c r="A2900" s="1" t="s">
        <v>1946</v>
      </c>
      <c r="B2900" s="1" t="s">
        <v>6378</v>
      </c>
      <c r="C2900" s="1" t="s">
        <v>6379</v>
      </c>
      <c r="D2900" s="1" t="s">
        <v>4162</v>
      </c>
      <c r="E2900" s="1" t="s">
        <v>10</v>
      </c>
      <c r="F2900" s="1" t="str">
        <f>IFERROR(__xludf.DUMMYFUNCTION("GOOGLETRANSLATE(C2900,""fr"",""en"")"),"#VALUE!")</f>
        <v>#VALUE!</v>
      </c>
    </row>
    <row r="2901" ht="15.75" customHeight="1">
      <c r="A2901" s="1" t="s">
        <v>1946</v>
      </c>
      <c r="B2901" s="1" t="s">
        <v>6380</v>
      </c>
      <c r="C2901" s="1" t="s">
        <v>6381</v>
      </c>
      <c r="D2901" s="1" t="s">
        <v>4162</v>
      </c>
      <c r="E2901" s="1" t="s">
        <v>10</v>
      </c>
      <c r="F2901" s="1" t="str">
        <f>IFERROR(__xludf.DUMMYFUNCTION("GOOGLETRANSLATE(C2901,""fr"",""en"")"),"#VALUE!")</f>
        <v>#VALUE!</v>
      </c>
    </row>
    <row r="2902" ht="15.75" customHeight="1">
      <c r="A2902" s="1" t="s">
        <v>1946</v>
      </c>
      <c r="B2902" s="1" t="s">
        <v>6382</v>
      </c>
      <c r="C2902" s="1" t="s">
        <v>6383</v>
      </c>
      <c r="D2902" s="1" t="s">
        <v>4162</v>
      </c>
      <c r="E2902" s="1" t="s">
        <v>10</v>
      </c>
      <c r="F2902" s="1" t="str">
        <f>IFERROR(__xludf.DUMMYFUNCTION("GOOGLETRANSLATE(C2902,""fr"",""en"")"),"#VALUE!")</f>
        <v>#VALUE!</v>
      </c>
    </row>
    <row r="2903" ht="15.75" customHeight="1">
      <c r="A2903" s="1" t="s">
        <v>1946</v>
      </c>
      <c r="B2903" s="1" t="s">
        <v>6384</v>
      </c>
      <c r="C2903" s="1" t="s">
        <v>6385</v>
      </c>
      <c r="D2903" s="1" t="s">
        <v>4162</v>
      </c>
      <c r="E2903" s="1" t="s">
        <v>10</v>
      </c>
      <c r="F2903" s="1" t="str">
        <f>IFERROR(__xludf.DUMMYFUNCTION("GOOGLETRANSLATE(C2903,""fr"",""en"")"),"#VALUE!")</f>
        <v>#VALUE!</v>
      </c>
    </row>
    <row r="2904" ht="15.75" customHeight="1">
      <c r="A2904" s="1" t="s">
        <v>1967</v>
      </c>
      <c r="B2904" s="1" t="s">
        <v>6386</v>
      </c>
      <c r="C2904" s="1" t="s">
        <v>6387</v>
      </c>
      <c r="D2904" s="1" t="s">
        <v>4162</v>
      </c>
      <c r="E2904" s="1" t="s">
        <v>10</v>
      </c>
      <c r="F2904" s="1" t="str">
        <f>IFERROR(__xludf.DUMMYFUNCTION("GOOGLETRANSLATE(C2904,""fr"",""en"")"),"#VALUE!")</f>
        <v>#VALUE!</v>
      </c>
    </row>
    <row r="2905" ht="15.75" customHeight="1">
      <c r="A2905" s="1" t="s">
        <v>1967</v>
      </c>
      <c r="B2905" s="1" t="s">
        <v>6388</v>
      </c>
      <c r="C2905" s="1" t="s">
        <v>6389</v>
      </c>
      <c r="D2905" s="1" t="s">
        <v>4162</v>
      </c>
      <c r="E2905" s="1" t="s">
        <v>10</v>
      </c>
      <c r="F2905" s="1" t="str">
        <f>IFERROR(__xludf.DUMMYFUNCTION("GOOGLETRANSLATE(C2905,""fr"",""en"")"),"#VALUE!")</f>
        <v>#VALUE!</v>
      </c>
    </row>
    <row r="2906" ht="15.75" customHeight="1">
      <c r="A2906" s="1" t="s">
        <v>1967</v>
      </c>
      <c r="B2906" s="1" t="s">
        <v>6390</v>
      </c>
      <c r="C2906" s="1" t="s">
        <v>6391</v>
      </c>
      <c r="D2906" s="1" t="s">
        <v>4162</v>
      </c>
      <c r="E2906" s="1" t="s">
        <v>10</v>
      </c>
      <c r="F2906" s="1" t="str">
        <f>IFERROR(__xludf.DUMMYFUNCTION("GOOGLETRANSLATE(C2906,""fr"",""en"")"),"#VALUE!")</f>
        <v>#VALUE!</v>
      </c>
    </row>
    <row r="2907" ht="15.75" customHeight="1">
      <c r="A2907" s="1" t="s">
        <v>1967</v>
      </c>
      <c r="B2907" s="1" t="s">
        <v>6392</v>
      </c>
      <c r="C2907" s="1" t="s">
        <v>6393</v>
      </c>
      <c r="D2907" s="1" t="s">
        <v>4162</v>
      </c>
      <c r="E2907" s="1" t="s">
        <v>10</v>
      </c>
      <c r="F2907" s="1" t="str">
        <f>IFERROR(__xludf.DUMMYFUNCTION("GOOGLETRANSLATE(C2907,""fr"",""en"")"),"#VALUE!")</f>
        <v>#VALUE!</v>
      </c>
    </row>
    <row r="2908" ht="15.75" customHeight="1">
      <c r="A2908" s="1" t="s">
        <v>1967</v>
      </c>
      <c r="B2908" s="1" t="s">
        <v>6394</v>
      </c>
      <c r="C2908" s="1" t="s">
        <v>6395</v>
      </c>
      <c r="D2908" s="1" t="s">
        <v>4162</v>
      </c>
      <c r="E2908" s="1" t="s">
        <v>10</v>
      </c>
      <c r="F2908" s="1" t="str">
        <f>IFERROR(__xludf.DUMMYFUNCTION("GOOGLETRANSLATE(C2908,""fr"",""en"")"),"#VALUE!")</f>
        <v>#VALUE!</v>
      </c>
    </row>
    <row r="2909" ht="15.75" customHeight="1">
      <c r="A2909" s="1" t="s">
        <v>1967</v>
      </c>
      <c r="B2909" s="1" t="s">
        <v>6396</v>
      </c>
      <c r="C2909" s="1" t="s">
        <v>6397</v>
      </c>
      <c r="D2909" s="1" t="s">
        <v>4162</v>
      </c>
      <c r="E2909" s="1" t="s">
        <v>10</v>
      </c>
      <c r="F2909" s="1" t="str">
        <f>IFERROR(__xludf.DUMMYFUNCTION("GOOGLETRANSLATE(C2909,""fr"",""en"")"),"#VALUE!")</f>
        <v>#VALUE!</v>
      </c>
    </row>
    <row r="2910" ht="15.75" customHeight="1">
      <c r="A2910" s="1" t="s">
        <v>1967</v>
      </c>
      <c r="B2910" s="1" t="s">
        <v>6398</v>
      </c>
      <c r="C2910" s="1" t="s">
        <v>6399</v>
      </c>
      <c r="D2910" s="1" t="s">
        <v>4162</v>
      </c>
      <c r="E2910" s="1" t="s">
        <v>10</v>
      </c>
      <c r="F2910" s="1" t="str">
        <f>IFERROR(__xludf.DUMMYFUNCTION("GOOGLETRANSLATE(C2910,""fr"",""en"")"),"#VALUE!")</f>
        <v>#VALUE!</v>
      </c>
    </row>
    <row r="2911" ht="15.75" customHeight="1">
      <c r="A2911" s="1" t="s">
        <v>1984</v>
      </c>
      <c r="B2911" s="1" t="s">
        <v>6400</v>
      </c>
      <c r="C2911" s="1" t="s">
        <v>6401</v>
      </c>
      <c r="D2911" s="1" t="s">
        <v>4162</v>
      </c>
      <c r="E2911" s="1" t="s">
        <v>10</v>
      </c>
      <c r="F2911" s="1" t="str">
        <f>IFERROR(__xludf.DUMMYFUNCTION("GOOGLETRANSLATE(C2911,""fr"",""en"")"),"#VALUE!")</f>
        <v>#VALUE!</v>
      </c>
    </row>
    <row r="2912" ht="15.75" customHeight="1">
      <c r="A2912" s="1" t="s">
        <v>1984</v>
      </c>
      <c r="B2912" s="1" t="s">
        <v>6402</v>
      </c>
      <c r="C2912" s="1" t="s">
        <v>6403</v>
      </c>
      <c r="D2912" s="1" t="s">
        <v>4162</v>
      </c>
      <c r="E2912" s="1" t="s">
        <v>10</v>
      </c>
      <c r="F2912" s="1" t="str">
        <f>IFERROR(__xludf.DUMMYFUNCTION("GOOGLETRANSLATE(C2912,""fr"",""en"")"),"#VALUE!")</f>
        <v>#VALUE!</v>
      </c>
    </row>
    <row r="2913" ht="15.75" customHeight="1">
      <c r="A2913" s="1" t="s">
        <v>1984</v>
      </c>
      <c r="B2913" s="1" t="s">
        <v>6404</v>
      </c>
      <c r="C2913" s="1" t="s">
        <v>6405</v>
      </c>
      <c r="D2913" s="1" t="s">
        <v>4162</v>
      </c>
      <c r="E2913" s="1" t="s">
        <v>10</v>
      </c>
      <c r="F2913" s="1" t="str">
        <f>IFERROR(__xludf.DUMMYFUNCTION("GOOGLETRANSLATE(C2913,""fr"",""en"")"),"#VALUE!")</f>
        <v>#VALUE!</v>
      </c>
    </row>
    <row r="2914" ht="15.75" customHeight="1">
      <c r="A2914" s="1" t="s">
        <v>1984</v>
      </c>
      <c r="B2914" s="1" t="s">
        <v>6406</v>
      </c>
      <c r="C2914" s="1" t="s">
        <v>6407</v>
      </c>
      <c r="D2914" s="1" t="s">
        <v>4162</v>
      </c>
      <c r="E2914" s="1" t="s">
        <v>10</v>
      </c>
      <c r="F2914" s="1" t="str">
        <f>IFERROR(__xludf.DUMMYFUNCTION("GOOGLETRANSLATE(C2914,""fr"",""en"")"),"#VALUE!")</f>
        <v>#VALUE!</v>
      </c>
    </row>
    <row r="2915" ht="15.75" customHeight="1">
      <c r="A2915" s="1" t="s">
        <v>1984</v>
      </c>
      <c r="B2915" s="1" t="s">
        <v>6408</v>
      </c>
      <c r="C2915" s="1" t="s">
        <v>6409</v>
      </c>
      <c r="D2915" s="1" t="s">
        <v>4162</v>
      </c>
      <c r="E2915" s="1" t="s">
        <v>10</v>
      </c>
      <c r="F2915" s="1" t="str">
        <f>IFERROR(__xludf.DUMMYFUNCTION("GOOGLETRANSLATE(C2915,""fr"",""en"")"),"#VALUE!")</f>
        <v>#VALUE!</v>
      </c>
    </row>
    <row r="2916" ht="15.75" customHeight="1">
      <c r="A2916" s="1" t="s">
        <v>1984</v>
      </c>
      <c r="B2916" s="1" t="s">
        <v>6410</v>
      </c>
      <c r="C2916" s="1" t="s">
        <v>6411</v>
      </c>
      <c r="D2916" s="1" t="s">
        <v>4162</v>
      </c>
      <c r="E2916" s="1" t="s">
        <v>10</v>
      </c>
      <c r="F2916" s="1" t="str">
        <f>IFERROR(__xludf.DUMMYFUNCTION("GOOGLETRANSLATE(C2916,""fr"",""en"")"),"#VALUE!")</f>
        <v>#VALUE!</v>
      </c>
    </row>
    <row r="2917" ht="15.75" customHeight="1">
      <c r="A2917" s="1" t="s">
        <v>1984</v>
      </c>
      <c r="B2917" s="1" t="s">
        <v>6412</v>
      </c>
      <c r="C2917" s="1" t="s">
        <v>6413</v>
      </c>
      <c r="D2917" s="1" t="s">
        <v>4162</v>
      </c>
      <c r="E2917" s="1" t="s">
        <v>10</v>
      </c>
      <c r="F2917" s="1" t="str">
        <f>IFERROR(__xludf.DUMMYFUNCTION("GOOGLETRANSLATE(C2917,""fr"",""en"")"),"#VALUE!")</f>
        <v>#VALUE!</v>
      </c>
    </row>
    <row r="2918" ht="15.75" customHeight="1">
      <c r="A2918" s="1" t="s">
        <v>1984</v>
      </c>
      <c r="B2918" s="1" t="s">
        <v>6414</v>
      </c>
      <c r="C2918" s="1" t="s">
        <v>6415</v>
      </c>
      <c r="D2918" s="1" t="s">
        <v>4162</v>
      </c>
      <c r="E2918" s="1" t="s">
        <v>10</v>
      </c>
      <c r="F2918" s="1" t="str">
        <f>IFERROR(__xludf.DUMMYFUNCTION("GOOGLETRANSLATE(C2918,""fr"",""en"")"),"Hello ,
Satisfied with the service. Only one downside, on the interface, I cannot adjust in several times, by sampling OK but in 4 times for example.")</f>
        <v>Hello ,
Satisfied with the service. Only one downside, on the interface, I cannot adjust in several times, by sampling OK but in 4 times for example.</v>
      </c>
    </row>
    <row r="2919" ht="15.75" customHeight="1">
      <c r="A2919" s="1" t="s">
        <v>1984</v>
      </c>
      <c r="B2919" s="1" t="s">
        <v>6416</v>
      </c>
      <c r="C2919" s="1" t="s">
        <v>6417</v>
      </c>
      <c r="D2919" s="1" t="s">
        <v>4162</v>
      </c>
      <c r="E2919" s="1" t="s">
        <v>10</v>
      </c>
      <c r="F2919" s="1" t="str">
        <f>IFERROR(__xludf.DUMMYFUNCTION("GOOGLETRANSLATE(C2919,""fr"",""en"")"),"#VALUE!")</f>
        <v>#VALUE!</v>
      </c>
    </row>
    <row r="2920" ht="15.75" customHeight="1">
      <c r="A2920" s="1" t="s">
        <v>1984</v>
      </c>
      <c r="B2920" s="1" t="s">
        <v>6418</v>
      </c>
      <c r="C2920" s="1" t="s">
        <v>6419</v>
      </c>
      <c r="D2920" s="1" t="s">
        <v>4162</v>
      </c>
      <c r="E2920" s="1" t="s">
        <v>10</v>
      </c>
      <c r="F2920" s="1" t="str">
        <f>IFERROR(__xludf.DUMMYFUNCTION("GOOGLETRANSLATE(C2920,""fr"",""en"")"),"#VALUE!")</f>
        <v>#VALUE!</v>
      </c>
    </row>
    <row r="2921" ht="15.75" customHeight="1">
      <c r="A2921" s="1" t="s">
        <v>1984</v>
      </c>
      <c r="B2921" s="1" t="s">
        <v>6420</v>
      </c>
      <c r="C2921" s="1" t="s">
        <v>6421</v>
      </c>
      <c r="D2921" s="1" t="s">
        <v>4162</v>
      </c>
      <c r="E2921" s="1" t="s">
        <v>10</v>
      </c>
      <c r="F2921" s="1" t="str">
        <f>IFERROR(__xludf.DUMMYFUNCTION("GOOGLETRANSLATE(C2921,""fr"",""en"")"),"#VALUE!")</f>
        <v>#VALUE!</v>
      </c>
    </row>
    <row r="2922" ht="15.75" customHeight="1">
      <c r="A2922" s="1" t="s">
        <v>1984</v>
      </c>
      <c r="B2922" s="1" t="s">
        <v>6422</v>
      </c>
      <c r="C2922" s="1" t="s">
        <v>6423</v>
      </c>
      <c r="D2922" s="1" t="s">
        <v>4162</v>
      </c>
      <c r="E2922" s="1" t="s">
        <v>10</v>
      </c>
      <c r="F2922" s="1" t="str">
        <f>IFERROR(__xludf.DUMMYFUNCTION("GOOGLETRANSLATE(C2922,""fr"",""en"")"),"#VALUE!")</f>
        <v>#VALUE!</v>
      </c>
    </row>
    <row r="2923" ht="15.75" customHeight="1">
      <c r="A2923" s="1" t="s">
        <v>1984</v>
      </c>
      <c r="B2923" s="1" t="s">
        <v>6424</v>
      </c>
      <c r="C2923" s="1" t="s">
        <v>6425</v>
      </c>
      <c r="D2923" s="1" t="s">
        <v>4162</v>
      </c>
      <c r="E2923" s="1" t="s">
        <v>10</v>
      </c>
      <c r="F2923" s="1" t="str">
        <f>IFERROR(__xludf.DUMMYFUNCTION("GOOGLETRANSLATE(C2923,""fr"",""en"")"),"#VALUE!")</f>
        <v>#VALUE!</v>
      </c>
    </row>
    <row r="2924" ht="15.75" customHeight="1">
      <c r="A2924" s="1" t="s">
        <v>1999</v>
      </c>
      <c r="B2924" s="1" t="s">
        <v>6426</v>
      </c>
      <c r="C2924" s="1" t="s">
        <v>6427</v>
      </c>
      <c r="D2924" s="1" t="s">
        <v>4162</v>
      </c>
      <c r="E2924" s="1" t="s">
        <v>10</v>
      </c>
      <c r="F2924" s="1" t="str">
        <f>IFERROR(__xludf.DUMMYFUNCTION("GOOGLETRANSLATE(C2924,""fr"",""en"")"),"The value for money/services is correct. The management of my water damage has happened without difficulty. The website and mobile are well thought out.")</f>
        <v>The value for money/services is correct. The management of my water damage has happened without difficulty. The website and mobile are well thought out.</v>
      </c>
    </row>
    <row r="2925" ht="15.75" customHeight="1">
      <c r="A2925" s="1" t="s">
        <v>1999</v>
      </c>
      <c r="B2925" s="1" t="s">
        <v>6428</v>
      </c>
      <c r="C2925" s="1" t="s">
        <v>6429</v>
      </c>
      <c r="D2925" s="1" t="s">
        <v>4162</v>
      </c>
      <c r="E2925" s="1" t="s">
        <v>10</v>
      </c>
      <c r="F2925" s="1" t="str">
        <f>IFERROR(__xludf.DUMMYFUNCTION("GOOGLETRANSLATE(C2925,""fr"",""en"")"),"#VALUE!")</f>
        <v>#VALUE!</v>
      </c>
    </row>
    <row r="2926" ht="15.75" customHeight="1">
      <c r="A2926" s="1" t="s">
        <v>1999</v>
      </c>
      <c r="B2926" s="1" t="s">
        <v>6430</v>
      </c>
      <c r="C2926" s="1" t="s">
        <v>6431</v>
      </c>
      <c r="D2926" s="1" t="s">
        <v>4162</v>
      </c>
      <c r="E2926" s="1" t="s">
        <v>10</v>
      </c>
      <c r="F2926" s="1" t="str">
        <f>IFERROR(__xludf.DUMMYFUNCTION("GOOGLETRANSLATE(C2926,""fr"",""en"")"),"#VALUE!")</f>
        <v>#VALUE!</v>
      </c>
    </row>
    <row r="2927" ht="15.75" customHeight="1">
      <c r="A2927" s="1" t="s">
        <v>1999</v>
      </c>
      <c r="B2927" s="1" t="s">
        <v>6432</v>
      </c>
      <c r="C2927" s="1" t="s">
        <v>6433</v>
      </c>
      <c r="D2927" s="1" t="s">
        <v>4162</v>
      </c>
      <c r="E2927" s="1" t="s">
        <v>10</v>
      </c>
      <c r="F2927" s="1" t="str">
        <f>IFERROR(__xludf.DUMMYFUNCTION("GOOGLETRANSLATE(C2927,""fr"",""en"")"),"#VALUE!")</f>
        <v>#VALUE!</v>
      </c>
    </row>
    <row r="2928" ht="15.75" customHeight="1">
      <c r="A2928" s="1" t="s">
        <v>2019</v>
      </c>
      <c r="B2928" s="1" t="s">
        <v>6434</v>
      </c>
      <c r="C2928" s="1" t="s">
        <v>6435</v>
      </c>
      <c r="D2928" s="1" t="s">
        <v>4162</v>
      </c>
      <c r="E2928" s="1" t="s">
        <v>10</v>
      </c>
      <c r="F2928" s="1" t="str">
        <f>IFERROR(__xludf.DUMMYFUNCTION("GOOGLETRANSLATE(C2928,""fr"",""en"")"),"#VALUE!")</f>
        <v>#VALUE!</v>
      </c>
    </row>
    <row r="2929" ht="15.75" customHeight="1">
      <c r="A2929" s="1" t="s">
        <v>2030</v>
      </c>
      <c r="B2929" s="1" t="s">
        <v>6436</v>
      </c>
      <c r="C2929" s="1" t="s">
        <v>6437</v>
      </c>
      <c r="D2929" s="1" t="s">
        <v>4162</v>
      </c>
      <c r="E2929" s="1" t="s">
        <v>10</v>
      </c>
      <c r="F2929" s="1" t="str">
        <f>IFERROR(__xludf.DUMMYFUNCTION("GOOGLETRANSLATE(C2929,""fr"",""en"")"),"#VALUE!")</f>
        <v>#VALUE!</v>
      </c>
    </row>
    <row r="2930" ht="15.75" customHeight="1">
      <c r="A2930" s="1" t="s">
        <v>2030</v>
      </c>
      <c r="B2930" s="1" t="s">
        <v>6438</v>
      </c>
      <c r="C2930" s="1" t="s">
        <v>6439</v>
      </c>
      <c r="D2930" s="1" t="s">
        <v>4162</v>
      </c>
      <c r="E2930" s="1" t="s">
        <v>10</v>
      </c>
      <c r="F2930" s="1" t="str">
        <f>IFERROR(__xludf.DUMMYFUNCTION("GOOGLETRANSLATE(C2930,""fr"",""en"")"),"#VALUE!")</f>
        <v>#VALUE!</v>
      </c>
    </row>
    <row r="2931" ht="15.75" customHeight="1">
      <c r="A2931" s="1" t="s">
        <v>2030</v>
      </c>
      <c r="B2931" s="1" t="s">
        <v>6440</v>
      </c>
      <c r="C2931" s="1" t="s">
        <v>6441</v>
      </c>
      <c r="D2931" s="1" t="s">
        <v>4162</v>
      </c>
      <c r="E2931" s="1" t="s">
        <v>10</v>
      </c>
      <c r="F2931" s="1" t="str">
        <f>IFERROR(__xludf.DUMMYFUNCTION("GOOGLETRANSLATE(C2931,""fr"",""en"")"),"#VALUE!")</f>
        <v>#VALUE!</v>
      </c>
    </row>
    <row r="2932" ht="15.75" customHeight="1">
      <c r="A2932" s="1" t="s">
        <v>2043</v>
      </c>
      <c r="B2932" s="1" t="s">
        <v>6442</v>
      </c>
      <c r="C2932" s="1" t="s">
        <v>6443</v>
      </c>
      <c r="D2932" s="1" t="s">
        <v>4162</v>
      </c>
      <c r="E2932" s="1" t="s">
        <v>10</v>
      </c>
      <c r="F2932" s="1" t="str">
        <f>IFERROR(__xludf.DUMMYFUNCTION("GOOGLETRANSLATE(C2932,""fr"",""en"")"),"#VALUE!")</f>
        <v>#VALUE!</v>
      </c>
    </row>
    <row r="2933" ht="15.75" customHeight="1">
      <c r="A2933" s="1" t="s">
        <v>2043</v>
      </c>
      <c r="B2933" s="1" t="s">
        <v>6444</v>
      </c>
      <c r="C2933" s="1" t="s">
        <v>6445</v>
      </c>
      <c r="D2933" s="1" t="s">
        <v>4162</v>
      </c>
      <c r="E2933" s="1" t="s">
        <v>10</v>
      </c>
      <c r="F2933" s="1" t="str">
        <f>IFERROR(__xludf.DUMMYFUNCTION("GOOGLETRANSLATE(C2933,""fr"",""en"")"),"#VALUE!")</f>
        <v>#VALUE!</v>
      </c>
    </row>
    <row r="2934" ht="15.75" customHeight="1">
      <c r="A2934" s="1" t="s">
        <v>2043</v>
      </c>
      <c r="B2934" s="1" t="s">
        <v>6446</v>
      </c>
      <c r="C2934" s="1" t="s">
        <v>6447</v>
      </c>
      <c r="D2934" s="1" t="s">
        <v>4162</v>
      </c>
      <c r="E2934" s="1" t="s">
        <v>10</v>
      </c>
      <c r="F2934" s="1" t="str">
        <f>IFERROR(__xludf.DUMMYFUNCTION("GOOGLETRANSLATE(C2934,""fr"",""en"")"),"#VALUE!")</f>
        <v>#VALUE!</v>
      </c>
    </row>
    <row r="2935" ht="15.75" customHeight="1">
      <c r="A2935" s="1" t="s">
        <v>2043</v>
      </c>
      <c r="B2935" s="1" t="s">
        <v>6448</v>
      </c>
      <c r="C2935" s="1" t="s">
        <v>6449</v>
      </c>
      <c r="D2935" s="1" t="s">
        <v>4162</v>
      </c>
      <c r="E2935" s="1" t="s">
        <v>10</v>
      </c>
      <c r="F2935" s="1" t="str">
        <f>IFERROR(__xludf.DUMMYFUNCTION("GOOGLETRANSLATE(C2935,""fr"",""en"")"),"#VALUE!")</f>
        <v>#VALUE!</v>
      </c>
    </row>
    <row r="2936" ht="15.75" customHeight="1">
      <c r="A2936" s="1" t="s">
        <v>2043</v>
      </c>
      <c r="B2936" s="1" t="s">
        <v>6450</v>
      </c>
      <c r="C2936" s="1" t="s">
        <v>6451</v>
      </c>
      <c r="D2936" s="1" t="s">
        <v>4162</v>
      </c>
      <c r="E2936" s="1" t="s">
        <v>10</v>
      </c>
      <c r="F2936" s="1" t="str">
        <f>IFERROR(__xludf.DUMMYFUNCTION("GOOGLETRANSLATE(C2936,""fr"",""en"")"),"#VALUE!")</f>
        <v>#VALUE!</v>
      </c>
    </row>
    <row r="2937" ht="15.75" customHeight="1">
      <c r="A2937" s="1" t="s">
        <v>2058</v>
      </c>
      <c r="B2937" s="1" t="s">
        <v>6452</v>
      </c>
      <c r="C2937" s="1" t="s">
        <v>6453</v>
      </c>
      <c r="D2937" s="1" t="s">
        <v>4162</v>
      </c>
      <c r="E2937" s="1" t="s">
        <v>10</v>
      </c>
      <c r="F2937" s="1" t="str">
        <f>IFERROR(__xludf.DUMMYFUNCTION("GOOGLETRANSLATE(C2937,""fr"",""en"")"),"#VALUE!")</f>
        <v>#VALUE!</v>
      </c>
    </row>
    <row r="2938" ht="15.75" customHeight="1">
      <c r="A2938" s="1" t="s">
        <v>2058</v>
      </c>
      <c r="B2938" s="1" t="s">
        <v>6454</v>
      </c>
      <c r="C2938" s="1" t="s">
        <v>6455</v>
      </c>
      <c r="D2938" s="1" t="s">
        <v>4162</v>
      </c>
      <c r="E2938" s="1" t="s">
        <v>10</v>
      </c>
      <c r="F2938" s="1" t="str">
        <f>IFERROR(__xludf.DUMMYFUNCTION("GOOGLETRANSLATE(C2938,""fr"",""en"")"),"#VALUE!")</f>
        <v>#VALUE!</v>
      </c>
    </row>
    <row r="2939" ht="15.75" customHeight="1">
      <c r="A2939" s="1" t="s">
        <v>2058</v>
      </c>
      <c r="B2939" s="1" t="s">
        <v>6456</v>
      </c>
      <c r="C2939" s="1" t="s">
        <v>6457</v>
      </c>
      <c r="D2939" s="1" t="s">
        <v>4162</v>
      </c>
      <c r="E2939" s="1" t="s">
        <v>10</v>
      </c>
      <c r="F2939" s="1" t="str">
        <f>IFERROR(__xludf.DUMMYFUNCTION("GOOGLETRANSLATE(C2939,""fr"",""en"")"),"#VALUE!")</f>
        <v>#VALUE!</v>
      </c>
    </row>
    <row r="2940" ht="15.75" customHeight="1">
      <c r="A2940" s="1" t="s">
        <v>2058</v>
      </c>
      <c r="B2940" s="1" t="s">
        <v>6458</v>
      </c>
      <c r="C2940" s="1" t="s">
        <v>6459</v>
      </c>
      <c r="D2940" s="1" t="s">
        <v>4162</v>
      </c>
      <c r="E2940" s="1" t="s">
        <v>10</v>
      </c>
      <c r="F2940" s="1" t="str">
        <f>IFERROR(__xludf.DUMMYFUNCTION("GOOGLETRANSLATE(C2940,""fr"",""en"")"),"#VALUE!")</f>
        <v>#VALUE!</v>
      </c>
    </row>
    <row r="2941" ht="15.75" customHeight="1">
      <c r="A2941" s="1" t="s">
        <v>2058</v>
      </c>
      <c r="B2941" s="1" t="s">
        <v>6460</v>
      </c>
      <c r="C2941" s="1" t="s">
        <v>6461</v>
      </c>
      <c r="D2941" s="1" t="s">
        <v>4162</v>
      </c>
      <c r="E2941" s="1" t="s">
        <v>10</v>
      </c>
      <c r="F2941" s="1" t="str">
        <f>IFERROR(__xludf.DUMMYFUNCTION("GOOGLETRANSLATE(C2941,""fr"",""en"")"),"#VALUE!")</f>
        <v>#VALUE!</v>
      </c>
    </row>
    <row r="2942" ht="15.75" customHeight="1">
      <c r="A2942" s="1" t="s">
        <v>2058</v>
      </c>
      <c r="B2942" s="1" t="s">
        <v>6462</v>
      </c>
      <c r="C2942" s="1" t="s">
        <v>6463</v>
      </c>
      <c r="D2942" s="1" t="s">
        <v>4162</v>
      </c>
      <c r="E2942" s="1" t="s">
        <v>10</v>
      </c>
      <c r="F2942" s="1" t="str">
        <f>IFERROR(__xludf.DUMMYFUNCTION("GOOGLETRANSLATE(C2942,""fr"",""en"")"),"#VALUE!")</f>
        <v>#VALUE!</v>
      </c>
    </row>
    <row r="2943" ht="15.75" customHeight="1">
      <c r="A2943" s="1" t="s">
        <v>2077</v>
      </c>
      <c r="B2943" s="1" t="s">
        <v>6464</v>
      </c>
      <c r="C2943" s="1" t="s">
        <v>6465</v>
      </c>
      <c r="D2943" s="1" t="s">
        <v>4162</v>
      </c>
      <c r="E2943" s="1" t="s">
        <v>10</v>
      </c>
      <c r="F2943" s="1" t="str">
        <f>IFERROR(__xludf.DUMMYFUNCTION("GOOGLETRANSLATE(C2943,""fr"",""en"")"),"#VALUE!")</f>
        <v>#VALUE!</v>
      </c>
    </row>
    <row r="2944" ht="15.75" customHeight="1">
      <c r="A2944" s="1" t="s">
        <v>2077</v>
      </c>
      <c r="B2944" s="1" t="s">
        <v>6466</v>
      </c>
      <c r="C2944" s="1" t="s">
        <v>6467</v>
      </c>
      <c r="D2944" s="1" t="s">
        <v>4162</v>
      </c>
      <c r="E2944" s="1" t="s">
        <v>10</v>
      </c>
      <c r="F2944" s="1" t="str">
        <f>IFERROR(__xludf.DUMMYFUNCTION("GOOGLETRANSLATE(C2944,""fr"",""en"")"),"#VALUE!")</f>
        <v>#VALUE!</v>
      </c>
    </row>
    <row r="2945" ht="15.75" customHeight="1">
      <c r="A2945" s="1" t="s">
        <v>2077</v>
      </c>
      <c r="B2945" s="1" t="s">
        <v>6468</v>
      </c>
      <c r="C2945" s="1" t="s">
        <v>6469</v>
      </c>
      <c r="D2945" s="1" t="s">
        <v>4162</v>
      </c>
      <c r="E2945" s="1" t="s">
        <v>10</v>
      </c>
      <c r="F2945" s="1" t="str">
        <f>IFERROR(__xludf.DUMMYFUNCTION("GOOGLETRANSLATE(C2945,""fr"",""en"")"),"#VALUE!")</f>
        <v>#VALUE!</v>
      </c>
    </row>
    <row r="2946" ht="15.75" customHeight="1">
      <c r="A2946" s="1" t="s">
        <v>2077</v>
      </c>
      <c r="B2946" s="1" t="s">
        <v>6470</v>
      </c>
      <c r="C2946" s="1" t="s">
        <v>6471</v>
      </c>
      <c r="D2946" s="1" t="s">
        <v>4162</v>
      </c>
      <c r="E2946" s="1" t="s">
        <v>10</v>
      </c>
      <c r="F2946" s="1" t="str">
        <f>IFERROR(__xludf.DUMMYFUNCTION("GOOGLETRANSLATE(C2946,""fr"",""en"")"),"#VALUE!")</f>
        <v>#VALUE!</v>
      </c>
    </row>
    <row r="2947" ht="15.75" customHeight="1">
      <c r="A2947" s="1" t="s">
        <v>2077</v>
      </c>
      <c r="B2947" s="1" t="s">
        <v>6472</v>
      </c>
      <c r="C2947" s="1" t="s">
        <v>6473</v>
      </c>
      <c r="D2947" s="1" t="s">
        <v>4162</v>
      </c>
      <c r="E2947" s="1" t="s">
        <v>10</v>
      </c>
      <c r="F2947" s="1" t="str">
        <f>IFERROR(__xludf.DUMMYFUNCTION("GOOGLETRANSLATE(C2947,""fr"",""en"")"),"#VALUE!")</f>
        <v>#VALUE!</v>
      </c>
    </row>
    <row r="2948" ht="15.75" customHeight="1">
      <c r="A2948" s="1" t="s">
        <v>2077</v>
      </c>
      <c r="B2948" s="1" t="s">
        <v>6474</v>
      </c>
      <c r="C2948" s="1" t="s">
        <v>6475</v>
      </c>
      <c r="D2948" s="1" t="s">
        <v>4162</v>
      </c>
      <c r="E2948" s="1" t="s">
        <v>10</v>
      </c>
      <c r="F2948" s="1" t="str">
        <f>IFERROR(__xludf.DUMMYFUNCTION("GOOGLETRANSLATE(C2948,""fr"",""en"")"),"#VALUE!")</f>
        <v>#VALUE!</v>
      </c>
    </row>
    <row r="2949" ht="15.75" customHeight="1">
      <c r="A2949" s="1" t="s">
        <v>2077</v>
      </c>
      <c r="B2949" s="1" t="s">
        <v>6476</v>
      </c>
      <c r="C2949" s="1" t="s">
        <v>6477</v>
      </c>
      <c r="D2949" s="1" t="s">
        <v>4162</v>
      </c>
      <c r="E2949" s="1" t="s">
        <v>10</v>
      </c>
      <c r="F2949" s="1" t="str">
        <f>IFERROR(__xludf.DUMMYFUNCTION("GOOGLETRANSLATE(C2949,""fr"",""en"")"),"#VALUE!")</f>
        <v>#VALUE!</v>
      </c>
    </row>
    <row r="2950" ht="15.75" customHeight="1">
      <c r="A2950" s="1" t="s">
        <v>2077</v>
      </c>
      <c r="B2950" s="1" t="s">
        <v>6478</v>
      </c>
      <c r="C2950" s="1" t="s">
        <v>6479</v>
      </c>
      <c r="D2950" s="1" t="s">
        <v>4162</v>
      </c>
      <c r="E2950" s="1" t="s">
        <v>10</v>
      </c>
      <c r="F2950" s="1" t="str">
        <f>IFERROR(__xludf.DUMMYFUNCTION("GOOGLETRANSLATE(C2950,""fr"",""en"")"),"#VALUE!")</f>
        <v>#VALUE!</v>
      </c>
    </row>
    <row r="2951" ht="15.75" customHeight="1">
      <c r="A2951" s="1" t="s">
        <v>2077</v>
      </c>
      <c r="B2951" s="1" t="s">
        <v>6480</v>
      </c>
      <c r="C2951" s="1" t="s">
        <v>6481</v>
      </c>
      <c r="D2951" s="1" t="s">
        <v>4162</v>
      </c>
      <c r="E2951" s="1" t="s">
        <v>10</v>
      </c>
      <c r="F2951" s="1" t="str">
        <f>IFERROR(__xludf.DUMMYFUNCTION("GOOGLETRANSLATE(C2951,""fr"",""en"")"),"#VALUE!")</f>
        <v>#VALUE!</v>
      </c>
    </row>
    <row r="2952" ht="15.75" customHeight="1">
      <c r="A2952" s="1" t="s">
        <v>2086</v>
      </c>
      <c r="B2952" s="1" t="s">
        <v>6482</v>
      </c>
      <c r="C2952" s="1" t="s">
        <v>6483</v>
      </c>
      <c r="D2952" s="1" t="s">
        <v>4162</v>
      </c>
      <c r="E2952" s="1" t="s">
        <v>10</v>
      </c>
      <c r="F2952" s="1" t="str">
        <f>IFERROR(__xludf.DUMMYFUNCTION("GOOGLETRANSLATE(C2952,""fr"",""en"")"),"#VALUE!")</f>
        <v>#VALUE!</v>
      </c>
    </row>
    <row r="2953" ht="15.75" customHeight="1">
      <c r="A2953" s="1" t="s">
        <v>2086</v>
      </c>
      <c r="B2953" s="1" t="s">
        <v>6484</v>
      </c>
      <c r="C2953" s="1" t="s">
        <v>6485</v>
      </c>
      <c r="D2953" s="1" t="s">
        <v>4162</v>
      </c>
      <c r="E2953" s="1" t="s">
        <v>10</v>
      </c>
      <c r="F2953" s="1" t="str">
        <f>IFERROR(__xludf.DUMMYFUNCTION("GOOGLETRANSLATE(C2953,""fr"",""en"")"),"#VALUE!")</f>
        <v>#VALUE!</v>
      </c>
    </row>
    <row r="2954" ht="15.75" customHeight="1">
      <c r="A2954" s="1" t="s">
        <v>2086</v>
      </c>
      <c r="B2954" s="1" t="s">
        <v>6486</v>
      </c>
      <c r="C2954" s="1" t="s">
        <v>6487</v>
      </c>
      <c r="D2954" s="1" t="s">
        <v>4162</v>
      </c>
      <c r="E2954" s="1" t="s">
        <v>10</v>
      </c>
      <c r="F2954" s="1" t="str">
        <f>IFERROR(__xludf.DUMMYFUNCTION("GOOGLETRANSLATE(C2954,""fr"",""en"")"),"#VALUE!")</f>
        <v>#VALUE!</v>
      </c>
    </row>
    <row r="2955" ht="15.75" customHeight="1">
      <c r="A2955" s="1" t="s">
        <v>2086</v>
      </c>
      <c r="B2955" s="1" t="s">
        <v>6488</v>
      </c>
      <c r="C2955" s="1" t="s">
        <v>6489</v>
      </c>
      <c r="D2955" s="1" t="s">
        <v>4162</v>
      </c>
      <c r="E2955" s="1" t="s">
        <v>10</v>
      </c>
      <c r="F2955" s="1" t="str">
        <f>IFERROR(__xludf.DUMMYFUNCTION("GOOGLETRANSLATE(C2955,""fr"",""en"")"),"#VALUE!")</f>
        <v>#VALUE!</v>
      </c>
    </row>
    <row r="2956" ht="15.75" customHeight="1">
      <c r="A2956" s="1" t="s">
        <v>2086</v>
      </c>
      <c r="B2956" s="1" t="s">
        <v>6490</v>
      </c>
      <c r="C2956" s="1" t="s">
        <v>6491</v>
      </c>
      <c r="D2956" s="1" t="s">
        <v>4162</v>
      </c>
      <c r="E2956" s="1" t="s">
        <v>10</v>
      </c>
      <c r="F2956" s="1" t="str">
        <f>IFERROR(__xludf.DUMMYFUNCTION("GOOGLETRANSLATE(C2956,""fr"",""en"")"),"#VALUE!")</f>
        <v>#VALUE!</v>
      </c>
    </row>
    <row r="2957" ht="15.75" customHeight="1">
      <c r="A2957" s="1" t="s">
        <v>2086</v>
      </c>
      <c r="B2957" s="1" t="s">
        <v>6492</v>
      </c>
      <c r="C2957" s="1" t="s">
        <v>6493</v>
      </c>
      <c r="D2957" s="1" t="s">
        <v>4162</v>
      </c>
      <c r="E2957" s="1" t="s">
        <v>10</v>
      </c>
      <c r="F2957" s="1" t="str">
        <f>IFERROR(__xludf.DUMMYFUNCTION("GOOGLETRANSLATE(C2957,""fr"",""en"")"),"The prices are high compared to the GMF, which offers me a whole risk at the same price.
I will leave with them in the days that follow.
Cordially,")</f>
        <v>The prices are high compared to the GMF, which offers me a whole risk at the same price.
I will leave with them in the days that follow.
Cordially,</v>
      </c>
    </row>
    <row r="2958" ht="15.75" customHeight="1">
      <c r="A2958" s="1" t="s">
        <v>2086</v>
      </c>
      <c r="B2958" s="1" t="s">
        <v>6494</v>
      </c>
      <c r="C2958" s="1" t="s">
        <v>6495</v>
      </c>
      <c r="D2958" s="1" t="s">
        <v>4162</v>
      </c>
      <c r="E2958" s="1" t="s">
        <v>10</v>
      </c>
      <c r="F2958" s="1" t="str">
        <f>IFERROR(__xludf.DUMMYFUNCTION("GOOGLETRANSLATE(C2958,""fr"",""en"")"),"#VALUE!")</f>
        <v>#VALUE!</v>
      </c>
    </row>
    <row r="2959" ht="15.75" customHeight="1">
      <c r="A2959" s="1" t="s">
        <v>2093</v>
      </c>
      <c r="B2959" s="1" t="s">
        <v>6496</v>
      </c>
      <c r="C2959" s="1" t="s">
        <v>6497</v>
      </c>
      <c r="D2959" s="1" t="s">
        <v>4162</v>
      </c>
      <c r="E2959" s="1" t="s">
        <v>10</v>
      </c>
      <c r="F2959" s="1" t="str">
        <f>IFERROR(__xludf.DUMMYFUNCTION("GOOGLETRANSLATE(C2959,""fr"",""en"")"),"I was insane of the Telephonic Service as well as the practical prices by Direct Insurance
I advise anyone to inform this well before signing a contract")</f>
        <v>I was insane of the Telephonic Service as well as the practical prices by Direct Insurance
I advise anyone to inform this well before signing a contract</v>
      </c>
    </row>
    <row r="2960" ht="15.75" customHeight="1">
      <c r="A2960" s="1" t="s">
        <v>2093</v>
      </c>
      <c r="B2960" s="1" t="s">
        <v>6498</v>
      </c>
      <c r="C2960" s="1" t="s">
        <v>6499</v>
      </c>
      <c r="D2960" s="1" t="s">
        <v>4162</v>
      </c>
      <c r="E2960" s="1" t="s">
        <v>10</v>
      </c>
      <c r="F2960" s="1" t="str">
        <f>IFERROR(__xludf.DUMMYFUNCTION("GOOGLETRANSLATE(C2960,""fr"",""en"")"),"#VALUE!")</f>
        <v>#VALUE!</v>
      </c>
    </row>
    <row r="2961" ht="15.75" customHeight="1">
      <c r="A2961" s="1" t="s">
        <v>2104</v>
      </c>
      <c r="B2961" s="1" t="s">
        <v>6500</v>
      </c>
      <c r="C2961" s="1" t="s">
        <v>6501</v>
      </c>
      <c r="D2961" s="1" t="s">
        <v>4162</v>
      </c>
      <c r="E2961" s="1" t="s">
        <v>10</v>
      </c>
      <c r="F2961" s="1" t="str">
        <f>IFERROR(__xludf.DUMMYFUNCTION("GOOGLETRANSLATE(C2961,""fr"",""en"")"),"#VALUE!")</f>
        <v>#VALUE!</v>
      </c>
    </row>
    <row r="2962" ht="15.75" customHeight="1">
      <c r="A2962" s="1" t="s">
        <v>2104</v>
      </c>
      <c r="B2962" s="1" t="s">
        <v>6502</v>
      </c>
      <c r="C2962" s="1" t="s">
        <v>6503</v>
      </c>
      <c r="D2962" s="1" t="s">
        <v>4162</v>
      </c>
      <c r="E2962" s="1" t="s">
        <v>10</v>
      </c>
      <c r="F2962" s="1" t="str">
        <f>IFERROR(__xludf.DUMMYFUNCTION("GOOGLETRANSLATE(C2962,""fr"",""en"")"),"#VALUE!")</f>
        <v>#VALUE!</v>
      </c>
    </row>
    <row r="2963" ht="15.75" customHeight="1">
      <c r="A2963" s="1" t="s">
        <v>2104</v>
      </c>
      <c r="B2963" s="1" t="s">
        <v>6504</v>
      </c>
      <c r="C2963" s="1" t="s">
        <v>6505</v>
      </c>
      <c r="D2963" s="1" t="s">
        <v>4162</v>
      </c>
      <c r="E2963" s="1" t="s">
        <v>10</v>
      </c>
      <c r="F2963" s="1" t="str">
        <f>IFERROR(__xludf.DUMMYFUNCTION("GOOGLETRANSLATE(C2963,""fr"",""en"")"),"#VALUE!")</f>
        <v>#VALUE!</v>
      </c>
    </row>
    <row r="2964" ht="15.75" customHeight="1">
      <c r="A2964" s="1" t="s">
        <v>2104</v>
      </c>
      <c r="B2964" s="1" t="s">
        <v>6506</v>
      </c>
      <c r="C2964" s="1" t="s">
        <v>6507</v>
      </c>
      <c r="D2964" s="1" t="s">
        <v>4162</v>
      </c>
      <c r="E2964" s="1" t="s">
        <v>10</v>
      </c>
      <c r="F2964" s="1" t="str">
        <f>IFERROR(__xludf.DUMMYFUNCTION("GOOGLETRANSLATE(C2964,""fr"",""en"")"),"#VALUE!")</f>
        <v>#VALUE!</v>
      </c>
    </row>
    <row r="2965" ht="15.75" customHeight="1">
      <c r="A2965" s="1" t="s">
        <v>2104</v>
      </c>
      <c r="B2965" s="1" t="s">
        <v>6508</v>
      </c>
      <c r="C2965" s="1" t="s">
        <v>6509</v>
      </c>
      <c r="D2965" s="1" t="s">
        <v>4162</v>
      </c>
      <c r="E2965" s="1" t="s">
        <v>10</v>
      </c>
      <c r="F2965" s="1" t="str">
        <f>IFERROR(__xludf.DUMMYFUNCTION("GOOGLETRANSLATE(C2965,""fr"",""en"")"),"#VALUE!")</f>
        <v>#VALUE!</v>
      </c>
    </row>
    <row r="2966" ht="15.75" customHeight="1">
      <c r="A2966" s="1" t="s">
        <v>2115</v>
      </c>
      <c r="B2966" s="1" t="s">
        <v>6510</v>
      </c>
      <c r="C2966" s="1" t="s">
        <v>6511</v>
      </c>
      <c r="D2966" s="1" t="s">
        <v>4162</v>
      </c>
      <c r="E2966" s="1" t="s">
        <v>10</v>
      </c>
      <c r="F2966" s="1" t="str">
        <f>IFERROR(__xludf.DUMMYFUNCTION("GOOGLETRANSLATE(C2966,""fr"",""en"")"),"#VALUE!")</f>
        <v>#VALUE!</v>
      </c>
    </row>
    <row r="2967" ht="15.75" customHeight="1">
      <c r="A2967" s="1" t="s">
        <v>2115</v>
      </c>
      <c r="B2967" s="1" t="s">
        <v>6512</v>
      </c>
      <c r="C2967" s="1" t="s">
        <v>6513</v>
      </c>
      <c r="D2967" s="1" t="s">
        <v>4162</v>
      </c>
      <c r="E2967" s="1" t="s">
        <v>10</v>
      </c>
      <c r="F2967" s="1" t="str">
        <f>IFERROR(__xludf.DUMMYFUNCTION("GOOGLETRANSLATE(C2967,""fr"",""en"")"),"#VALUE!")</f>
        <v>#VALUE!</v>
      </c>
    </row>
    <row r="2968" ht="15.75" customHeight="1">
      <c r="A2968" s="1" t="s">
        <v>2115</v>
      </c>
      <c r="B2968" s="1" t="s">
        <v>6514</v>
      </c>
      <c r="C2968" s="1" t="s">
        <v>6515</v>
      </c>
      <c r="D2968" s="1" t="s">
        <v>4162</v>
      </c>
      <c r="E2968" s="1" t="s">
        <v>10</v>
      </c>
      <c r="F2968" s="1" t="str">
        <f>IFERROR(__xludf.DUMMYFUNCTION("GOOGLETRANSLATE(C2968,""fr"",""en"")"),"#VALUE!")</f>
        <v>#VALUE!</v>
      </c>
    </row>
    <row r="2969" ht="15.75" customHeight="1">
      <c r="A2969" s="1" t="s">
        <v>2115</v>
      </c>
      <c r="B2969" s="1" t="s">
        <v>6516</v>
      </c>
      <c r="C2969" s="1" t="s">
        <v>6517</v>
      </c>
      <c r="D2969" s="1" t="s">
        <v>4162</v>
      </c>
      <c r="E2969" s="1" t="s">
        <v>10</v>
      </c>
      <c r="F2969" s="1" t="str">
        <f>IFERROR(__xludf.DUMMYFUNCTION("GOOGLETRANSLATE(C2969,""fr"",""en"")"),"#VALUE!")</f>
        <v>#VALUE!</v>
      </c>
    </row>
    <row r="2970" ht="15.75" customHeight="1">
      <c r="A2970" s="1" t="s">
        <v>2115</v>
      </c>
      <c r="B2970" s="1" t="s">
        <v>6518</v>
      </c>
      <c r="C2970" s="1" t="s">
        <v>6519</v>
      </c>
      <c r="D2970" s="1" t="s">
        <v>4162</v>
      </c>
      <c r="E2970" s="1" t="s">
        <v>10</v>
      </c>
      <c r="F2970" s="1" t="str">
        <f>IFERROR(__xludf.DUMMYFUNCTION("GOOGLETRANSLATE(C2970,""fr"",""en"")"),"#VALUE!")</f>
        <v>#VALUE!</v>
      </c>
    </row>
    <row r="2971" ht="15.75" customHeight="1">
      <c r="A2971" s="1" t="s">
        <v>2115</v>
      </c>
      <c r="B2971" s="1" t="s">
        <v>6520</v>
      </c>
      <c r="C2971" s="1" t="s">
        <v>6521</v>
      </c>
      <c r="D2971" s="1" t="s">
        <v>4162</v>
      </c>
      <c r="E2971" s="1" t="s">
        <v>10</v>
      </c>
      <c r="F2971" s="1" t="str">
        <f>IFERROR(__xludf.DUMMYFUNCTION("GOOGLETRANSLATE(C2971,""fr"",""en"")"),"#VALUE!")</f>
        <v>#VALUE!</v>
      </c>
    </row>
    <row r="2972" ht="15.75" customHeight="1">
      <c r="A2972" s="1" t="s">
        <v>2115</v>
      </c>
      <c r="B2972" s="1" t="s">
        <v>6522</v>
      </c>
      <c r="C2972" s="1" t="s">
        <v>6523</v>
      </c>
      <c r="D2972" s="1" t="s">
        <v>4162</v>
      </c>
      <c r="E2972" s="1" t="s">
        <v>10</v>
      </c>
      <c r="F2972" s="1" t="str">
        <f>IFERROR(__xludf.DUMMYFUNCTION("GOOGLETRANSLATE(C2972,""fr"",""en"")"),"#VALUE!")</f>
        <v>#VALUE!</v>
      </c>
    </row>
    <row r="2973" ht="15.75" customHeight="1">
      <c r="A2973" s="1" t="s">
        <v>2132</v>
      </c>
      <c r="B2973" s="1" t="s">
        <v>6524</v>
      </c>
      <c r="C2973" s="1" t="s">
        <v>6525</v>
      </c>
      <c r="D2973" s="1" t="s">
        <v>4162</v>
      </c>
      <c r="E2973" s="1" t="s">
        <v>10</v>
      </c>
      <c r="F2973" s="1" t="str">
        <f>IFERROR(__xludf.DUMMYFUNCTION("GOOGLETRANSLATE(C2973,""fr"",""en"")"),"#VALUE!")</f>
        <v>#VALUE!</v>
      </c>
    </row>
    <row r="2974" ht="15.75" customHeight="1">
      <c r="A2974" s="1" t="s">
        <v>2132</v>
      </c>
      <c r="B2974" s="1" t="s">
        <v>6526</v>
      </c>
      <c r="C2974" s="1" t="s">
        <v>6527</v>
      </c>
      <c r="D2974" s="1" t="s">
        <v>4162</v>
      </c>
      <c r="E2974" s="1" t="s">
        <v>10</v>
      </c>
      <c r="F2974" s="1" t="str">
        <f>IFERROR(__xludf.DUMMYFUNCTION("GOOGLETRANSLATE(C2974,""fr"",""en"")"),"#VALUE!")</f>
        <v>#VALUE!</v>
      </c>
    </row>
    <row r="2975" ht="15.75" customHeight="1">
      <c r="A2975" s="1" t="s">
        <v>2132</v>
      </c>
      <c r="B2975" s="1" t="s">
        <v>6528</v>
      </c>
      <c r="C2975" s="1" t="s">
        <v>6529</v>
      </c>
      <c r="D2975" s="1" t="s">
        <v>4162</v>
      </c>
      <c r="E2975" s="1" t="s">
        <v>10</v>
      </c>
      <c r="F2975" s="1" t="str">
        <f>IFERROR(__xludf.DUMMYFUNCTION("GOOGLETRANSLATE(C2975,""fr"",""en"")"),"#VALUE!")</f>
        <v>#VALUE!</v>
      </c>
    </row>
    <row r="2976" ht="15.75" customHeight="1">
      <c r="A2976" s="1" t="s">
        <v>2132</v>
      </c>
      <c r="B2976" s="1" t="s">
        <v>6530</v>
      </c>
      <c r="C2976" s="1" t="s">
        <v>6531</v>
      </c>
      <c r="D2976" s="1" t="s">
        <v>4162</v>
      </c>
      <c r="E2976" s="1" t="s">
        <v>10</v>
      </c>
      <c r="F2976" s="1" t="str">
        <f>IFERROR(__xludf.DUMMYFUNCTION("GOOGLETRANSLATE(C2976,""fr"",""en"")"),"#VALUE!")</f>
        <v>#VALUE!</v>
      </c>
    </row>
    <row r="2977" ht="15.75" customHeight="1">
      <c r="A2977" s="1" t="s">
        <v>2132</v>
      </c>
      <c r="B2977" s="1" t="s">
        <v>6532</v>
      </c>
      <c r="C2977" s="1" t="s">
        <v>6533</v>
      </c>
      <c r="D2977" s="1" t="s">
        <v>4162</v>
      </c>
      <c r="E2977" s="1" t="s">
        <v>10</v>
      </c>
      <c r="F2977" s="1" t="str">
        <f>IFERROR(__xludf.DUMMYFUNCTION("GOOGLETRANSLATE(C2977,""fr"",""en"")"),"#VALUE!")</f>
        <v>#VALUE!</v>
      </c>
    </row>
    <row r="2978" ht="15.75" customHeight="1">
      <c r="A2978" s="1" t="s">
        <v>2132</v>
      </c>
      <c r="B2978" s="1" t="s">
        <v>6534</v>
      </c>
      <c r="C2978" s="1" t="s">
        <v>6535</v>
      </c>
      <c r="D2978" s="1" t="s">
        <v>4162</v>
      </c>
      <c r="E2978" s="1" t="s">
        <v>10</v>
      </c>
      <c r="F2978" s="1" t="str">
        <f>IFERROR(__xludf.DUMMYFUNCTION("GOOGLETRANSLATE(C2978,""fr"",""en"")"),"#VALUE!")</f>
        <v>#VALUE!</v>
      </c>
    </row>
    <row r="2979" ht="15.75" customHeight="1">
      <c r="A2979" s="1" t="s">
        <v>2132</v>
      </c>
      <c r="B2979" s="1" t="s">
        <v>6536</v>
      </c>
      <c r="C2979" s="1" t="s">
        <v>6537</v>
      </c>
      <c r="D2979" s="1" t="s">
        <v>4162</v>
      </c>
      <c r="E2979" s="1" t="s">
        <v>10</v>
      </c>
      <c r="F2979" s="1" t="str">
        <f>IFERROR(__xludf.DUMMYFUNCTION("GOOGLETRANSLATE(C2979,""fr"",""en"")"),"#VALUE!")</f>
        <v>#VALUE!</v>
      </c>
    </row>
    <row r="2980" ht="15.75" customHeight="1">
      <c r="A2980" s="1" t="s">
        <v>2132</v>
      </c>
      <c r="B2980" s="1" t="s">
        <v>6538</v>
      </c>
      <c r="C2980" s="1" t="s">
        <v>6539</v>
      </c>
      <c r="D2980" s="1" t="s">
        <v>4162</v>
      </c>
      <c r="E2980" s="1" t="s">
        <v>10</v>
      </c>
      <c r="F2980" s="1" t="str">
        <f>IFERROR(__xludf.DUMMYFUNCTION("GOOGLETRANSLATE(C2980,""fr"",""en"")"),"#VALUE!")</f>
        <v>#VALUE!</v>
      </c>
    </row>
    <row r="2981" ht="15.75" customHeight="1">
      <c r="A2981" s="1" t="s">
        <v>2151</v>
      </c>
      <c r="B2981" s="1" t="s">
        <v>6540</v>
      </c>
      <c r="C2981" s="1" t="s">
        <v>6541</v>
      </c>
      <c r="D2981" s="1" t="s">
        <v>4162</v>
      </c>
      <c r="E2981" s="1" t="s">
        <v>10</v>
      </c>
      <c r="F2981" s="1" t="str">
        <f>IFERROR(__xludf.DUMMYFUNCTION("GOOGLETRANSLATE(C2981,""fr"",""en"")"),"#VALUE!")</f>
        <v>#VALUE!</v>
      </c>
    </row>
    <row r="2982" ht="15.75" customHeight="1">
      <c r="A2982" s="1" t="s">
        <v>2151</v>
      </c>
      <c r="B2982" s="1" t="s">
        <v>6542</v>
      </c>
      <c r="C2982" s="1" t="s">
        <v>6543</v>
      </c>
      <c r="D2982" s="1" t="s">
        <v>4162</v>
      </c>
      <c r="E2982" s="1" t="s">
        <v>10</v>
      </c>
      <c r="F2982" s="1" t="str">
        <f>IFERROR(__xludf.DUMMYFUNCTION("GOOGLETRANSLATE(C2982,""fr"",""en"")"),"#VALUE!")</f>
        <v>#VALUE!</v>
      </c>
    </row>
    <row r="2983" ht="15.75" customHeight="1">
      <c r="A2983" s="1" t="s">
        <v>2151</v>
      </c>
      <c r="B2983" s="1" t="s">
        <v>6544</v>
      </c>
      <c r="C2983" s="1" t="s">
        <v>6545</v>
      </c>
      <c r="D2983" s="1" t="s">
        <v>4162</v>
      </c>
      <c r="E2983" s="1" t="s">
        <v>10</v>
      </c>
      <c r="F2983" s="1" t="str">
        <f>IFERROR(__xludf.DUMMYFUNCTION("GOOGLETRANSLATE(C2983,""fr"",""en"")"),"#VALUE!")</f>
        <v>#VALUE!</v>
      </c>
    </row>
    <row r="2984" ht="15.75" customHeight="1">
      <c r="A2984" s="1" t="s">
        <v>2151</v>
      </c>
      <c r="B2984" s="1" t="s">
        <v>6546</v>
      </c>
      <c r="C2984" s="1" t="s">
        <v>6547</v>
      </c>
      <c r="D2984" s="1" t="s">
        <v>4162</v>
      </c>
      <c r="E2984" s="1" t="s">
        <v>10</v>
      </c>
      <c r="F2984" s="1" t="str">
        <f>IFERROR(__xludf.DUMMYFUNCTION("GOOGLETRANSLATE(C2984,""fr"",""en"")"),"#VALUE!")</f>
        <v>#VALUE!</v>
      </c>
    </row>
    <row r="2985" ht="15.75" customHeight="1">
      <c r="A2985" s="1" t="s">
        <v>2151</v>
      </c>
      <c r="B2985" s="1" t="s">
        <v>6548</v>
      </c>
      <c r="C2985" s="1" t="s">
        <v>6549</v>
      </c>
      <c r="D2985" s="1" t="s">
        <v>4162</v>
      </c>
      <c r="E2985" s="1" t="s">
        <v>10</v>
      </c>
      <c r="F2985" s="1" t="str">
        <f>IFERROR(__xludf.DUMMYFUNCTION("GOOGLETRANSLATE(C2985,""fr"",""en"")"),"#VALUE!")</f>
        <v>#VALUE!</v>
      </c>
    </row>
    <row r="2986" ht="15.75" customHeight="1">
      <c r="A2986" s="1" t="s">
        <v>2151</v>
      </c>
      <c r="B2986" s="1" t="s">
        <v>6550</v>
      </c>
      <c r="C2986" s="1" t="s">
        <v>6551</v>
      </c>
      <c r="D2986" s="1" t="s">
        <v>4162</v>
      </c>
      <c r="E2986" s="1" t="s">
        <v>10</v>
      </c>
      <c r="F2986" s="1" t="str">
        <f>IFERROR(__xludf.DUMMYFUNCTION("GOOGLETRANSLATE(C2986,""fr"",""en"")"),"#VALUE!")</f>
        <v>#VALUE!</v>
      </c>
    </row>
    <row r="2987" ht="15.75" customHeight="1">
      <c r="A2987" s="1" t="s">
        <v>2151</v>
      </c>
      <c r="B2987" s="1" t="s">
        <v>6552</v>
      </c>
      <c r="C2987" s="1" t="s">
        <v>6553</v>
      </c>
      <c r="D2987" s="1" t="s">
        <v>4162</v>
      </c>
      <c r="E2987" s="1" t="s">
        <v>10</v>
      </c>
      <c r="F2987" s="1" t="str">
        <f>IFERROR(__xludf.DUMMYFUNCTION("GOOGLETRANSLATE(C2987,""fr"",""en"")"),"#VALUE!")</f>
        <v>#VALUE!</v>
      </c>
    </row>
    <row r="2988" ht="15.75" customHeight="1">
      <c r="A2988" s="1" t="s">
        <v>2162</v>
      </c>
      <c r="B2988" s="1" t="s">
        <v>6554</v>
      </c>
      <c r="C2988" s="1" t="s">
        <v>6555</v>
      </c>
      <c r="D2988" s="1" t="s">
        <v>4162</v>
      </c>
      <c r="E2988" s="1" t="s">
        <v>10</v>
      </c>
      <c r="F2988" s="1" t="str">
        <f>IFERROR(__xludf.DUMMYFUNCTION("GOOGLETRANSLATE(C2988,""fr"",""en"")"),"#VALUE!")</f>
        <v>#VALUE!</v>
      </c>
    </row>
    <row r="2989" ht="15.75" customHeight="1">
      <c r="A2989" s="1" t="s">
        <v>2162</v>
      </c>
      <c r="B2989" s="1" t="s">
        <v>6556</v>
      </c>
      <c r="C2989" s="1" t="s">
        <v>6557</v>
      </c>
      <c r="D2989" s="1" t="s">
        <v>4162</v>
      </c>
      <c r="E2989" s="1" t="s">
        <v>10</v>
      </c>
      <c r="F2989" s="1" t="str">
        <f>IFERROR(__xludf.DUMMYFUNCTION("GOOGLETRANSLATE(C2989,""fr"",""en"")"),"#VALUE!")</f>
        <v>#VALUE!</v>
      </c>
    </row>
    <row r="2990" ht="15.75" customHeight="1">
      <c r="A2990" s="1" t="s">
        <v>2162</v>
      </c>
      <c r="B2990" s="1" t="s">
        <v>6558</v>
      </c>
      <c r="C2990" s="1" t="s">
        <v>6559</v>
      </c>
      <c r="D2990" s="1" t="s">
        <v>4162</v>
      </c>
      <c r="E2990" s="1" t="s">
        <v>10</v>
      </c>
      <c r="F2990" s="1" t="str">
        <f>IFERROR(__xludf.DUMMYFUNCTION("GOOGLETRANSLATE(C2990,""fr"",""en"")"),"#VALUE!")</f>
        <v>#VALUE!</v>
      </c>
    </row>
    <row r="2991" ht="15.75" customHeight="1">
      <c r="A2991" s="1" t="s">
        <v>2162</v>
      </c>
      <c r="B2991" s="1" t="s">
        <v>6560</v>
      </c>
      <c r="C2991" s="1" t="s">
        <v>6561</v>
      </c>
      <c r="D2991" s="1" t="s">
        <v>4162</v>
      </c>
      <c r="E2991" s="1" t="s">
        <v>10</v>
      </c>
      <c r="F2991" s="1" t="str">
        <f>IFERROR(__xludf.DUMMYFUNCTION("GOOGLETRANSLATE(C2991,""fr"",""en"")"),"I am not satisfied at all a promise to reimburse for months that I have always been!
Watch out for this insurance
Do everything to deceive you
")</f>
        <v>I am not satisfied at all a promise to reimburse for months that I have always been!
Watch out for this insurance
Do everything to deceive you
</v>
      </c>
    </row>
    <row r="2992" ht="15.75" customHeight="1">
      <c r="A2992" s="1" t="s">
        <v>2162</v>
      </c>
      <c r="B2992" s="1" t="s">
        <v>6562</v>
      </c>
      <c r="C2992" s="1" t="s">
        <v>6563</v>
      </c>
      <c r="D2992" s="1" t="s">
        <v>4162</v>
      </c>
      <c r="E2992" s="1" t="s">
        <v>10</v>
      </c>
      <c r="F2992" s="1" t="str">
        <f>IFERROR(__xludf.DUMMYFUNCTION("GOOGLETRANSLATE(C2992,""fr"",""en"")"),"#VALUE!")</f>
        <v>#VALUE!</v>
      </c>
    </row>
    <row r="2993" ht="15.75" customHeight="1">
      <c r="A2993" s="1" t="s">
        <v>2162</v>
      </c>
      <c r="B2993" s="1" t="s">
        <v>6564</v>
      </c>
      <c r="C2993" s="1" t="s">
        <v>6565</v>
      </c>
      <c r="D2993" s="1" t="s">
        <v>4162</v>
      </c>
      <c r="E2993" s="1" t="s">
        <v>10</v>
      </c>
      <c r="F2993" s="1" t="str">
        <f>IFERROR(__xludf.DUMMYFUNCTION("GOOGLETRANSLATE(C2993,""fr"",""en"")"),"#VALUE!")</f>
        <v>#VALUE!</v>
      </c>
    </row>
    <row r="2994" ht="15.75" customHeight="1">
      <c r="A2994" s="1" t="s">
        <v>2162</v>
      </c>
      <c r="B2994" s="1" t="s">
        <v>6566</v>
      </c>
      <c r="C2994" s="1" t="s">
        <v>6567</v>
      </c>
      <c r="D2994" s="1" t="s">
        <v>4162</v>
      </c>
      <c r="E2994" s="1" t="s">
        <v>10</v>
      </c>
      <c r="F2994" s="1" t="str">
        <f>IFERROR(__xludf.DUMMYFUNCTION("GOOGLETRANSLATE(C2994,""fr"",""en"")"),"#VALUE!")</f>
        <v>#VALUE!</v>
      </c>
    </row>
    <row r="2995" ht="15.75" customHeight="1">
      <c r="A2995" s="1" t="s">
        <v>2162</v>
      </c>
      <c r="B2995" s="1" t="s">
        <v>6568</v>
      </c>
      <c r="C2995" s="1" t="s">
        <v>6569</v>
      </c>
      <c r="D2995" s="1" t="s">
        <v>4162</v>
      </c>
      <c r="E2995" s="1" t="s">
        <v>10</v>
      </c>
      <c r="F2995" s="1" t="str">
        <f>IFERROR(__xludf.DUMMYFUNCTION("GOOGLETRANSLATE(C2995,""fr"",""en"")"),"#VALUE!")</f>
        <v>#VALUE!</v>
      </c>
    </row>
    <row r="2996" ht="15.75" customHeight="1">
      <c r="A2996" s="1" t="s">
        <v>2162</v>
      </c>
      <c r="B2996" s="1" t="s">
        <v>6570</v>
      </c>
      <c r="C2996" s="1" t="s">
        <v>6571</v>
      </c>
      <c r="D2996" s="1" t="s">
        <v>4162</v>
      </c>
      <c r="E2996" s="1" t="s">
        <v>10</v>
      </c>
      <c r="F2996" s="1" t="str">
        <f>IFERROR(__xludf.DUMMYFUNCTION("GOOGLETRANSLATE(C2996,""fr"",""en"")"),"#VALUE!")</f>
        <v>#VALUE!</v>
      </c>
    </row>
    <row r="2997" ht="15.75" customHeight="1">
      <c r="A2997" s="1" t="s">
        <v>2162</v>
      </c>
      <c r="B2997" s="1" t="s">
        <v>6572</v>
      </c>
      <c r="C2997" s="1" t="s">
        <v>6573</v>
      </c>
      <c r="D2997" s="1" t="s">
        <v>4162</v>
      </c>
      <c r="E2997" s="1" t="s">
        <v>10</v>
      </c>
      <c r="F2997" s="1" t="str">
        <f>IFERROR(__xludf.DUMMYFUNCTION("GOOGLETRANSLATE(C2997,""fr"",""en"")"),"#VALUE!")</f>
        <v>#VALUE!</v>
      </c>
    </row>
    <row r="2998" ht="15.75" customHeight="1">
      <c r="A2998" s="1" t="s">
        <v>2162</v>
      </c>
      <c r="B2998" s="1" t="s">
        <v>6574</v>
      </c>
      <c r="C2998" s="1" t="s">
        <v>6575</v>
      </c>
      <c r="D2998" s="1" t="s">
        <v>4162</v>
      </c>
      <c r="E2998" s="1" t="s">
        <v>10</v>
      </c>
      <c r="F2998" s="1" t="str">
        <f>IFERROR(__xludf.DUMMYFUNCTION("GOOGLETRANSLATE(C2998,""fr"",""en"")"),"#VALUE!")</f>
        <v>#VALUE!</v>
      </c>
    </row>
    <row r="2999" ht="15.75" customHeight="1">
      <c r="A2999" s="1" t="s">
        <v>2162</v>
      </c>
      <c r="B2999" s="1" t="s">
        <v>6576</v>
      </c>
      <c r="C2999" s="1" t="s">
        <v>6577</v>
      </c>
      <c r="D2999" s="1" t="s">
        <v>4162</v>
      </c>
      <c r="E2999" s="1" t="s">
        <v>10</v>
      </c>
      <c r="F2999" s="1" t="str">
        <f>IFERROR(__xludf.DUMMYFUNCTION("GOOGLETRANSLATE(C2999,""fr"",""en"")"),"#VALUE!")</f>
        <v>#VALUE!</v>
      </c>
    </row>
    <row r="3000" ht="15.75" customHeight="1">
      <c r="A3000" s="1" t="s">
        <v>2162</v>
      </c>
      <c r="B3000" s="1" t="s">
        <v>6578</v>
      </c>
      <c r="C3000" s="1" t="s">
        <v>6579</v>
      </c>
      <c r="D3000" s="1" t="s">
        <v>4162</v>
      </c>
      <c r="E3000" s="1" t="s">
        <v>10</v>
      </c>
      <c r="F3000" s="1" t="str">
        <f>IFERROR(__xludf.DUMMYFUNCTION("GOOGLETRANSLATE(C3000,""fr"",""en"")"),"Personal very competent and very pleasant and very attentive, the wait is not a long price very competitive, at any level, very happy to have been able to have a contract with you, hoping not to be disappointed.")</f>
        <v>Personal very competent and very pleasant and very attentive, the wait is not a long price very competitive, at any level, very happy to have been able to have a contract with you, hoping not to be disappointed.</v>
      </c>
    </row>
    <row r="3001" ht="15.75" customHeight="1">
      <c r="A3001" s="1" t="s">
        <v>6580</v>
      </c>
      <c r="B3001" s="1" t="s">
        <v>6581</v>
      </c>
      <c r="C3001" s="1" t="s">
        <v>6582</v>
      </c>
      <c r="D3001" s="1" t="s">
        <v>4162</v>
      </c>
      <c r="E3001" s="1" t="s">
        <v>10</v>
      </c>
      <c r="F3001" s="1" t="str">
        <f>IFERROR(__xludf.DUMMYFUNCTION("GOOGLETRANSLATE(C3001,""fr"",""en"")"),"#VALUE!")</f>
        <v>#VALUE!</v>
      </c>
    </row>
    <row r="3002" ht="15.75" customHeight="1">
      <c r="A3002" s="1" t="s">
        <v>2189</v>
      </c>
      <c r="B3002" s="1" t="s">
        <v>6583</v>
      </c>
      <c r="C3002" s="1" t="s">
        <v>6584</v>
      </c>
      <c r="D3002" s="1" t="s">
        <v>4162</v>
      </c>
      <c r="E3002" s="1" t="s">
        <v>10</v>
      </c>
      <c r="F3002" s="1" t="str">
        <f>IFERROR(__xludf.DUMMYFUNCTION("GOOGLETRANSLATE(C3002,""fr"",""en"")"),"#VALUE!")</f>
        <v>#VALUE!</v>
      </c>
    </row>
    <row r="3003" ht="15.75" customHeight="1">
      <c r="A3003" s="1" t="s">
        <v>2196</v>
      </c>
      <c r="B3003" s="1" t="s">
        <v>6585</v>
      </c>
      <c r="C3003" s="1" t="s">
        <v>6586</v>
      </c>
      <c r="D3003" s="1" t="s">
        <v>4162</v>
      </c>
      <c r="E3003" s="1" t="s">
        <v>10</v>
      </c>
      <c r="F3003" s="1" t="str">
        <f>IFERROR(__xludf.DUMMYFUNCTION("GOOGLETRANSLATE(C3003,""fr"",""en"")"),"#VALUE!")</f>
        <v>#VALUE!</v>
      </c>
    </row>
    <row r="3004" ht="15.75" customHeight="1">
      <c r="A3004" s="1" t="s">
        <v>2196</v>
      </c>
      <c r="B3004" s="1" t="s">
        <v>6587</v>
      </c>
      <c r="C3004" s="1" t="s">
        <v>6588</v>
      </c>
      <c r="D3004" s="1" t="s">
        <v>4162</v>
      </c>
      <c r="E3004" s="1" t="s">
        <v>10</v>
      </c>
      <c r="F3004" s="1" t="str">
        <f>IFERROR(__xludf.DUMMYFUNCTION("GOOGLETRANSLATE(C3004,""fr"",""en"")"),"#VALUE!")</f>
        <v>#VALUE!</v>
      </c>
    </row>
    <row r="3005" ht="15.75" customHeight="1">
      <c r="A3005" s="1" t="s">
        <v>2196</v>
      </c>
      <c r="B3005" s="1" t="s">
        <v>6589</v>
      </c>
      <c r="C3005" s="1" t="s">
        <v>6590</v>
      </c>
      <c r="D3005" s="1" t="s">
        <v>4162</v>
      </c>
      <c r="E3005" s="1" t="s">
        <v>10</v>
      </c>
      <c r="F3005" s="1" t="str">
        <f>IFERROR(__xludf.DUMMYFUNCTION("GOOGLETRANSLATE(C3005,""fr"",""en"")"),"#VALUE!")</f>
        <v>#VALUE!</v>
      </c>
    </row>
    <row r="3006" ht="15.75" customHeight="1">
      <c r="A3006" s="1" t="s">
        <v>2196</v>
      </c>
      <c r="B3006" s="1" t="s">
        <v>6591</v>
      </c>
      <c r="C3006" s="1" t="s">
        <v>6592</v>
      </c>
      <c r="D3006" s="1" t="s">
        <v>4162</v>
      </c>
      <c r="E3006" s="1" t="s">
        <v>10</v>
      </c>
      <c r="F3006" s="1" t="str">
        <f>IFERROR(__xludf.DUMMYFUNCTION("GOOGLETRANSLATE(C3006,""fr"",""en"")"),"#VALUE!")</f>
        <v>#VALUE!</v>
      </c>
    </row>
    <row r="3007" ht="15.75" customHeight="1">
      <c r="A3007" s="1" t="s">
        <v>2196</v>
      </c>
      <c r="B3007" s="1" t="s">
        <v>6593</v>
      </c>
      <c r="C3007" s="1" t="s">
        <v>6594</v>
      </c>
      <c r="D3007" s="1" t="s">
        <v>4162</v>
      </c>
      <c r="E3007" s="1" t="s">
        <v>10</v>
      </c>
      <c r="F3007" s="1" t="str">
        <f>IFERROR(__xludf.DUMMYFUNCTION("GOOGLETRANSLATE(C3007,""fr"",""en"")"),"#VALUE!")</f>
        <v>#VALUE!</v>
      </c>
    </row>
    <row r="3008" ht="15.75" customHeight="1">
      <c r="A3008" s="1" t="s">
        <v>2196</v>
      </c>
      <c r="B3008" s="1" t="s">
        <v>6595</v>
      </c>
      <c r="C3008" s="1" t="s">
        <v>6596</v>
      </c>
      <c r="D3008" s="1" t="s">
        <v>4162</v>
      </c>
      <c r="E3008" s="1" t="s">
        <v>10</v>
      </c>
      <c r="F3008" s="1" t="str">
        <f>IFERROR(__xludf.DUMMYFUNCTION("GOOGLETRANSLATE(C3008,""fr"",""en"")"),"#VALUE!")</f>
        <v>#VALUE!</v>
      </c>
    </row>
    <row r="3009" ht="15.75" customHeight="1">
      <c r="A3009" s="1" t="s">
        <v>2203</v>
      </c>
      <c r="B3009" s="1" t="s">
        <v>6597</v>
      </c>
      <c r="C3009" s="1" t="s">
        <v>6598</v>
      </c>
      <c r="D3009" s="1" t="s">
        <v>4162</v>
      </c>
      <c r="E3009" s="1" t="s">
        <v>10</v>
      </c>
      <c r="F3009" s="1" t="str">
        <f>IFERROR(__xludf.DUMMYFUNCTION("GOOGLETRANSLATE(C3009,""fr"",""en"")"),"#VALUE!")</f>
        <v>#VALUE!</v>
      </c>
    </row>
    <row r="3010" ht="15.75" customHeight="1">
      <c r="A3010" s="1" t="s">
        <v>2203</v>
      </c>
      <c r="B3010" s="1" t="s">
        <v>6599</v>
      </c>
      <c r="C3010" s="1" t="s">
        <v>6600</v>
      </c>
      <c r="D3010" s="1" t="s">
        <v>4162</v>
      </c>
      <c r="E3010" s="1" t="s">
        <v>10</v>
      </c>
      <c r="F3010" s="1" t="str">
        <f>IFERROR(__xludf.DUMMYFUNCTION("GOOGLETRANSLATE(C3010,""fr"",""en"")"),"#VALUE!")</f>
        <v>#VALUE!</v>
      </c>
    </row>
    <row r="3011" ht="15.75" customHeight="1">
      <c r="A3011" s="1" t="s">
        <v>2203</v>
      </c>
      <c r="B3011" s="1" t="s">
        <v>6601</v>
      </c>
      <c r="C3011" s="1" t="s">
        <v>6602</v>
      </c>
      <c r="D3011" s="1" t="s">
        <v>4162</v>
      </c>
      <c r="E3011" s="1" t="s">
        <v>10</v>
      </c>
      <c r="F3011" s="1" t="str">
        <f>IFERROR(__xludf.DUMMYFUNCTION("GOOGLETRANSLATE(C3011,""fr"",""en"")"),"#VALUE!")</f>
        <v>#VALUE!</v>
      </c>
    </row>
    <row r="3012" ht="15.75" customHeight="1">
      <c r="A3012" s="1" t="s">
        <v>2203</v>
      </c>
      <c r="B3012" s="1" t="s">
        <v>6603</v>
      </c>
      <c r="C3012" s="1" t="s">
        <v>6604</v>
      </c>
      <c r="D3012" s="1" t="s">
        <v>4162</v>
      </c>
      <c r="E3012" s="1" t="s">
        <v>10</v>
      </c>
      <c r="F3012" s="1" t="str">
        <f>IFERROR(__xludf.DUMMYFUNCTION("GOOGLETRANSLATE(C3012,""fr"",""en"")"),"#VALUE!")</f>
        <v>#VALUE!</v>
      </c>
    </row>
    <row r="3013" ht="15.75" customHeight="1">
      <c r="A3013" s="1" t="s">
        <v>2203</v>
      </c>
      <c r="B3013" s="1" t="s">
        <v>6605</v>
      </c>
      <c r="C3013" s="1" t="s">
        <v>6606</v>
      </c>
      <c r="D3013" s="1" t="s">
        <v>4162</v>
      </c>
      <c r="E3013" s="1" t="s">
        <v>10</v>
      </c>
      <c r="F3013" s="1" t="str">
        <f>IFERROR(__xludf.DUMMYFUNCTION("GOOGLETRANSLATE(C3013,""fr"",""en"")"),"#VALUE!")</f>
        <v>#VALUE!</v>
      </c>
    </row>
    <row r="3014" ht="15.75" customHeight="1">
      <c r="A3014" s="1" t="s">
        <v>2203</v>
      </c>
      <c r="B3014" s="1" t="s">
        <v>6607</v>
      </c>
      <c r="C3014" s="1" t="s">
        <v>6608</v>
      </c>
      <c r="D3014" s="1" t="s">
        <v>4162</v>
      </c>
      <c r="E3014" s="1" t="s">
        <v>10</v>
      </c>
      <c r="F3014" s="1" t="str">
        <f>IFERROR(__xludf.DUMMYFUNCTION("GOOGLETRANSLATE(C3014,""fr"",""en"")"),"#VALUE!")</f>
        <v>#VALUE!</v>
      </c>
    </row>
    <row r="3015" ht="15.75" customHeight="1">
      <c r="A3015" s="1" t="s">
        <v>2203</v>
      </c>
      <c r="B3015" s="1" t="s">
        <v>6609</v>
      </c>
      <c r="C3015" s="1" t="s">
        <v>6610</v>
      </c>
      <c r="D3015" s="1" t="s">
        <v>4162</v>
      </c>
      <c r="E3015" s="1" t="s">
        <v>10</v>
      </c>
      <c r="F3015" s="1" t="str">
        <f>IFERROR(__xludf.DUMMYFUNCTION("GOOGLETRANSLATE(C3015,""fr"",""en"")"),"#VALUE!")</f>
        <v>#VALUE!</v>
      </c>
    </row>
    <row r="3016" ht="15.75" customHeight="1">
      <c r="A3016" s="1" t="s">
        <v>2208</v>
      </c>
      <c r="B3016" s="1" t="s">
        <v>6611</v>
      </c>
      <c r="C3016" s="1" t="s">
        <v>6612</v>
      </c>
      <c r="D3016" s="1" t="s">
        <v>4162</v>
      </c>
      <c r="E3016" s="1" t="s">
        <v>10</v>
      </c>
      <c r="F3016" s="1" t="str">
        <f>IFERROR(__xludf.DUMMYFUNCTION("GOOGLETRANSLATE(C3016,""fr"",""en"")"),"#VALUE!")</f>
        <v>#VALUE!</v>
      </c>
    </row>
    <row r="3017" ht="15.75" customHeight="1">
      <c r="A3017" s="1" t="s">
        <v>2208</v>
      </c>
      <c r="B3017" s="1" t="s">
        <v>6613</v>
      </c>
      <c r="C3017" s="1" t="s">
        <v>6614</v>
      </c>
      <c r="D3017" s="1" t="s">
        <v>4162</v>
      </c>
      <c r="E3017" s="1" t="s">
        <v>10</v>
      </c>
      <c r="F3017" s="1" t="str">
        <f>IFERROR(__xludf.DUMMYFUNCTION("GOOGLETRANSLATE(C3017,""fr"",""en"")"),"#VALUE!")</f>
        <v>#VALUE!</v>
      </c>
    </row>
    <row r="3018" ht="15.75" customHeight="1">
      <c r="A3018" s="1" t="s">
        <v>2208</v>
      </c>
      <c r="B3018" s="1" t="s">
        <v>6615</v>
      </c>
      <c r="C3018" s="1" t="s">
        <v>6616</v>
      </c>
      <c r="D3018" s="1" t="s">
        <v>4162</v>
      </c>
      <c r="E3018" s="1" t="s">
        <v>10</v>
      </c>
      <c r="F3018" s="1" t="str">
        <f>IFERROR(__xludf.DUMMYFUNCTION("GOOGLETRANSLATE(C3018,""fr"",""en"")"),"#VALUE!")</f>
        <v>#VALUE!</v>
      </c>
    </row>
    <row r="3019" ht="15.75" customHeight="1">
      <c r="A3019" s="1" t="s">
        <v>2208</v>
      </c>
      <c r="B3019" s="1" t="s">
        <v>6617</v>
      </c>
      <c r="C3019" s="1" t="s">
        <v>6618</v>
      </c>
      <c r="D3019" s="1" t="s">
        <v>4162</v>
      </c>
      <c r="E3019" s="1" t="s">
        <v>10</v>
      </c>
      <c r="F3019" s="1" t="str">
        <f>IFERROR(__xludf.DUMMYFUNCTION("GOOGLETRANSLATE(C3019,""fr"",""en"")"),"#VALUE!")</f>
        <v>#VALUE!</v>
      </c>
    </row>
    <row r="3020" ht="15.75" customHeight="1">
      <c r="A3020" s="1" t="s">
        <v>2221</v>
      </c>
      <c r="B3020" s="1" t="s">
        <v>6619</v>
      </c>
      <c r="C3020" s="1" t="s">
        <v>6620</v>
      </c>
      <c r="D3020" s="1" t="s">
        <v>4162</v>
      </c>
      <c r="E3020" s="1" t="s">
        <v>10</v>
      </c>
      <c r="F3020" s="1" t="str">
        <f>IFERROR(__xludf.DUMMYFUNCTION("GOOGLETRANSLATE(C3020,""fr"",""en"")"),"#VALUE!")</f>
        <v>#VALUE!</v>
      </c>
    </row>
    <row r="3021" ht="15.75" customHeight="1">
      <c r="A3021" s="1" t="s">
        <v>2221</v>
      </c>
      <c r="B3021" s="1" t="s">
        <v>6621</v>
      </c>
      <c r="C3021" s="1" t="s">
        <v>6622</v>
      </c>
      <c r="D3021" s="1" t="s">
        <v>4162</v>
      </c>
      <c r="E3021" s="1" t="s">
        <v>10</v>
      </c>
      <c r="F3021" s="1" t="str">
        <f>IFERROR(__xludf.DUMMYFUNCTION("GOOGLETRANSLATE(C3021,""fr"",""en"")"),"#VALUE!")</f>
        <v>#VALUE!</v>
      </c>
    </row>
    <row r="3022" ht="15.75" customHeight="1">
      <c r="A3022" s="1" t="s">
        <v>2221</v>
      </c>
      <c r="B3022" s="1" t="s">
        <v>6623</v>
      </c>
      <c r="C3022" s="1" t="s">
        <v>6624</v>
      </c>
      <c r="D3022" s="1" t="s">
        <v>4162</v>
      </c>
      <c r="E3022" s="1" t="s">
        <v>10</v>
      </c>
      <c r="F3022" s="1" t="str">
        <f>IFERROR(__xludf.DUMMYFUNCTION("GOOGLETRANSLATE(C3022,""fr"",""en"")"),"#VALUE!")</f>
        <v>#VALUE!</v>
      </c>
    </row>
    <row r="3023" ht="15.75" customHeight="1">
      <c r="A3023" s="1" t="s">
        <v>2221</v>
      </c>
      <c r="B3023" s="1" t="s">
        <v>6625</v>
      </c>
      <c r="C3023" s="1" t="s">
        <v>6626</v>
      </c>
      <c r="D3023" s="1" t="s">
        <v>4162</v>
      </c>
      <c r="E3023" s="1" t="s">
        <v>10</v>
      </c>
      <c r="F3023" s="1" t="str">
        <f>IFERROR(__xludf.DUMMYFUNCTION("GOOGLETRANSLATE(C3023,""fr"",""en"")"),"#VALUE!")</f>
        <v>#VALUE!</v>
      </c>
    </row>
    <row r="3024" ht="15.75" customHeight="1">
      <c r="A3024" s="1" t="s">
        <v>2221</v>
      </c>
      <c r="B3024" s="1" t="s">
        <v>6627</v>
      </c>
      <c r="C3024" s="1" t="s">
        <v>6628</v>
      </c>
      <c r="D3024" s="1" t="s">
        <v>4162</v>
      </c>
      <c r="E3024" s="1" t="s">
        <v>10</v>
      </c>
      <c r="F3024" s="1" t="str">
        <f>IFERROR(__xludf.DUMMYFUNCTION("GOOGLETRANSLATE(C3024,""fr"",""en"")"),"#VALUE!")</f>
        <v>#VALUE!</v>
      </c>
    </row>
    <row r="3025" ht="15.75" customHeight="1">
      <c r="A3025" s="1" t="s">
        <v>2221</v>
      </c>
      <c r="B3025" s="1" t="s">
        <v>6629</v>
      </c>
      <c r="C3025" s="1" t="s">
        <v>6630</v>
      </c>
      <c r="D3025" s="1" t="s">
        <v>4162</v>
      </c>
      <c r="E3025" s="1" t="s">
        <v>10</v>
      </c>
      <c r="F3025" s="1" t="str">
        <f>IFERROR(__xludf.DUMMYFUNCTION("GOOGLETRANSLATE(C3025,""fr"",""en"")"),"#VALUE!")</f>
        <v>#VALUE!</v>
      </c>
    </row>
    <row r="3026" ht="15.75" customHeight="1">
      <c r="A3026" s="1" t="s">
        <v>2221</v>
      </c>
      <c r="B3026" s="1" t="s">
        <v>6631</v>
      </c>
      <c r="C3026" s="1" t="s">
        <v>6632</v>
      </c>
      <c r="D3026" s="1" t="s">
        <v>4162</v>
      </c>
      <c r="E3026" s="1" t="s">
        <v>10</v>
      </c>
      <c r="F3026" s="1" t="str">
        <f>IFERROR(__xludf.DUMMYFUNCTION("GOOGLETRANSLATE(C3026,""fr"",""en"")"),"#VALUE!")</f>
        <v>#VALUE!</v>
      </c>
    </row>
    <row r="3027" ht="15.75" customHeight="1">
      <c r="A3027" s="1" t="s">
        <v>2244</v>
      </c>
      <c r="B3027" s="1" t="s">
        <v>6633</v>
      </c>
      <c r="C3027" s="1" t="s">
        <v>6634</v>
      </c>
      <c r="D3027" s="1" t="s">
        <v>4162</v>
      </c>
      <c r="E3027" s="1" t="s">
        <v>10</v>
      </c>
      <c r="F3027" s="1" t="str">
        <f>IFERROR(__xludf.DUMMYFUNCTION("GOOGLETRANSLATE(C3027,""fr"",""en"")"),"#VALUE!")</f>
        <v>#VALUE!</v>
      </c>
    </row>
    <row r="3028" ht="15.75" customHeight="1">
      <c r="A3028" s="1" t="s">
        <v>2244</v>
      </c>
      <c r="B3028" s="1" t="s">
        <v>6635</v>
      </c>
      <c r="C3028" s="1" t="s">
        <v>6636</v>
      </c>
      <c r="D3028" s="1" t="s">
        <v>4162</v>
      </c>
      <c r="E3028" s="1" t="s">
        <v>10</v>
      </c>
      <c r="F3028" s="1" t="str">
        <f>IFERROR(__xludf.DUMMYFUNCTION("GOOGLETRANSLATE(C3028,""fr"",""en"")"),"#VALUE!")</f>
        <v>#VALUE!</v>
      </c>
    </row>
    <row r="3029" ht="15.75" customHeight="1">
      <c r="A3029" s="1" t="s">
        <v>2244</v>
      </c>
      <c r="B3029" s="1" t="s">
        <v>6637</v>
      </c>
      <c r="C3029" s="1" t="s">
        <v>6638</v>
      </c>
      <c r="D3029" s="1" t="s">
        <v>4162</v>
      </c>
      <c r="E3029" s="1" t="s">
        <v>10</v>
      </c>
      <c r="F3029" s="1" t="str">
        <f>IFERROR(__xludf.DUMMYFUNCTION("GOOGLETRANSLATE(C3029,""fr"",""en"")"),"#VALUE!")</f>
        <v>#VALUE!</v>
      </c>
    </row>
    <row r="3030" ht="15.75" customHeight="1">
      <c r="A3030" s="1" t="s">
        <v>2267</v>
      </c>
      <c r="B3030" s="1" t="s">
        <v>6639</v>
      </c>
      <c r="C3030" s="1" t="s">
        <v>6640</v>
      </c>
      <c r="D3030" s="1" t="s">
        <v>4162</v>
      </c>
      <c r="E3030" s="1" t="s">
        <v>10</v>
      </c>
      <c r="F3030" s="1" t="str">
        <f>IFERROR(__xludf.DUMMYFUNCTION("GOOGLETRANSLATE(C3030,""fr"",""en"")"),"#VALUE!")</f>
        <v>#VALUE!</v>
      </c>
    </row>
    <row r="3031" ht="15.75" customHeight="1">
      <c r="A3031" s="1" t="s">
        <v>2267</v>
      </c>
      <c r="B3031" s="1" t="s">
        <v>6641</v>
      </c>
      <c r="C3031" s="1" t="s">
        <v>6642</v>
      </c>
      <c r="D3031" s="1" t="s">
        <v>4162</v>
      </c>
      <c r="E3031" s="1" t="s">
        <v>10</v>
      </c>
      <c r="F3031" s="1" t="str">
        <f>IFERROR(__xludf.DUMMYFUNCTION("GOOGLETRANSLATE(C3031,""fr"",""en"")"),"#VALUE!")</f>
        <v>#VALUE!</v>
      </c>
    </row>
    <row r="3032" ht="15.75" customHeight="1">
      <c r="A3032" s="1" t="s">
        <v>2267</v>
      </c>
      <c r="B3032" s="1" t="s">
        <v>6643</v>
      </c>
      <c r="C3032" s="1" t="s">
        <v>6644</v>
      </c>
      <c r="D3032" s="1" t="s">
        <v>4162</v>
      </c>
      <c r="E3032" s="1" t="s">
        <v>10</v>
      </c>
      <c r="F3032" s="1" t="str">
        <f>IFERROR(__xludf.DUMMYFUNCTION("GOOGLETRANSLATE(C3032,""fr"",""en"")"),"#VALUE!")</f>
        <v>#VALUE!</v>
      </c>
    </row>
    <row r="3033" ht="15.75" customHeight="1">
      <c r="A3033" s="1" t="s">
        <v>2267</v>
      </c>
      <c r="B3033" s="1" t="s">
        <v>6645</v>
      </c>
      <c r="C3033" s="1" t="s">
        <v>6646</v>
      </c>
      <c r="D3033" s="1" t="s">
        <v>4162</v>
      </c>
      <c r="E3033" s="1" t="s">
        <v>10</v>
      </c>
      <c r="F3033" s="1" t="str">
        <f>IFERROR(__xludf.DUMMYFUNCTION("GOOGLETRANSLATE(C3033,""fr"",""en"")"),"#VALUE!")</f>
        <v>#VALUE!</v>
      </c>
    </row>
    <row r="3034" ht="15.75" customHeight="1">
      <c r="A3034" s="1" t="s">
        <v>2267</v>
      </c>
      <c r="B3034" s="1" t="s">
        <v>6647</v>
      </c>
      <c r="C3034" s="1" t="s">
        <v>6648</v>
      </c>
      <c r="D3034" s="1" t="s">
        <v>4162</v>
      </c>
      <c r="E3034" s="1" t="s">
        <v>10</v>
      </c>
      <c r="F3034" s="1" t="str">
        <f>IFERROR(__xludf.DUMMYFUNCTION("GOOGLETRANSLATE(C3034,""fr"",""en"")"),"#VALUE!")</f>
        <v>#VALUE!</v>
      </c>
    </row>
    <row r="3035" ht="15.75" customHeight="1">
      <c r="A3035" s="1" t="s">
        <v>2267</v>
      </c>
      <c r="B3035" s="1" t="s">
        <v>6649</v>
      </c>
      <c r="C3035" s="1" t="s">
        <v>6650</v>
      </c>
      <c r="D3035" s="1" t="s">
        <v>4162</v>
      </c>
      <c r="E3035" s="1" t="s">
        <v>10</v>
      </c>
      <c r="F3035" s="1" t="str">
        <f>IFERROR(__xludf.DUMMYFUNCTION("GOOGLETRANSLATE(C3035,""fr"",""en"")"),"#VALUE!")</f>
        <v>#VALUE!</v>
      </c>
    </row>
    <row r="3036" ht="15.75" customHeight="1">
      <c r="A3036" s="1" t="s">
        <v>2267</v>
      </c>
      <c r="B3036" s="1" t="s">
        <v>6651</v>
      </c>
      <c r="C3036" s="1" t="s">
        <v>6652</v>
      </c>
      <c r="D3036" s="1" t="s">
        <v>4162</v>
      </c>
      <c r="E3036" s="1" t="s">
        <v>10</v>
      </c>
      <c r="F3036" s="1" t="str">
        <f>IFERROR(__xludf.DUMMYFUNCTION("GOOGLETRANSLATE(C3036,""fr"",""en"")"),"#VALUE!")</f>
        <v>#VALUE!</v>
      </c>
    </row>
    <row r="3037" ht="15.75" customHeight="1">
      <c r="A3037" s="1" t="s">
        <v>2267</v>
      </c>
      <c r="B3037" s="1" t="s">
        <v>6653</v>
      </c>
      <c r="C3037" s="1" t="s">
        <v>6654</v>
      </c>
      <c r="D3037" s="1" t="s">
        <v>4162</v>
      </c>
      <c r="E3037" s="1" t="s">
        <v>10</v>
      </c>
      <c r="F3037" s="1" t="str">
        <f>IFERROR(__xludf.DUMMYFUNCTION("GOOGLETRANSLATE(C3037,""fr"",""en"")"),"#VALUE!")</f>
        <v>#VALUE!</v>
      </c>
    </row>
    <row r="3038" ht="15.75" customHeight="1">
      <c r="A3038" s="1" t="s">
        <v>2267</v>
      </c>
      <c r="B3038" s="1" t="s">
        <v>6655</v>
      </c>
      <c r="C3038" s="1" t="s">
        <v>6656</v>
      </c>
      <c r="D3038" s="1" t="s">
        <v>4162</v>
      </c>
      <c r="E3038" s="1" t="s">
        <v>10</v>
      </c>
      <c r="F3038" s="1" t="str">
        <f>IFERROR(__xludf.DUMMYFUNCTION("GOOGLETRANSLATE(C3038,""fr"",""en"")"),"#VALUE!")</f>
        <v>#VALUE!</v>
      </c>
    </row>
    <row r="3039" ht="15.75" customHeight="1">
      <c r="A3039" s="1" t="s">
        <v>2284</v>
      </c>
      <c r="B3039" s="1" t="s">
        <v>6657</v>
      </c>
      <c r="C3039" s="1" t="s">
        <v>6658</v>
      </c>
      <c r="D3039" s="1" t="s">
        <v>4162</v>
      </c>
      <c r="E3039" s="1" t="s">
        <v>10</v>
      </c>
      <c r="F3039" s="1" t="str">
        <f>IFERROR(__xludf.DUMMYFUNCTION("GOOGLETRANSLATE(C3039,""fr"",""en"")"),"#VALUE!")</f>
        <v>#VALUE!</v>
      </c>
    </row>
    <row r="3040" ht="15.75" customHeight="1">
      <c r="A3040" s="1" t="s">
        <v>2284</v>
      </c>
      <c r="B3040" s="1" t="s">
        <v>6659</v>
      </c>
      <c r="C3040" s="1" t="s">
        <v>6660</v>
      </c>
      <c r="D3040" s="1" t="s">
        <v>4162</v>
      </c>
      <c r="E3040" s="1" t="s">
        <v>10</v>
      </c>
      <c r="F3040" s="1" t="str">
        <f>IFERROR(__xludf.DUMMYFUNCTION("GOOGLETRANSLATE(C3040,""fr"",""en"")"),"#VALUE!")</f>
        <v>#VALUE!</v>
      </c>
    </row>
    <row r="3041" ht="15.75" customHeight="1">
      <c r="A3041" s="1" t="s">
        <v>2297</v>
      </c>
      <c r="B3041" s="1" t="s">
        <v>6661</v>
      </c>
      <c r="C3041" s="1" t="s">
        <v>6662</v>
      </c>
      <c r="D3041" s="1" t="s">
        <v>4162</v>
      </c>
      <c r="E3041" s="1" t="s">
        <v>10</v>
      </c>
      <c r="F3041" s="1" t="str">
        <f>IFERROR(__xludf.DUMMYFUNCTION("GOOGLETRANSLATE(C3041,""fr"",""en"")"),"I am satisfied with the service.
I am satisfied with the price.
I am satisfied with the options
I am satisfied with the efficiency and responsiveness of the relationship with direct insurance agents")</f>
        <v>I am satisfied with the service.
I am satisfied with the price.
I am satisfied with the options
I am satisfied with the efficiency and responsiveness of the relationship with direct insurance agents</v>
      </c>
    </row>
    <row r="3042" ht="15.75" customHeight="1">
      <c r="A3042" s="1" t="s">
        <v>2297</v>
      </c>
      <c r="B3042" s="1" t="s">
        <v>6663</v>
      </c>
      <c r="C3042" s="1" t="s">
        <v>6664</v>
      </c>
      <c r="D3042" s="1" t="s">
        <v>4162</v>
      </c>
      <c r="E3042" s="1" t="s">
        <v>10</v>
      </c>
      <c r="F3042" s="1" t="str">
        <f>IFERROR(__xludf.DUMMYFUNCTION("GOOGLETRANSLATE(C3042,""fr"",""en"")"),"#VALUE!")</f>
        <v>#VALUE!</v>
      </c>
    </row>
    <row r="3043" ht="15.75" customHeight="1">
      <c r="A3043" s="1" t="s">
        <v>2297</v>
      </c>
      <c r="B3043" s="1" t="s">
        <v>6665</v>
      </c>
      <c r="C3043" s="1" t="s">
        <v>6666</v>
      </c>
      <c r="D3043" s="1" t="s">
        <v>4162</v>
      </c>
      <c r="E3043" s="1" t="s">
        <v>10</v>
      </c>
      <c r="F3043" s="1" t="str">
        <f>IFERROR(__xludf.DUMMYFUNCTION("GOOGLETRANSLATE(C3043,""fr"",""en"")"),"#VALUE!")</f>
        <v>#VALUE!</v>
      </c>
    </row>
    <row r="3044" ht="15.75" customHeight="1">
      <c r="A3044" s="1" t="s">
        <v>2297</v>
      </c>
      <c r="B3044" s="1" t="s">
        <v>6667</v>
      </c>
      <c r="C3044" s="1" t="s">
        <v>6668</v>
      </c>
      <c r="D3044" s="1" t="s">
        <v>4162</v>
      </c>
      <c r="E3044" s="1" t="s">
        <v>10</v>
      </c>
      <c r="F3044" s="1" t="str">
        <f>IFERROR(__xludf.DUMMYFUNCTION("GOOGLETRANSLATE(C3044,""fr"",""en"")"),"#VALUE!")</f>
        <v>#VALUE!</v>
      </c>
    </row>
    <row r="3045" ht="15.75" customHeight="1">
      <c r="A3045" s="1" t="s">
        <v>2297</v>
      </c>
      <c r="B3045" s="1" t="s">
        <v>6669</v>
      </c>
      <c r="C3045" s="1" t="s">
        <v>6670</v>
      </c>
      <c r="D3045" s="1" t="s">
        <v>4162</v>
      </c>
      <c r="E3045" s="1" t="s">
        <v>10</v>
      </c>
      <c r="F3045" s="1" t="str">
        <f>IFERROR(__xludf.DUMMYFUNCTION("GOOGLETRANSLATE(C3045,""fr"",""en"")"),"#VALUE!")</f>
        <v>#VALUE!</v>
      </c>
    </row>
    <row r="3046" ht="15.75" customHeight="1">
      <c r="A3046" s="1" t="s">
        <v>2297</v>
      </c>
      <c r="B3046" s="1" t="s">
        <v>6671</v>
      </c>
      <c r="C3046" s="1" t="s">
        <v>6672</v>
      </c>
      <c r="D3046" s="1" t="s">
        <v>4162</v>
      </c>
      <c r="E3046" s="1" t="s">
        <v>10</v>
      </c>
      <c r="F3046" s="1" t="str">
        <f>IFERROR(__xludf.DUMMYFUNCTION("GOOGLETRANSLATE(C3046,""fr"",""en"")"),"#VALUE!")</f>
        <v>#VALUE!</v>
      </c>
    </row>
    <row r="3047" ht="15.75" customHeight="1">
      <c r="A3047" s="1" t="s">
        <v>2308</v>
      </c>
      <c r="B3047" s="1" t="s">
        <v>6673</v>
      </c>
      <c r="C3047" s="1" t="s">
        <v>6674</v>
      </c>
      <c r="D3047" s="1" t="s">
        <v>4162</v>
      </c>
      <c r="E3047" s="1" t="s">
        <v>10</v>
      </c>
      <c r="F3047" s="1" t="str">
        <f>IFERROR(__xludf.DUMMYFUNCTION("GOOGLETRANSLATE(C3047,""fr"",""en"")"),"#VALUE!")</f>
        <v>#VALUE!</v>
      </c>
    </row>
    <row r="3048" ht="15.75" customHeight="1">
      <c r="A3048" s="1" t="s">
        <v>2308</v>
      </c>
      <c r="B3048" s="1" t="s">
        <v>6675</v>
      </c>
      <c r="C3048" s="1" t="s">
        <v>6676</v>
      </c>
      <c r="D3048" s="1" t="s">
        <v>4162</v>
      </c>
      <c r="E3048" s="1" t="s">
        <v>10</v>
      </c>
      <c r="F3048" s="1" t="str">
        <f>IFERROR(__xludf.DUMMYFUNCTION("GOOGLETRANSLATE(C3048,""fr"",""en"")"),"#VALUE!")</f>
        <v>#VALUE!</v>
      </c>
    </row>
    <row r="3049" ht="15.75" customHeight="1">
      <c r="A3049" s="1" t="s">
        <v>2308</v>
      </c>
      <c r="B3049" s="1" t="s">
        <v>6677</v>
      </c>
      <c r="C3049" s="1" t="s">
        <v>6678</v>
      </c>
      <c r="D3049" s="1" t="s">
        <v>4162</v>
      </c>
      <c r="E3049" s="1" t="s">
        <v>10</v>
      </c>
      <c r="F3049" s="1" t="str">
        <f>IFERROR(__xludf.DUMMYFUNCTION("GOOGLETRANSLATE(C3049,""fr"",""en"")"),"#VALUE!")</f>
        <v>#VALUE!</v>
      </c>
    </row>
    <row r="3050" ht="15.75" customHeight="1">
      <c r="A3050" s="1" t="s">
        <v>2308</v>
      </c>
      <c r="B3050" s="1" t="s">
        <v>6679</v>
      </c>
      <c r="C3050" s="1" t="s">
        <v>6680</v>
      </c>
      <c r="D3050" s="1" t="s">
        <v>4162</v>
      </c>
      <c r="E3050" s="1" t="s">
        <v>10</v>
      </c>
      <c r="F3050" s="1" t="str">
        <f>IFERROR(__xludf.DUMMYFUNCTION("GOOGLETRANSLATE(C3050,""fr"",""en"")"),"#VALUE!")</f>
        <v>#VALUE!</v>
      </c>
    </row>
    <row r="3051" ht="15.75" customHeight="1">
      <c r="A3051" s="1" t="s">
        <v>2308</v>
      </c>
      <c r="B3051" s="1" t="s">
        <v>6681</v>
      </c>
      <c r="C3051" s="1" t="s">
        <v>6682</v>
      </c>
      <c r="D3051" s="1" t="s">
        <v>4162</v>
      </c>
      <c r="E3051" s="1" t="s">
        <v>10</v>
      </c>
      <c r="F3051" s="1" t="str">
        <f>IFERROR(__xludf.DUMMYFUNCTION("GOOGLETRANSLATE(C3051,""fr"",""en"")"),"#VALUE!")</f>
        <v>#VALUE!</v>
      </c>
    </row>
    <row r="3052" ht="15.75" customHeight="1">
      <c r="A3052" s="1" t="s">
        <v>2308</v>
      </c>
      <c r="B3052" s="1" t="s">
        <v>6683</v>
      </c>
      <c r="C3052" s="1" t="s">
        <v>6684</v>
      </c>
      <c r="D3052" s="1" t="s">
        <v>4162</v>
      </c>
      <c r="E3052" s="1" t="s">
        <v>10</v>
      </c>
      <c r="F3052" s="1" t="str">
        <f>IFERROR(__xludf.DUMMYFUNCTION("GOOGLETRANSLATE(C3052,""fr"",""en"")"),"#VALUE!")</f>
        <v>#VALUE!</v>
      </c>
    </row>
    <row r="3053" ht="15.75" customHeight="1">
      <c r="A3053" s="1" t="s">
        <v>2308</v>
      </c>
      <c r="B3053" s="1" t="s">
        <v>6685</v>
      </c>
      <c r="C3053" s="1" t="s">
        <v>6686</v>
      </c>
      <c r="D3053" s="1" t="s">
        <v>4162</v>
      </c>
      <c r="E3053" s="1" t="s">
        <v>10</v>
      </c>
      <c r="F3053" s="1" t="str">
        <f>IFERROR(__xludf.DUMMYFUNCTION("GOOGLETRANSLATE(C3053,""fr"",""en"")"),"Hello everyone
I am generally satisfied with the Direct Insurance service
Obtaining insurance is very easy via the website, both to register a new vehicle and to change vehicles
")</f>
        <v>Hello everyone
I am generally satisfied with the Direct Insurance service
Obtaining insurance is very easy via the website, both to register a new vehicle and to change vehicles
</v>
      </c>
    </row>
    <row r="3054" ht="15.75" customHeight="1">
      <c r="A3054" s="1" t="s">
        <v>2308</v>
      </c>
      <c r="B3054" s="1" t="s">
        <v>6687</v>
      </c>
      <c r="C3054" s="1" t="s">
        <v>6688</v>
      </c>
      <c r="D3054" s="1" t="s">
        <v>4162</v>
      </c>
      <c r="E3054" s="1" t="s">
        <v>10</v>
      </c>
      <c r="F3054" s="1" t="str">
        <f>IFERROR(__xludf.DUMMYFUNCTION("GOOGLETRANSLATE(C3054,""fr"",""en"")"),"The young drivers tremble a little by seeing the prices but elsewhere it's even worse so it's okay. Your site is easy to use, it's easy to subscribe to your insurance! No more loss of time on the phone or send letters, great! (PS, I complimented you from "&amp;"the bottom of my heart, don't hesitate to give me a special little promo (you never know ;-)")</f>
        <v>The young drivers tremble a little by seeing the prices but elsewhere it's even worse so it's okay. Your site is easy to use, it's easy to subscribe to your insurance! No more loss of time on the phone or send letters, great! (PS, I complimented you from the bottom of my heart, don't hesitate to give me a special little promo (you never know ;-)</v>
      </c>
    </row>
    <row r="3055" ht="15.75" customHeight="1">
      <c r="A3055" s="1" t="s">
        <v>2308</v>
      </c>
      <c r="B3055" s="1" t="s">
        <v>6689</v>
      </c>
      <c r="C3055" s="1" t="s">
        <v>6690</v>
      </c>
      <c r="D3055" s="1" t="s">
        <v>4162</v>
      </c>
      <c r="E3055" s="1" t="s">
        <v>10</v>
      </c>
      <c r="F3055" s="1" t="str">
        <f>IFERROR(__xludf.DUMMYFUNCTION("GOOGLETRANSLATE(C3055,""fr"",""en"")"),"#VALUE!")</f>
        <v>#VALUE!</v>
      </c>
    </row>
    <row r="3056" ht="15.75" customHeight="1">
      <c r="A3056" s="1" t="s">
        <v>2308</v>
      </c>
      <c r="B3056" s="1" t="s">
        <v>6691</v>
      </c>
      <c r="C3056" s="1" t="s">
        <v>6692</v>
      </c>
      <c r="D3056" s="1" t="s">
        <v>4162</v>
      </c>
      <c r="E3056" s="1" t="s">
        <v>10</v>
      </c>
      <c r="F3056" s="1" t="str">
        <f>IFERROR(__xludf.DUMMYFUNCTION("GOOGLETRANSLATE(C3056,""fr"",""en"")"),"#VALUE!")</f>
        <v>#VALUE!</v>
      </c>
    </row>
    <row r="3057" ht="15.75" customHeight="1">
      <c r="A3057" s="1" t="s">
        <v>2308</v>
      </c>
      <c r="B3057" s="1" t="s">
        <v>6693</v>
      </c>
      <c r="C3057" s="1" t="s">
        <v>6694</v>
      </c>
      <c r="D3057" s="1" t="s">
        <v>4162</v>
      </c>
      <c r="E3057" s="1" t="s">
        <v>10</v>
      </c>
      <c r="F3057" s="1" t="str">
        <f>IFERROR(__xludf.DUMMYFUNCTION("GOOGLETRANSLATE(C3057,""fr"",""en"")"),"#VALUE!")</f>
        <v>#VALUE!</v>
      </c>
    </row>
    <row r="3058" ht="15.75" customHeight="1">
      <c r="A3058" s="1" t="s">
        <v>2321</v>
      </c>
      <c r="B3058" s="1" t="s">
        <v>6695</v>
      </c>
      <c r="C3058" s="1" t="s">
        <v>6696</v>
      </c>
      <c r="D3058" s="1" t="s">
        <v>4162</v>
      </c>
      <c r="E3058" s="1" t="s">
        <v>10</v>
      </c>
      <c r="F3058" s="1" t="str">
        <f>IFERROR(__xludf.DUMMYFUNCTION("GOOGLETRANSLATE(C3058,""fr"",""en"")"),"#VALUE!")</f>
        <v>#VALUE!</v>
      </c>
    </row>
    <row r="3059" ht="15.75" customHeight="1">
      <c r="A3059" s="1" t="s">
        <v>2321</v>
      </c>
      <c r="B3059" s="1" t="s">
        <v>6697</v>
      </c>
      <c r="C3059" s="1" t="s">
        <v>6698</v>
      </c>
      <c r="D3059" s="1" t="s">
        <v>4162</v>
      </c>
      <c r="E3059" s="1" t="s">
        <v>10</v>
      </c>
      <c r="F3059" s="1" t="str">
        <f>IFERROR(__xludf.DUMMYFUNCTION("GOOGLETRANSLATE(C3059,""fr"",""en"")"),"#VALUE!")</f>
        <v>#VALUE!</v>
      </c>
    </row>
    <row r="3060" ht="15.75" customHeight="1">
      <c r="A3060" s="1" t="s">
        <v>2321</v>
      </c>
      <c r="B3060" s="1" t="s">
        <v>6699</v>
      </c>
      <c r="C3060" s="1" t="s">
        <v>6700</v>
      </c>
      <c r="D3060" s="1" t="s">
        <v>4162</v>
      </c>
      <c r="E3060" s="1" t="s">
        <v>10</v>
      </c>
      <c r="F3060" s="1" t="str">
        <f>IFERROR(__xludf.DUMMYFUNCTION("GOOGLETRANSLATE(C3060,""fr"",""en"")"),"#VALUE!")</f>
        <v>#VALUE!</v>
      </c>
    </row>
    <row r="3061" ht="15.75" customHeight="1">
      <c r="A3061" s="1" t="s">
        <v>2321</v>
      </c>
      <c r="B3061" s="1" t="s">
        <v>6701</v>
      </c>
      <c r="C3061" s="1" t="s">
        <v>6702</v>
      </c>
      <c r="D3061" s="1" t="s">
        <v>4162</v>
      </c>
      <c r="E3061" s="1" t="s">
        <v>10</v>
      </c>
      <c r="F3061" s="1" t="str">
        <f>IFERROR(__xludf.DUMMYFUNCTION("GOOGLETRANSLATE(C3061,""fr"",""en"")"),"#VALUE!")</f>
        <v>#VALUE!</v>
      </c>
    </row>
    <row r="3062" ht="15.75" customHeight="1">
      <c r="A3062" s="1" t="s">
        <v>2328</v>
      </c>
      <c r="B3062" s="1" t="s">
        <v>6703</v>
      </c>
      <c r="C3062" s="1" t="s">
        <v>6704</v>
      </c>
      <c r="D3062" s="1" t="s">
        <v>4162</v>
      </c>
      <c r="E3062" s="1" t="s">
        <v>10</v>
      </c>
      <c r="F3062" s="1" t="str">
        <f>IFERROR(__xludf.DUMMYFUNCTION("GOOGLETRANSLATE(C3062,""fr"",""en"")"),"Satisfied except annual price increases and pay more than if I was a new insured.
Too bad not to be rewarded for fidelity and the fact of not having claims")</f>
        <v>Satisfied except annual price increases and pay more than if I was a new insured.
Too bad not to be rewarded for fidelity and the fact of not having claims</v>
      </c>
    </row>
    <row r="3063" ht="15.75" customHeight="1">
      <c r="A3063" s="1" t="s">
        <v>2328</v>
      </c>
      <c r="B3063" s="1" t="s">
        <v>6705</v>
      </c>
      <c r="C3063" s="1" t="s">
        <v>6706</v>
      </c>
      <c r="D3063" s="1" t="s">
        <v>4162</v>
      </c>
      <c r="E3063" s="1" t="s">
        <v>10</v>
      </c>
      <c r="F3063" s="1" t="str">
        <f>IFERROR(__xludf.DUMMYFUNCTION("GOOGLETRANSLATE(C3063,""fr"",""en"")"),"#VALUE!")</f>
        <v>#VALUE!</v>
      </c>
    </row>
    <row r="3064" ht="15.75" customHeight="1">
      <c r="A3064" s="1" t="s">
        <v>2328</v>
      </c>
      <c r="B3064" s="1" t="s">
        <v>6707</v>
      </c>
      <c r="C3064" s="1" t="s">
        <v>6708</v>
      </c>
      <c r="D3064" s="1" t="s">
        <v>4162</v>
      </c>
      <c r="E3064" s="1" t="s">
        <v>10</v>
      </c>
      <c r="F3064" s="1" t="str">
        <f>IFERROR(__xludf.DUMMYFUNCTION("GOOGLETRANSLATE(C3064,""fr"",""en"")"),"Perfect and thank you I am happy to be at home I wish you have a good day
I sign all and it's good for me you can put the contract all risk
")</f>
        <v>Perfect and thank you I am happy to be at home I wish you have a good day
I sign all and it's good for me you can put the contract all risk
</v>
      </c>
    </row>
    <row r="3065" ht="15.75" customHeight="1">
      <c r="A3065" s="1" t="s">
        <v>2328</v>
      </c>
      <c r="B3065" s="1" t="s">
        <v>6709</v>
      </c>
      <c r="C3065" s="1" t="s">
        <v>6710</v>
      </c>
      <c r="D3065" s="1" t="s">
        <v>4162</v>
      </c>
      <c r="E3065" s="1" t="s">
        <v>10</v>
      </c>
      <c r="F3065" s="1" t="str">
        <f>IFERROR(__xludf.DUMMYFUNCTION("GOOGLETRANSLATE(C3065,""fr"",""en"")"),"#VALUE!")</f>
        <v>#VALUE!</v>
      </c>
    </row>
    <row r="3066" ht="15.75" customHeight="1">
      <c r="A3066" s="1" t="s">
        <v>2328</v>
      </c>
      <c r="B3066" s="1" t="s">
        <v>6711</v>
      </c>
      <c r="C3066" s="1" t="s">
        <v>6712</v>
      </c>
      <c r="D3066" s="1" t="s">
        <v>4162</v>
      </c>
      <c r="E3066" s="1" t="s">
        <v>10</v>
      </c>
      <c r="F3066" s="1" t="str">
        <f>IFERROR(__xludf.DUMMYFUNCTION("GOOGLETRANSLATE(C3066,""fr"",""en"")"),"#VALUE!")</f>
        <v>#VALUE!</v>
      </c>
    </row>
    <row r="3067" ht="15.75" customHeight="1">
      <c r="A3067" s="1" t="s">
        <v>2347</v>
      </c>
      <c r="B3067" s="1" t="s">
        <v>6713</v>
      </c>
      <c r="C3067" s="1" t="s">
        <v>6714</v>
      </c>
      <c r="D3067" s="1" t="s">
        <v>4162</v>
      </c>
      <c r="E3067" s="1" t="s">
        <v>10</v>
      </c>
      <c r="F3067" s="1" t="str">
        <f>IFERROR(__xludf.DUMMYFUNCTION("GOOGLETRANSLATE(C3067,""fr"",""en"")"),"#VALUE!")</f>
        <v>#VALUE!</v>
      </c>
    </row>
    <row r="3068" ht="15.75" customHeight="1">
      <c r="A3068" s="1" t="s">
        <v>2347</v>
      </c>
      <c r="B3068" s="1" t="s">
        <v>6715</v>
      </c>
      <c r="C3068" s="1" t="s">
        <v>6716</v>
      </c>
      <c r="D3068" s="1" t="s">
        <v>4162</v>
      </c>
      <c r="E3068" s="1" t="s">
        <v>10</v>
      </c>
      <c r="F3068" s="1" t="str">
        <f>IFERROR(__xludf.DUMMYFUNCTION("GOOGLETRANSLATE(C3068,""fr"",""en"")"),"The prices of quotes are enticing then when you are insured the amount of insurance increases.
Online quote around € 600 and I pay more than € 900.")</f>
        <v>The prices of quotes are enticing then when you are insured the amount of insurance increases.
Online quote around € 600 and I pay more than € 900.</v>
      </c>
    </row>
    <row r="3069" ht="15.75" customHeight="1">
      <c r="A3069" s="1" t="s">
        <v>2347</v>
      </c>
      <c r="B3069" s="1" t="s">
        <v>6717</v>
      </c>
      <c r="C3069" s="1" t="s">
        <v>6718</v>
      </c>
      <c r="D3069" s="1" t="s">
        <v>4162</v>
      </c>
      <c r="E3069" s="1" t="s">
        <v>10</v>
      </c>
      <c r="F3069" s="1" t="str">
        <f>IFERROR(__xludf.DUMMYFUNCTION("GOOGLETRANSLATE(C3069,""fr"",""en"")"),"#VALUE!")</f>
        <v>#VALUE!</v>
      </c>
    </row>
    <row r="3070" ht="15.75" customHeight="1">
      <c r="A3070" s="1" t="s">
        <v>2347</v>
      </c>
      <c r="B3070" s="1" t="s">
        <v>6719</v>
      </c>
      <c r="C3070" s="1" t="s">
        <v>6720</v>
      </c>
      <c r="D3070" s="1" t="s">
        <v>4162</v>
      </c>
      <c r="E3070" s="1" t="s">
        <v>10</v>
      </c>
      <c r="F3070" s="1" t="str">
        <f>IFERROR(__xludf.DUMMYFUNCTION("GOOGLETRANSLATE(C3070,""fr"",""en"")"),"#VALUE!")</f>
        <v>#VALUE!</v>
      </c>
    </row>
    <row r="3071" ht="15.75" customHeight="1">
      <c r="A3071" s="1" t="s">
        <v>2347</v>
      </c>
      <c r="B3071" s="1" t="s">
        <v>6721</v>
      </c>
      <c r="C3071" s="1" t="s">
        <v>6722</v>
      </c>
      <c r="D3071" s="1" t="s">
        <v>4162</v>
      </c>
      <c r="E3071" s="1" t="s">
        <v>10</v>
      </c>
      <c r="F3071" s="1" t="str">
        <f>IFERROR(__xludf.DUMMYFUNCTION("GOOGLETRANSLATE(C3071,""fr"",""en"")"),"#VALUE!")</f>
        <v>#VALUE!</v>
      </c>
    </row>
    <row r="3072" ht="15.75" customHeight="1">
      <c r="A3072" s="1" t="s">
        <v>2347</v>
      </c>
      <c r="B3072" s="1" t="s">
        <v>6723</v>
      </c>
      <c r="C3072" s="1" t="s">
        <v>6724</v>
      </c>
      <c r="D3072" s="1" t="s">
        <v>4162</v>
      </c>
      <c r="E3072" s="1" t="s">
        <v>10</v>
      </c>
      <c r="F3072" s="1" t="str">
        <f>IFERROR(__xludf.DUMMYFUNCTION("GOOGLETRANSLATE(C3072,""fr"",""en"")"),"#VALUE!")</f>
        <v>#VALUE!</v>
      </c>
    </row>
    <row r="3073" ht="15.75" customHeight="1">
      <c r="A3073" s="1" t="s">
        <v>2347</v>
      </c>
      <c r="B3073" s="1" t="s">
        <v>6725</v>
      </c>
      <c r="C3073" s="1" t="s">
        <v>6726</v>
      </c>
      <c r="D3073" s="1" t="s">
        <v>4162</v>
      </c>
      <c r="E3073" s="1" t="s">
        <v>10</v>
      </c>
      <c r="F3073" s="1" t="str">
        <f>IFERROR(__xludf.DUMMYFUNCTION("GOOGLETRANSLATE(C3073,""fr"",""en"")"),"#VALUE!")</f>
        <v>#VALUE!</v>
      </c>
    </row>
    <row r="3074" ht="15.75" customHeight="1">
      <c r="A3074" s="1" t="s">
        <v>2347</v>
      </c>
      <c r="B3074" s="1" t="s">
        <v>6727</v>
      </c>
      <c r="C3074" s="1" t="s">
        <v>6728</v>
      </c>
      <c r="D3074" s="1" t="s">
        <v>4162</v>
      </c>
      <c r="E3074" s="1" t="s">
        <v>10</v>
      </c>
      <c r="F3074" s="1" t="str">
        <f>IFERROR(__xludf.DUMMYFUNCTION("GOOGLETRANSLATE(C3074,""fr"",""en"")"),"#VALUE!")</f>
        <v>#VALUE!</v>
      </c>
    </row>
    <row r="3075" ht="15.75" customHeight="1">
      <c r="A3075" s="1" t="s">
        <v>2347</v>
      </c>
      <c r="B3075" s="1" t="s">
        <v>6729</v>
      </c>
      <c r="C3075" s="1" t="s">
        <v>6730</v>
      </c>
      <c r="D3075" s="1" t="s">
        <v>4162</v>
      </c>
      <c r="E3075" s="1" t="s">
        <v>10</v>
      </c>
      <c r="F3075" s="1" t="str">
        <f>IFERROR(__xludf.DUMMYFUNCTION("GOOGLETRANSLATE(C3075,""fr"",""en"")"),"#VALUE!")</f>
        <v>#VALUE!</v>
      </c>
    </row>
    <row r="3076" ht="15.75" customHeight="1">
      <c r="A3076" s="1" t="s">
        <v>2362</v>
      </c>
      <c r="B3076" s="1" t="s">
        <v>6731</v>
      </c>
      <c r="C3076" s="1" t="s">
        <v>6732</v>
      </c>
      <c r="D3076" s="1" t="s">
        <v>4162</v>
      </c>
      <c r="E3076" s="1" t="s">
        <v>10</v>
      </c>
      <c r="F3076" s="1" t="str">
        <f>IFERROR(__xludf.DUMMYFUNCTION("GOOGLETRANSLATE(C3076,""fr"",""en"")"),"#VALUE!")</f>
        <v>#VALUE!</v>
      </c>
    </row>
    <row r="3077" ht="15.75" customHeight="1">
      <c r="A3077" s="1" t="s">
        <v>2362</v>
      </c>
      <c r="B3077" s="1" t="s">
        <v>6733</v>
      </c>
      <c r="C3077" s="1" t="s">
        <v>6734</v>
      </c>
      <c r="D3077" s="1" t="s">
        <v>4162</v>
      </c>
      <c r="E3077" s="1" t="s">
        <v>10</v>
      </c>
      <c r="F3077" s="1" t="str">
        <f>IFERROR(__xludf.DUMMYFUNCTION("GOOGLETRANSLATE(C3077,""fr"",""en"")"),"#VALUE!")</f>
        <v>#VALUE!</v>
      </c>
    </row>
    <row r="3078" ht="15.75" customHeight="1">
      <c r="A3078" s="1" t="s">
        <v>2362</v>
      </c>
      <c r="B3078" s="1" t="s">
        <v>6735</v>
      </c>
      <c r="C3078" s="1" t="s">
        <v>6736</v>
      </c>
      <c r="D3078" s="1" t="s">
        <v>4162</v>
      </c>
      <c r="E3078" s="1" t="s">
        <v>10</v>
      </c>
      <c r="F3078" s="1" t="str">
        <f>IFERROR(__xludf.DUMMYFUNCTION("GOOGLETRANSLATE(C3078,""fr"",""en"")"),"#VALUE!")</f>
        <v>#VALUE!</v>
      </c>
    </row>
    <row r="3079" ht="15.75" customHeight="1">
      <c r="A3079" s="1" t="s">
        <v>2362</v>
      </c>
      <c r="B3079" s="1" t="s">
        <v>6737</v>
      </c>
      <c r="C3079" s="1" t="s">
        <v>6738</v>
      </c>
      <c r="D3079" s="1" t="s">
        <v>4162</v>
      </c>
      <c r="E3079" s="1" t="s">
        <v>10</v>
      </c>
      <c r="F3079" s="1" t="str">
        <f>IFERROR(__xludf.DUMMYFUNCTION("GOOGLETRANSLATE(C3079,""fr"",""en"")"),"#VALUE!")</f>
        <v>#VALUE!</v>
      </c>
    </row>
    <row r="3080" ht="15.75" customHeight="1">
      <c r="A3080" s="1" t="s">
        <v>2362</v>
      </c>
      <c r="B3080" s="1" t="s">
        <v>6739</v>
      </c>
      <c r="C3080" s="1" t="s">
        <v>6740</v>
      </c>
      <c r="D3080" s="1" t="s">
        <v>4162</v>
      </c>
      <c r="E3080" s="1" t="s">
        <v>10</v>
      </c>
      <c r="F3080" s="1" t="str">
        <f>IFERROR(__xludf.DUMMYFUNCTION("GOOGLETRANSLATE(C3080,""fr"",""en"")"),"#VALUE!")</f>
        <v>#VALUE!</v>
      </c>
    </row>
    <row r="3081" ht="15.75" customHeight="1">
      <c r="A3081" s="1" t="s">
        <v>2362</v>
      </c>
      <c r="B3081" s="1" t="s">
        <v>6741</v>
      </c>
      <c r="C3081" s="1" t="s">
        <v>6742</v>
      </c>
      <c r="D3081" s="1" t="s">
        <v>4162</v>
      </c>
      <c r="E3081" s="1" t="s">
        <v>10</v>
      </c>
      <c r="F3081" s="1" t="str">
        <f>IFERROR(__xludf.DUMMYFUNCTION("GOOGLETRANSLATE(C3081,""fr"",""en"")"),"#VALUE!")</f>
        <v>#VALUE!</v>
      </c>
    </row>
    <row r="3082" ht="15.75" customHeight="1">
      <c r="A3082" s="1" t="s">
        <v>2362</v>
      </c>
      <c r="B3082" s="1" t="s">
        <v>6743</v>
      </c>
      <c r="C3082" s="1" t="s">
        <v>6744</v>
      </c>
      <c r="D3082" s="1" t="s">
        <v>4162</v>
      </c>
      <c r="E3082" s="1" t="s">
        <v>10</v>
      </c>
      <c r="F3082" s="1" t="str">
        <f>IFERROR(__xludf.DUMMYFUNCTION("GOOGLETRANSLATE(C3082,""fr"",""en"")"),"#VALUE!")</f>
        <v>#VALUE!</v>
      </c>
    </row>
    <row r="3083" ht="15.75" customHeight="1">
      <c r="A3083" s="1" t="s">
        <v>2377</v>
      </c>
      <c r="B3083" s="1" t="s">
        <v>6745</v>
      </c>
      <c r="C3083" s="1" t="s">
        <v>6746</v>
      </c>
      <c r="D3083" s="1" t="s">
        <v>4162</v>
      </c>
      <c r="E3083" s="1" t="s">
        <v>10</v>
      </c>
      <c r="F3083" s="1" t="str">
        <f>IFERROR(__xludf.DUMMYFUNCTION("GOOGLETRANSLATE(C3083,""fr"",""en"")"),"#VALUE!")</f>
        <v>#VALUE!</v>
      </c>
    </row>
    <row r="3084" ht="15.75" customHeight="1">
      <c r="A3084" s="1" t="s">
        <v>2377</v>
      </c>
      <c r="B3084" s="1" t="s">
        <v>6747</v>
      </c>
      <c r="C3084" s="1" t="s">
        <v>6748</v>
      </c>
      <c r="D3084" s="1" t="s">
        <v>4162</v>
      </c>
      <c r="E3084" s="1" t="s">
        <v>10</v>
      </c>
      <c r="F3084" s="1" t="str">
        <f>IFERROR(__xludf.DUMMYFUNCTION("GOOGLETRANSLATE(C3084,""fr"",""en"")"),"#VALUE!")</f>
        <v>#VALUE!</v>
      </c>
    </row>
    <row r="3085" ht="15.75" customHeight="1">
      <c r="A3085" s="1" t="s">
        <v>2377</v>
      </c>
      <c r="B3085" s="1" t="s">
        <v>6749</v>
      </c>
      <c r="C3085" s="1" t="s">
        <v>6750</v>
      </c>
      <c r="D3085" s="1" t="s">
        <v>4162</v>
      </c>
      <c r="E3085" s="1" t="s">
        <v>10</v>
      </c>
      <c r="F3085" s="1" t="str">
        <f>IFERROR(__xludf.DUMMYFUNCTION("GOOGLETRANSLATE(C3085,""fr"",""en"")"),"#VALUE!")</f>
        <v>#VALUE!</v>
      </c>
    </row>
    <row r="3086" ht="15.75" customHeight="1">
      <c r="A3086" s="1" t="s">
        <v>2384</v>
      </c>
      <c r="B3086" s="1" t="s">
        <v>6751</v>
      </c>
      <c r="C3086" s="1" t="s">
        <v>6752</v>
      </c>
      <c r="D3086" s="1" t="s">
        <v>4162</v>
      </c>
      <c r="E3086" s="1" t="s">
        <v>10</v>
      </c>
      <c r="F3086" s="1" t="str">
        <f>IFERROR(__xludf.DUMMYFUNCTION("GOOGLETRANSLATE(C3086,""fr"",""en"")"),"#VALUE!")</f>
        <v>#VALUE!</v>
      </c>
    </row>
    <row r="3087" ht="15.75" customHeight="1">
      <c r="A3087" s="1" t="s">
        <v>2384</v>
      </c>
      <c r="B3087" s="1" t="s">
        <v>6753</v>
      </c>
      <c r="C3087" s="1" t="s">
        <v>6754</v>
      </c>
      <c r="D3087" s="1" t="s">
        <v>4162</v>
      </c>
      <c r="E3087" s="1" t="s">
        <v>10</v>
      </c>
      <c r="F3087" s="1" t="str">
        <f>IFERROR(__xludf.DUMMYFUNCTION("GOOGLETRANSLATE(C3087,""fr"",""en"")"),"#VALUE!")</f>
        <v>#VALUE!</v>
      </c>
    </row>
    <row r="3088" ht="15.75" customHeight="1">
      <c r="A3088" s="1" t="s">
        <v>2384</v>
      </c>
      <c r="B3088" s="1" t="s">
        <v>6755</v>
      </c>
      <c r="C3088" s="1" t="s">
        <v>6756</v>
      </c>
      <c r="D3088" s="1" t="s">
        <v>4162</v>
      </c>
      <c r="E3088" s="1" t="s">
        <v>10</v>
      </c>
      <c r="F3088" s="1" t="str">
        <f>IFERROR(__xludf.DUMMYFUNCTION("GOOGLETRANSLATE(C3088,""fr"",""en"")"),"No complaints. Fast, efficient, cheap. No forced sales or untimely solicitations. Everything can be made of a personal computer. I recommend.")</f>
        <v>No complaints. Fast, efficient, cheap. No forced sales or untimely solicitations. Everything can be made of a personal computer. I recommend.</v>
      </c>
    </row>
    <row r="3089" ht="15.75" customHeight="1">
      <c r="A3089" s="1" t="s">
        <v>2384</v>
      </c>
      <c r="B3089" s="1" t="s">
        <v>6757</v>
      </c>
      <c r="C3089" s="1" t="s">
        <v>6758</v>
      </c>
      <c r="D3089" s="1" t="s">
        <v>4162</v>
      </c>
      <c r="E3089" s="1" t="s">
        <v>10</v>
      </c>
      <c r="F3089" s="1" t="str">
        <f>IFERROR(__xludf.DUMMYFUNCTION("GOOGLETRANSLATE(C3089,""fr"",""en"")"),"#VALUE!")</f>
        <v>#VALUE!</v>
      </c>
    </row>
    <row r="3090" ht="15.75" customHeight="1">
      <c r="A3090" s="1" t="s">
        <v>2384</v>
      </c>
      <c r="B3090" s="1" t="s">
        <v>6759</v>
      </c>
      <c r="C3090" s="1" t="s">
        <v>6760</v>
      </c>
      <c r="D3090" s="1" t="s">
        <v>4162</v>
      </c>
      <c r="E3090" s="1" t="s">
        <v>10</v>
      </c>
      <c r="F3090" s="1" t="str">
        <f>IFERROR(__xludf.DUMMYFUNCTION("GOOGLETRANSLATE(C3090,""fr"",""en"")"),"#VALUE!")</f>
        <v>#VALUE!</v>
      </c>
    </row>
    <row r="3091" ht="15.75" customHeight="1">
      <c r="A3091" s="1" t="s">
        <v>2389</v>
      </c>
      <c r="B3091" s="1" t="s">
        <v>6761</v>
      </c>
      <c r="C3091" s="1" t="s">
        <v>6762</v>
      </c>
      <c r="D3091" s="1" t="s">
        <v>4162</v>
      </c>
      <c r="E3091" s="1" t="s">
        <v>10</v>
      </c>
      <c r="F3091" s="1" t="str">
        <f>IFERROR(__xludf.DUMMYFUNCTION("GOOGLETRANSLATE(C3091,""fr"",""en"")"),"#VALUE!")</f>
        <v>#VALUE!</v>
      </c>
    </row>
    <row r="3092" ht="15.75" customHeight="1">
      <c r="A3092" s="1" t="s">
        <v>2389</v>
      </c>
      <c r="B3092" s="1" t="s">
        <v>6763</v>
      </c>
      <c r="C3092" s="1" t="s">
        <v>6764</v>
      </c>
      <c r="D3092" s="1" t="s">
        <v>4162</v>
      </c>
      <c r="E3092" s="1" t="s">
        <v>10</v>
      </c>
      <c r="F3092" s="1" t="str">
        <f>IFERROR(__xludf.DUMMYFUNCTION("GOOGLETRANSLATE(C3092,""fr"",""en"")"),"#VALUE!")</f>
        <v>#VALUE!</v>
      </c>
    </row>
    <row r="3093" ht="15.75" customHeight="1">
      <c r="A3093" s="1" t="s">
        <v>2389</v>
      </c>
      <c r="B3093" s="1" t="s">
        <v>6765</v>
      </c>
      <c r="C3093" s="1" t="s">
        <v>6766</v>
      </c>
      <c r="D3093" s="1" t="s">
        <v>4162</v>
      </c>
      <c r="E3093" s="1" t="s">
        <v>10</v>
      </c>
      <c r="F3093" s="1" t="str">
        <f>IFERROR(__xludf.DUMMYFUNCTION("GOOGLETRANSLATE(C3093,""fr"",""en"")"),"#VALUE!")</f>
        <v>#VALUE!</v>
      </c>
    </row>
    <row r="3094" ht="15.75" customHeight="1">
      <c r="A3094" s="1" t="s">
        <v>2396</v>
      </c>
      <c r="B3094" s="1" t="s">
        <v>6767</v>
      </c>
      <c r="C3094" s="1" t="s">
        <v>6768</v>
      </c>
      <c r="D3094" s="1" t="s">
        <v>4162</v>
      </c>
      <c r="E3094" s="1" t="s">
        <v>10</v>
      </c>
      <c r="F3094" s="1" t="str">
        <f>IFERROR(__xludf.DUMMYFUNCTION("GOOGLETRANSLATE(C3094,""fr"",""en"")"),"#VALUE!")</f>
        <v>#VALUE!</v>
      </c>
    </row>
    <row r="3095" ht="15.75" customHeight="1">
      <c r="A3095" s="1" t="s">
        <v>2396</v>
      </c>
      <c r="B3095" s="1" t="s">
        <v>6769</v>
      </c>
      <c r="C3095" s="1" t="s">
        <v>6770</v>
      </c>
      <c r="D3095" s="1" t="s">
        <v>4162</v>
      </c>
      <c r="E3095" s="1" t="s">
        <v>10</v>
      </c>
      <c r="F3095" s="1" t="str">
        <f>IFERROR(__xludf.DUMMYFUNCTION("GOOGLETRANSLATE(C3095,""fr"",""en"")"),"#VALUE!")</f>
        <v>#VALUE!</v>
      </c>
    </row>
    <row r="3096" ht="15.75" customHeight="1">
      <c r="A3096" s="1" t="s">
        <v>2396</v>
      </c>
      <c r="B3096" s="1" t="s">
        <v>6771</v>
      </c>
      <c r="C3096" s="1" t="s">
        <v>6772</v>
      </c>
      <c r="D3096" s="1" t="s">
        <v>4162</v>
      </c>
      <c r="E3096" s="1" t="s">
        <v>10</v>
      </c>
      <c r="F3096" s="1" t="str">
        <f>IFERROR(__xludf.DUMMYFUNCTION("GOOGLETRANSLATE(C3096,""fr"",""en"")"),"#VALUE!")</f>
        <v>#VALUE!</v>
      </c>
    </row>
    <row r="3097" ht="15.75" customHeight="1">
      <c r="A3097" s="1" t="s">
        <v>2396</v>
      </c>
      <c r="B3097" s="1" t="s">
        <v>6773</v>
      </c>
      <c r="C3097" s="1" t="s">
        <v>6774</v>
      </c>
      <c r="D3097" s="1" t="s">
        <v>4162</v>
      </c>
      <c r="E3097" s="1" t="s">
        <v>10</v>
      </c>
      <c r="F3097" s="1" t="str">
        <f>IFERROR(__xludf.DUMMYFUNCTION("GOOGLETRANSLATE(C3097,""fr"",""en"")"),"#VALUE!")</f>
        <v>#VALUE!</v>
      </c>
    </row>
    <row r="3098" ht="15.75" customHeight="1">
      <c r="A3098" s="1" t="s">
        <v>2396</v>
      </c>
      <c r="B3098" s="1" t="s">
        <v>6775</v>
      </c>
      <c r="C3098" s="1" t="s">
        <v>6776</v>
      </c>
      <c r="D3098" s="1" t="s">
        <v>4162</v>
      </c>
      <c r="E3098" s="1" t="s">
        <v>10</v>
      </c>
      <c r="F3098" s="1" t="str">
        <f>IFERROR(__xludf.DUMMYFUNCTION("GOOGLETRANSLATE(C3098,""fr"",""en"")"),"#VALUE!")</f>
        <v>#VALUE!</v>
      </c>
    </row>
    <row r="3099" ht="15.75" customHeight="1">
      <c r="A3099" s="1" t="s">
        <v>2396</v>
      </c>
      <c r="B3099" s="1" t="s">
        <v>6777</v>
      </c>
      <c r="C3099" s="1" t="s">
        <v>6778</v>
      </c>
      <c r="D3099" s="1" t="s">
        <v>4162</v>
      </c>
      <c r="E3099" s="1" t="s">
        <v>10</v>
      </c>
      <c r="F3099" s="1" t="str">
        <f>IFERROR(__xludf.DUMMYFUNCTION("GOOGLETRANSLATE(C3099,""fr"",""en"")"),"#VALUE!")</f>
        <v>#VALUE!</v>
      </c>
    </row>
    <row r="3100" ht="15.75" customHeight="1">
      <c r="A3100" s="1" t="s">
        <v>2396</v>
      </c>
      <c r="B3100" s="1" t="s">
        <v>6779</v>
      </c>
      <c r="C3100" s="1" t="s">
        <v>6780</v>
      </c>
      <c r="D3100" s="1" t="s">
        <v>4162</v>
      </c>
      <c r="E3100" s="1" t="s">
        <v>10</v>
      </c>
      <c r="F3100" s="1" t="str">
        <f>IFERROR(__xludf.DUMMYFUNCTION("GOOGLETRANSLATE(C3100,""fr"",""en"")"),"#VALUE!")</f>
        <v>#VALUE!</v>
      </c>
    </row>
    <row r="3101" ht="15.75" customHeight="1">
      <c r="A3101" s="1" t="s">
        <v>2417</v>
      </c>
      <c r="B3101" s="1" t="s">
        <v>6781</v>
      </c>
      <c r="C3101" s="1" t="s">
        <v>6782</v>
      </c>
      <c r="D3101" s="1" t="s">
        <v>4162</v>
      </c>
      <c r="E3101" s="1" t="s">
        <v>10</v>
      </c>
      <c r="F3101" s="1" t="str">
        <f>IFERROR(__xludf.DUMMYFUNCTION("GOOGLETRANSLATE(C3101,""fr"",""en"")"),"#VALUE!")</f>
        <v>#VALUE!</v>
      </c>
    </row>
    <row r="3102" ht="15.75" customHeight="1">
      <c r="A3102" s="1" t="s">
        <v>2417</v>
      </c>
      <c r="B3102" s="1" t="s">
        <v>6783</v>
      </c>
      <c r="C3102" s="1" t="s">
        <v>6784</v>
      </c>
      <c r="D3102" s="1" t="s">
        <v>4162</v>
      </c>
      <c r="E3102" s="1" t="s">
        <v>10</v>
      </c>
      <c r="F3102" s="1" t="str">
        <f>IFERROR(__xludf.DUMMYFUNCTION("GOOGLETRANSLATE(C3102,""fr"",""en"")"),"#VALUE!")</f>
        <v>#VALUE!</v>
      </c>
    </row>
    <row r="3103" ht="15.75" customHeight="1">
      <c r="A3103" s="1" t="s">
        <v>2417</v>
      </c>
      <c r="B3103" s="1" t="s">
        <v>6785</v>
      </c>
      <c r="C3103" s="1" t="s">
        <v>6786</v>
      </c>
      <c r="D3103" s="1" t="s">
        <v>4162</v>
      </c>
      <c r="E3103" s="1" t="s">
        <v>10</v>
      </c>
      <c r="F3103" s="1" t="str">
        <f>IFERROR(__xludf.DUMMYFUNCTION("GOOGLETRANSLATE(C3103,""fr"",""en"")"),"#VALUE!")</f>
        <v>#VALUE!</v>
      </c>
    </row>
    <row r="3104" ht="15.75" customHeight="1">
      <c r="A3104" s="1" t="s">
        <v>2417</v>
      </c>
      <c r="B3104" s="1" t="s">
        <v>6787</v>
      </c>
      <c r="C3104" s="1" t="s">
        <v>6788</v>
      </c>
      <c r="D3104" s="1" t="s">
        <v>4162</v>
      </c>
      <c r="E3104" s="1" t="s">
        <v>10</v>
      </c>
      <c r="F3104" s="1" t="str">
        <f>IFERROR(__xludf.DUMMYFUNCTION("GOOGLETRANSLATE(C3104,""fr"",""en"")"),"#VALUE!")</f>
        <v>#VALUE!</v>
      </c>
    </row>
    <row r="3105" ht="15.75" customHeight="1">
      <c r="A3105" s="1" t="s">
        <v>2417</v>
      </c>
      <c r="B3105" s="1" t="s">
        <v>6789</v>
      </c>
      <c r="C3105" s="1" t="s">
        <v>6790</v>
      </c>
      <c r="D3105" s="1" t="s">
        <v>4162</v>
      </c>
      <c r="E3105" s="1" t="s">
        <v>10</v>
      </c>
      <c r="F3105" s="1" t="str">
        <f>IFERROR(__xludf.DUMMYFUNCTION("GOOGLETRANSLATE(C3105,""fr"",""en"")"),"#VALUE!")</f>
        <v>#VALUE!</v>
      </c>
    </row>
    <row r="3106" ht="15.75" customHeight="1">
      <c r="A3106" s="1" t="s">
        <v>2417</v>
      </c>
      <c r="B3106" s="1" t="s">
        <v>6791</v>
      </c>
      <c r="C3106" s="1" t="s">
        <v>6792</v>
      </c>
      <c r="D3106" s="1" t="s">
        <v>4162</v>
      </c>
      <c r="E3106" s="1" t="s">
        <v>10</v>
      </c>
      <c r="F3106" s="1" t="str">
        <f>IFERROR(__xludf.DUMMYFUNCTION("GOOGLETRANSLATE(C3106,""fr"",""en"")"),"#VALUE!")</f>
        <v>#VALUE!</v>
      </c>
    </row>
    <row r="3107" ht="15.75" customHeight="1">
      <c r="A3107" s="1" t="s">
        <v>2417</v>
      </c>
      <c r="B3107" s="1" t="s">
        <v>6793</v>
      </c>
      <c r="C3107" s="1" t="s">
        <v>6794</v>
      </c>
      <c r="D3107" s="1" t="s">
        <v>4162</v>
      </c>
      <c r="E3107" s="1" t="s">
        <v>10</v>
      </c>
      <c r="F3107" s="1" t="str">
        <f>IFERROR(__xludf.DUMMYFUNCTION("GOOGLETRANSLATE(C3107,""fr"",""en"")"),"#VALUE!")</f>
        <v>#VALUE!</v>
      </c>
    </row>
    <row r="3108" ht="15.75" customHeight="1">
      <c r="A3108" s="1" t="s">
        <v>2430</v>
      </c>
      <c r="B3108" s="1" t="s">
        <v>6795</v>
      </c>
      <c r="C3108" s="1" t="s">
        <v>6796</v>
      </c>
      <c r="D3108" s="1" t="s">
        <v>4162</v>
      </c>
      <c r="E3108" s="1" t="s">
        <v>10</v>
      </c>
      <c r="F3108" s="1" t="str">
        <f>IFERROR(__xludf.DUMMYFUNCTION("GOOGLETRANSLATE(C3108,""fr"",""en"")"),"#VALUE!")</f>
        <v>#VALUE!</v>
      </c>
    </row>
    <row r="3109" ht="15.75" customHeight="1">
      <c r="A3109" s="1" t="s">
        <v>2430</v>
      </c>
      <c r="B3109" s="1" t="s">
        <v>6797</v>
      </c>
      <c r="C3109" s="1" t="s">
        <v>6798</v>
      </c>
      <c r="D3109" s="1" t="s">
        <v>4162</v>
      </c>
      <c r="E3109" s="1" t="s">
        <v>10</v>
      </c>
      <c r="F3109" s="1" t="str">
        <f>IFERROR(__xludf.DUMMYFUNCTION("GOOGLETRANSLATE(C3109,""fr"",""en"")"),"#VALUE!")</f>
        <v>#VALUE!</v>
      </c>
    </row>
    <row r="3110" ht="15.75" customHeight="1">
      <c r="A3110" s="1" t="s">
        <v>2430</v>
      </c>
      <c r="B3110" s="1" t="s">
        <v>6799</v>
      </c>
      <c r="C3110" s="1" t="s">
        <v>6800</v>
      </c>
      <c r="D3110" s="1" t="s">
        <v>4162</v>
      </c>
      <c r="E3110" s="1" t="s">
        <v>10</v>
      </c>
      <c r="F3110" s="1" t="str">
        <f>IFERROR(__xludf.DUMMYFUNCTION("GOOGLETRANSLATE(C3110,""fr"",""en"")"),"#VALUE!")</f>
        <v>#VALUE!</v>
      </c>
    </row>
    <row r="3111" ht="15.75" customHeight="1">
      <c r="A3111" s="1" t="s">
        <v>2430</v>
      </c>
      <c r="B3111" s="1" t="s">
        <v>6801</v>
      </c>
      <c r="C3111" s="1" t="s">
        <v>6802</v>
      </c>
      <c r="D3111" s="1" t="s">
        <v>4162</v>
      </c>
      <c r="E3111" s="1" t="s">
        <v>10</v>
      </c>
      <c r="F3111" s="1" t="str">
        <f>IFERROR(__xludf.DUMMYFUNCTION("GOOGLETRANSLATE(C3111,""fr"",""en"")"),"#VALUE!")</f>
        <v>#VALUE!</v>
      </c>
    </row>
    <row r="3112" ht="15.75" customHeight="1">
      <c r="A3112" s="1" t="s">
        <v>2430</v>
      </c>
      <c r="B3112" s="1" t="s">
        <v>6803</v>
      </c>
      <c r="C3112" s="1" t="s">
        <v>6804</v>
      </c>
      <c r="D3112" s="1" t="s">
        <v>4162</v>
      </c>
      <c r="E3112" s="1" t="s">
        <v>10</v>
      </c>
      <c r="F3112" s="1" t="str">
        <f>IFERROR(__xludf.DUMMYFUNCTION("GOOGLETRANSLATE(C3112,""fr"",""en"")"),"#VALUE!")</f>
        <v>#VALUE!</v>
      </c>
    </row>
    <row r="3113" ht="15.75" customHeight="1">
      <c r="A3113" s="1" t="s">
        <v>2430</v>
      </c>
      <c r="B3113" s="1" t="s">
        <v>6805</v>
      </c>
      <c r="C3113" s="1" t="s">
        <v>6806</v>
      </c>
      <c r="D3113" s="1" t="s">
        <v>4162</v>
      </c>
      <c r="E3113" s="1" t="s">
        <v>10</v>
      </c>
      <c r="F3113" s="1" t="str">
        <f>IFERROR(__xludf.DUMMYFUNCTION("GOOGLETRANSLATE(C3113,""fr"",""en"")"),"#VALUE!")</f>
        <v>#VALUE!</v>
      </c>
    </row>
    <row r="3114" ht="15.75" customHeight="1">
      <c r="A3114" s="1" t="s">
        <v>2430</v>
      </c>
      <c r="B3114" s="1" t="s">
        <v>6807</v>
      </c>
      <c r="C3114" s="1" t="s">
        <v>6808</v>
      </c>
      <c r="D3114" s="1" t="s">
        <v>4162</v>
      </c>
      <c r="E3114" s="1" t="s">
        <v>10</v>
      </c>
      <c r="F3114" s="1" t="str">
        <f>IFERROR(__xludf.DUMMYFUNCTION("GOOGLETRANSLATE(C3114,""fr"",""en"")"),"#VALUE!")</f>
        <v>#VALUE!</v>
      </c>
    </row>
    <row r="3115" ht="15.75" customHeight="1">
      <c r="A3115" s="1" t="s">
        <v>2430</v>
      </c>
      <c r="B3115" s="1" t="s">
        <v>6809</v>
      </c>
      <c r="C3115" s="1" t="s">
        <v>6810</v>
      </c>
      <c r="D3115" s="1" t="s">
        <v>4162</v>
      </c>
      <c r="E3115" s="1" t="s">
        <v>10</v>
      </c>
      <c r="F3115" s="1" t="str">
        <f>IFERROR(__xludf.DUMMYFUNCTION("GOOGLETRANSLATE(C3115,""fr"",""en"")"),"#VALUE!")</f>
        <v>#VALUE!</v>
      </c>
    </row>
    <row r="3116" ht="15.75" customHeight="1">
      <c r="A3116" s="1" t="s">
        <v>2430</v>
      </c>
      <c r="B3116" s="1" t="s">
        <v>6811</v>
      </c>
      <c r="C3116" s="1" t="s">
        <v>6812</v>
      </c>
      <c r="D3116" s="1" t="s">
        <v>4162</v>
      </c>
      <c r="E3116" s="1" t="s">
        <v>10</v>
      </c>
      <c r="F3116" s="1" t="str">
        <f>IFERROR(__xludf.DUMMYFUNCTION("GOOGLETRANSLATE(C3116,""fr"",""en"")"),"#VALUE!")</f>
        <v>#VALUE!</v>
      </c>
    </row>
    <row r="3117" ht="15.75" customHeight="1">
      <c r="A3117" s="1" t="s">
        <v>2430</v>
      </c>
      <c r="B3117" s="1" t="s">
        <v>6813</v>
      </c>
      <c r="C3117" s="1" t="s">
        <v>6814</v>
      </c>
      <c r="D3117" s="1" t="s">
        <v>4162</v>
      </c>
      <c r="E3117" s="1" t="s">
        <v>10</v>
      </c>
      <c r="F3117" s="1" t="str">
        <f>IFERROR(__xludf.DUMMYFUNCTION("GOOGLETRANSLATE(C3117,""fr"",""en"")"),"#VALUE!")</f>
        <v>#VALUE!</v>
      </c>
    </row>
    <row r="3118" ht="15.75" customHeight="1">
      <c r="A3118" s="1" t="s">
        <v>2430</v>
      </c>
      <c r="B3118" s="1" t="s">
        <v>6815</v>
      </c>
      <c r="C3118" s="1" t="s">
        <v>6816</v>
      </c>
      <c r="D3118" s="1" t="s">
        <v>4162</v>
      </c>
      <c r="E3118" s="1" t="s">
        <v>10</v>
      </c>
      <c r="F3118" s="1" t="str">
        <f>IFERROR(__xludf.DUMMYFUNCTION("GOOGLETRANSLATE(C3118,""fr"",""en"")"),"#VALUE!")</f>
        <v>#VALUE!</v>
      </c>
    </row>
    <row r="3119" ht="15.75" customHeight="1">
      <c r="A3119" s="1" t="s">
        <v>2430</v>
      </c>
      <c r="B3119" s="1" t="s">
        <v>6817</v>
      </c>
      <c r="C3119" s="1" t="s">
        <v>6818</v>
      </c>
      <c r="D3119" s="1" t="s">
        <v>4162</v>
      </c>
      <c r="E3119" s="1" t="s">
        <v>10</v>
      </c>
      <c r="F3119" s="1" t="str">
        <f>IFERROR(__xludf.DUMMYFUNCTION("GOOGLETRANSLATE(C3119,""fr"",""en"")"),"#VALUE!")</f>
        <v>#VALUE!</v>
      </c>
    </row>
    <row r="3120" ht="15.75" customHeight="1">
      <c r="A3120" s="1" t="s">
        <v>2430</v>
      </c>
      <c r="B3120" s="1" t="s">
        <v>6819</v>
      </c>
      <c r="C3120" s="1" t="s">
        <v>6820</v>
      </c>
      <c r="D3120" s="1" t="s">
        <v>4162</v>
      </c>
      <c r="E3120" s="1" t="s">
        <v>10</v>
      </c>
      <c r="F3120" s="1" t="str">
        <f>IFERROR(__xludf.DUMMYFUNCTION("GOOGLETRANSLATE(C3120,""fr"",""en"")"),"#VALUE!")</f>
        <v>#VALUE!</v>
      </c>
    </row>
    <row r="3121" ht="15.75" customHeight="1">
      <c r="A3121" s="1" t="s">
        <v>2430</v>
      </c>
      <c r="B3121" s="1" t="s">
        <v>6821</v>
      </c>
      <c r="C3121" s="1" t="s">
        <v>6822</v>
      </c>
      <c r="D3121" s="1" t="s">
        <v>4162</v>
      </c>
      <c r="E3121" s="1" t="s">
        <v>10</v>
      </c>
      <c r="F3121" s="1" t="str">
        <f>IFERROR(__xludf.DUMMYFUNCTION("GOOGLETRANSLATE(C3121,""fr"",""en"")"),"#VALUE!")</f>
        <v>#VALUE!</v>
      </c>
    </row>
    <row r="3122" ht="15.75" customHeight="1">
      <c r="A3122" s="1" t="s">
        <v>2443</v>
      </c>
      <c r="B3122" s="1" t="s">
        <v>6823</v>
      </c>
      <c r="C3122" s="1" t="s">
        <v>6824</v>
      </c>
      <c r="D3122" s="1" t="s">
        <v>4162</v>
      </c>
      <c r="E3122" s="1" t="s">
        <v>10</v>
      </c>
      <c r="F3122" s="1" t="str">
        <f>IFERROR(__xludf.DUMMYFUNCTION("GOOGLETRANSLATE(C3122,""fr"",""en"")"),"#VALUE!")</f>
        <v>#VALUE!</v>
      </c>
    </row>
    <row r="3123" ht="15.75" customHeight="1">
      <c r="A3123" s="1" t="s">
        <v>2443</v>
      </c>
      <c r="B3123" s="1" t="s">
        <v>6825</v>
      </c>
      <c r="C3123" s="1" t="s">
        <v>6826</v>
      </c>
      <c r="D3123" s="1" t="s">
        <v>4162</v>
      </c>
      <c r="E3123" s="1" t="s">
        <v>10</v>
      </c>
      <c r="F3123" s="1" t="str">
        <f>IFERROR(__xludf.DUMMYFUNCTION("GOOGLETRANSLATE(C3123,""fr"",""en"")"),"#VALUE!")</f>
        <v>#VALUE!</v>
      </c>
    </row>
    <row r="3124" ht="15.75" customHeight="1">
      <c r="A3124" s="1" t="s">
        <v>2443</v>
      </c>
      <c r="B3124" s="1" t="s">
        <v>6827</v>
      </c>
      <c r="C3124" s="1" t="s">
        <v>6828</v>
      </c>
      <c r="D3124" s="1" t="s">
        <v>4162</v>
      </c>
      <c r="E3124" s="1" t="s">
        <v>10</v>
      </c>
      <c r="F3124" s="1" t="str">
        <f>IFERROR(__xludf.DUMMYFUNCTION("GOOGLETRANSLATE(C3124,""fr"",""en"")"),"#VALUE!")</f>
        <v>#VALUE!</v>
      </c>
    </row>
    <row r="3125" ht="15.75" customHeight="1">
      <c r="A3125" s="1" t="s">
        <v>2454</v>
      </c>
      <c r="B3125" s="1" t="s">
        <v>6829</v>
      </c>
      <c r="C3125" s="1" t="s">
        <v>6830</v>
      </c>
      <c r="D3125" s="1" t="s">
        <v>4162</v>
      </c>
      <c r="E3125" s="1" t="s">
        <v>10</v>
      </c>
      <c r="F3125" s="1" t="str">
        <f>IFERROR(__xludf.DUMMYFUNCTION("GOOGLETRANSLATE(C3125,""fr"",""en"")"),"#VALUE!")</f>
        <v>#VALUE!</v>
      </c>
    </row>
    <row r="3126" ht="15.75" customHeight="1">
      <c r="A3126" s="1" t="s">
        <v>2454</v>
      </c>
      <c r="B3126" s="1" t="s">
        <v>6831</v>
      </c>
      <c r="C3126" s="1" t="s">
        <v>6832</v>
      </c>
      <c r="D3126" s="1" t="s">
        <v>4162</v>
      </c>
      <c r="E3126" s="1" t="s">
        <v>10</v>
      </c>
      <c r="F3126" s="1" t="str">
        <f>IFERROR(__xludf.DUMMYFUNCTION("GOOGLETRANSLATE(C3126,""fr"",""en"")"),"6.30% increase between 2020 and 2021: disproportionate and unjustified, in view of the vehicle + profile + accidentology stats/overall loss in France")</f>
        <v>6.30% increase between 2020 and 2021: disproportionate and unjustified, in view of the vehicle + profile + accidentology stats/overall loss in France</v>
      </c>
    </row>
    <row r="3127" ht="15.75" customHeight="1">
      <c r="A3127" s="1" t="s">
        <v>2454</v>
      </c>
      <c r="B3127" s="1" t="s">
        <v>6833</v>
      </c>
      <c r="C3127" s="1" t="s">
        <v>6834</v>
      </c>
      <c r="D3127" s="1" t="s">
        <v>4162</v>
      </c>
      <c r="E3127" s="1" t="s">
        <v>10</v>
      </c>
      <c r="F3127" s="1" t="str">
        <f>IFERROR(__xludf.DUMMYFUNCTION("GOOGLETRANSLATE(C3127,""fr"",""en"")"),"#VALUE!")</f>
        <v>#VALUE!</v>
      </c>
    </row>
    <row r="3128" ht="15.75" customHeight="1">
      <c r="A3128" s="1" t="s">
        <v>2454</v>
      </c>
      <c r="B3128" s="1" t="s">
        <v>6835</v>
      </c>
      <c r="C3128" s="1" t="s">
        <v>6836</v>
      </c>
      <c r="D3128" s="1" t="s">
        <v>4162</v>
      </c>
      <c r="E3128" s="1" t="s">
        <v>10</v>
      </c>
      <c r="F3128" s="1" t="str">
        <f>IFERROR(__xludf.DUMMYFUNCTION("GOOGLETRANSLATE(C3128,""fr"",""en"")"),"#VALUE!")</f>
        <v>#VALUE!</v>
      </c>
    </row>
    <row r="3129" ht="15.75" customHeight="1">
      <c r="A3129" s="1" t="s">
        <v>2454</v>
      </c>
      <c r="B3129" s="1" t="s">
        <v>6837</v>
      </c>
      <c r="C3129" s="1" t="s">
        <v>6838</v>
      </c>
      <c r="D3129" s="1" t="s">
        <v>4162</v>
      </c>
      <c r="E3129" s="1" t="s">
        <v>10</v>
      </c>
      <c r="F3129" s="1" t="str">
        <f>IFERROR(__xludf.DUMMYFUNCTION("GOOGLETRANSLATE(C3129,""fr"",""en"")"),"#VALUE!")</f>
        <v>#VALUE!</v>
      </c>
    </row>
    <row r="3130" ht="15.75" customHeight="1">
      <c r="A3130" s="1" t="s">
        <v>2454</v>
      </c>
      <c r="B3130" s="1" t="s">
        <v>6839</v>
      </c>
      <c r="C3130" s="1" t="s">
        <v>6840</v>
      </c>
      <c r="D3130" s="1" t="s">
        <v>4162</v>
      </c>
      <c r="E3130" s="1" t="s">
        <v>10</v>
      </c>
      <c r="F3130" s="1" t="str">
        <f>IFERROR(__xludf.DUMMYFUNCTION("GOOGLETRANSLATE(C3130,""fr"",""en"")"),"#VALUE!")</f>
        <v>#VALUE!</v>
      </c>
    </row>
    <row r="3131" ht="15.75" customHeight="1">
      <c r="A3131" s="1" t="s">
        <v>2454</v>
      </c>
      <c r="B3131" s="1" t="s">
        <v>6841</v>
      </c>
      <c r="C3131" s="1" t="s">
        <v>6842</v>
      </c>
      <c r="D3131" s="1" t="s">
        <v>4162</v>
      </c>
      <c r="E3131" s="1" t="s">
        <v>10</v>
      </c>
      <c r="F3131" s="1" t="str">
        <f>IFERROR(__xludf.DUMMYFUNCTION("GOOGLETRANSLATE(C3131,""fr"",""en"")"),"#VALUE!")</f>
        <v>#VALUE!</v>
      </c>
    </row>
    <row r="3132" ht="15.75" customHeight="1">
      <c r="A3132" s="1" t="s">
        <v>2459</v>
      </c>
      <c r="B3132" s="1" t="s">
        <v>6843</v>
      </c>
      <c r="C3132" s="1" t="s">
        <v>6844</v>
      </c>
      <c r="D3132" s="1" t="s">
        <v>4162</v>
      </c>
      <c r="E3132" s="1" t="s">
        <v>10</v>
      </c>
      <c r="F3132" s="1" t="str">
        <f>IFERROR(__xludf.DUMMYFUNCTION("GOOGLETRANSLATE(C3132,""fr"",""en"")"),"#VALUE!")</f>
        <v>#VALUE!</v>
      </c>
    </row>
    <row r="3133" ht="15.75" customHeight="1">
      <c r="A3133" s="1" t="s">
        <v>2459</v>
      </c>
      <c r="B3133" s="1" t="s">
        <v>6845</v>
      </c>
      <c r="C3133" s="1" t="s">
        <v>6846</v>
      </c>
      <c r="D3133" s="1" t="s">
        <v>4162</v>
      </c>
      <c r="E3133" s="1" t="s">
        <v>10</v>
      </c>
      <c r="F3133" s="1" t="str">
        <f>IFERROR(__xludf.DUMMYFUNCTION("GOOGLETRANSLATE(C3133,""fr"",""en"")"),"#VALUE!")</f>
        <v>#VALUE!</v>
      </c>
    </row>
    <row r="3134" ht="15.75" customHeight="1">
      <c r="A3134" s="1" t="s">
        <v>2459</v>
      </c>
      <c r="B3134" s="1" t="s">
        <v>6847</v>
      </c>
      <c r="C3134" s="1" t="s">
        <v>6848</v>
      </c>
      <c r="D3134" s="1" t="s">
        <v>4162</v>
      </c>
      <c r="E3134" s="1" t="s">
        <v>10</v>
      </c>
      <c r="F3134" s="1" t="str">
        <f>IFERROR(__xludf.DUMMYFUNCTION("GOOGLETRANSLATE(C3134,""fr"",""en"")"),"#VALUE!")</f>
        <v>#VALUE!</v>
      </c>
    </row>
    <row r="3135" ht="15.75" customHeight="1">
      <c r="A3135" s="1" t="s">
        <v>2474</v>
      </c>
      <c r="B3135" s="1" t="s">
        <v>6849</v>
      </c>
      <c r="C3135" s="1" t="s">
        <v>6850</v>
      </c>
      <c r="D3135" s="1" t="s">
        <v>4162</v>
      </c>
      <c r="E3135" s="1" t="s">
        <v>10</v>
      </c>
      <c r="F3135" s="1" t="str">
        <f>IFERROR(__xludf.DUMMYFUNCTION("GOOGLETRANSLATE(C3135,""fr"",""en"")"),"#VALUE!")</f>
        <v>#VALUE!</v>
      </c>
    </row>
    <row r="3136" ht="15.75" customHeight="1">
      <c r="A3136" s="1" t="s">
        <v>2474</v>
      </c>
      <c r="B3136" s="1" t="s">
        <v>6851</v>
      </c>
      <c r="C3136" s="1" t="s">
        <v>6852</v>
      </c>
      <c r="D3136" s="1" t="s">
        <v>4162</v>
      </c>
      <c r="E3136" s="1" t="s">
        <v>10</v>
      </c>
      <c r="F3136" s="1" t="str">
        <f>IFERROR(__xludf.DUMMYFUNCTION("GOOGLETRANSLATE(C3136,""fr"",""en"")"),"#VALUE!")</f>
        <v>#VALUE!</v>
      </c>
    </row>
    <row r="3137" ht="15.75" customHeight="1">
      <c r="A3137" s="1" t="s">
        <v>2474</v>
      </c>
      <c r="B3137" s="1" t="s">
        <v>6853</v>
      </c>
      <c r="C3137" s="1" t="s">
        <v>6854</v>
      </c>
      <c r="D3137" s="1" t="s">
        <v>4162</v>
      </c>
      <c r="E3137" s="1" t="s">
        <v>10</v>
      </c>
      <c r="F3137" s="1" t="str">
        <f>IFERROR(__xludf.DUMMYFUNCTION("GOOGLETRANSLATE(C3137,""fr"",""en"")"),"#VALUE!")</f>
        <v>#VALUE!</v>
      </c>
    </row>
    <row r="3138" ht="15.75" customHeight="1">
      <c r="A3138" s="1" t="s">
        <v>2474</v>
      </c>
      <c r="B3138" s="1" t="s">
        <v>6855</v>
      </c>
      <c r="C3138" s="1" t="s">
        <v>6856</v>
      </c>
      <c r="D3138" s="1" t="s">
        <v>4162</v>
      </c>
      <c r="E3138" s="1" t="s">
        <v>10</v>
      </c>
      <c r="F3138" s="1" t="str">
        <f>IFERROR(__xludf.DUMMYFUNCTION("GOOGLETRANSLATE(C3138,""fr"",""en"")"),"#VALUE!")</f>
        <v>#VALUE!</v>
      </c>
    </row>
    <row r="3139" ht="15.75" customHeight="1">
      <c r="A3139" s="1" t="s">
        <v>2474</v>
      </c>
      <c r="B3139" s="1" t="s">
        <v>6857</v>
      </c>
      <c r="C3139" s="1" t="s">
        <v>6858</v>
      </c>
      <c r="D3139" s="1" t="s">
        <v>4162</v>
      </c>
      <c r="E3139" s="1" t="s">
        <v>10</v>
      </c>
      <c r="F3139" s="1" t="str">
        <f>IFERROR(__xludf.DUMMYFUNCTION("GOOGLETRANSLATE(C3139,""fr"",""en"")"),"#VALUE!")</f>
        <v>#VALUE!</v>
      </c>
    </row>
    <row r="3140" ht="15.75" customHeight="1">
      <c r="A3140" s="1" t="s">
        <v>2493</v>
      </c>
      <c r="B3140" s="1" t="s">
        <v>6859</v>
      </c>
      <c r="C3140" s="1" t="s">
        <v>6860</v>
      </c>
      <c r="D3140" s="1" t="s">
        <v>4162</v>
      </c>
      <c r="E3140" s="1" t="s">
        <v>10</v>
      </c>
      <c r="F3140" s="1" t="str">
        <f>IFERROR(__xludf.DUMMYFUNCTION("GOOGLETRANSLATE(C3140,""fr"",""en"")"),"#VALUE!")</f>
        <v>#VALUE!</v>
      </c>
    </row>
    <row r="3141" ht="15.75" customHeight="1">
      <c r="A3141" s="1" t="s">
        <v>2493</v>
      </c>
      <c r="B3141" s="1" t="s">
        <v>6861</v>
      </c>
      <c r="C3141" s="1" t="s">
        <v>6862</v>
      </c>
      <c r="D3141" s="1" t="s">
        <v>4162</v>
      </c>
      <c r="E3141" s="1" t="s">
        <v>10</v>
      </c>
      <c r="F3141" s="1" t="str">
        <f>IFERROR(__xludf.DUMMYFUNCTION("GOOGLETRANSLATE(C3141,""fr"",""en"")"),"#VALUE!")</f>
        <v>#VALUE!</v>
      </c>
    </row>
    <row r="3142" ht="15.75" customHeight="1">
      <c r="A3142" s="1" t="s">
        <v>2493</v>
      </c>
      <c r="B3142" s="1" t="s">
        <v>6863</v>
      </c>
      <c r="C3142" s="1" t="s">
        <v>6864</v>
      </c>
      <c r="D3142" s="1" t="s">
        <v>4162</v>
      </c>
      <c r="E3142" s="1" t="s">
        <v>10</v>
      </c>
      <c r="F3142" s="1" t="str">
        <f>IFERROR(__xludf.DUMMYFUNCTION("GOOGLETRANSLATE(C3142,""fr"",""en"")"),"#VALUE!")</f>
        <v>#VALUE!</v>
      </c>
    </row>
    <row r="3143" ht="15.75" customHeight="1">
      <c r="A3143" s="1" t="s">
        <v>2493</v>
      </c>
      <c r="B3143" s="1" t="s">
        <v>6865</v>
      </c>
      <c r="C3143" s="1" t="s">
        <v>6866</v>
      </c>
      <c r="D3143" s="1" t="s">
        <v>4162</v>
      </c>
      <c r="E3143" s="1" t="s">
        <v>10</v>
      </c>
      <c r="F3143" s="1" t="str">
        <f>IFERROR(__xludf.DUMMYFUNCTION("GOOGLETRANSLATE(C3143,""fr"",""en"")"),"#VALUE!")</f>
        <v>#VALUE!</v>
      </c>
    </row>
    <row r="3144" ht="15.75" customHeight="1">
      <c r="A3144" s="1" t="s">
        <v>2493</v>
      </c>
      <c r="B3144" s="1" t="s">
        <v>6867</v>
      </c>
      <c r="C3144" s="1" t="s">
        <v>6868</v>
      </c>
      <c r="D3144" s="1" t="s">
        <v>4162</v>
      </c>
      <c r="E3144" s="1" t="s">
        <v>10</v>
      </c>
      <c r="F3144" s="1" t="str">
        <f>IFERROR(__xludf.DUMMYFUNCTION("GOOGLETRANSLATE(C3144,""fr"",""en"")"),"#VALUE!")</f>
        <v>#VALUE!</v>
      </c>
    </row>
    <row r="3145" ht="15.75" customHeight="1">
      <c r="A3145" s="1" t="s">
        <v>2493</v>
      </c>
      <c r="B3145" s="1" t="s">
        <v>6869</v>
      </c>
      <c r="C3145" s="1" t="s">
        <v>6870</v>
      </c>
      <c r="D3145" s="1" t="s">
        <v>4162</v>
      </c>
      <c r="E3145" s="1" t="s">
        <v>10</v>
      </c>
      <c r="F3145" s="1" t="str">
        <f>IFERROR(__xludf.DUMMYFUNCTION("GOOGLETRANSLATE(C3145,""fr"",""en"")"),"#VALUE!")</f>
        <v>#VALUE!</v>
      </c>
    </row>
    <row r="3146" ht="15.75" customHeight="1">
      <c r="A3146" s="1" t="s">
        <v>2493</v>
      </c>
      <c r="B3146" s="1" t="s">
        <v>6871</v>
      </c>
      <c r="C3146" s="1" t="s">
        <v>6872</v>
      </c>
      <c r="D3146" s="1" t="s">
        <v>4162</v>
      </c>
      <c r="E3146" s="1" t="s">
        <v>10</v>
      </c>
      <c r="F3146" s="1" t="str">
        <f>IFERROR(__xludf.DUMMYFUNCTION("GOOGLETRANSLATE(C3146,""fr"",""en"")"),"#VALUE!")</f>
        <v>#VALUE!</v>
      </c>
    </row>
    <row r="3147" ht="15.75" customHeight="1">
      <c r="A3147" s="1" t="s">
        <v>2493</v>
      </c>
      <c r="B3147" s="1" t="s">
        <v>6873</v>
      </c>
      <c r="C3147" s="1" t="s">
        <v>6874</v>
      </c>
      <c r="D3147" s="1" t="s">
        <v>4162</v>
      </c>
      <c r="E3147" s="1" t="s">
        <v>10</v>
      </c>
      <c r="F3147" s="1" t="str">
        <f>IFERROR(__xludf.DUMMYFUNCTION("GOOGLETRANSLATE(C3147,""fr"",""en"")"),"If the prices offered for a new contract remain attractive,
They then increase too quickly even without a disaster ..... it seems that there is more the desire to have new customers than to keep the old !!!")</f>
        <v>If the prices offered for a new contract remain attractive,
They then increase too quickly even without a disaster ..... it seems that there is more the desire to have new customers than to keep the old !!!</v>
      </c>
    </row>
    <row r="3148" ht="15.75" customHeight="1">
      <c r="A3148" s="1" t="s">
        <v>2493</v>
      </c>
      <c r="B3148" s="1" t="s">
        <v>6875</v>
      </c>
      <c r="C3148" s="1" t="s">
        <v>6876</v>
      </c>
      <c r="D3148" s="1" t="s">
        <v>4162</v>
      </c>
      <c r="E3148" s="1" t="s">
        <v>10</v>
      </c>
      <c r="F3148" s="1" t="str">
        <f>IFERROR(__xludf.DUMMYFUNCTION("GOOGLETRANSLATE(C3148,""fr"",""en"")"),"#VALUE!")</f>
        <v>#VALUE!</v>
      </c>
    </row>
    <row r="3149" ht="15.75" customHeight="1">
      <c r="A3149" s="1" t="s">
        <v>2493</v>
      </c>
      <c r="B3149" s="1" t="s">
        <v>6877</v>
      </c>
      <c r="C3149" s="1" t="s">
        <v>6878</v>
      </c>
      <c r="D3149" s="1" t="s">
        <v>4162</v>
      </c>
      <c r="E3149" s="1" t="s">
        <v>10</v>
      </c>
      <c r="F3149" s="1" t="str">
        <f>IFERROR(__xludf.DUMMYFUNCTION("GOOGLETRANSLATE(C3149,""fr"",""en"")"),"#VALUE!")</f>
        <v>#VALUE!</v>
      </c>
    </row>
    <row r="3150" ht="15.75" customHeight="1">
      <c r="A3150" s="1" t="s">
        <v>2493</v>
      </c>
      <c r="B3150" s="1" t="s">
        <v>6879</v>
      </c>
      <c r="C3150" s="1" t="s">
        <v>6880</v>
      </c>
      <c r="D3150" s="1" t="s">
        <v>4162</v>
      </c>
      <c r="E3150" s="1" t="s">
        <v>10</v>
      </c>
      <c r="F3150" s="1" t="str">
        <f>IFERROR(__xludf.DUMMYFUNCTION("GOOGLETRANSLATE(C3150,""fr"",""en"")"),"#VALUE!")</f>
        <v>#VALUE!</v>
      </c>
    </row>
    <row r="3151" ht="15.75" customHeight="1">
      <c r="A3151" s="1" t="s">
        <v>2493</v>
      </c>
      <c r="B3151" s="1" t="s">
        <v>6881</v>
      </c>
      <c r="C3151" s="1" t="s">
        <v>6882</v>
      </c>
      <c r="D3151" s="1" t="s">
        <v>4162</v>
      </c>
      <c r="E3151" s="1" t="s">
        <v>10</v>
      </c>
      <c r="F3151" s="1" t="str">
        <f>IFERROR(__xludf.DUMMYFUNCTION("GOOGLETRANSLATE(C3151,""fr"",""en"")"),"#VALUE!")</f>
        <v>#VALUE!</v>
      </c>
    </row>
    <row r="3152" ht="15.75" customHeight="1">
      <c r="A3152" s="1" t="s">
        <v>2493</v>
      </c>
      <c r="B3152" s="1" t="s">
        <v>6883</v>
      </c>
      <c r="C3152" s="1" t="s">
        <v>6884</v>
      </c>
      <c r="D3152" s="1" t="s">
        <v>4162</v>
      </c>
      <c r="E3152" s="1" t="s">
        <v>10</v>
      </c>
      <c r="F3152" s="1" t="str">
        <f>IFERROR(__xludf.DUMMYFUNCTION("GOOGLETRANSLATE(C3152,""fr"",""en"")"),"#VALUE!")</f>
        <v>#VALUE!</v>
      </c>
    </row>
    <row r="3153" ht="15.75" customHeight="1">
      <c r="A3153" s="1" t="s">
        <v>2493</v>
      </c>
      <c r="B3153" s="1" t="s">
        <v>6885</v>
      </c>
      <c r="C3153" s="1" t="s">
        <v>6886</v>
      </c>
      <c r="D3153" s="1" t="s">
        <v>4162</v>
      </c>
      <c r="E3153" s="1" t="s">
        <v>10</v>
      </c>
      <c r="F3153" s="1" t="str">
        <f>IFERROR(__xludf.DUMMYFUNCTION("GOOGLETRANSLATE(C3153,""fr"",""en"")"),"#VALUE!")</f>
        <v>#VALUE!</v>
      </c>
    </row>
    <row r="3154" ht="15.75" customHeight="1">
      <c r="A3154" s="1" t="s">
        <v>2506</v>
      </c>
      <c r="B3154" s="1" t="s">
        <v>6887</v>
      </c>
      <c r="C3154" s="1" t="s">
        <v>6888</v>
      </c>
      <c r="D3154" s="1" t="s">
        <v>4162</v>
      </c>
      <c r="E3154" s="1" t="s">
        <v>10</v>
      </c>
      <c r="F3154" s="1" t="str">
        <f>IFERROR(__xludf.DUMMYFUNCTION("GOOGLETRANSLATE(C3154,""fr"",""en"")"),"#VALUE!")</f>
        <v>#VALUE!</v>
      </c>
    </row>
    <row r="3155" ht="15.75" customHeight="1">
      <c r="A3155" s="1" t="s">
        <v>2506</v>
      </c>
      <c r="B3155" s="1" t="s">
        <v>6889</v>
      </c>
      <c r="C3155" s="1" t="s">
        <v>6890</v>
      </c>
      <c r="D3155" s="1" t="s">
        <v>4162</v>
      </c>
      <c r="E3155" s="1" t="s">
        <v>10</v>
      </c>
      <c r="F3155" s="1" t="str">
        <f>IFERROR(__xludf.DUMMYFUNCTION("GOOGLETRANSLATE(C3155,""fr"",""en"")"),"#VALUE!")</f>
        <v>#VALUE!</v>
      </c>
    </row>
    <row r="3156" ht="15.75" customHeight="1">
      <c r="A3156" s="1" t="s">
        <v>2506</v>
      </c>
      <c r="B3156" s="1" t="s">
        <v>6891</v>
      </c>
      <c r="C3156" s="1" t="s">
        <v>6892</v>
      </c>
      <c r="D3156" s="1" t="s">
        <v>4162</v>
      </c>
      <c r="E3156" s="1" t="s">
        <v>10</v>
      </c>
      <c r="F3156" s="1" t="str">
        <f>IFERROR(__xludf.DUMMYFUNCTION("GOOGLETRANSLATE(C3156,""fr"",""en"")"),"#VALUE!")</f>
        <v>#VALUE!</v>
      </c>
    </row>
    <row r="3157" ht="15.75" customHeight="1">
      <c r="A3157" s="1" t="s">
        <v>2506</v>
      </c>
      <c r="B3157" s="1" t="s">
        <v>6893</v>
      </c>
      <c r="C3157" s="1" t="s">
        <v>6894</v>
      </c>
      <c r="D3157" s="1" t="s">
        <v>4162</v>
      </c>
      <c r="E3157" s="1" t="s">
        <v>10</v>
      </c>
      <c r="F3157" s="1" t="str">
        <f>IFERROR(__xludf.DUMMYFUNCTION("GOOGLETRANSLATE(C3157,""fr"",""en"")"),"I am quite satisfied, but the price is not the best and the deductibles are too high. I remain vigilant over the entire market and competition")</f>
        <v>I am quite satisfied, but the price is not the best and the deductibles are too high. I remain vigilant over the entire market and competition</v>
      </c>
    </row>
    <row r="3158" ht="15.75" customHeight="1">
      <c r="A3158" s="1" t="s">
        <v>2506</v>
      </c>
      <c r="B3158" s="1" t="s">
        <v>6895</v>
      </c>
      <c r="C3158" s="1" t="s">
        <v>6896</v>
      </c>
      <c r="D3158" s="1" t="s">
        <v>4162</v>
      </c>
      <c r="E3158" s="1" t="s">
        <v>10</v>
      </c>
      <c r="F3158" s="1" t="str">
        <f>IFERROR(__xludf.DUMMYFUNCTION("GOOGLETRANSLATE(C3158,""fr"",""en"")"),"#VALUE!")</f>
        <v>#VALUE!</v>
      </c>
    </row>
    <row r="3159" ht="15.75" customHeight="1">
      <c r="A3159" s="1" t="s">
        <v>2515</v>
      </c>
      <c r="B3159" s="1" t="s">
        <v>6897</v>
      </c>
      <c r="C3159" s="1" t="s">
        <v>6898</v>
      </c>
      <c r="D3159" s="1" t="s">
        <v>4162</v>
      </c>
      <c r="E3159" s="1" t="s">
        <v>10</v>
      </c>
      <c r="F3159" s="1" t="str">
        <f>IFERROR(__xludf.DUMMYFUNCTION("GOOGLETRANSLATE(C3159,""fr"",""en"")"),"#VALUE!")</f>
        <v>#VALUE!</v>
      </c>
    </row>
    <row r="3160" ht="15.75" customHeight="1">
      <c r="A3160" s="1" t="s">
        <v>2515</v>
      </c>
      <c r="B3160" s="1" t="s">
        <v>6899</v>
      </c>
      <c r="C3160" s="1" t="s">
        <v>6900</v>
      </c>
      <c r="D3160" s="1" t="s">
        <v>4162</v>
      </c>
      <c r="E3160" s="1" t="s">
        <v>10</v>
      </c>
      <c r="F3160" s="1" t="str">
        <f>IFERROR(__xludf.DUMMYFUNCTION("GOOGLETRANSLATE(C3160,""fr"",""en"")"),"#VALUE!")</f>
        <v>#VALUE!</v>
      </c>
    </row>
    <row r="3161" ht="15.75" customHeight="1">
      <c r="A3161" s="1" t="s">
        <v>2515</v>
      </c>
      <c r="B3161" s="1" t="s">
        <v>6901</v>
      </c>
      <c r="C3161" s="1" t="s">
        <v>6902</v>
      </c>
      <c r="D3161" s="1" t="s">
        <v>4162</v>
      </c>
      <c r="E3161" s="1" t="s">
        <v>10</v>
      </c>
      <c r="F3161" s="1" t="str">
        <f>IFERROR(__xludf.DUMMYFUNCTION("GOOGLETRANSLATE(C3161,""fr"",""en"")"),"#VALUE!")</f>
        <v>#VALUE!</v>
      </c>
    </row>
    <row r="3162" ht="15.75" customHeight="1">
      <c r="A3162" s="1" t="s">
        <v>2515</v>
      </c>
      <c r="B3162" s="1" t="s">
        <v>6903</v>
      </c>
      <c r="C3162" s="1" t="s">
        <v>6904</v>
      </c>
      <c r="D3162" s="1" t="s">
        <v>4162</v>
      </c>
      <c r="E3162" s="1" t="s">
        <v>10</v>
      </c>
      <c r="F3162" s="1" t="str">
        <f>IFERROR(__xludf.DUMMYFUNCTION("GOOGLETRANSLATE(C3162,""fr"",""en"")"),"#VALUE!")</f>
        <v>#VALUE!</v>
      </c>
    </row>
    <row r="3163" ht="15.75" customHeight="1">
      <c r="A3163" s="1" t="s">
        <v>2528</v>
      </c>
      <c r="B3163" s="1" t="s">
        <v>6905</v>
      </c>
      <c r="C3163" s="1" t="s">
        <v>6906</v>
      </c>
      <c r="D3163" s="1" t="s">
        <v>4162</v>
      </c>
      <c r="E3163" s="1" t="s">
        <v>10</v>
      </c>
      <c r="F3163" s="1" t="str">
        <f>IFERROR(__xludf.DUMMYFUNCTION("GOOGLETRANSLATE(C3163,""fr"",""en"")"),"#VALUE!")</f>
        <v>#VALUE!</v>
      </c>
    </row>
    <row r="3164" ht="15.75" customHeight="1">
      <c r="A3164" s="1" t="s">
        <v>2528</v>
      </c>
      <c r="B3164" s="1" t="s">
        <v>6907</v>
      </c>
      <c r="C3164" s="1" t="s">
        <v>6908</v>
      </c>
      <c r="D3164" s="1" t="s">
        <v>4162</v>
      </c>
      <c r="E3164" s="1" t="s">
        <v>10</v>
      </c>
      <c r="F3164" s="1" t="str">
        <f>IFERROR(__xludf.DUMMYFUNCTION("GOOGLETRANSLATE(C3164,""fr"",""en"")"),"#VALUE!")</f>
        <v>#VALUE!</v>
      </c>
    </row>
    <row r="3165" ht="15.75" customHeight="1">
      <c r="A3165" s="1" t="s">
        <v>2528</v>
      </c>
      <c r="B3165" s="1" t="s">
        <v>6909</v>
      </c>
      <c r="C3165" s="1" t="s">
        <v>6910</v>
      </c>
      <c r="D3165" s="1" t="s">
        <v>4162</v>
      </c>
      <c r="E3165" s="1" t="s">
        <v>10</v>
      </c>
      <c r="F3165" s="1" t="str">
        <f>IFERROR(__xludf.DUMMYFUNCTION("GOOGLETRANSLATE(C3165,""fr"",""en"")"),"#VALUE!")</f>
        <v>#VALUE!</v>
      </c>
    </row>
    <row r="3166" ht="15.75" customHeight="1">
      <c r="A3166" s="1" t="s">
        <v>2528</v>
      </c>
      <c r="B3166" s="1" t="s">
        <v>6911</v>
      </c>
      <c r="C3166" s="1" t="s">
        <v>6912</v>
      </c>
      <c r="D3166" s="1" t="s">
        <v>4162</v>
      </c>
      <c r="E3166" s="1" t="s">
        <v>10</v>
      </c>
      <c r="F3166" s="1" t="str">
        <f>IFERROR(__xludf.DUMMYFUNCTION("GOOGLETRANSLATE(C3166,""fr"",""en"")"),"#VALUE!")</f>
        <v>#VALUE!</v>
      </c>
    </row>
    <row r="3167" ht="15.75" customHeight="1">
      <c r="A3167" s="1" t="s">
        <v>2528</v>
      </c>
      <c r="B3167" s="1" t="s">
        <v>6913</v>
      </c>
      <c r="C3167" s="1" t="s">
        <v>6914</v>
      </c>
      <c r="D3167" s="1" t="s">
        <v>4162</v>
      </c>
      <c r="E3167" s="1" t="s">
        <v>10</v>
      </c>
      <c r="F3167" s="1" t="str">
        <f>IFERROR(__xludf.DUMMYFUNCTION("GOOGLETRANSLATE(C3167,""fr"",""en"")"),"#VALUE!")</f>
        <v>#VALUE!</v>
      </c>
    </row>
    <row r="3168" ht="15.75" customHeight="1">
      <c r="A3168" s="1" t="s">
        <v>2528</v>
      </c>
      <c r="B3168" s="1" t="s">
        <v>6915</v>
      </c>
      <c r="C3168" s="1" t="s">
        <v>6916</v>
      </c>
      <c r="D3168" s="1" t="s">
        <v>4162</v>
      </c>
      <c r="E3168" s="1" t="s">
        <v>10</v>
      </c>
      <c r="F3168" s="1" t="str">
        <f>IFERROR(__xludf.DUMMYFUNCTION("GOOGLETRANSLATE(C3168,""fr"",""en"")"),"#VALUE!")</f>
        <v>#VALUE!</v>
      </c>
    </row>
    <row r="3169" ht="15.75" customHeight="1">
      <c r="A3169" s="1" t="s">
        <v>2528</v>
      </c>
      <c r="B3169" s="1" t="s">
        <v>6917</v>
      </c>
      <c r="C3169" s="1" t="s">
        <v>6918</v>
      </c>
      <c r="D3169" s="1" t="s">
        <v>4162</v>
      </c>
      <c r="E3169" s="1" t="s">
        <v>10</v>
      </c>
      <c r="F3169" s="1" t="str">
        <f>IFERROR(__xludf.DUMMYFUNCTION("GOOGLETRANSLATE(C3169,""fr"",""en"")"),"#VALUE!")</f>
        <v>#VALUE!</v>
      </c>
    </row>
    <row r="3170" ht="15.75" customHeight="1">
      <c r="A3170" s="1" t="s">
        <v>2528</v>
      </c>
      <c r="B3170" s="1" t="s">
        <v>6919</v>
      </c>
      <c r="C3170" s="1" t="s">
        <v>6920</v>
      </c>
      <c r="D3170" s="1" t="s">
        <v>4162</v>
      </c>
      <c r="E3170" s="1" t="s">
        <v>10</v>
      </c>
      <c r="F3170" s="1" t="str">
        <f>IFERROR(__xludf.DUMMYFUNCTION("GOOGLETRANSLATE(C3170,""fr"",""en"")"),"#VALUE!")</f>
        <v>#VALUE!</v>
      </c>
    </row>
    <row r="3171" ht="15.75" customHeight="1">
      <c r="A3171" s="1" t="s">
        <v>2528</v>
      </c>
      <c r="B3171" s="1" t="s">
        <v>6921</v>
      </c>
      <c r="C3171" s="1" t="s">
        <v>6922</v>
      </c>
      <c r="D3171" s="1" t="s">
        <v>4162</v>
      </c>
      <c r="E3171" s="1" t="s">
        <v>10</v>
      </c>
      <c r="F3171" s="1" t="str">
        <f>IFERROR(__xludf.DUMMYFUNCTION("GOOGLETRANSLATE(C3171,""fr"",""en"")"),"#VALUE!")</f>
        <v>#VALUE!</v>
      </c>
    </row>
    <row r="3172" ht="15.75" customHeight="1">
      <c r="A3172" s="1" t="s">
        <v>2545</v>
      </c>
      <c r="B3172" s="1" t="s">
        <v>6923</v>
      </c>
      <c r="C3172" s="1" t="s">
        <v>6924</v>
      </c>
      <c r="D3172" s="1" t="s">
        <v>4162</v>
      </c>
      <c r="E3172" s="1" t="s">
        <v>10</v>
      </c>
      <c r="F3172" s="1" t="str">
        <f>IFERROR(__xludf.DUMMYFUNCTION("GOOGLETRANSLATE(C3172,""fr"",""en"")"),"#VALUE!")</f>
        <v>#VALUE!</v>
      </c>
    </row>
    <row r="3173" ht="15.75" customHeight="1">
      <c r="A3173" s="1" t="s">
        <v>2554</v>
      </c>
      <c r="B3173" s="1" t="s">
        <v>6925</v>
      </c>
      <c r="C3173" s="1" t="s">
        <v>6926</v>
      </c>
      <c r="D3173" s="1" t="s">
        <v>4162</v>
      </c>
      <c r="E3173" s="1" t="s">
        <v>10</v>
      </c>
      <c r="F3173" s="1" t="str">
        <f>IFERROR(__xludf.DUMMYFUNCTION("GOOGLETRANSLATE(C3173,""fr"",""en"")"),"#VALUE!")</f>
        <v>#VALUE!</v>
      </c>
    </row>
    <row r="3174" ht="15.75" customHeight="1">
      <c r="A3174" s="1" t="s">
        <v>2559</v>
      </c>
      <c r="B3174" s="1" t="s">
        <v>6927</v>
      </c>
      <c r="C3174" s="1" t="s">
        <v>6928</v>
      </c>
      <c r="D3174" s="1" t="s">
        <v>4162</v>
      </c>
      <c r="E3174" s="1" t="s">
        <v>10</v>
      </c>
      <c r="F3174" s="1" t="str">
        <f>IFERROR(__xludf.DUMMYFUNCTION("GOOGLETRANSLATE(C3174,""fr"",""en"")"),"#VALUE!")</f>
        <v>#VALUE!</v>
      </c>
    </row>
    <row r="3175" ht="15.75" customHeight="1">
      <c r="A3175" s="1" t="s">
        <v>2559</v>
      </c>
      <c r="B3175" s="1" t="s">
        <v>6929</v>
      </c>
      <c r="C3175" s="1" t="s">
        <v>6930</v>
      </c>
      <c r="D3175" s="1" t="s">
        <v>4162</v>
      </c>
      <c r="E3175" s="1" t="s">
        <v>10</v>
      </c>
      <c r="F3175" s="1" t="str">
        <f>IFERROR(__xludf.DUMMYFUNCTION("GOOGLETRANSLATE(C3175,""fr"",""en"")"),"#VALUE!")</f>
        <v>#VALUE!</v>
      </c>
    </row>
    <row r="3176" ht="15.75" customHeight="1">
      <c r="A3176" s="1" t="s">
        <v>2559</v>
      </c>
      <c r="B3176" s="1" t="s">
        <v>6931</v>
      </c>
      <c r="C3176" s="1" t="s">
        <v>6932</v>
      </c>
      <c r="D3176" s="1" t="s">
        <v>4162</v>
      </c>
      <c r="E3176" s="1" t="s">
        <v>10</v>
      </c>
      <c r="F3176" s="1" t="str">
        <f>IFERROR(__xludf.DUMMYFUNCTION("GOOGLETRANSLATE(C3176,""fr"",""en"")"),"#VALUE!")</f>
        <v>#VALUE!</v>
      </c>
    </row>
    <row r="3177" ht="15.75" customHeight="1">
      <c r="A3177" s="1" t="s">
        <v>2559</v>
      </c>
      <c r="B3177" s="1" t="s">
        <v>6933</v>
      </c>
      <c r="C3177" s="1" t="s">
        <v>6934</v>
      </c>
      <c r="D3177" s="1" t="s">
        <v>4162</v>
      </c>
      <c r="E3177" s="1" t="s">
        <v>10</v>
      </c>
      <c r="F3177" s="1" t="str">
        <f>IFERROR(__xludf.DUMMYFUNCTION("GOOGLETRANSLATE(C3177,""fr"",""en"")"),"#VALUE!")</f>
        <v>#VALUE!</v>
      </c>
    </row>
    <row r="3178" ht="15.75" customHeight="1">
      <c r="A3178" s="1" t="s">
        <v>2559</v>
      </c>
      <c r="B3178" s="1" t="s">
        <v>6935</v>
      </c>
      <c r="C3178" s="1" t="s">
        <v>6936</v>
      </c>
      <c r="D3178" s="1" t="s">
        <v>4162</v>
      </c>
      <c r="E3178" s="1" t="s">
        <v>10</v>
      </c>
      <c r="F3178" s="1" t="str">
        <f>IFERROR(__xludf.DUMMYFUNCTION("GOOGLETRANSLATE(C3178,""fr"",""en"")"),"#VALUE!")</f>
        <v>#VALUE!</v>
      </c>
    </row>
    <row r="3179" ht="15.75" customHeight="1">
      <c r="A3179" s="1" t="s">
        <v>2582</v>
      </c>
      <c r="B3179" s="1" t="s">
        <v>6937</v>
      </c>
      <c r="C3179" s="1" t="s">
        <v>6938</v>
      </c>
      <c r="D3179" s="1" t="s">
        <v>4162</v>
      </c>
      <c r="E3179" s="1" t="s">
        <v>10</v>
      </c>
      <c r="F3179" s="1" t="str">
        <f>IFERROR(__xludf.DUMMYFUNCTION("GOOGLETRANSLATE(C3179,""fr"",""en"")"),"#VALUE!")</f>
        <v>#VALUE!</v>
      </c>
    </row>
    <row r="3180" ht="15.75" customHeight="1">
      <c r="A3180" s="1" t="s">
        <v>2582</v>
      </c>
      <c r="B3180" s="1" t="s">
        <v>6939</v>
      </c>
      <c r="C3180" s="1" t="s">
        <v>6940</v>
      </c>
      <c r="D3180" s="1" t="s">
        <v>4162</v>
      </c>
      <c r="E3180" s="1" t="s">
        <v>10</v>
      </c>
      <c r="F3180" s="1" t="str">
        <f>IFERROR(__xludf.DUMMYFUNCTION("GOOGLETRANSLATE(C3180,""fr"",""en"")"),"#VALUE!")</f>
        <v>#VALUE!</v>
      </c>
    </row>
    <row r="3181" ht="15.75" customHeight="1">
      <c r="A3181" s="1" t="s">
        <v>2582</v>
      </c>
      <c r="B3181" s="1" t="s">
        <v>6941</v>
      </c>
      <c r="C3181" s="1" t="s">
        <v>6942</v>
      </c>
      <c r="D3181" s="1" t="s">
        <v>4162</v>
      </c>
      <c r="E3181" s="1" t="s">
        <v>10</v>
      </c>
      <c r="F3181" s="1" t="str">
        <f>IFERROR(__xludf.DUMMYFUNCTION("GOOGLETRANSLATE(C3181,""fr"",""en"")"),"#VALUE!")</f>
        <v>#VALUE!</v>
      </c>
    </row>
    <row r="3182" ht="15.75" customHeight="1">
      <c r="A3182" s="1" t="s">
        <v>2595</v>
      </c>
      <c r="B3182" s="1" t="s">
        <v>6943</v>
      </c>
      <c r="C3182" s="1" t="s">
        <v>6944</v>
      </c>
      <c r="D3182" s="1" t="s">
        <v>4162</v>
      </c>
      <c r="E3182" s="1" t="s">
        <v>10</v>
      </c>
      <c r="F3182" s="1" t="str">
        <f>IFERROR(__xludf.DUMMYFUNCTION("GOOGLETRANSLATE(C3182,""fr"",""en"")"),"#VALUE!")</f>
        <v>#VALUE!</v>
      </c>
    </row>
    <row r="3183" ht="15.75" customHeight="1">
      <c r="A3183" s="1" t="s">
        <v>2595</v>
      </c>
      <c r="B3183" s="1" t="s">
        <v>6945</v>
      </c>
      <c r="C3183" s="1" t="s">
        <v>6946</v>
      </c>
      <c r="D3183" s="1" t="s">
        <v>4162</v>
      </c>
      <c r="E3183" s="1" t="s">
        <v>10</v>
      </c>
      <c r="F3183" s="1" t="str">
        <f>IFERROR(__xludf.DUMMYFUNCTION("GOOGLETRANSLATE(C3183,""fr"",""en"")"),"#VALUE!")</f>
        <v>#VALUE!</v>
      </c>
    </row>
    <row r="3184" ht="15.75" customHeight="1">
      <c r="A3184" s="1" t="s">
        <v>2595</v>
      </c>
      <c r="B3184" s="1" t="s">
        <v>6947</v>
      </c>
      <c r="C3184" s="1" t="s">
        <v>6948</v>
      </c>
      <c r="D3184" s="1" t="s">
        <v>4162</v>
      </c>
      <c r="E3184" s="1" t="s">
        <v>10</v>
      </c>
      <c r="F3184" s="1" t="str">
        <f>IFERROR(__xludf.DUMMYFUNCTION("GOOGLETRANSLATE(C3184,""fr"",""en"")"),"#VALUE!")</f>
        <v>#VALUE!</v>
      </c>
    </row>
    <row r="3185" ht="15.75" customHeight="1">
      <c r="A3185" s="1" t="s">
        <v>2595</v>
      </c>
      <c r="B3185" s="1" t="s">
        <v>6949</v>
      </c>
      <c r="C3185" s="1" t="s">
        <v>6950</v>
      </c>
      <c r="D3185" s="1" t="s">
        <v>4162</v>
      </c>
      <c r="E3185" s="1" t="s">
        <v>10</v>
      </c>
      <c r="F3185" s="1" t="str">
        <f>IFERROR(__xludf.DUMMYFUNCTION("GOOGLETRANSLATE(C3185,""fr"",""en"")"),"#VALUE!")</f>
        <v>#VALUE!</v>
      </c>
    </row>
    <row r="3186" ht="15.75" customHeight="1">
      <c r="A3186" s="1" t="s">
        <v>2595</v>
      </c>
      <c r="B3186" s="1" t="s">
        <v>6951</v>
      </c>
      <c r="C3186" s="1" t="s">
        <v>6952</v>
      </c>
      <c r="D3186" s="1" t="s">
        <v>4162</v>
      </c>
      <c r="E3186" s="1" t="s">
        <v>10</v>
      </c>
      <c r="F3186" s="1" t="str">
        <f>IFERROR(__xludf.DUMMYFUNCTION("GOOGLETRANSLATE(C3186,""fr"",""en"")"),"#VALUE!")</f>
        <v>#VALUE!</v>
      </c>
    </row>
    <row r="3187" ht="15.75" customHeight="1">
      <c r="A3187" s="1" t="s">
        <v>2595</v>
      </c>
      <c r="B3187" s="1" t="s">
        <v>6953</v>
      </c>
      <c r="C3187" s="1" t="s">
        <v>6954</v>
      </c>
      <c r="D3187" s="1" t="s">
        <v>4162</v>
      </c>
      <c r="E3187" s="1" t="s">
        <v>10</v>
      </c>
      <c r="F3187" s="1" t="str">
        <f>IFERROR(__xludf.DUMMYFUNCTION("GOOGLETRANSLATE(C3187,""fr"",""en"")"),"#VALUE!")</f>
        <v>#VALUE!</v>
      </c>
    </row>
    <row r="3188" ht="15.75" customHeight="1">
      <c r="A3188" s="1" t="s">
        <v>2610</v>
      </c>
      <c r="B3188" s="1" t="s">
        <v>6955</v>
      </c>
      <c r="C3188" s="1" t="s">
        <v>6956</v>
      </c>
      <c r="D3188" s="1" t="s">
        <v>4162</v>
      </c>
      <c r="E3188" s="1" t="s">
        <v>10</v>
      </c>
      <c r="F3188" s="1" t="str">
        <f>IFERROR(__xludf.DUMMYFUNCTION("GOOGLETRANSLATE(C3188,""fr"",""en"")"),"#VALUE!")</f>
        <v>#VALUE!</v>
      </c>
    </row>
    <row r="3189" ht="15.75" customHeight="1">
      <c r="A3189" s="1" t="s">
        <v>2610</v>
      </c>
      <c r="B3189" s="1" t="s">
        <v>6957</v>
      </c>
      <c r="C3189" s="1" t="s">
        <v>6958</v>
      </c>
      <c r="D3189" s="1" t="s">
        <v>4162</v>
      </c>
      <c r="E3189" s="1" t="s">
        <v>10</v>
      </c>
      <c r="F3189" s="1" t="str">
        <f>IFERROR(__xludf.DUMMYFUNCTION("GOOGLETRANSLATE(C3189,""fr"",""en"")"),"#VALUE!")</f>
        <v>#VALUE!</v>
      </c>
    </row>
    <row r="3190" ht="15.75" customHeight="1">
      <c r="A3190" s="1" t="s">
        <v>2610</v>
      </c>
      <c r="B3190" s="1" t="s">
        <v>6959</v>
      </c>
      <c r="C3190" s="1" t="s">
        <v>6960</v>
      </c>
      <c r="D3190" s="1" t="s">
        <v>4162</v>
      </c>
      <c r="E3190" s="1" t="s">
        <v>10</v>
      </c>
      <c r="F3190" s="1" t="str">
        <f>IFERROR(__xludf.DUMMYFUNCTION("GOOGLETRANSLATE(C3190,""fr"",""en"")"),"#VALUE!")</f>
        <v>#VALUE!</v>
      </c>
    </row>
    <row r="3191" ht="15.75" customHeight="1">
      <c r="A3191" s="1" t="s">
        <v>2610</v>
      </c>
      <c r="B3191" s="1" t="s">
        <v>6961</v>
      </c>
      <c r="C3191" s="1" t="s">
        <v>6962</v>
      </c>
      <c r="D3191" s="1" t="s">
        <v>4162</v>
      </c>
      <c r="E3191" s="1" t="s">
        <v>10</v>
      </c>
      <c r="F3191" s="1" t="str">
        <f>IFERROR(__xludf.DUMMYFUNCTION("GOOGLETRANSLATE(C3191,""fr"",""en"")"),"#VALUE!")</f>
        <v>#VALUE!</v>
      </c>
    </row>
    <row r="3192" ht="15.75" customHeight="1">
      <c r="A3192" s="1" t="s">
        <v>2610</v>
      </c>
      <c r="B3192" s="1" t="s">
        <v>6963</v>
      </c>
      <c r="C3192" s="1" t="s">
        <v>6964</v>
      </c>
      <c r="D3192" s="1" t="s">
        <v>4162</v>
      </c>
      <c r="E3192" s="1" t="s">
        <v>10</v>
      </c>
      <c r="F3192" s="1" t="str">
        <f>IFERROR(__xludf.DUMMYFUNCTION("GOOGLETRANSLATE(C3192,""fr"",""en"")"),"#VALUE!")</f>
        <v>#VALUE!</v>
      </c>
    </row>
    <row r="3193" ht="15.75" customHeight="1">
      <c r="A3193" s="1" t="s">
        <v>2610</v>
      </c>
      <c r="B3193" s="1" t="s">
        <v>6965</v>
      </c>
      <c r="C3193" s="1" t="s">
        <v>6966</v>
      </c>
      <c r="D3193" s="1" t="s">
        <v>4162</v>
      </c>
      <c r="E3193" s="1" t="s">
        <v>10</v>
      </c>
      <c r="F3193" s="1" t="str">
        <f>IFERROR(__xludf.DUMMYFUNCTION("GOOGLETRANSLATE(C3193,""fr"",""en"")"),"#VALUE!")</f>
        <v>#VALUE!</v>
      </c>
    </row>
    <row r="3194" ht="15.75" customHeight="1">
      <c r="A3194" s="1" t="s">
        <v>2610</v>
      </c>
      <c r="B3194" s="1" t="s">
        <v>6967</v>
      </c>
      <c r="C3194" s="1" t="s">
        <v>6968</v>
      </c>
      <c r="D3194" s="1" t="s">
        <v>4162</v>
      </c>
      <c r="E3194" s="1" t="s">
        <v>10</v>
      </c>
      <c r="F3194" s="1" t="str">
        <f>IFERROR(__xludf.DUMMYFUNCTION("GOOGLETRANSLATE(C3194,""fr"",""en"")"),"#VALUE!")</f>
        <v>#VALUE!</v>
      </c>
    </row>
    <row r="3195" ht="15.75" customHeight="1">
      <c r="A3195" s="1" t="s">
        <v>2610</v>
      </c>
      <c r="B3195" s="1" t="s">
        <v>6969</v>
      </c>
      <c r="C3195" s="1" t="s">
        <v>6970</v>
      </c>
      <c r="D3195" s="1" t="s">
        <v>4162</v>
      </c>
      <c r="E3195" s="1" t="s">
        <v>10</v>
      </c>
      <c r="F3195" s="1" t="str">
        <f>IFERROR(__xludf.DUMMYFUNCTION("GOOGLETRANSLATE(C3195,""fr"",""en"")"),"#VALUE!")</f>
        <v>#VALUE!</v>
      </c>
    </row>
    <row r="3196" ht="15.75" customHeight="1">
      <c r="A3196" s="1" t="s">
        <v>2610</v>
      </c>
      <c r="B3196" s="1" t="s">
        <v>6971</v>
      </c>
      <c r="C3196" s="1" t="s">
        <v>6972</v>
      </c>
      <c r="D3196" s="1" t="s">
        <v>4162</v>
      </c>
      <c r="E3196" s="1" t="s">
        <v>10</v>
      </c>
      <c r="F3196" s="1" t="str">
        <f>IFERROR(__xludf.DUMMYFUNCTION("GOOGLETRANSLATE(C3196,""fr"",""en"")"),"#VALUE!")</f>
        <v>#VALUE!</v>
      </c>
    </row>
    <row r="3197" ht="15.75" customHeight="1">
      <c r="A3197" s="1" t="s">
        <v>2610</v>
      </c>
      <c r="B3197" s="1" t="s">
        <v>6973</v>
      </c>
      <c r="C3197" s="1" t="s">
        <v>6974</v>
      </c>
      <c r="D3197" s="1" t="s">
        <v>4162</v>
      </c>
      <c r="E3197" s="1" t="s">
        <v>10</v>
      </c>
      <c r="F3197" s="1" t="str">
        <f>IFERROR(__xludf.DUMMYFUNCTION("GOOGLETRANSLATE(C3197,""fr"",""en"")"),"#VALUE!")</f>
        <v>#VALUE!</v>
      </c>
    </row>
    <row r="3198" ht="15.75" customHeight="1">
      <c r="A3198" s="1" t="s">
        <v>2610</v>
      </c>
      <c r="B3198" s="1" t="s">
        <v>6975</v>
      </c>
      <c r="C3198" s="1" t="s">
        <v>6976</v>
      </c>
      <c r="D3198" s="1" t="s">
        <v>4162</v>
      </c>
      <c r="E3198" s="1" t="s">
        <v>10</v>
      </c>
      <c r="F3198" s="1" t="str">
        <f>IFERROR(__xludf.DUMMYFUNCTION("GOOGLETRANSLATE(C3198,""fr"",""en"")"),"#VALUE!")</f>
        <v>#VALUE!</v>
      </c>
    </row>
    <row r="3199" ht="15.75" customHeight="1">
      <c r="A3199" s="1" t="s">
        <v>2635</v>
      </c>
      <c r="B3199" s="1" t="s">
        <v>6977</v>
      </c>
      <c r="C3199" s="1" t="s">
        <v>6978</v>
      </c>
      <c r="D3199" s="1" t="s">
        <v>4162</v>
      </c>
      <c r="E3199" s="1" t="s">
        <v>10</v>
      </c>
      <c r="F3199" s="1" t="str">
        <f>IFERROR(__xludf.DUMMYFUNCTION("GOOGLETRANSLATE(C3199,""fr"",""en"")"),"#VALUE!")</f>
        <v>#VALUE!</v>
      </c>
    </row>
    <row r="3200" ht="15.75" customHeight="1">
      <c r="A3200" s="1" t="s">
        <v>2635</v>
      </c>
      <c r="B3200" s="1" t="s">
        <v>6979</v>
      </c>
      <c r="C3200" s="1" t="s">
        <v>6980</v>
      </c>
      <c r="D3200" s="1" t="s">
        <v>4162</v>
      </c>
      <c r="E3200" s="1" t="s">
        <v>10</v>
      </c>
      <c r="F3200" s="1" t="str">
        <f>IFERROR(__xludf.DUMMYFUNCTION("GOOGLETRANSLATE(C3200,""fr"",""en"")"),"#VALUE!")</f>
        <v>#VALUE!</v>
      </c>
    </row>
    <row r="3201" ht="15.75" customHeight="1">
      <c r="A3201" s="1" t="s">
        <v>2635</v>
      </c>
      <c r="B3201" s="1" t="s">
        <v>6981</v>
      </c>
      <c r="C3201" s="1" t="s">
        <v>6982</v>
      </c>
      <c r="D3201" s="1" t="s">
        <v>4162</v>
      </c>
      <c r="E3201" s="1" t="s">
        <v>10</v>
      </c>
      <c r="F3201" s="1" t="str">
        <f>IFERROR(__xludf.DUMMYFUNCTION("GOOGLETRANSLATE(C3201,""fr"",""en"")"),"#VALUE!")</f>
        <v>#VALUE!</v>
      </c>
    </row>
    <row r="3202" ht="15.75" customHeight="1">
      <c r="A3202" s="1" t="s">
        <v>2635</v>
      </c>
      <c r="B3202" s="1" t="s">
        <v>6983</v>
      </c>
      <c r="C3202" s="1" t="s">
        <v>6984</v>
      </c>
      <c r="D3202" s="1" t="s">
        <v>4162</v>
      </c>
      <c r="E3202" s="1" t="s">
        <v>10</v>
      </c>
      <c r="F3202" s="1" t="str">
        <f>IFERROR(__xludf.DUMMYFUNCTION("GOOGLETRANSLATE(C3202,""fr"",""en"")"),"#VALUE!")</f>
        <v>#VALUE!</v>
      </c>
    </row>
    <row r="3203" ht="15.75" customHeight="1">
      <c r="A3203" s="1" t="s">
        <v>2635</v>
      </c>
      <c r="B3203" s="1" t="s">
        <v>6985</v>
      </c>
      <c r="C3203" s="1" t="s">
        <v>6986</v>
      </c>
      <c r="D3203" s="1" t="s">
        <v>4162</v>
      </c>
      <c r="E3203" s="1" t="s">
        <v>10</v>
      </c>
      <c r="F3203" s="1" t="str">
        <f>IFERROR(__xludf.DUMMYFUNCTION("GOOGLETRANSLATE(C3203,""fr"",""en"")"),"#VALUE!")</f>
        <v>#VALUE!</v>
      </c>
    </row>
    <row r="3204" ht="15.75" customHeight="1">
      <c r="A3204" s="1" t="s">
        <v>2635</v>
      </c>
      <c r="B3204" s="1" t="s">
        <v>6987</v>
      </c>
      <c r="C3204" s="1" t="s">
        <v>6988</v>
      </c>
      <c r="D3204" s="1" t="s">
        <v>4162</v>
      </c>
      <c r="E3204" s="1" t="s">
        <v>10</v>
      </c>
      <c r="F3204" s="1" t="str">
        <f>IFERROR(__xludf.DUMMYFUNCTION("GOOGLETRANSLATE(C3204,""fr"",""en"")"),"#VALUE!")</f>
        <v>#VALUE!</v>
      </c>
    </row>
    <row r="3205" ht="15.75" customHeight="1">
      <c r="A3205" s="1" t="s">
        <v>2635</v>
      </c>
      <c r="B3205" s="1" t="s">
        <v>6989</v>
      </c>
      <c r="C3205" s="1" t="s">
        <v>6990</v>
      </c>
      <c r="D3205" s="1" t="s">
        <v>4162</v>
      </c>
      <c r="E3205" s="1" t="s">
        <v>10</v>
      </c>
      <c r="F3205" s="1" t="str">
        <f>IFERROR(__xludf.DUMMYFUNCTION("GOOGLETRANSLATE(C3205,""fr"",""en"")"),"#VALUE!")</f>
        <v>#VALUE!</v>
      </c>
    </row>
    <row r="3206" ht="15.75" customHeight="1">
      <c r="A3206" s="1" t="s">
        <v>2635</v>
      </c>
      <c r="B3206" s="1" t="s">
        <v>6991</v>
      </c>
      <c r="C3206" s="1" t="s">
        <v>6992</v>
      </c>
      <c r="D3206" s="1" t="s">
        <v>4162</v>
      </c>
      <c r="E3206" s="1" t="s">
        <v>10</v>
      </c>
      <c r="F3206" s="1" t="str">
        <f>IFERROR(__xludf.DUMMYFUNCTION("GOOGLETRANSLATE(C3206,""fr"",""en"")"),"#VALUE!")</f>
        <v>#VALUE!</v>
      </c>
    </row>
    <row r="3207" ht="15.75" customHeight="1">
      <c r="A3207" s="1" t="s">
        <v>2635</v>
      </c>
      <c r="B3207" s="1" t="s">
        <v>6993</v>
      </c>
      <c r="C3207" s="1" t="s">
        <v>6994</v>
      </c>
      <c r="D3207" s="1" t="s">
        <v>4162</v>
      </c>
      <c r="E3207" s="1" t="s">
        <v>10</v>
      </c>
      <c r="F3207" s="1" t="str">
        <f>IFERROR(__xludf.DUMMYFUNCTION("GOOGLETRANSLATE(C3207,""fr"",""en"")"),"#VALUE!")</f>
        <v>#VALUE!</v>
      </c>
    </row>
    <row r="3208" ht="15.75" customHeight="1">
      <c r="A3208" s="1" t="s">
        <v>2635</v>
      </c>
      <c r="B3208" s="1" t="s">
        <v>6995</v>
      </c>
      <c r="C3208" s="1" t="s">
        <v>6996</v>
      </c>
      <c r="D3208" s="1" t="s">
        <v>4162</v>
      </c>
      <c r="E3208" s="1" t="s">
        <v>10</v>
      </c>
      <c r="F3208" s="1" t="str">
        <f>IFERROR(__xludf.DUMMYFUNCTION("GOOGLETRANSLATE(C3208,""fr"",""en"")"),"#VALUE!")</f>
        <v>#VALUE!</v>
      </c>
    </row>
    <row r="3209" ht="15.75" customHeight="1">
      <c r="A3209" s="1" t="s">
        <v>2663</v>
      </c>
      <c r="B3209" s="1" t="s">
        <v>6997</v>
      </c>
      <c r="C3209" s="1" t="s">
        <v>6998</v>
      </c>
      <c r="D3209" s="1" t="s">
        <v>4162</v>
      </c>
      <c r="E3209" s="1" t="s">
        <v>10</v>
      </c>
      <c r="F3209" s="1" t="str">
        <f>IFERROR(__xludf.DUMMYFUNCTION("GOOGLETRANSLATE(C3209,""fr"",""en"")"),"#VALUE!")</f>
        <v>#VALUE!</v>
      </c>
    </row>
    <row r="3210" ht="15.75" customHeight="1">
      <c r="A3210" s="1" t="s">
        <v>2663</v>
      </c>
      <c r="B3210" s="1" t="s">
        <v>6999</v>
      </c>
      <c r="C3210" s="1" t="s">
        <v>7000</v>
      </c>
      <c r="D3210" s="1" t="s">
        <v>4162</v>
      </c>
      <c r="E3210" s="1" t="s">
        <v>10</v>
      </c>
      <c r="F3210" s="1" t="str">
        <f>IFERROR(__xludf.DUMMYFUNCTION("GOOGLETRANSLATE(C3210,""fr"",""en"")"),"#VALUE!")</f>
        <v>#VALUE!</v>
      </c>
    </row>
    <row r="3211" ht="15.75" customHeight="1">
      <c r="A3211" s="1" t="s">
        <v>2663</v>
      </c>
      <c r="B3211" s="1" t="s">
        <v>7001</v>
      </c>
      <c r="C3211" s="1" t="s">
        <v>7002</v>
      </c>
      <c r="D3211" s="1" t="s">
        <v>4162</v>
      </c>
      <c r="E3211" s="1" t="s">
        <v>10</v>
      </c>
      <c r="F3211" s="1" t="str">
        <f>IFERROR(__xludf.DUMMYFUNCTION("GOOGLETRANSLATE(C3211,""fr"",""en"")"),"#VALUE!")</f>
        <v>#VALUE!</v>
      </c>
    </row>
    <row r="3212" ht="15.75" customHeight="1">
      <c r="A3212" s="1" t="s">
        <v>2663</v>
      </c>
      <c r="B3212" s="1" t="s">
        <v>7003</v>
      </c>
      <c r="C3212" s="1" t="s">
        <v>7004</v>
      </c>
      <c r="D3212" s="1" t="s">
        <v>4162</v>
      </c>
      <c r="E3212" s="1" t="s">
        <v>10</v>
      </c>
      <c r="F3212" s="1" t="str">
        <f>IFERROR(__xludf.DUMMYFUNCTION("GOOGLETRANSLATE(C3212,""fr"",""en"")"),"#VALUE!")</f>
        <v>#VALUE!</v>
      </c>
    </row>
    <row r="3213" ht="15.75" customHeight="1">
      <c r="A3213" s="1" t="s">
        <v>2663</v>
      </c>
      <c r="B3213" s="1" t="s">
        <v>7005</v>
      </c>
      <c r="C3213" s="1" t="s">
        <v>7006</v>
      </c>
      <c r="D3213" s="1" t="s">
        <v>4162</v>
      </c>
      <c r="E3213" s="1" t="s">
        <v>10</v>
      </c>
      <c r="F3213" s="1" t="str">
        <f>IFERROR(__xludf.DUMMYFUNCTION("GOOGLETRANSLATE(C3213,""fr"",""en"")"),"#VALUE!")</f>
        <v>#VALUE!</v>
      </c>
    </row>
    <row r="3214" ht="15.75" customHeight="1">
      <c r="A3214" s="1" t="s">
        <v>2663</v>
      </c>
      <c r="B3214" s="1" t="s">
        <v>7007</v>
      </c>
      <c r="C3214" s="1" t="s">
        <v>7008</v>
      </c>
      <c r="D3214" s="1" t="s">
        <v>4162</v>
      </c>
      <c r="E3214" s="1" t="s">
        <v>10</v>
      </c>
      <c r="F3214" s="1" t="str">
        <f>IFERROR(__xludf.DUMMYFUNCTION("GOOGLETRANSLATE(C3214,""fr"",""en"")"),"#VALUE!")</f>
        <v>#VALUE!</v>
      </c>
    </row>
    <row r="3215" ht="15.75" customHeight="1">
      <c r="A3215" s="1" t="s">
        <v>2663</v>
      </c>
      <c r="B3215" s="1" t="s">
        <v>7009</v>
      </c>
      <c r="C3215" s="1" t="s">
        <v>7010</v>
      </c>
      <c r="D3215" s="1" t="s">
        <v>4162</v>
      </c>
      <c r="E3215" s="1" t="s">
        <v>10</v>
      </c>
      <c r="F3215" s="1" t="str">
        <f>IFERROR(__xludf.DUMMYFUNCTION("GOOGLETRANSLATE(C3215,""fr"",""en"")"),"#VALUE!")</f>
        <v>#VALUE!</v>
      </c>
    </row>
    <row r="3216" ht="15.75" customHeight="1">
      <c r="A3216" s="1" t="s">
        <v>2663</v>
      </c>
      <c r="B3216" s="1" t="s">
        <v>7011</v>
      </c>
      <c r="C3216" s="1" t="s">
        <v>7012</v>
      </c>
      <c r="D3216" s="1" t="s">
        <v>4162</v>
      </c>
      <c r="E3216" s="1" t="s">
        <v>10</v>
      </c>
      <c r="F3216" s="1" t="str">
        <f>IFERROR(__xludf.DUMMYFUNCTION("GOOGLETRANSLATE(C3216,""fr"",""en"")"),"#VALUE!")</f>
        <v>#VALUE!</v>
      </c>
    </row>
    <row r="3217" ht="15.75" customHeight="1">
      <c r="A3217" s="1" t="s">
        <v>2666</v>
      </c>
      <c r="B3217" s="1" t="s">
        <v>7013</v>
      </c>
      <c r="C3217" s="1" t="s">
        <v>7014</v>
      </c>
      <c r="D3217" s="1" t="s">
        <v>4162</v>
      </c>
      <c r="E3217" s="1" t="s">
        <v>10</v>
      </c>
      <c r="F3217" s="1" t="str">
        <f>IFERROR(__xludf.DUMMYFUNCTION("GOOGLETRANSLATE(C3217,""fr"",""en"")"),"#VALUE!")</f>
        <v>#VALUE!</v>
      </c>
    </row>
    <row r="3218" ht="15.75" customHeight="1">
      <c r="A3218" s="1" t="s">
        <v>2666</v>
      </c>
      <c r="B3218" s="1" t="s">
        <v>7015</v>
      </c>
      <c r="C3218" s="1" t="s">
        <v>7016</v>
      </c>
      <c r="D3218" s="1" t="s">
        <v>4162</v>
      </c>
      <c r="E3218" s="1" t="s">
        <v>10</v>
      </c>
      <c r="F3218" s="1" t="str">
        <f>IFERROR(__xludf.DUMMYFUNCTION("GOOGLETRANSLATE(C3218,""fr"",""en"")"),"#VALUE!")</f>
        <v>#VALUE!</v>
      </c>
    </row>
    <row r="3219" ht="15.75" customHeight="1">
      <c r="A3219" s="1" t="s">
        <v>2666</v>
      </c>
      <c r="B3219" s="1" t="s">
        <v>7017</v>
      </c>
      <c r="C3219" s="1" t="s">
        <v>7018</v>
      </c>
      <c r="D3219" s="1" t="s">
        <v>4162</v>
      </c>
      <c r="E3219" s="1" t="s">
        <v>10</v>
      </c>
      <c r="F3219" s="1" t="str">
        <f>IFERROR(__xludf.DUMMYFUNCTION("GOOGLETRANSLATE(C3219,""fr"",""en"")"),"#VALUE!")</f>
        <v>#VALUE!</v>
      </c>
    </row>
    <row r="3220" ht="15.75" customHeight="1">
      <c r="A3220" s="1" t="s">
        <v>2675</v>
      </c>
      <c r="B3220" s="1" t="s">
        <v>7019</v>
      </c>
      <c r="C3220" s="1" t="s">
        <v>7020</v>
      </c>
      <c r="D3220" s="1" t="s">
        <v>4162</v>
      </c>
      <c r="E3220" s="1" t="s">
        <v>10</v>
      </c>
      <c r="F3220" s="1" t="str">
        <f>IFERROR(__xludf.DUMMYFUNCTION("GOOGLETRANSLATE(C3220,""fr"",""en"")"),"#VALUE!")</f>
        <v>#VALUE!</v>
      </c>
    </row>
    <row r="3221" ht="15.75" customHeight="1">
      <c r="A3221" s="1" t="s">
        <v>2675</v>
      </c>
      <c r="B3221" s="1" t="s">
        <v>7021</v>
      </c>
      <c r="C3221" s="1" t="s">
        <v>7022</v>
      </c>
      <c r="D3221" s="1" t="s">
        <v>4162</v>
      </c>
      <c r="E3221" s="1" t="s">
        <v>10</v>
      </c>
      <c r="F3221" s="1" t="str">
        <f>IFERROR(__xludf.DUMMYFUNCTION("GOOGLETRANSLATE(C3221,""fr"",""en"")"),"#VALUE!")</f>
        <v>#VALUE!</v>
      </c>
    </row>
    <row r="3222" ht="15.75" customHeight="1">
      <c r="A3222" s="1" t="s">
        <v>2675</v>
      </c>
      <c r="B3222" s="1" t="s">
        <v>7023</v>
      </c>
      <c r="C3222" s="1" t="s">
        <v>7024</v>
      </c>
      <c r="D3222" s="1" t="s">
        <v>4162</v>
      </c>
      <c r="E3222" s="1" t="s">
        <v>10</v>
      </c>
      <c r="F3222" s="1" t="str">
        <f>IFERROR(__xludf.DUMMYFUNCTION("GOOGLETRANSLATE(C3222,""fr"",""en"")"),"#VALUE!")</f>
        <v>#VALUE!</v>
      </c>
    </row>
    <row r="3223" ht="15.75" customHeight="1">
      <c r="A3223" s="1" t="s">
        <v>2675</v>
      </c>
      <c r="B3223" s="1" t="s">
        <v>7025</v>
      </c>
      <c r="C3223" s="1" t="s">
        <v>7026</v>
      </c>
      <c r="D3223" s="1" t="s">
        <v>4162</v>
      </c>
      <c r="E3223" s="1" t="s">
        <v>10</v>
      </c>
      <c r="F3223" s="1" t="str">
        <f>IFERROR(__xludf.DUMMYFUNCTION("GOOGLETRANSLATE(C3223,""fr"",""en"")"),"#VALUE!")</f>
        <v>#VALUE!</v>
      </c>
    </row>
    <row r="3224" ht="15.75" customHeight="1">
      <c r="A3224" s="1" t="s">
        <v>2675</v>
      </c>
      <c r="B3224" s="1" t="s">
        <v>7027</v>
      </c>
      <c r="C3224" s="1" t="s">
        <v>7028</v>
      </c>
      <c r="D3224" s="1" t="s">
        <v>4162</v>
      </c>
      <c r="E3224" s="1" t="s">
        <v>10</v>
      </c>
      <c r="F3224" s="1" t="str">
        <f>IFERROR(__xludf.DUMMYFUNCTION("GOOGLETRANSLATE(C3224,""fr"",""en"")"),"#VALUE!")</f>
        <v>#VALUE!</v>
      </c>
    </row>
    <row r="3225" ht="15.75" customHeight="1">
      <c r="A3225" s="1" t="s">
        <v>2675</v>
      </c>
      <c r="B3225" s="1" t="s">
        <v>7029</v>
      </c>
      <c r="C3225" s="1" t="s">
        <v>7030</v>
      </c>
      <c r="D3225" s="1" t="s">
        <v>4162</v>
      </c>
      <c r="E3225" s="1" t="s">
        <v>10</v>
      </c>
      <c r="F3225" s="1" t="str">
        <f>IFERROR(__xludf.DUMMYFUNCTION("GOOGLETRANSLATE(C3225,""fr"",""en"")"),"#VALUE!")</f>
        <v>#VALUE!</v>
      </c>
    </row>
    <row r="3226" ht="15.75" customHeight="1">
      <c r="A3226" s="1" t="s">
        <v>2675</v>
      </c>
      <c r="B3226" s="1" t="s">
        <v>7031</v>
      </c>
      <c r="C3226" s="1" t="s">
        <v>7032</v>
      </c>
      <c r="D3226" s="1" t="s">
        <v>4162</v>
      </c>
      <c r="E3226" s="1" t="s">
        <v>10</v>
      </c>
      <c r="F3226" s="1" t="str">
        <f>IFERROR(__xludf.DUMMYFUNCTION("GOOGLETRANSLATE(C3226,""fr"",""en"")"),"#VALUE!")</f>
        <v>#VALUE!</v>
      </c>
    </row>
    <row r="3227" ht="15.75" customHeight="1">
      <c r="A3227" s="1" t="s">
        <v>2675</v>
      </c>
      <c r="B3227" s="1" t="s">
        <v>7033</v>
      </c>
      <c r="C3227" s="1" t="s">
        <v>7034</v>
      </c>
      <c r="D3227" s="1" t="s">
        <v>4162</v>
      </c>
      <c r="E3227" s="1" t="s">
        <v>10</v>
      </c>
      <c r="F3227" s="1" t="str">
        <f>IFERROR(__xludf.DUMMYFUNCTION("GOOGLETRANSLATE(C3227,""fr"",""en"")"),"#VALUE!")</f>
        <v>#VALUE!</v>
      </c>
    </row>
    <row r="3228" ht="15.75" customHeight="1">
      <c r="A3228" s="1" t="s">
        <v>2675</v>
      </c>
      <c r="B3228" s="1" t="s">
        <v>7035</v>
      </c>
      <c r="C3228" s="1" t="s">
        <v>7036</v>
      </c>
      <c r="D3228" s="1" t="s">
        <v>4162</v>
      </c>
      <c r="E3228" s="1" t="s">
        <v>10</v>
      </c>
      <c r="F3228" s="1" t="str">
        <f>IFERROR(__xludf.DUMMYFUNCTION("GOOGLETRANSLATE(C3228,""fr"",""en"")"),"#VALUE!")</f>
        <v>#VALUE!</v>
      </c>
    </row>
    <row r="3229" ht="15.75" customHeight="1">
      <c r="A3229" s="1" t="s">
        <v>2675</v>
      </c>
      <c r="B3229" s="1" t="s">
        <v>7037</v>
      </c>
      <c r="C3229" s="1" t="s">
        <v>7038</v>
      </c>
      <c r="D3229" s="1" t="s">
        <v>4162</v>
      </c>
      <c r="E3229" s="1" t="s">
        <v>10</v>
      </c>
      <c r="F3229" s="1" t="str">
        <f>IFERROR(__xludf.DUMMYFUNCTION("GOOGLETRANSLATE(C3229,""fr"",""en"")"),"#VALUE!")</f>
        <v>#VALUE!</v>
      </c>
    </row>
    <row r="3230" ht="15.75" customHeight="1">
      <c r="A3230" s="1" t="s">
        <v>2692</v>
      </c>
      <c r="B3230" s="1" t="s">
        <v>7039</v>
      </c>
      <c r="C3230" s="1" t="s">
        <v>7040</v>
      </c>
      <c r="D3230" s="1" t="s">
        <v>4162</v>
      </c>
      <c r="E3230" s="1" t="s">
        <v>10</v>
      </c>
      <c r="F3230" s="1" t="str">
        <f>IFERROR(__xludf.DUMMYFUNCTION("GOOGLETRANSLATE(C3230,""fr"",""en"")"),"#VALUE!")</f>
        <v>#VALUE!</v>
      </c>
    </row>
    <row r="3231" ht="15.75" customHeight="1">
      <c r="A3231" s="1" t="s">
        <v>2692</v>
      </c>
      <c r="B3231" s="1" t="s">
        <v>7041</v>
      </c>
      <c r="C3231" s="1" t="s">
        <v>7042</v>
      </c>
      <c r="D3231" s="1" t="s">
        <v>4162</v>
      </c>
      <c r="E3231" s="1" t="s">
        <v>10</v>
      </c>
      <c r="F3231" s="1" t="str">
        <f>IFERROR(__xludf.DUMMYFUNCTION("GOOGLETRANSLATE(C3231,""fr"",""en"")"),"#VALUE!")</f>
        <v>#VALUE!</v>
      </c>
    </row>
    <row r="3232" ht="15.75" customHeight="1">
      <c r="A3232" s="1" t="s">
        <v>2692</v>
      </c>
      <c r="B3232" s="1" t="s">
        <v>7043</v>
      </c>
      <c r="C3232" s="1" t="s">
        <v>7044</v>
      </c>
      <c r="D3232" s="1" t="s">
        <v>4162</v>
      </c>
      <c r="E3232" s="1" t="s">
        <v>10</v>
      </c>
      <c r="F3232" s="1" t="str">
        <f>IFERROR(__xludf.DUMMYFUNCTION("GOOGLETRANSLATE(C3232,""fr"",""en"")"),"#VALUE!")</f>
        <v>#VALUE!</v>
      </c>
    </row>
    <row r="3233" ht="15.75" customHeight="1">
      <c r="A3233" s="1" t="s">
        <v>2692</v>
      </c>
      <c r="B3233" s="1" t="s">
        <v>7045</v>
      </c>
      <c r="C3233" s="1" t="s">
        <v>7046</v>
      </c>
      <c r="D3233" s="1" t="s">
        <v>4162</v>
      </c>
      <c r="E3233" s="1" t="s">
        <v>10</v>
      </c>
      <c r="F3233" s="1" t="str">
        <f>IFERROR(__xludf.DUMMYFUNCTION("GOOGLETRANSLATE(C3233,""fr"",""en"")"),"#VALUE!")</f>
        <v>#VALUE!</v>
      </c>
    </row>
    <row r="3234" ht="15.75" customHeight="1">
      <c r="A3234" s="1" t="s">
        <v>2692</v>
      </c>
      <c r="B3234" s="1" t="s">
        <v>7047</v>
      </c>
      <c r="C3234" s="1" t="s">
        <v>7048</v>
      </c>
      <c r="D3234" s="1" t="s">
        <v>4162</v>
      </c>
      <c r="E3234" s="1" t="s">
        <v>10</v>
      </c>
      <c r="F3234" s="1" t="str">
        <f>IFERROR(__xludf.DUMMYFUNCTION("GOOGLETRANSLATE(C3234,""fr"",""en"")"),"#VALUE!")</f>
        <v>#VALUE!</v>
      </c>
    </row>
    <row r="3235" ht="15.75" customHeight="1">
      <c r="A3235" s="1" t="s">
        <v>2692</v>
      </c>
      <c r="B3235" s="1" t="s">
        <v>7049</v>
      </c>
      <c r="C3235" s="1" t="s">
        <v>7050</v>
      </c>
      <c r="D3235" s="1" t="s">
        <v>4162</v>
      </c>
      <c r="E3235" s="1" t="s">
        <v>10</v>
      </c>
      <c r="F3235" s="1" t="str">
        <f>IFERROR(__xludf.DUMMYFUNCTION("GOOGLETRANSLATE(C3235,""fr"",""en"")"),"#VALUE!")</f>
        <v>#VALUE!</v>
      </c>
    </row>
    <row r="3236" ht="15.75" customHeight="1">
      <c r="A3236" s="1" t="s">
        <v>2692</v>
      </c>
      <c r="B3236" s="1" t="s">
        <v>7051</v>
      </c>
      <c r="C3236" s="1" t="s">
        <v>7052</v>
      </c>
      <c r="D3236" s="1" t="s">
        <v>4162</v>
      </c>
      <c r="E3236" s="1" t="s">
        <v>10</v>
      </c>
      <c r="F3236" s="1" t="str">
        <f>IFERROR(__xludf.DUMMYFUNCTION("GOOGLETRANSLATE(C3236,""fr"",""en"")"),"#VALUE!")</f>
        <v>#VALUE!</v>
      </c>
    </row>
    <row r="3237" ht="15.75" customHeight="1">
      <c r="A3237" s="1" t="s">
        <v>2692</v>
      </c>
      <c r="B3237" s="1" t="s">
        <v>7053</v>
      </c>
      <c r="C3237" s="1" t="s">
        <v>7054</v>
      </c>
      <c r="D3237" s="1" t="s">
        <v>4162</v>
      </c>
      <c r="E3237" s="1" t="s">
        <v>10</v>
      </c>
      <c r="F3237" s="1" t="str">
        <f>IFERROR(__xludf.DUMMYFUNCTION("GOOGLETRANSLATE(C3237,""fr"",""en"")"),"#VALUE!")</f>
        <v>#VALUE!</v>
      </c>
    </row>
    <row r="3238" ht="15.75" customHeight="1">
      <c r="A3238" s="1" t="s">
        <v>2692</v>
      </c>
      <c r="B3238" s="1" t="s">
        <v>7055</v>
      </c>
      <c r="C3238" s="1" t="s">
        <v>7056</v>
      </c>
      <c r="D3238" s="1" t="s">
        <v>4162</v>
      </c>
      <c r="E3238" s="1" t="s">
        <v>10</v>
      </c>
      <c r="F3238" s="1" t="str">
        <f>IFERROR(__xludf.DUMMYFUNCTION("GOOGLETRANSLATE(C3238,""fr"",""en"")"),"#VALUE!")</f>
        <v>#VALUE!</v>
      </c>
    </row>
    <row r="3239" ht="15.75" customHeight="1">
      <c r="A3239" s="1" t="s">
        <v>2692</v>
      </c>
      <c r="B3239" s="1" t="s">
        <v>7057</v>
      </c>
      <c r="C3239" s="1" t="s">
        <v>7058</v>
      </c>
      <c r="D3239" s="1" t="s">
        <v>4162</v>
      </c>
      <c r="E3239" s="1" t="s">
        <v>10</v>
      </c>
      <c r="F3239" s="1" t="str">
        <f>IFERROR(__xludf.DUMMYFUNCTION("GOOGLETRANSLATE(C3239,""fr"",""en"")"),"#VALUE!")</f>
        <v>#VALUE!</v>
      </c>
    </row>
    <row r="3240" ht="15.75" customHeight="1">
      <c r="A3240" s="1" t="s">
        <v>2692</v>
      </c>
      <c r="B3240" s="1" t="s">
        <v>7059</v>
      </c>
      <c r="C3240" s="1" t="s">
        <v>7060</v>
      </c>
      <c r="D3240" s="1" t="s">
        <v>4162</v>
      </c>
      <c r="E3240" s="1" t="s">
        <v>10</v>
      </c>
      <c r="F3240" s="1" t="str">
        <f>IFERROR(__xludf.DUMMYFUNCTION("GOOGLETRANSLATE(C3240,""fr"",""en"")"),"#VALUE!")</f>
        <v>#VALUE!</v>
      </c>
    </row>
    <row r="3241" ht="15.75" customHeight="1">
      <c r="A3241" s="1" t="s">
        <v>2692</v>
      </c>
      <c r="B3241" s="1" t="s">
        <v>7061</v>
      </c>
      <c r="C3241" s="1" t="s">
        <v>7062</v>
      </c>
      <c r="D3241" s="1" t="s">
        <v>4162</v>
      </c>
      <c r="E3241" s="1" t="s">
        <v>10</v>
      </c>
      <c r="F3241" s="1" t="str">
        <f>IFERROR(__xludf.DUMMYFUNCTION("GOOGLETRANSLATE(C3241,""fr"",""en"")"),"#VALUE!")</f>
        <v>#VALUE!</v>
      </c>
    </row>
    <row r="3242" ht="15.75" customHeight="1">
      <c r="A3242" s="1" t="s">
        <v>2692</v>
      </c>
      <c r="B3242" s="1" t="s">
        <v>7063</v>
      </c>
      <c r="C3242" s="1" t="s">
        <v>7064</v>
      </c>
      <c r="D3242" s="1" t="s">
        <v>4162</v>
      </c>
      <c r="E3242" s="1" t="s">
        <v>10</v>
      </c>
      <c r="F3242" s="1" t="str">
        <f>IFERROR(__xludf.DUMMYFUNCTION("GOOGLETRANSLATE(C3242,""fr"",""en"")"),"#VALUE!")</f>
        <v>#VALUE!</v>
      </c>
    </row>
    <row r="3243" ht="15.75" customHeight="1">
      <c r="A3243" s="1" t="s">
        <v>2715</v>
      </c>
      <c r="B3243" s="1" t="s">
        <v>7065</v>
      </c>
      <c r="C3243" s="1" t="s">
        <v>7066</v>
      </c>
      <c r="D3243" s="1" t="s">
        <v>4162</v>
      </c>
      <c r="E3243" s="1" t="s">
        <v>10</v>
      </c>
      <c r="F3243" s="1" t="str">
        <f>IFERROR(__xludf.DUMMYFUNCTION("GOOGLETRANSLATE(C3243,""fr"",""en"")"),"#VALUE!")</f>
        <v>#VALUE!</v>
      </c>
    </row>
    <row r="3244" ht="15.75" customHeight="1">
      <c r="A3244" s="1" t="s">
        <v>2715</v>
      </c>
      <c r="B3244" s="1" t="s">
        <v>7067</v>
      </c>
      <c r="C3244" s="1" t="s">
        <v>7068</v>
      </c>
      <c r="D3244" s="1" t="s">
        <v>4162</v>
      </c>
      <c r="E3244" s="1" t="s">
        <v>10</v>
      </c>
      <c r="F3244" s="1" t="str">
        <f>IFERROR(__xludf.DUMMYFUNCTION("GOOGLETRANSLATE(C3244,""fr"",""en"")"),"#VALUE!")</f>
        <v>#VALUE!</v>
      </c>
    </row>
    <row r="3245" ht="15.75" customHeight="1">
      <c r="A3245" s="1" t="s">
        <v>2715</v>
      </c>
      <c r="B3245" s="1" t="s">
        <v>7069</v>
      </c>
      <c r="C3245" s="1" t="s">
        <v>7070</v>
      </c>
      <c r="D3245" s="1" t="s">
        <v>4162</v>
      </c>
      <c r="E3245" s="1" t="s">
        <v>10</v>
      </c>
      <c r="F3245" s="1" t="str">
        <f>IFERROR(__xludf.DUMMYFUNCTION("GOOGLETRANSLATE(C3245,""fr"",""en"")"),"#VALUE!")</f>
        <v>#VALUE!</v>
      </c>
    </row>
    <row r="3246" ht="15.75" customHeight="1">
      <c r="A3246" s="1" t="s">
        <v>2715</v>
      </c>
      <c r="B3246" s="1" t="s">
        <v>7071</v>
      </c>
      <c r="C3246" s="1" t="s">
        <v>7072</v>
      </c>
      <c r="D3246" s="1" t="s">
        <v>4162</v>
      </c>
      <c r="E3246" s="1" t="s">
        <v>10</v>
      </c>
      <c r="F3246" s="1" t="str">
        <f>IFERROR(__xludf.DUMMYFUNCTION("GOOGLETRANSLATE(C3246,""fr"",""en"")"),"#VALUE!")</f>
        <v>#VALUE!</v>
      </c>
    </row>
    <row r="3247" ht="15.75" customHeight="1">
      <c r="A3247" s="1" t="s">
        <v>2715</v>
      </c>
      <c r="B3247" s="1" t="s">
        <v>7073</v>
      </c>
      <c r="C3247" s="1" t="s">
        <v>7074</v>
      </c>
      <c r="D3247" s="1" t="s">
        <v>4162</v>
      </c>
      <c r="E3247" s="1" t="s">
        <v>10</v>
      </c>
      <c r="F3247" s="1" t="str">
        <f>IFERROR(__xludf.DUMMYFUNCTION("GOOGLETRANSLATE(C3247,""fr"",""en"")"),"#VALUE!")</f>
        <v>#VALUE!</v>
      </c>
    </row>
    <row r="3248" ht="15.75" customHeight="1">
      <c r="A3248" s="1" t="s">
        <v>2715</v>
      </c>
      <c r="B3248" s="1" t="s">
        <v>7075</v>
      </c>
      <c r="C3248" s="1" t="s">
        <v>7076</v>
      </c>
      <c r="D3248" s="1" t="s">
        <v>4162</v>
      </c>
      <c r="E3248" s="1" t="s">
        <v>10</v>
      </c>
      <c r="F3248" s="1" t="str">
        <f>IFERROR(__xludf.DUMMYFUNCTION("GOOGLETRANSLATE(C3248,""fr"",""en"")"),"#VALUE!")</f>
        <v>#VALUE!</v>
      </c>
    </row>
    <row r="3249" ht="15.75" customHeight="1">
      <c r="A3249" s="1" t="s">
        <v>2715</v>
      </c>
      <c r="B3249" s="1" t="s">
        <v>7077</v>
      </c>
      <c r="C3249" s="1" t="s">
        <v>7078</v>
      </c>
      <c r="D3249" s="1" t="s">
        <v>4162</v>
      </c>
      <c r="E3249" s="1" t="s">
        <v>10</v>
      </c>
      <c r="F3249" s="1" t="str">
        <f>IFERROR(__xludf.DUMMYFUNCTION("GOOGLETRANSLATE(C3249,""fr"",""en"")"),"#VALUE!")</f>
        <v>#VALUE!</v>
      </c>
    </row>
    <row r="3250" ht="15.75" customHeight="1">
      <c r="A3250" s="1" t="s">
        <v>2715</v>
      </c>
      <c r="B3250" s="1" t="s">
        <v>7079</v>
      </c>
      <c r="C3250" s="1" t="s">
        <v>7080</v>
      </c>
      <c r="D3250" s="1" t="s">
        <v>4162</v>
      </c>
      <c r="E3250" s="1" t="s">
        <v>10</v>
      </c>
      <c r="F3250" s="1" t="str">
        <f>IFERROR(__xludf.DUMMYFUNCTION("GOOGLETRANSLATE(C3250,""fr"",""en"")"),"#VALUE!")</f>
        <v>#VALUE!</v>
      </c>
    </row>
    <row r="3251" ht="15.75" customHeight="1">
      <c r="A3251" s="1" t="s">
        <v>2734</v>
      </c>
      <c r="B3251" s="1" t="s">
        <v>7081</v>
      </c>
      <c r="C3251" s="1" t="s">
        <v>7082</v>
      </c>
      <c r="D3251" s="1" t="s">
        <v>4162</v>
      </c>
      <c r="E3251" s="1" t="s">
        <v>10</v>
      </c>
      <c r="F3251" s="1" t="str">
        <f>IFERROR(__xludf.DUMMYFUNCTION("GOOGLETRANSLATE(C3251,""fr"",""en"")"),"#VALUE!")</f>
        <v>#VALUE!</v>
      </c>
    </row>
    <row r="3252" ht="15.75" customHeight="1">
      <c r="A3252" s="1" t="s">
        <v>2734</v>
      </c>
      <c r="B3252" s="1" t="s">
        <v>7083</v>
      </c>
      <c r="C3252" s="1" t="s">
        <v>7084</v>
      </c>
      <c r="D3252" s="1" t="s">
        <v>4162</v>
      </c>
      <c r="E3252" s="1" t="s">
        <v>10</v>
      </c>
      <c r="F3252" s="1" t="str">
        <f>IFERROR(__xludf.DUMMYFUNCTION("GOOGLETRANSLATE(C3252,""fr"",""en"")"),"#VALUE!")</f>
        <v>#VALUE!</v>
      </c>
    </row>
    <row r="3253" ht="15.75" customHeight="1">
      <c r="A3253" s="1" t="s">
        <v>2734</v>
      </c>
      <c r="B3253" s="1" t="s">
        <v>7085</v>
      </c>
      <c r="C3253" s="1" t="s">
        <v>7086</v>
      </c>
      <c r="D3253" s="1" t="s">
        <v>4162</v>
      </c>
      <c r="E3253" s="1" t="s">
        <v>10</v>
      </c>
      <c r="F3253" s="1" t="str">
        <f>IFERROR(__xludf.DUMMYFUNCTION("GOOGLETRANSLATE(C3253,""fr"",""en"")"),"#VALUE!")</f>
        <v>#VALUE!</v>
      </c>
    </row>
    <row r="3254" ht="15.75" customHeight="1">
      <c r="A3254" s="1" t="s">
        <v>2734</v>
      </c>
      <c r="B3254" s="1" t="s">
        <v>7087</v>
      </c>
      <c r="C3254" s="1" t="s">
        <v>7088</v>
      </c>
      <c r="D3254" s="1" t="s">
        <v>4162</v>
      </c>
      <c r="E3254" s="1" t="s">
        <v>10</v>
      </c>
      <c r="F3254" s="1" t="str">
        <f>IFERROR(__xludf.DUMMYFUNCTION("GOOGLETRANSLATE(C3254,""fr"",""en"")"),"#VALUE!")</f>
        <v>#VALUE!</v>
      </c>
    </row>
    <row r="3255" ht="15.75" customHeight="1">
      <c r="A3255" s="1" t="s">
        <v>2734</v>
      </c>
      <c r="B3255" s="1" t="s">
        <v>7089</v>
      </c>
      <c r="C3255" s="1" t="s">
        <v>7090</v>
      </c>
      <c r="D3255" s="1" t="s">
        <v>4162</v>
      </c>
      <c r="E3255" s="1" t="s">
        <v>10</v>
      </c>
      <c r="F3255" s="1" t="str">
        <f>IFERROR(__xludf.DUMMYFUNCTION("GOOGLETRANSLATE(C3255,""fr"",""en"")"),"#VALUE!")</f>
        <v>#VALUE!</v>
      </c>
    </row>
    <row r="3256" ht="15.75" customHeight="1">
      <c r="A3256" s="1" t="s">
        <v>2734</v>
      </c>
      <c r="B3256" s="1" t="s">
        <v>7091</v>
      </c>
      <c r="C3256" s="1" t="s">
        <v>7092</v>
      </c>
      <c r="D3256" s="1" t="s">
        <v>4162</v>
      </c>
      <c r="E3256" s="1" t="s">
        <v>10</v>
      </c>
      <c r="F3256" s="1" t="str">
        <f>IFERROR(__xludf.DUMMYFUNCTION("GOOGLETRANSLATE(C3256,""fr"",""en"")"),"#VALUE!")</f>
        <v>#VALUE!</v>
      </c>
    </row>
    <row r="3257" ht="15.75" customHeight="1">
      <c r="A3257" s="1" t="s">
        <v>2734</v>
      </c>
      <c r="B3257" s="1" t="s">
        <v>7093</v>
      </c>
      <c r="C3257" s="1" t="s">
        <v>7094</v>
      </c>
      <c r="D3257" s="1" t="s">
        <v>4162</v>
      </c>
      <c r="E3257" s="1" t="s">
        <v>10</v>
      </c>
      <c r="F3257" s="1" t="str">
        <f>IFERROR(__xludf.DUMMYFUNCTION("GOOGLETRANSLATE(C3257,""fr"",""en"")"),"#VALUE!")</f>
        <v>#VALUE!</v>
      </c>
    </row>
    <row r="3258" ht="15.75" customHeight="1">
      <c r="A3258" s="1" t="s">
        <v>2745</v>
      </c>
      <c r="B3258" s="1" t="s">
        <v>7095</v>
      </c>
      <c r="C3258" s="1" t="s">
        <v>7096</v>
      </c>
      <c r="D3258" s="1" t="s">
        <v>4162</v>
      </c>
      <c r="E3258" s="1" t="s">
        <v>10</v>
      </c>
      <c r="F3258" s="1" t="str">
        <f>IFERROR(__xludf.DUMMYFUNCTION("GOOGLETRANSLATE(C3258,""fr"",""en"")"),"#VALUE!")</f>
        <v>#VALUE!</v>
      </c>
    </row>
    <row r="3259" ht="15.75" customHeight="1">
      <c r="A3259" s="1" t="s">
        <v>2745</v>
      </c>
      <c r="B3259" s="1" t="s">
        <v>7097</v>
      </c>
      <c r="C3259" s="1" t="s">
        <v>7098</v>
      </c>
      <c r="D3259" s="1" t="s">
        <v>4162</v>
      </c>
      <c r="E3259" s="1" t="s">
        <v>10</v>
      </c>
      <c r="F3259" s="1" t="str">
        <f>IFERROR(__xludf.DUMMYFUNCTION("GOOGLETRANSLATE(C3259,""fr"",""en"")"),"#VALUE!")</f>
        <v>#VALUE!</v>
      </c>
    </row>
    <row r="3260" ht="15.75" customHeight="1">
      <c r="A3260" s="1" t="s">
        <v>2745</v>
      </c>
      <c r="B3260" s="1" t="s">
        <v>7099</v>
      </c>
      <c r="C3260" s="1" t="s">
        <v>7100</v>
      </c>
      <c r="D3260" s="1" t="s">
        <v>4162</v>
      </c>
      <c r="E3260" s="1" t="s">
        <v>10</v>
      </c>
      <c r="F3260" s="1" t="str">
        <f>IFERROR(__xludf.DUMMYFUNCTION("GOOGLETRANSLATE(C3260,""fr"",""en"")"),"#VALUE!")</f>
        <v>#VALUE!</v>
      </c>
    </row>
    <row r="3261" ht="15.75" customHeight="1">
      <c r="A3261" s="1" t="s">
        <v>2745</v>
      </c>
      <c r="B3261" s="1" t="s">
        <v>7101</v>
      </c>
      <c r="C3261" s="1" t="s">
        <v>7102</v>
      </c>
      <c r="D3261" s="1" t="s">
        <v>4162</v>
      </c>
      <c r="E3261" s="1" t="s">
        <v>10</v>
      </c>
      <c r="F3261" s="1" t="str">
        <f>IFERROR(__xludf.DUMMYFUNCTION("GOOGLETRANSLATE(C3261,""fr"",""en"")"),"#VALUE!")</f>
        <v>#VALUE!</v>
      </c>
    </row>
    <row r="3262" ht="15.75" customHeight="1">
      <c r="A3262" s="1" t="s">
        <v>2745</v>
      </c>
      <c r="B3262" s="1" t="s">
        <v>7103</v>
      </c>
      <c r="C3262" s="1" t="s">
        <v>7104</v>
      </c>
      <c r="D3262" s="1" t="s">
        <v>4162</v>
      </c>
      <c r="E3262" s="1" t="s">
        <v>10</v>
      </c>
      <c r="F3262" s="1" t="str">
        <f>IFERROR(__xludf.DUMMYFUNCTION("GOOGLETRANSLATE(C3262,""fr"",""en"")"),"#VALUE!")</f>
        <v>#VALUE!</v>
      </c>
    </row>
    <row r="3263" ht="15.75" customHeight="1">
      <c r="A3263" s="1" t="s">
        <v>2752</v>
      </c>
      <c r="B3263" s="1" t="s">
        <v>7105</v>
      </c>
      <c r="C3263" s="1" t="s">
        <v>7106</v>
      </c>
      <c r="D3263" s="1" t="s">
        <v>4162</v>
      </c>
      <c r="E3263" s="1" t="s">
        <v>10</v>
      </c>
      <c r="F3263" s="1" t="str">
        <f>IFERROR(__xludf.DUMMYFUNCTION("GOOGLETRANSLATE(C3263,""fr"",""en"")"),"#VALUE!")</f>
        <v>#VALUE!</v>
      </c>
    </row>
    <row r="3264" ht="15.75" customHeight="1">
      <c r="A3264" s="1" t="s">
        <v>2752</v>
      </c>
      <c r="B3264" s="1" t="s">
        <v>7107</v>
      </c>
      <c r="C3264" s="1" t="s">
        <v>7108</v>
      </c>
      <c r="D3264" s="1" t="s">
        <v>4162</v>
      </c>
      <c r="E3264" s="1" t="s">
        <v>10</v>
      </c>
      <c r="F3264" s="1" t="str">
        <f>IFERROR(__xludf.DUMMYFUNCTION("GOOGLETRANSLATE(C3264,""fr"",""en"")"),"#VALUE!")</f>
        <v>#VALUE!</v>
      </c>
    </row>
    <row r="3265" ht="15.75" customHeight="1">
      <c r="A3265" s="1" t="s">
        <v>2763</v>
      </c>
      <c r="B3265" s="1" t="s">
        <v>7109</v>
      </c>
      <c r="C3265" s="1" t="s">
        <v>7110</v>
      </c>
      <c r="D3265" s="1" t="s">
        <v>4162</v>
      </c>
      <c r="E3265" s="1" t="s">
        <v>10</v>
      </c>
      <c r="F3265" s="1" t="str">
        <f>IFERROR(__xludf.DUMMYFUNCTION("GOOGLETRANSLATE(C3265,""fr"",""en"")"),"#VALUE!")</f>
        <v>#VALUE!</v>
      </c>
    </row>
    <row r="3266" ht="15.75" customHeight="1">
      <c r="A3266" s="1" t="s">
        <v>2763</v>
      </c>
      <c r="B3266" s="1" t="s">
        <v>7111</v>
      </c>
      <c r="C3266" s="1" t="s">
        <v>7112</v>
      </c>
      <c r="D3266" s="1" t="s">
        <v>4162</v>
      </c>
      <c r="E3266" s="1" t="s">
        <v>10</v>
      </c>
      <c r="F3266" s="1" t="str">
        <f>IFERROR(__xludf.DUMMYFUNCTION("GOOGLETRANSLATE(C3266,""fr"",""en"")"),"#VALUE!")</f>
        <v>#VALUE!</v>
      </c>
    </row>
    <row r="3267" ht="15.75" customHeight="1">
      <c r="A3267" s="1" t="s">
        <v>2763</v>
      </c>
      <c r="B3267" s="1" t="s">
        <v>7113</v>
      </c>
      <c r="C3267" s="1" t="s">
        <v>7114</v>
      </c>
      <c r="D3267" s="1" t="s">
        <v>4162</v>
      </c>
      <c r="E3267" s="1" t="s">
        <v>10</v>
      </c>
      <c r="F3267" s="1" t="str">
        <f>IFERROR(__xludf.DUMMYFUNCTION("GOOGLETRANSLATE(C3267,""fr"",""en"")"),"#VALUE!")</f>
        <v>#VALUE!</v>
      </c>
    </row>
    <row r="3268" ht="15.75" customHeight="1">
      <c r="A3268" s="1" t="s">
        <v>2763</v>
      </c>
      <c r="B3268" s="1" t="s">
        <v>7115</v>
      </c>
      <c r="C3268" s="1" t="s">
        <v>7116</v>
      </c>
      <c r="D3268" s="1" t="s">
        <v>4162</v>
      </c>
      <c r="E3268" s="1" t="s">
        <v>10</v>
      </c>
      <c r="F3268" s="1" t="str">
        <f>IFERROR(__xludf.DUMMYFUNCTION("GOOGLETRANSLATE(C3268,""fr"",""en"")"),"#VALUE!")</f>
        <v>#VALUE!</v>
      </c>
    </row>
    <row r="3269" ht="15.75" customHeight="1">
      <c r="A3269" s="1" t="s">
        <v>2763</v>
      </c>
      <c r="B3269" s="1" t="s">
        <v>7117</v>
      </c>
      <c r="C3269" s="1" t="s">
        <v>7118</v>
      </c>
      <c r="D3269" s="1" t="s">
        <v>4162</v>
      </c>
      <c r="E3269" s="1" t="s">
        <v>10</v>
      </c>
      <c r="F3269" s="1" t="str">
        <f>IFERROR(__xludf.DUMMYFUNCTION("GOOGLETRANSLATE(C3269,""fr"",""en"")"),"#VALUE!")</f>
        <v>#VALUE!</v>
      </c>
    </row>
    <row r="3270" ht="15.75" customHeight="1">
      <c r="A3270" s="1" t="s">
        <v>2763</v>
      </c>
      <c r="B3270" s="1" t="s">
        <v>7119</v>
      </c>
      <c r="C3270" s="1" t="s">
        <v>7120</v>
      </c>
      <c r="D3270" s="1" t="s">
        <v>4162</v>
      </c>
      <c r="E3270" s="1" t="s">
        <v>10</v>
      </c>
      <c r="F3270" s="1" t="str">
        <f>IFERROR(__xludf.DUMMYFUNCTION("GOOGLETRANSLATE(C3270,""fr"",""en"")"),"#VALUE!")</f>
        <v>#VALUE!</v>
      </c>
    </row>
    <row r="3271" ht="15.75" customHeight="1">
      <c r="A3271" s="1" t="s">
        <v>2763</v>
      </c>
      <c r="B3271" s="1" t="s">
        <v>7121</v>
      </c>
      <c r="C3271" s="1" t="s">
        <v>7122</v>
      </c>
      <c r="D3271" s="1" t="s">
        <v>4162</v>
      </c>
      <c r="E3271" s="1" t="s">
        <v>10</v>
      </c>
      <c r="F3271" s="1" t="str">
        <f>IFERROR(__xludf.DUMMYFUNCTION("GOOGLETRANSLATE(C3271,""fr"",""en"")"),"#VALUE!")</f>
        <v>#VALUE!</v>
      </c>
    </row>
    <row r="3272" ht="15.75" customHeight="1">
      <c r="A3272" s="1" t="s">
        <v>2763</v>
      </c>
      <c r="B3272" s="1" t="s">
        <v>7123</v>
      </c>
      <c r="C3272" s="1" t="s">
        <v>7124</v>
      </c>
      <c r="D3272" s="1" t="s">
        <v>4162</v>
      </c>
      <c r="E3272" s="1" t="s">
        <v>10</v>
      </c>
      <c r="F3272" s="1" t="str">
        <f>IFERROR(__xludf.DUMMYFUNCTION("GOOGLETRANSLATE(C3272,""fr"",""en"")"),"#VALUE!")</f>
        <v>#VALUE!</v>
      </c>
    </row>
    <row r="3273" ht="15.75" customHeight="1">
      <c r="A3273" s="1" t="s">
        <v>2763</v>
      </c>
      <c r="B3273" s="1" t="s">
        <v>7125</v>
      </c>
      <c r="C3273" s="1" t="s">
        <v>7126</v>
      </c>
      <c r="D3273" s="1" t="s">
        <v>4162</v>
      </c>
      <c r="E3273" s="1" t="s">
        <v>10</v>
      </c>
      <c r="F3273" s="1" t="str">
        <f>IFERROR(__xludf.DUMMYFUNCTION("GOOGLETRANSLATE(C3273,""fr"",""en"")"),"#VALUE!")</f>
        <v>#VALUE!</v>
      </c>
    </row>
    <row r="3274" ht="15.75" customHeight="1">
      <c r="A3274" s="1" t="s">
        <v>2763</v>
      </c>
      <c r="B3274" s="1" t="s">
        <v>7127</v>
      </c>
      <c r="C3274" s="1" t="s">
        <v>7128</v>
      </c>
      <c r="D3274" s="1" t="s">
        <v>4162</v>
      </c>
      <c r="E3274" s="1" t="s">
        <v>10</v>
      </c>
      <c r="F3274" s="1" t="str">
        <f>IFERROR(__xludf.DUMMYFUNCTION("GOOGLETRANSLATE(C3274,""fr"",""en"")"),"#VALUE!")</f>
        <v>#VALUE!</v>
      </c>
    </row>
    <row r="3275" ht="15.75" customHeight="1">
      <c r="A3275" s="1" t="s">
        <v>2763</v>
      </c>
      <c r="B3275" s="1" t="s">
        <v>7129</v>
      </c>
      <c r="C3275" s="1" t="s">
        <v>7130</v>
      </c>
      <c r="D3275" s="1" t="s">
        <v>4162</v>
      </c>
      <c r="E3275" s="1" t="s">
        <v>10</v>
      </c>
      <c r="F3275" s="1" t="str">
        <f>IFERROR(__xludf.DUMMYFUNCTION("GOOGLETRANSLATE(C3275,""fr"",""en"")"),"#VALUE!")</f>
        <v>#VALUE!</v>
      </c>
    </row>
    <row r="3276" ht="15.75" customHeight="1">
      <c r="A3276" s="1" t="s">
        <v>2763</v>
      </c>
      <c r="B3276" s="1" t="s">
        <v>7131</v>
      </c>
      <c r="C3276" s="1" t="s">
        <v>7132</v>
      </c>
      <c r="D3276" s="1" t="s">
        <v>4162</v>
      </c>
      <c r="E3276" s="1" t="s">
        <v>10</v>
      </c>
      <c r="F3276" s="1" t="str">
        <f>IFERROR(__xludf.DUMMYFUNCTION("GOOGLETRANSLATE(C3276,""fr"",""en"")"),"#VALUE!")</f>
        <v>#VALUE!</v>
      </c>
    </row>
    <row r="3277" ht="15.75" customHeight="1">
      <c r="A3277" s="1" t="s">
        <v>2782</v>
      </c>
      <c r="B3277" s="1" t="s">
        <v>7133</v>
      </c>
      <c r="C3277" s="1" t="s">
        <v>7134</v>
      </c>
      <c r="D3277" s="1" t="s">
        <v>4162</v>
      </c>
      <c r="E3277" s="1" t="s">
        <v>10</v>
      </c>
      <c r="F3277" s="1" t="str">
        <f>IFERROR(__xludf.DUMMYFUNCTION("GOOGLETRANSLATE(C3277,""fr"",""en"")"),"#VALUE!")</f>
        <v>#VALUE!</v>
      </c>
    </row>
    <row r="3278" ht="15.75" customHeight="1">
      <c r="A3278" s="1" t="s">
        <v>2782</v>
      </c>
      <c r="B3278" s="1" t="s">
        <v>7135</v>
      </c>
      <c r="C3278" s="1" t="s">
        <v>7136</v>
      </c>
      <c r="D3278" s="1" t="s">
        <v>4162</v>
      </c>
      <c r="E3278" s="1" t="s">
        <v>10</v>
      </c>
      <c r="F3278" s="1" t="str">
        <f>IFERROR(__xludf.DUMMYFUNCTION("GOOGLETRANSLATE(C3278,""fr"",""en"")"),"#VALUE!")</f>
        <v>#VALUE!</v>
      </c>
    </row>
    <row r="3279" ht="15.75" customHeight="1">
      <c r="A3279" s="1" t="s">
        <v>2782</v>
      </c>
      <c r="B3279" s="1" t="s">
        <v>7137</v>
      </c>
      <c r="C3279" s="1" t="s">
        <v>7138</v>
      </c>
      <c r="D3279" s="1" t="s">
        <v>4162</v>
      </c>
      <c r="E3279" s="1" t="s">
        <v>10</v>
      </c>
      <c r="F3279" s="1" t="str">
        <f>IFERROR(__xludf.DUMMYFUNCTION("GOOGLETRANSLATE(C3279,""fr"",""en"")"),"#VALUE!")</f>
        <v>#VALUE!</v>
      </c>
    </row>
    <row r="3280" ht="15.75" customHeight="1">
      <c r="A3280" s="1" t="s">
        <v>2782</v>
      </c>
      <c r="B3280" s="1" t="s">
        <v>7139</v>
      </c>
      <c r="C3280" s="1" t="s">
        <v>7140</v>
      </c>
      <c r="D3280" s="1" t="s">
        <v>4162</v>
      </c>
      <c r="E3280" s="1" t="s">
        <v>10</v>
      </c>
      <c r="F3280" s="1" t="str">
        <f>IFERROR(__xludf.DUMMYFUNCTION("GOOGLETRANSLATE(C3280,""fr"",""en"")"),"#VALUE!")</f>
        <v>#VALUE!</v>
      </c>
    </row>
    <row r="3281" ht="15.75" customHeight="1">
      <c r="A3281" s="1" t="s">
        <v>2782</v>
      </c>
      <c r="B3281" s="1" t="s">
        <v>7141</v>
      </c>
      <c r="C3281" s="1" t="s">
        <v>7142</v>
      </c>
      <c r="D3281" s="1" t="s">
        <v>4162</v>
      </c>
      <c r="E3281" s="1" t="s">
        <v>10</v>
      </c>
      <c r="F3281" s="1" t="str">
        <f>IFERROR(__xludf.DUMMYFUNCTION("GOOGLETRANSLATE(C3281,""fr"",""en"")"),"#VALUE!")</f>
        <v>#VALUE!</v>
      </c>
    </row>
    <row r="3282" ht="15.75" customHeight="1">
      <c r="A3282" s="1" t="s">
        <v>2782</v>
      </c>
      <c r="B3282" s="1" t="s">
        <v>7143</v>
      </c>
      <c r="C3282" s="1" t="s">
        <v>7144</v>
      </c>
      <c r="D3282" s="1" t="s">
        <v>4162</v>
      </c>
      <c r="E3282" s="1" t="s">
        <v>10</v>
      </c>
      <c r="F3282" s="1" t="str">
        <f>IFERROR(__xludf.DUMMYFUNCTION("GOOGLETRANSLATE(C3282,""fr"",""en"")"),"#VALUE!")</f>
        <v>#VALUE!</v>
      </c>
    </row>
    <row r="3283" ht="15.75" customHeight="1">
      <c r="A3283" s="1" t="s">
        <v>2782</v>
      </c>
      <c r="B3283" s="1" t="s">
        <v>7145</v>
      </c>
      <c r="C3283" s="1" t="s">
        <v>7146</v>
      </c>
      <c r="D3283" s="1" t="s">
        <v>4162</v>
      </c>
      <c r="E3283" s="1" t="s">
        <v>10</v>
      </c>
      <c r="F3283" s="1" t="str">
        <f>IFERROR(__xludf.DUMMYFUNCTION("GOOGLETRANSLATE(C3283,""fr"",""en"")"),"#VALUE!")</f>
        <v>#VALUE!</v>
      </c>
    </row>
    <row r="3284" ht="15.75" customHeight="1">
      <c r="A3284" s="1" t="s">
        <v>2782</v>
      </c>
      <c r="B3284" s="1" t="s">
        <v>7147</v>
      </c>
      <c r="C3284" s="1" t="s">
        <v>7148</v>
      </c>
      <c r="D3284" s="1" t="s">
        <v>4162</v>
      </c>
      <c r="E3284" s="1" t="s">
        <v>10</v>
      </c>
      <c r="F3284" s="1" t="str">
        <f>IFERROR(__xludf.DUMMYFUNCTION("GOOGLETRANSLATE(C3284,""fr"",""en"")"),"#VALUE!")</f>
        <v>#VALUE!</v>
      </c>
    </row>
    <row r="3285" ht="15.75" customHeight="1">
      <c r="A3285" s="1" t="s">
        <v>2782</v>
      </c>
      <c r="B3285" s="1" t="s">
        <v>7149</v>
      </c>
      <c r="C3285" s="1" t="s">
        <v>7150</v>
      </c>
      <c r="D3285" s="1" t="s">
        <v>4162</v>
      </c>
      <c r="E3285" s="1" t="s">
        <v>10</v>
      </c>
      <c r="F3285" s="1" t="str">
        <f>IFERROR(__xludf.DUMMYFUNCTION("GOOGLETRANSLATE(C3285,""fr"",""en"")"),"#VALUE!")</f>
        <v>#VALUE!</v>
      </c>
    </row>
    <row r="3286" ht="15.75" customHeight="1">
      <c r="A3286" s="1" t="s">
        <v>2782</v>
      </c>
      <c r="B3286" s="1" t="s">
        <v>7151</v>
      </c>
      <c r="C3286" s="1" t="s">
        <v>7152</v>
      </c>
      <c r="D3286" s="1" t="s">
        <v>4162</v>
      </c>
      <c r="E3286" s="1" t="s">
        <v>10</v>
      </c>
      <c r="F3286" s="1" t="str">
        <f>IFERROR(__xludf.DUMMYFUNCTION("GOOGLETRANSLATE(C3286,""fr"",""en"")"),"#VALUE!")</f>
        <v>#VALUE!</v>
      </c>
    </row>
    <row r="3287" ht="15.75" customHeight="1">
      <c r="A3287" s="1" t="s">
        <v>2782</v>
      </c>
      <c r="B3287" s="1" t="s">
        <v>7153</v>
      </c>
      <c r="C3287" s="1" t="s">
        <v>7154</v>
      </c>
      <c r="D3287" s="1" t="s">
        <v>4162</v>
      </c>
      <c r="E3287" s="1" t="s">
        <v>10</v>
      </c>
      <c r="F3287" s="1" t="str">
        <f>IFERROR(__xludf.DUMMYFUNCTION("GOOGLETRANSLATE(C3287,""fr"",""en"")"),"#VALUE!")</f>
        <v>#VALUE!</v>
      </c>
    </row>
    <row r="3288" ht="15.75" customHeight="1">
      <c r="A3288" s="1" t="s">
        <v>2782</v>
      </c>
      <c r="B3288" s="1" t="s">
        <v>7155</v>
      </c>
      <c r="C3288" s="1" t="s">
        <v>7156</v>
      </c>
      <c r="D3288" s="1" t="s">
        <v>4162</v>
      </c>
      <c r="E3288" s="1" t="s">
        <v>10</v>
      </c>
      <c r="F3288" s="1" t="str">
        <f>IFERROR(__xludf.DUMMYFUNCTION("GOOGLETRANSLATE(C3288,""fr"",""en"")"),"#VALUE!")</f>
        <v>#VALUE!</v>
      </c>
    </row>
    <row r="3289" ht="15.75" customHeight="1">
      <c r="A3289" s="1" t="s">
        <v>2782</v>
      </c>
      <c r="B3289" s="1" t="s">
        <v>7157</v>
      </c>
      <c r="C3289" s="1" t="s">
        <v>7158</v>
      </c>
      <c r="D3289" s="1" t="s">
        <v>4162</v>
      </c>
      <c r="E3289" s="1" t="s">
        <v>10</v>
      </c>
      <c r="F3289" s="1" t="str">
        <f>IFERROR(__xludf.DUMMYFUNCTION("GOOGLETRANSLATE(C3289,""fr"",""en"")"),"#VALUE!")</f>
        <v>#VALUE!</v>
      </c>
    </row>
    <row r="3290" ht="15.75" customHeight="1">
      <c r="A3290" s="1" t="s">
        <v>2797</v>
      </c>
      <c r="B3290" s="1" t="s">
        <v>7159</v>
      </c>
      <c r="C3290" s="1" t="s">
        <v>7160</v>
      </c>
      <c r="D3290" s="1" t="s">
        <v>4162</v>
      </c>
      <c r="E3290" s="1" t="s">
        <v>10</v>
      </c>
      <c r="F3290" s="1" t="str">
        <f>IFERROR(__xludf.DUMMYFUNCTION("GOOGLETRANSLATE(C3290,""fr"",""en"")"),"#VALUE!")</f>
        <v>#VALUE!</v>
      </c>
    </row>
    <row r="3291" ht="15.75" customHeight="1">
      <c r="A3291" s="1" t="s">
        <v>2797</v>
      </c>
      <c r="B3291" s="1" t="s">
        <v>7161</v>
      </c>
      <c r="C3291" s="1" t="s">
        <v>7162</v>
      </c>
      <c r="D3291" s="1" t="s">
        <v>4162</v>
      </c>
      <c r="E3291" s="1" t="s">
        <v>10</v>
      </c>
      <c r="F3291" s="1" t="str">
        <f>IFERROR(__xludf.DUMMYFUNCTION("GOOGLETRANSLATE(C3291,""fr"",""en"")"),"#VALUE!")</f>
        <v>#VALUE!</v>
      </c>
    </row>
    <row r="3292" ht="15.75" customHeight="1">
      <c r="A3292" s="1" t="s">
        <v>2797</v>
      </c>
      <c r="B3292" s="1" t="s">
        <v>7163</v>
      </c>
      <c r="C3292" s="1" t="s">
        <v>7164</v>
      </c>
      <c r="D3292" s="1" t="s">
        <v>4162</v>
      </c>
      <c r="E3292" s="1" t="s">
        <v>10</v>
      </c>
      <c r="F3292" s="1" t="str">
        <f>IFERROR(__xludf.DUMMYFUNCTION("GOOGLETRANSLATE(C3292,""fr"",""en"")"),"#VALUE!")</f>
        <v>#VALUE!</v>
      </c>
    </row>
    <row r="3293" ht="15.75" customHeight="1">
      <c r="A3293" s="1" t="s">
        <v>2797</v>
      </c>
      <c r="B3293" s="1" t="s">
        <v>7165</v>
      </c>
      <c r="C3293" s="1" t="s">
        <v>7166</v>
      </c>
      <c r="D3293" s="1" t="s">
        <v>4162</v>
      </c>
      <c r="E3293" s="1" t="s">
        <v>10</v>
      </c>
      <c r="F3293" s="1" t="str">
        <f>IFERROR(__xludf.DUMMYFUNCTION("GOOGLETRANSLATE(C3293,""fr"",""en"")"),"#VALUE!")</f>
        <v>#VALUE!</v>
      </c>
    </row>
    <row r="3294" ht="15.75" customHeight="1">
      <c r="A3294" s="1" t="s">
        <v>2797</v>
      </c>
      <c r="B3294" s="1" t="s">
        <v>7167</v>
      </c>
      <c r="C3294" s="1" t="s">
        <v>7168</v>
      </c>
      <c r="D3294" s="1" t="s">
        <v>4162</v>
      </c>
      <c r="E3294" s="1" t="s">
        <v>10</v>
      </c>
      <c r="F3294" s="1" t="str">
        <f>IFERROR(__xludf.DUMMYFUNCTION("GOOGLETRANSLATE(C3294,""fr"",""en"")"),"#VALUE!")</f>
        <v>#VALUE!</v>
      </c>
    </row>
    <row r="3295" ht="15.75" customHeight="1">
      <c r="A3295" s="1" t="s">
        <v>2797</v>
      </c>
      <c r="B3295" s="1" t="s">
        <v>7169</v>
      </c>
      <c r="C3295" s="1" t="s">
        <v>7170</v>
      </c>
      <c r="D3295" s="1" t="s">
        <v>4162</v>
      </c>
      <c r="E3295" s="1" t="s">
        <v>10</v>
      </c>
      <c r="F3295" s="1" t="str">
        <f>IFERROR(__xludf.DUMMYFUNCTION("GOOGLETRANSLATE(C3295,""fr"",""en"")"),"#VALUE!")</f>
        <v>#VALUE!</v>
      </c>
    </row>
    <row r="3296" ht="15.75" customHeight="1">
      <c r="A3296" s="1" t="s">
        <v>2797</v>
      </c>
      <c r="B3296" s="1" t="s">
        <v>7171</v>
      </c>
      <c r="C3296" s="1" t="s">
        <v>7172</v>
      </c>
      <c r="D3296" s="1" t="s">
        <v>4162</v>
      </c>
      <c r="E3296" s="1" t="s">
        <v>10</v>
      </c>
      <c r="F3296" s="1" t="str">
        <f>IFERROR(__xludf.DUMMYFUNCTION("GOOGLETRANSLATE(C3296,""fr"",""en"")"),"#VALUE!")</f>
        <v>#VALUE!</v>
      </c>
    </row>
    <row r="3297" ht="15.75" customHeight="1">
      <c r="A3297" s="1" t="s">
        <v>2816</v>
      </c>
      <c r="B3297" s="1" t="s">
        <v>7173</v>
      </c>
      <c r="C3297" s="1" t="s">
        <v>7174</v>
      </c>
      <c r="D3297" s="1" t="s">
        <v>4162</v>
      </c>
      <c r="E3297" s="1" t="s">
        <v>10</v>
      </c>
      <c r="F3297" s="1" t="str">
        <f>IFERROR(__xludf.DUMMYFUNCTION("GOOGLETRANSLATE(C3297,""fr"",""en"")"),"#VALUE!")</f>
        <v>#VALUE!</v>
      </c>
    </row>
    <row r="3298" ht="15.75" customHeight="1">
      <c r="A3298" s="1" t="s">
        <v>2816</v>
      </c>
      <c r="B3298" s="1" t="s">
        <v>7175</v>
      </c>
      <c r="C3298" s="1" t="s">
        <v>7176</v>
      </c>
      <c r="D3298" s="1" t="s">
        <v>4162</v>
      </c>
      <c r="E3298" s="1" t="s">
        <v>10</v>
      </c>
      <c r="F3298" s="1" t="str">
        <f>IFERROR(__xludf.DUMMYFUNCTION("GOOGLETRANSLATE(C3298,""fr"",""en"")"),"#VALUE!")</f>
        <v>#VALUE!</v>
      </c>
    </row>
    <row r="3299" ht="15.75" customHeight="1">
      <c r="A3299" s="1" t="s">
        <v>2816</v>
      </c>
      <c r="B3299" s="1" t="s">
        <v>7177</v>
      </c>
      <c r="C3299" s="1" t="s">
        <v>7178</v>
      </c>
      <c r="D3299" s="1" t="s">
        <v>4162</v>
      </c>
      <c r="E3299" s="1" t="s">
        <v>10</v>
      </c>
      <c r="F3299" s="1" t="str">
        <f>IFERROR(__xludf.DUMMYFUNCTION("GOOGLETRANSLATE(C3299,""fr"",""en"")"),"#VALUE!")</f>
        <v>#VALUE!</v>
      </c>
    </row>
    <row r="3300" ht="15.75" customHeight="1">
      <c r="A3300" s="1" t="s">
        <v>2816</v>
      </c>
      <c r="B3300" s="1" t="s">
        <v>7179</v>
      </c>
      <c r="C3300" s="1" t="s">
        <v>7180</v>
      </c>
      <c r="D3300" s="1" t="s">
        <v>4162</v>
      </c>
      <c r="E3300" s="1" t="s">
        <v>10</v>
      </c>
      <c r="F3300" s="1" t="str">
        <f>IFERROR(__xludf.DUMMYFUNCTION("GOOGLETRANSLATE(C3300,""fr"",""en"")"),"#VALUE!")</f>
        <v>#VALUE!</v>
      </c>
    </row>
    <row r="3301" ht="15.75" customHeight="1">
      <c r="A3301" s="1" t="s">
        <v>2816</v>
      </c>
      <c r="B3301" s="1" t="s">
        <v>7181</v>
      </c>
      <c r="C3301" s="1" t="s">
        <v>7182</v>
      </c>
      <c r="D3301" s="1" t="s">
        <v>4162</v>
      </c>
      <c r="E3301" s="1" t="s">
        <v>10</v>
      </c>
      <c r="F3301" s="1" t="str">
        <f>IFERROR(__xludf.DUMMYFUNCTION("GOOGLETRANSLATE(C3301,""fr"",""en"")"),"#VALUE!")</f>
        <v>#VALUE!</v>
      </c>
    </row>
    <row r="3302" ht="15.75" customHeight="1">
      <c r="A3302" s="1" t="s">
        <v>2816</v>
      </c>
      <c r="B3302" s="1" t="s">
        <v>7183</v>
      </c>
      <c r="C3302" s="1" t="s">
        <v>7184</v>
      </c>
      <c r="D3302" s="1" t="s">
        <v>4162</v>
      </c>
      <c r="E3302" s="1" t="s">
        <v>10</v>
      </c>
      <c r="F3302" s="1" t="str">
        <f>IFERROR(__xludf.DUMMYFUNCTION("GOOGLETRANSLATE(C3302,""fr"",""en"")"),"#VALUE!")</f>
        <v>#VALUE!</v>
      </c>
    </row>
    <row r="3303" ht="15.75" customHeight="1">
      <c r="A3303" s="1" t="s">
        <v>2816</v>
      </c>
      <c r="B3303" s="1" t="s">
        <v>7185</v>
      </c>
      <c r="C3303" s="1" t="s">
        <v>7186</v>
      </c>
      <c r="D3303" s="1" t="s">
        <v>4162</v>
      </c>
      <c r="E3303" s="1" t="s">
        <v>10</v>
      </c>
      <c r="F3303" s="1" t="str">
        <f>IFERROR(__xludf.DUMMYFUNCTION("GOOGLETRANSLATE(C3303,""fr"",""en"")"),"#VALUE!")</f>
        <v>#VALUE!</v>
      </c>
    </row>
    <row r="3304" ht="15.75" customHeight="1">
      <c r="A3304" s="1" t="s">
        <v>2816</v>
      </c>
      <c r="B3304" s="1" t="s">
        <v>7187</v>
      </c>
      <c r="C3304" s="1" t="s">
        <v>7188</v>
      </c>
      <c r="D3304" s="1" t="s">
        <v>4162</v>
      </c>
      <c r="E3304" s="1" t="s">
        <v>10</v>
      </c>
      <c r="F3304" s="1" t="str">
        <f>IFERROR(__xludf.DUMMYFUNCTION("GOOGLETRANSLATE(C3304,""fr"",""en"")"),"#VALUE!")</f>
        <v>#VALUE!</v>
      </c>
    </row>
    <row r="3305" ht="15.75" customHeight="1">
      <c r="A3305" s="1" t="s">
        <v>2816</v>
      </c>
      <c r="B3305" s="1" t="s">
        <v>7189</v>
      </c>
      <c r="C3305" s="1" t="s">
        <v>7190</v>
      </c>
      <c r="D3305" s="1" t="s">
        <v>4162</v>
      </c>
      <c r="E3305" s="1" t="s">
        <v>10</v>
      </c>
      <c r="F3305" s="1" t="str">
        <f>IFERROR(__xludf.DUMMYFUNCTION("GOOGLETRANSLATE(C3305,""fr"",""en"")"),"#VALUE!")</f>
        <v>#VALUE!</v>
      </c>
    </row>
    <row r="3306" ht="15.75" customHeight="1">
      <c r="A3306" s="1" t="s">
        <v>2816</v>
      </c>
      <c r="B3306" s="1" t="s">
        <v>7191</v>
      </c>
      <c r="C3306" s="1" t="s">
        <v>7192</v>
      </c>
      <c r="D3306" s="1" t="s">
        <v>4162</v>
      </c>
      <c r="E3306" s="1" t="s">
        <v>10</v>
      </c>
      <c r="F3306" s="1" t="str">
        <f>IFERROR(__xludf.DUMMYFUNCTION("GOOGLETRANSLATE(C3306,""fr"",""en"")"),"#VALUE!")</f>
        <v>#VALUE!</v>
      </c>
    </row>
    <row r="3307" ht="15.75" customHeight="1">
      <c r="A3307" s="1" t="s">
        <v>2816</v>
      </c>
      <c r="B3307" s="1" t="s">
        <v>7193</v>
      </c>
      <c r="C3307" s="1" t="s">
        <v>7194</v>
      </c>
      <c r="D3307" s="1" t="s">
        <v>4162</v>
      </c>
      <c r="E3307" s="1" t="s">
        <v>10</v>
      </c>
      <c r="F3307" s="1" t="str">
        <f>IFERROR(__xludf.DUMMYFUNCTION("GOOGLETRANSLATE(C3307,""fr"",""en"")"),"#VALUE!")</f>
        <v>#VALUE!</v>
      </c>
    </row>
    <row r="3308" ht="15.75" customHeight="1">
      <c r="A3308" s="1" t="s">
        <v>2816</v>
      </c>
      <c r="B3308" s="1" t="s">
        <v>7195</v>
      </c>
      <c r="C3308" s="1" t="s">
        <v>7196</v>
      </c>
      <c r="D3308" s="1" t="s">
        <v>4162</v>
      </c>
      <c r="E3308" s="1" t="s">
        <v>10</v>
      </c>
      <c r="F3308" s="1" t="str">
        <f>IFERROR(__xludf.DUMMYFUNCTION("GOOGLETRANSLATE(C3308,""fr"",""en"")"),"#VALUE!")</f>
        <v>#VALUE!</v>
      </c>
    </row>
    <row r="3309" ht="15.75" customHeight="1">
      <c r="A3309" s="1" t="s">
        <v>2816</v>
      </c>
      <c r="B3309" s="1" t="s">
        <v>7197</v>
      </c>
      <c r="C3309" s="1" t="s">
        <v>7198</v>
      </c>
      <c r="D3309" s="1" t="s">
        <v>4162</v>
      </c>
      <c r="E3309" s="1" t="s">
        <v>10</v>
      </c>
      <c r="F3309" s="1" t="str">
        <f>IFERROR(__xludf.DUMMYFUNCTION("GOOGLETRANSLATE(C3309,""fr"",""en"")"),"#VALUE!")</f>
        <v>#VALUE!</v>
      </c>
    </row>
    <row r="3310" ht="15.75" customHeight="1">
      <c r="A3310" s="1" t="s">
        <v>2816</v>
      </c>
      <c r="B3310" s="1" t="s">
        <v>7199</v>
      </c>
      <c r="C3310" s="1" t="s">
        <v>7200</v>
      </c>
      <c r="D3310" s="1" t="s">
        <v>4162</v>
      </c>
      <c r="E3310" s="1" t="s">
        <v>10</v>
      </c>
      <c r="F3310" s="1" t="str">
        <f>IFERROR(__xludf.DUMMYFUNCTION("GOOGLETRANSLATE(C3310,""fr"",""en"")"),"#VALUE!")</f>
        <v>#VALUE!</v>
      </c>
    </row>
    <row r="3311" ht="15.75" customHeight="1">
      <c r="A3311" s="1" t="s">
        <v>2816</v>
      </c>
      <c r="B3311" s="1" t="s">
        <v>7201</v>
      </c>
      <c r="C3311" s="1" t="s">
        <v>7202</v>
      </c>
      <c r="D3311" s="1" t="s">
        <v>4162</v>
      </c>
      <c r="E3311" s="1" t="s">
        <v>10</v>
      </c>
      <c r="F3311" s="1" t="str">
        <f>IFERROR(__xludf.DUMMYFUNCTION("GOOGLETRANSLATE(C3311,""fr"",""en"")"),"#VALUE!")</f>
        <v>#VALUE!</v>
      </c>
    </row>
    <row r="3312" ht="15.75" customHeight="1">
      <c r="A3312" s="1" t="s">
        <v>2816</v>
      </c>
      <c r="B3312" s="1" t="s">
        <v>7203</v>
      </c>
      <c r="C3312" s="1" t="s">
        <v>7204</v>
      </c>
      <c r="D3312" s="1" t="s">
        <v>4162</v>
      </c>
      <c r="E3312" s="1" t="s">
        <v>10</v>
      </c>
      <c r="F3312" s="1" t="str">
        <f>IFERROR(__xludf.DUMMYFUNCTION("GOOGLETRANSLATE(C3312,""fr"",""en"")"),"#VALUE!")</f>
        <v>#VALUE!</v>
      </c>
    </row>
    <row r="3313" ht="15.75" customHeight="1">
      <c r="A3313" s="1" t="s">
        <v>2825</v>
      </c>
      <c r="B3313" s="1" t="s">
        <v>7205</v>
      </c>
      <c r="C3313" s="1" t="s">
        <v>7206</v>
      </c>
      <c r="D3313" s="1" t="s">
        <v>4162</v>
      </c>
      <c r="E3313" s="1" t="s">
        <v>10</v>
      </c>
      <c r="F3313" s="1" t="str">
        <f>IFERROR(__xludf.DUMMYFUNCTION("GOOGLETRANSLATE(C3313,""fr"",""en"")"),"#VALUE!")</f>
        <v>#VALUE!</v>
      </c>
    </row>
    <row r="3314" ht="15.75" customHeight="1">
      <c r="A3314" s="1" t="s">
        <v>2825</v>
      </c>
      <c r="B3314" s="1" t="s">
        <v>7207</v>
      </c>
      <c r="C3314" s="1" t="s">
        <v>7208</v>
      </c>
      <c r="D3314" s="1" t="s">
        <v>4162</v>
      </c>
      <c r="E3314" s="1" t="s">
        <v>10</v>
      </c>
      <c r="F3314" s="1" t="str">
        <f>IFERROR(__xludf.DUMMYFUNCTION("GOOGLETRANSLATE(C3314,""fr"",""en"")"),"#VALUE!")</f>
        <v>#VALUE!</v>
      </c>
    </row>
    <row r="3315" ht="15.75" customHeight="1">
      <c r="A3315" s="1" t="s">
        <v>2825</v>
      </c>
      <c r="B3315" s="1" t="s">
        <v>7209</v>
      </c>
      <c r="C3315" s="1" t="s">
        <v>7210</v>
      </c>
      <c r="D3315" s="1" t="s">
        <v>4162</v>
      </c>
      <c r="E3315" s="1" t="s">
        <v>10</v>
      </c>
      <c r="F3315" s="1" t="str">
        <f>IFERROR(__xludf.DUMMYFUNCTION("GOOGLETRANSLATE(C3315,""fr"",""en"")"),"#VALUE!")</f>
        <v>#VALUE!</v>
      </c>
    </row>
    <row r="3316" ht="15.75" customHeight="1">
      <c r="A3316" s="1" t="s">
        <v>2825</v>
      </c>
      <c r="B3316" s="1" t="s">
        <v>7211</v>
      </c>
      <c r="C3316" s="1" t="s">
        <v>7212</v>
      </c>
      <c r="D3316" s="1" t="s">
        <v>4162</v>
      </c>
      <c r="E3316" s="1" t="s">
        <v>10</v>
      </c>
      <c r="F3316" s="1" t="str">
        <f>IFERROR(__xludf.DUMMYFUNCTION("GOOGLETRANSLATE(C3316,""fr"",""en"")"),"#VALUE!")</f>
        <v>#VALUE!</v>
      </c>
    </row>
    <row r="3317" ht="15.75" customHeight="1">
      <c r="A3317" s="1" t="s">
        <v>2825</v>
      </c>
      <c r="B3317" s="1" t="s">
        <v>7213</v>
      </c>
      <c r="C3317" s="1" t="s">
        <v>7214</v>
      </c>
      <c r="D3317" s="1" t="s">
        <v>4162</v>
      </c>
      <c r="E3317" s="1" t="s">
        <v>10</v>
      </c>
      <c r="F3317" s="1" t="str">
        <f>IFERROR(__xludf.DUMMYFUNCTION("GOOGLETRANSLATE(C3317,""fr"",""en"")"),"I am happy with my insurance, in terms of price and services, I will advise direct insurance to friends. I am proud to be part of direct insurance and I can say that it is really advantageous")</f>
        <v>I am happy with my insurance, in terms of price and services, I will advise direct insurance to friends. I am proud to be part of direct insurance and I can say that it is really advantageous</v>
      </c>
    </row>
    <row r="3318" ht="15.75" customHeight="1">
      <c r="A3318" s="1" t="s">
        <v>2840</v>
      </c>
      <c r="B3318" s="1" t="s">
        <v>7215</v>
      </c>
      <c r="C3318" s="1" t="s">
        <v>7216</v>
      </c>
      <c r="D3318" s="1" t="s">
        <v>4162</v>
      </c>
      <c r="E3318" s="1" t="s">
        <v>10</v>
      </c>
      <c r="F3318" s="1" t="str">
        <f>IFERROR(__xludf.DUMMYFUNCTION("GOOGLETRANSLATE(C3318,""fr"",""en"")"),"#VALUE!")</f>
        <v>#VALUE!</v>
      </c>
    </row>
    <row r="3319" ht="15.75" customHeight="1">
      <c r="A3319" s="1" t="s">
        <v>2845</v>
      </c>
      <c r="B3319" s="1" t="s">
        <v>7217</v>
      </c>
      <c r="C3319" s="1" t="s">
        <v>7218</v>
      </c>
      <c r="D3319" s="1" t="s">
        <v>4162</v>
      </c>
      <c r="E3319" s="1" t="s">
        <v>10</v>
      </c>
      <c r="F3319" s="1" t="str">
        <f>IFERROR(__xludf.DUMMYFUNCTION("GOOGLETRANSLATE(C3319,""fr"",""en"")"),"#VALUE!")</f>
        <v>#VALUE!</v>
      </c>
    </row>
    <row r="3320" ht="15.75" customHeight="1">
      <c r="A3320" s="1" t="s">
        <v>2845</v>
      </c>
      <c r="B3320" s="1" t="s">
        <v>7219</v>
      </c>
      <c r="C3320" s="1" t="s">
        <v>7220</v>
      </c>
      <c r="D3320" s="1" t="s">
        <v>4162</v>
      </c>
      <c r="E3320" s="1" t="s">
        <v>10</v>
      </c>
      <c r="F3320" s="1" t="str">
        <f>IFERROR(__xludf.DUMMYFUNCTION("GOOGLETRANSLATE(C3320,""fr"",""en"")"),"#VALUE!")</f>
        <v>#VALUE!</v>
      </c>
    </row>
    <row r="3321" ht="15.75" customHeight="1">
      <c r="A3321" s="1" t="s">
        <v>2845</v>
      </c>
      <c r="B3321" s="1" t="s">
        <v>7221</v>
      </c>
      <c r="C3321" s="1" t="s">
        <v>7222</v>
      </c>
      <c r="D3321" s="1" t="s">
        <v>4162</v>
      </c>
      <c r="E3321" s="1" t="s">
        <v>10</v>
      </c>
      <c r="F3321" s="1" t="str">
        <f>IFERROR(__xludf.DUMMYFUNCTION("GOOGLETRANSLATE(C3321,""fr"",""en"")"),"#VALUE!")</f>
        <v>#VALUE!</v>
      </c>
    </row>
    <row r="3322" ht="15.75" customHeight="1">
      <c r="A3322" s="1" t="s">
        <v>2845</v>
      </c>
      <c r="B3322" s="1" t="s">
        <v>7223</v>
      </c>
      <c r="C3322" s="1" t="s">
        <v>7224</v>
      </c>
      <c r="D3322" s="1" t="s">
        <v>4162</v>
      </c>
      <c r="E3322" s="1" t="s">
        <v>10</v>
      </c>
      <c r="F3322" s="1" t="str">
        <f>IFERROR(__xludf.DUMMYFUNCTION("GOOGLETRANSLATE(C3322,""fr"",""en"")"),"#VALUE!")</f>
        <v>#VALUE!</v>
      </c>
    </row>
    <row r="3323" ht="15.75" customHeight="1">
      <c r="A3323" s="1" t="s">
        <v>2845</v>
      </c>
      <c r="B3323" s="1" t="s">
        <v>7225</v>
      </c>
      <c r="C3323" s="1" t="s">
        <v>7226</v>
      </c>
      <c r="D3323" s="1" t="s">
        <v>4162</v>
      </c>
      <c r="E3323" s="1" t="s">
        <v>10</v>
      </c>
      <c r="F3323" s="1" t="str">
        <f>IFERROR(__xludf.DUMMYFUNCTION("GOOGLETRANSLATE(C3323,""fr"",""en"")"),"#VALUE!")</f>
        <v>#VALUE!</v>
      </c>
    </row>
    <row r="3324" ht="15.75" customHeight="1">
      <c r="A3324" s="1" t="s">
        <v>2845</v>
      </c>
      <c r="B3324" s="1" t="s">
        <v>7227</v>
      </c>
      <c r="C3324" s="1" t="s">
        <v>7228</v>
      </c>
      <c r="D3324" s="1" t="s">
        <v>4162</v>
      </c>
      <c r="E3324" s="1" t="s">
        <v>10</v>
      </c>
      <c r="F3324" s="1" t="str">
        <f>IFERROR(__xludf.DUMMYFUNCTION("GOOGLETRANSLATE(C3324,""fr"",""en"")"),"#VALUE!")</f>
        <v>#VALUE!</v>
      </c>
    </row>
    <row r="3325" ht="15.75" customHeight="1">
      <c r="A3325" s="1" t="s">
        <v>2845</v>
      </c>
      <c r="B3325" s="1" t="s">
        <v>7229</v>
      </c>
      <c r="C3325" s="1" t="s">
        <v>7230</v>
      </c>
      <c r="D3325" s="1" t="s">
        <v>4162</v>
      </c>
      <c r="E3325" s="1" t="s">
        <v>10</v>
      </c>
      <c r="F3325" s="1" t="str">
        <f>IFERROR(__xludf.DUMMYFUNCTION("GOOGLETRANSLATE(C3325,""fr"",""en"")"),"For the moment nothing to say, it seems to be perfect, fast and not expensive. Let's wait for a claim to come back to this opinion, to know real efficiency.")</f>
        <v>For the moment nothing to say, it seems to be perfect, fast and not expensive. Let's wait for a claim to come back to this opinion, to know real efficiency.</v>
      </c>
    </row>
    <row r="3326" ht="15.75" customHeight="1">
      <c r="A3326" s="1" t="s">
        <v>2845</v>
      </c>
      <c r="B3326" s="1" t="s">
        <v>7231</v>
      </c>
      <c r="C3326" s="1" t="s">
        <v>7232</v>
      </c>
      <c r="D3326" s="1" t="s">
        <v>4162</v>
      </c>
      <c r="E3326" s="1" t="s">
        <v>10</v>
      </c>
      <c r="F3326" s="1" t="str">
        <f>IFERROR(__xludf.DUMMYFUNCTION("GOOGLETRANSLATE(C3326,""fr"",""en"")"),"I am satisfied but the prices are still excessive.
Quick response to the phone in the event of a claim. But I made price comparison for my vehicle and olive assurance for example my dear. But as long as no worries I remain unless price becomes more exorbi"&amp;"tant")</f>
        <v>I am satisfied but the prices are still excessive.
Quick response to the phone in the event of a claim. But I made price comparison for my vehicle and olive assurance for example my dear. But as long as no worries I remain unless price becomes more exorbitant</v>
      </c>
    </row>
    <row r="3327" ht="15.75" customHeight="1">
      <c r="A3327" s="1" t="s">
        <v>2856</v>
      </c>
      <c r="B3327" s="1" t="s">
        <v>7233</v>
      </c>
      <c r="C3327" s="1" t="s">
        <v>7234</v>
      </c>
      <c r="D3327" s="1" t="s">
        <v>4162</v>
      </c>
      <c r="E3327" s="1" t="s">
        <v>10</v>
      </c>
      <c r="F3327" s="1" t="str">
        <f>IFERROR(__xludf.DUMMYFUNCTION("GOOGLETRANSLATE(C3327,""fr"",""en"")"),"#VALUE!")</f>
        <v>#VALUE!</v>
      </c>
    </row>
    <row r="3328" ht="15.75" customHeight="1">
      <c r="A3328" s="1" t="s">
        <v>2856</v>
      </c>
      <c r="B3328" s="1" t="s">
        <v>7235</v>
      </c>
      <c r="C3328" s="1" t="s">
        <v>7236</v>
      </c>
      <c r="D3328" s="1" t="s">
        <v>4162</v>
      </c>
      <c r="E3328" s="1" t="s">
        <v>10</v>
      </c>
      <c r="F3328" s="1" t="str">
        <f>IFERROR(__xludf.DUMMYFUNCTION("GOOGLETRANSLATE(C3328,""fr"",""en"")"),"#VALUE!")</f>
        <v>#VALUE!</v>
      </c>
    </row>
    <row r="3329" ht="15.75" customHeight="1">
      <c r="A3329" s="1" t="s">
        <v>2856</v>
      </c>
      <c r="B3329" s="1" t="s">
        <v>7237</v>
      </c>
      <c r="C3329" s="1" t="s">
        <v>7238</v>
      </c>
      <c r="D3329" s="1" t="s">
        <v>4162</v>
      </c>
      <c r="E3329" s="1" t="s">
        <v>10</v>
      </c>
      <c r="F3329" s="1" t="str">
        <f>IFERROR(__xludf.DUMMYFUNCTION("GOOGLETRANSLATE(C3329,""fr"",""en"")"),"#VALUE!")</f>
        <v>#VALUE!</v>
      </c>
    </row>
    <row r="3330" ht="15.75" customHeight="1">
      <c r="A3330" s="1" t="s">
        <v>2856</v>
      </c>
      <c r="B3330" s="1" t="s">
        <v>7239</v>
      </c>
      <c r="C3330" s="1" t="s">
        <v>7240</v>
      </c>
      <c r="D3330" s="1" t="s">
        <v>4162</v>
      </c>
      <c r="E3330" s="1" t="s">
        <v>10</v>
      </c>
      <c r="F3330" s="1" t="str">
        <f>IFERROR(__xludf.DUMMYFUNCTION("GOOGLETRANSLATE(C3330,""fr"",""en"")"),"#VALUE!")</f>
        <v>#VALUE!</v>
      </c>
    </row>
    <row r="3331" ht="15.75" customHeight="1">
      <c r="A3331" s="1" t="s">
        <v>2856</v>
      </c>
      <c r="B3331" s="1" t="s">
        <v>7241</v>
      </c>
      <c r="C3331" s="1" t="s">
        <v>7242</v>
      </c>
      <c r="D3331" s="1" t="s">
        <v>4162</v>
      </c>
      <c r="E3331" s="1" t="s">
        <v>10</v>
      </c>
      <c r="F3331" s="1" t="str">
        <f>IFERROR(__xludf.DUMMYFUNCTION("GOOGLETRANSLATE(C3331,""fr"",""en"")"),"#VALUE!")</f>
        <v>#VALUE!</v>
      </c>
    </row>
    <row r="3332" ht="15.75" customHeight="1">
      <c r="A3332" s="1" t="s">
        <v>2856</v>
      </c>
      <c r="B3332" s="1" t="s">
        <v>7243</v>
      </c>
      <c r="C3332" s="1" t="s">
        <v>7244</v>
      </c>
      <c r="D3332" s="1" t="s">
        <v>4162</v>
      </c>
      <c r="E3332" s="1" t="s">
        <v>10</v>
      </c>
      <c r="F3332" s="1" t="str">
        <f>IFERROR(__xludf.DUMMYFUNCTION("GOOGLETRANSLATE(C3332,""fr"",""en"")"),"#VALUE!")</f>
        <v>#VALUE!</v>
      </c>
    </row>
    <row r="3333" ht="15.75" customHeight="1">
      <c r="A3333" s="1" t="s">
        <v>2856</v>
      </c>
      <c r="B3333" s="1" t="s">
        <v>7245</v>
      </c>
      <c r="C3333" s="1" t="s">
        <v>7246</v>
      </c>
      <c r="D3333" s="1" t="s">
        <v>4162</v>
      </c>
      <c r="E3333" s="1" t="s">
        <v>10</v>
      </c>
      <c r="F3333" s="1" t="str">
        <f>IFERROR(__xludf.DUMMYFUNCTION("GOOGLETRANSLATE(C3333,""fr"",""en"")"),"#VALUE!")</f>
        <v>#VALUE!</v>
      </c>
    </row>
    <row r="3334" ht="15.75" customHeight="1">
      <c r="A3334" s="1" t="s">
        <v>2856</v>
      </c>
      <c r="B3334" s="1" t="s">
        <v>7247</v>
      </c>
      <c r="C3334" s="1" t="s">
        <v>7248</v>
      </c>
      <c r="D3334" s="1" t="s">
        <v>4162</v>
      </c>
      <c r="E3334" s="1" t="s">
        <v>10</v>
      </c>
      <c r="F3334" s="1" t="str">
        <f>IFERROR(__xludf.DUMMYFUNCTION("GOOGLETRANSLATE(C3334,""fr"",""en"")"),"#VALUE!")</f>
        <v>#VALUE!</v>
      </c>
    </row>
    <row r="3335" ht="15.75" customHeight="1">
      <c r="A3335" s="1" t="s">
        <v>2856</v>
      </c>
      <c r="B3335" s="1" t="s">
        <v>7249</v>
      </c>
      <c r="C3335" s="1" t="s">
        <v>7250</v>
      </c>
      <c r="D3335" s="1" t="s">
        <v>4162</v>
      </c>
      <c r="E3335" s="1" t="s">
        <v>10</v>
      </c>
      <c r="F3335" s="1" t="str">
        <f>IFERROR(__xludf.DUMMYFUNCTION("GOOGLETRANSLATE(C3335,""fr"",""en"")"),"#VALUE!")</f>
        <v>#VALUE!</v>
      </c>
    </row>
    <row r="3336" ht="15.75" customHeight="1">
      <c r="A3336" s="1" t="s">
        <v>2867</v>
      </c>
      <c r="B3336" s="1" t="s">
        <v>7251</v>
      </c>
      <c r="C3336" s="1" t="s">
        <v>7252</v>
      </c>
      <c r="D3336" s="1" t="s">
        <v>4162</v>
      </c>
      <c r="E3336" s="1" t="s">
        <v>10</v>
      </c>
      <c r="F3336" s="1" t="str">
        <f>IFERROR(__xludf.DUMMYFUNCTION("GOOGLETRANSLATE(C3336,""fr"",""en"")"),"#VALUE!")</f>
        <v>#VALUE!</v>
      </c>
    </row>
    <row r="3337" ht="15.75" customHeight="1">
      <c r="A3337" s="1" t="s">
        <v>2867</v>
      </c>
      <c r="B3337" s="1" t="s">
        <v>7253</v>
      </c>
      <c r="C3337" s="1" t="s">
        <v>7254</v>
      </c>
      <c r="D3337" s="1" t="s">
        <v>4162</v>
      </c>
      <c r="E3337" s="1" t="s">
        <v>10</v>
      </c>
      <c r="F3337" s="1" t="str">
        <f>IFERROR(__xludf.DUMMYFUNCTION("GOOGLETRANSLATE(C3337,""fr"",""en"")"),"#VALUE!")</f>
        <v>#VALUE!</v>
      </c>
    </row>
    <row r="3338" ht="15.75" customHeight="1">
      <c r="A3338" s="1" t="s">
        <v>2867</v>
      </c>
      <c r="B3338" s="1" t="s">
        <v>7255</v>
      </c>
      <c r="C3338" s="1" t="s">
        <v>7256</v>
      </c>
      <c r="D3338" s="1" t="s">
        <v>4162</v>
      </c>
      <c r="E3338" s="1" t="s">
        <v>10</v>
      </c>
      <c r="F3338" s="1" t="str">
        <f>IFERROR(__xludf.DUMMYFUNCTION("GOOGLETRANSLATE(C3338,""fr"",""en"")"),"#VALUE!")</f>
        <v>#VALUE!</v>
      </c>
    </row>
    <row r="3339" ht="15.75" customHeight="1">
      <c r="A3339" s="1" t="s">
        <v>2867</v>
      </c>
      <c r="B3339" s="1" t="s">
        <v>7257</v>
      </c>
      <c r="C3339" s="1" t="s">
        <v>7258</v>
      </c>
      <c r="D3339" s="1" t="s">
        <v>4162</v>
      </c>
      <c r="E3339" s="1" t="s">
        <v>10</v>
      </c>
      <c r="F3339" s="1" t="str">
        <f>IFERROR(__xludf.DUMMYFUNCTION("GOOGLETRANSLATE(C3339,""fr"",""en"")"),"#VALUE!")</f>
        <v>#VALUE!</v>
      </c>
    </row>
    <row r="3340" ht="15.75" customHeight="1">
      <c r="A3340" s="1" t="s">
        <v>2867</v>
      </c>
      <c r="B3340" s="1" t="s">
        <v>7259</v>
      </c>
      <c r="C3340" s="1" t="s">
        <v>7260</v>
      </c>
      <c r="D3340" s="1" t="s">
        <v>4162</v>
      </c>
      <c r="E3340" s="1" t="s">
        <v>10</v>
      </c>
      <c r="F3340" s="1" t="str">
        <f>IFERROR(__xludf.DUMMYFUNCTION("GOOGLETRANSLATE(C3340,""fr"",""en"")"),"#VALUE!")</f>
        <v>#VALUE!</v>
      </c>
    </row>
    <row r="3341" ht="15.75" customHeight="1">
      <c r="A3341" s="1" t="s">
        <v>2867</v>
      </c>
      <c r="B3341" s="1" t="s">
        <v>7261</v>
      </c>
      <c r="C3341" s="1" t="s">
        <v>7262</v>
      </c>
      <c r="D3341" s="1" t="s">
        <v>4162</v>
      </c>
      <c r="E3341" s="1" t="s">
        <v>10</v>
      </c>
      <c r="F3341" s="1" t="str">
        <f>IFERROR(__xludf.DUMMYFUNCTION("GOOGLETRANSLATE(C3341,""fr"",""en"")"),"#VALUE!")</f>
        <v>#VALUE!</v>
      </c>
    </row>
    <row r="3342" ht="15.75" customHeight="1">
      <c r="A3342" s="1" t="s">
        <v>2867</v>
      </c>
      <c r="B3342" s="1" t="s">
        <v>7263</v>
      </c>
      <c r="C3342" s="1" t="s">
        <v>7264</v>
      </c>
      <c r="D3342" s="1" t="s">
        <v>4162</v>
      </c>
      <c r="E3342" s="1" t="s">
        <v>10</v>
      </c>
      <c r="F3342" s="1" t="str">
        <f>IFERROR(__xludf.DUMMYFUNCTION("GOOGLETRANSLATE(C3342,""fr"",""en"")"),"#VALUE!")</f>
        <v>#VALUE!</v>
      </c>
    </row>
    <row r="3343" ht="15.75" customHeight="1">
      <c r="A3343" s="1" t="s">
        <v>2867</v>
      </c>
      <c r="B3343" s="1" t="s">
        <v>7265</v>
      </c>
      <c r="C3343" s="1" t="s">
        <v>7266</v>
      </c>
      <c r="D3343" s="1" t="s">
        <v>4162</v>
      </c>
      <c r="E3343" s="1" t="s">
        <v>10</v>
      </c>
      <c r="F3343" s="1" t="str">
        <f>IFERROR(__xludf.DUMMYFUNCTION("GOOGLETRANSLATE(C3343,""fr"",""en"")"),"The person on the phone was very pleasant, attentive and very professional. Nothing to say except that the price is a little too high but good apart")</f>
        <v>The person on the phone was very pleasant, attentive and very professional. Nothing to say except that the price is a little too high but good apart</v>
      </c>
    </row>
    <row r="3344" ht="15.75" customHeight="1">
      <c r="A3344" s="1" t="s">
        <v>2867</v>
      </c>
      <c r="B3344" s="1" t="s">
        <v>7267</v>
      </c>
      <c r="C3344" s="1" t="s">
        <v>7268</v>
      </c>
      <c r="D3344" s="1" t="s">
        <v>4162</v>
      </c>
      <c r="E3344" s="1" t="s">
        <v>10</v>
      </c>
      <c r="F3344" s="1" t="str">
        <f>IFERROR(__xludf.DUMMYFUNCTION("GOOGLETRANSLATE(C3344,""fr"",""en"")"),"#VALUE!")</f>
        <v>#VALUE!</v>
      </c>
    </row>
    <row r="3345" ht="15.75" customHeight="1">
      <c r="A3345" s="1" t="s">
        <v>2867</v>
      </c>
      <c r="B3345" s="1" t="s">
        <v>7269</v>
      </c>
      <c r="C3345" s="1" t="s">
        <v>7270</v>
      </c>
      <c r="D3345" s="1" t="s">
        <v>4162</v>
      </c>
      <c r="E3345" s="1" t="s">
        <v>10</v>
      </c>
      <c r="F3345" s="1" t="str">
        <f>IFERROR(__xludf.DUMMYFUNCTION("GOOGLETRANSLATE(C3345,""fr"",""en"")"),"#VALUE!")</f>
        <v>#VALUE!</v>
      </c>
    </row>
    <row r="3346" ht="15.75" customHeight="1">
      <c r="A3346" s="1" t="s">
        <v>2867</v>
      </c>
      <c r="B3346" s="1" t="s">
        <v>7271</v>
      </c>
      <c r="C3346" s="1" t="s">
        <v>7272</v>
      </c>
      <c r="D3346" s="1" t="s">
        <v>4162</v>
      </c>
      <c r="E3346" s="1" t="s">
        <v>10</v>
      </c>
      <c r="F3346" s="1" t="str">
        <f>IFERROR(__xludf.DUMMYFUNCTION("GOOGLETRANSLATE(C3346,""fr"",""en"")"),"#VALUE!")</f>
        <v>#VALUE!</v>
      </c>
    </row>
    <row r="3347" ht="15.75" customHeight="1">
      <c r="A3347" s="1" t="s">
        <v>2884</v>
      </c>
      <c r="B3347" s="1" t="s">
        <v>7273</v>
      </c>
      <c r="C3347" s="1" t="s">
        <v>7274</v>
      </c>
      <c r="D3347" s="1" t="s">
        <v>4162</v>
      </c>
      <c r="E3347" s="1" t="s">
        <v>10</v>
      </c>
      <c r="F3347" s="1" t="str">
        <f>IFERROR(__xludf.DUMMYFUNCTION("GOOGLETRANSLATE(C3347,""fr"",""en"")"),"#VALUE!")</f>
        <v>#VALUE!</v>
      </c>
    </row>
    <row r="3348" ht="15.75" customHeight="1">
      <c r="A3348" s="1" t="s">
        <v>2884</v>
      </c>
      <c r="B3348" s="1" t="s">
        <v>7275</v>
      </c>
      <c r="C3348" s="1" t="s">
        <v>7276</v>
      </c>
      <c r="D3348" s="1" t="s">
        <v>4162</v>
      </c>
      <c r="E3348" s="1" t="s">
        <v>10</v>
      </c>
      <c r="F3348" s="1" t="str">
        <f>IFERROR(__xludf.DUMMYFUNCTION("GOOGLETRANSLATE(C3348,""fr"",""en"")"),"#VALUE!")</f>
        <v>#VALUE!</v>
      </c>
    </row>
    <row r="3349" ht="15.75" customHeight="1">
      <c r="A3349" s="1" t="s">
        <v>2884</v>
      </c>
      <c r="B3349" s="1" t="s">
        <v>7277</v>
      </c>
      <c r="C3349" s="1" t="s">
        <v>7278</v>
      </c>
      <c r="D3349" s="1" t="s">
        <v>4162</v>
      </c>
      <c r="E3349" s="1" t="s">
        <v>10</v>
      </c>
      <c r="F3349" s="1" t="str">
        <f>IFERROR(__xludf.DUMMYFUNCTION("GOOGLETRANSLATE(C3349,""fr"",""en"")"),"#VALUE!")</f>
        <v>#VALUE!</v>
      </c>
    </row>
    <row r="3350" ht="15.75" customHeight="1">
      <c r="A3350" s="1" t="s">
        <v>2884</v>
      </c>
      <c r="B3350" s="1" t="s">
        <v>7279</v>
      </c>
      <c r="C3350" s="1" t="s">
        <v>7280</v>
      </c>
      <c r="D3350" s="1" t="s">
        <v>4162</v>
      </c>
      <c r="E3350" s="1" t="s">
        <v>10</v>
      </c>
      <c r="F3350" s="1" t="str">
        <f>IFERROR(__xludf.DUMMYFUNCTION("GOOGLETRANSLATE(C3350,""fr"",""en"")"),"#VALUE!")</f>
        <v>#VALUE!</v>
      </c>
    </row>
    <row r="3351" ht="15.75" customHeight="1">
      <c r="A3351" s="1" t="s">
        <v>2884</v>
      </c>
      <c r="B3351" s="1" t="s">
        <v>7281</v>
      </c>
      <c r="C3351" s="1" t="s">
        <v>7282</v>
      </c>
      <c r="D3351" s="1" t="s">
        <v>4162</v>
      </c>
      <c r="E3351" s="1" t="s">
        <v>10</v>
      </c>
      <c r="F3351" s="1" t="str">
        <f>IFERROR(__xludf.DUMMYFUNCTION("GOOGLETRANSLATE(C3351,""fr"",""en"")"),"#VALUE!")</f>
        <v>#VALUE!</v>
      </c>
    </row>
    <row r="3352" ht="15.75" customHeight="1">
      <c r="A3352" s="1" t="s">
        <v>2884</v>
      </c>
      <c r="B3352" s="1" t="s">
        <v>7283</v>
      </c>
      <c r="C3352" s="1" t="s">
        <v>7284</v>
      </c>
      <c r="D3352" s="1" t="s">
        <v>4162</v>
      </c>
      <c r="E3352" s="1" t="s">
        <v>10</v>
      </c>
      <c r="F3352" s="1" t="str">
        <f>IFERROR(__xludf.DUMMYFUNCTION("GOOGLETRANSLATE(C3352,""fr"",""en"")"),"#VALUE!")</f>
        <v>#VALUE!</v>
      </c>
    </row>
    <row r="3353" ht="15.75" customHeight="1">
      <c r="A3353" s="1" t="s">
        <v>2884</v>
      </c>
      <c r="B3353" s="1" t="s">
        <v>7285</v>
      </c>
      <c r="C3353" s="1" t="s">
        <v>7286</v>
      </c>
      <c r="D3353" s="1" t="s">
        <v>4162</v>
      </c>
      <c r="E3353" s="1" t="s">
        <v>10</v>
      </c>
      <c r="F3353" s="1" t="str">
        <f>IFERROR(__xludf.DUMMYFUNCTION("GOOGLETRANSLATE(C3353,""fr"",""en"")"),"#VALUE!")</f>
        <v>#VALUE!</v>
      </c>
    </row>
    <row r="3354" ht="15.75" customHeight="1">
      <c r="A3354" s="1" t="s">
        <v>2884</v>
      </c>
      <c r="B3354" s="1" t="s">
        <v>7287</v>
      </c>
      <c r="C3354" s="1" t="s">
        <v>7288</v>
      </c>
      <c r="D3354" s="1" t="s">
        <v>4162</v>
      </c>
      <c r="E3354" s="1" t="s">
        <v>10</v>
      </c>
      <c r="F3354" s="1" t="str">
        <f>IFERROR(__xludf.DUMMYFUNCTION("GOOGLETRANSLATE(C3354,""fr"",""en"")"),"Everything is going super well with you as long as we are not responsible ... I had a problem with the ice of ice, for which I had the honesty to say it, you did not want to know, even By paying the franchise")</f>
        <v>Everything is going super well with you as long as we are not responsible ... I had a problem with the ice of ice, for which I had the honesty to say it, you did not want to know, even By paying the franchise</v>
      </c>
    </row>
    <row r="3355" ht="15.75" customHeight="1">
      <c r="A3355" s="1" t="s">
        <v>2884</v>
      </c>
      <c r="B3355" s="1" t="s">
        <v>7289</v>
      </c>
      <c r="C3355" s="1" t="s">
        <v>7290</v>
      </c>
      <c r="D3355" s="1" t="s">
        <v>4162</v>
      </c>
      <c r="E3355" s="1" t="s">
        <v>10</v>
      </c>
      <c r="F3355" s="1" t="str">
        <f>IFERROR(__xludf.DUMMYFUNCTION("GOOGLETRANSLATE(C3355,""fr"",""en"")"),"#VALUE!")</f>
        <v>#VALUE!</v>
      </c>
    </row>
    <row r="3356" ht="15.75" customHeight="1">
      <c r="A3356" s="1" t="s">
        <v>2884</v>
      </c>
      <c r="B3356" s="1" t="s">
        <v>7291</v>
      </c>
      <c r="C3356" s="1" t="s">
        <v>7292</v>
      </c>
      <c r="D3356" s="1" t="s">
        <v>4162</v>
      </c>
      <c r="E3356" s="1" t="s">
        <v>10</v>
      </c>
      <c r="F3356" s="1" t="str">
        <f>IFERROR(__xludf.DUMMYFUNCTION("GOOGLETRANSLATE(C3356,""fr"",""en"")"),"#VALUE!")</f>
        <v>#VALUE!</v>
      </c>
    </row>
    <row r="3357" ht="15.75" customHeight="1">
      <c r="A3357" s="1" t="s">
        <v>2884</v>
      </c>
      <c r="B3357" s="1" t="s">
        <v>7293</v>
      </c>
      <c r="C3357" s="1" t="s">
        <v>7294</v>
      </c>
      <c r="D3357" s="1" t="s">
        <v>4162</v>
      </c>
      <c r="E3357" s="1" t="s">
        <v>10</v>
      </c>
      <c r="F3357" s="1" t="str">
        <f>IFERROR(__xludf.DUMMYFUNCTION("GOOGLETRANSLATE(C3357,""fr"",""en"")"),"#VALUE!")</f>
        <v>#VALUE!</v>
      </c>
    </row>
    <row r="3358" ht="15.75" customHeight="1">
      <c r="A3358" s="1" t="s">
        <v>2884</v>
      </c>
      <c r="B3358" s="1" t="s">
        <v>7295</v>
      </c>
      <c r="C3358" s="1" t="s">
        <v>7296</v>
      </c>
      <c r="D3358" s="1" t="s">
        <v>4162</v>
      </c>
      <c r="E3358" s="1" t="s">
        <v>10</v>
      </c>
      <c r="F3358" s="1" t="str">
        <f>IFERROR(__xludf.DUMMYFUNCTION("GOOGLETRANSLATE(C3358,""fr"",""en"")"),"#VALUE!")</f>
        <v>#VALUE!</v>
      </c>
    </row>
    <row r="3359" ht="15.75" customHeight="1">
      <c r="A3359" s="1" t="s">
        <v>2884</v>
      </c>
      <c r="B3359" s="1" t="s">
        <v>7297</v>
      </c>
      <c r="C3359" s="1" t="s">
        <v>7298</v>
      </c>
      <c r="D3359" s="1" t="s">
        <v>4162</v>
      </c>
      <c r="E3359" s="1" t="s">
        <v>10</v>
      </c>
      <c r="F3359" s="1" t="str">
        <f>IFERROR(__xludf.DUMMYFUNCTION("GOOGLETRANSLATE(C3359,""fr"",""en"")"),"#VALUE!")</f>
        <v>#VALUE!</v>
      </c>
    </row>
    <row r="3360" ht="15.75" customHeight="1">
      <c r="A3360" s="1" t="s">
        <v>2895</v>
      </c>
      <c r="B3360" s="1" t="s">
        <v>7299</v>
      </c>
      <c r="C3360" s="1" t="s">
        <v>7300</v>
      </c>
      <c r="D3360" s="1" t="s">
        <v>4162</v>
      </c>
      <c r="E3360" s="1" t="s">
        <v>10</v>
      </c>
      <c r="F3360" s="1" t="str">
        <f>IFERROR(__xludf.DUMMYFUNCTION("GOOGLETRANSLATE(C3360,""fr"",""en"")"),"#VALUE!")</f>
        <v>#VALUE!</v>
      </c>
    </row>
    <row r="3361" ht="15.75" customHeight="1">
      <c r="A3361" s="1" t="s">
        <v>2895</v>
      </c>
      <c r="B3361" s="1" t="s">
        <v>7301</v>
      </c>
      <c r="C3361" s="1" t="s">
        <v>7302</v>
      </c>
      <c r="D3361" s="1" t="s">
        <v>4162</v>
      </c>
      <c r="E3361" s="1" t="s">
        <v>10</v>
      </c>
      <c r="F3361" s="1" t="str">
        <f>IFERROR(__xludf.DUMMYFUNCTION("GOOGLETRANSLATE(C3361,""fr"",""en"")"),"#VALUE!")</f>
        <v>#VALUE!</v>
      </c>
    </row>
    <row r="3362" ht="15.75" customHeight="1">
      <c r="A3362" s="1" t="s">
        <v>2895</v>
      </c>
      <c r="B3362" s="1" t="s">
        <v>7303</v>
      </c>
      <c r="C3362" s="1" t="s">
        <v>7304</v>
      </c>
      <c r="D3362" s="1" t="s">
        <v>4162</v>
      </c>
      <c r="E3362" s="1" t="s">
        <v>10</v>
      </c>
      <c r="F3362" s="1" t="str">
        <f>IFERROR(__xludf.DUMMYFUNCTION("GOOGLETRANSLATE(C3362,""fr"",""en"")"),"#VALUE!")</f>
        <v>#VALUE!</v>
      </c>
    </row>
    <row r="3363" ht="15.75" customHeight="1">
      <c r="A3363" s="1" t="s">
        <v>2895</v>
      </c>
      <c r="B3363" s="1" t="s">
        <v>7305</v>
      </c>
      <c r="C3363" s="1" t="s">
        <v>7306</v>
      </c>
      <c r="D3363" s="1" t="s">
        <v>4162</v>
      </c>
      <c r="E3363" s="1" t="s">
        <v>10</v>
      </c>
      <c r="F3363" s="1" t="str">
        <f>IFERROR(__xludf.DUMMYFUNCTION("GOOGLETRANSLATE(C3363,""fr"",""en"")"),"I am very dissatisfied with direct insurance services and I will terminate my contracts very quickly!
Whenever I opened a file it was not covered by my contract despite the subscription to the option.")</f>
        <v>I am very dissatisfied with direct insurance services and I will terminate my contracts very quickly!
Whenever I opened a file it was not covered by my contract despite the subscription to the option.</v>
      </c>
    </row>
    <row r="3364" ht="15.75" customHeight="1">
      <c r="A3364" s="1" t="s">
        <v>2895</v>
      </c>
      <c r="B3364" s="1" t="s">
        <v>7307</v>
      </c>
      <c r="C3364" s="1" t="s">
        <v>7308</v>
      </c>
      <c r="D3364" s="1" t="s">
        <v>4162</v>
      </c>
      <c r="E3364" s="1" t="s">
        <v>10</v>
      </c>
      <c r="F3364" s="1" t="str">
        <f>IFERROR(__xludf.DUMMYFUNCTION("GOOGLETRANSLATE(C3364,""fr"",""en"")"),"#VALUE!")</f>
        <v>#VALUE!</v>
      </c>
    </row>
    <row r="3365" ht="15.75" customHeight="1">
      <c r="A3365" s="1" t="s">
        <v>2895</v>
      </c>
      <c r="B3365" s="1" t="s">
        <v>7309</v>
      </c>
      <c r="C3365" s="1" t="s">
        <v>7310</v>
      </c>
      <c r="D3365" s="1" t="s">
        <v>4162</v>
      </c>
      <c r="E3365" s="1" t="s">
        <v>10</v>
      </c>
      <c r="F3365" s="1" t="str">
        <f>IFERROR(__xludf.DUMMYFUNCTION("GOOGLETRANSLATE(C3365,""fr"",""en"")"),"#VALUE!")</f>
        <v>#VALUE!</v>
      </c>
    </row>
    <row r="3366" ht="15.75" customHeight="1">
      <c r="A3366" s="1" t="s">
        <v>2895</v>
      </c>
      <c r="B3366" s="1" t="s">
        <v>7311</v>
      </c>
      <c r="C3366" s="1" t="s">
        <v>7312</v>
      </c>
      <c r="D3366" s="1" t="s">
        <v>4162</v>
      </c>
      <c r="E3366" s="1" t="s">
        <v>10</v>
      </c>
      <c r="F3366" s="1" t="str">
        <f>IFERROR(__xludf.DUMMYFUNCTION("GOOGLETRANSLATE(C3366,""fr"",""en"")"),"#VALUE!")</f>
        <v>#VALUE!</v>
      </c>
    </row>
    <row r="3367" ht="15.75" customHeight="1">
      <c r="A3367" s="1" t="s">
        <v>2895</v>
      </c>
      <c r="B3367" s="1" t="s">
        <v>7313</v>
      </c>
      <c r="C3367" s="1" t="s">
        <v>7314</v>
      </c>
      <c r="D3367" s="1" t="s">
        <v>4162</v>
      </c>
      <c r="E3367" s="1" t="s">
        <v>10</v>
      </c>
      <c r="F3367" s="1" t="str">
        <f>IFERROR(__xludf.DUMMYFUNCTION("GOOGLETRANSLATE(C3367,""fr"",""en"")"),"#VALUE!")</f>
        <v>#VALUE!</v>
      </c>
    </row>
    <row r="3368" ht="15.75" customHeight="1">
      <c r="A3368" s="1" t="s">
        <v>2895</v>
      </c>
      <c r="B3368" s="1" t="s">
        <v>7315</v>
      </c>
      <c r="C3368" s="1" t="s">
        <v>7316</v>
      </c>
      <c r="D3368" s="1" t="s">
        <v>4162</v>
      </c>
      <c r="E3368" s="1" t="s">
        <v>10</v>
      </c>
      <c r="F3368" s="1" t="str">
        <f>IFERROR(__xludf.DUMMYFUNCTION("GOOGLETRANSLATE(C3368,""fr"",""en"")"),"#VALUE!")</f>
        <v>#VALUE!</v>
      </c>
    </row>
    <row r="3369" ht="15.75" customHeight="1">
      <c r="A3369" s="1" t="s">
        <v>2895</v>
      </c>
      <c r="B3369" s="1" t="s">
        <v>7317</v>
      </c>
      <c r="C3369" s="1" t="s">
        <v>7318</v>
      </c>
      <c r="D3369" s="1" t="s">
        <v>4162</v>
      </c>
      <c r="E3369" s="1" t="s">
        <v>10</v>
      </c>
      <c r="F3369" s="1" t="str">
        <f>IFERROR(__xludf.DUMMYFUNCTION("GOOGLETRANSLATE(C3369,""fr"",""en"")"),"#VALUE!")</f>
        <v>#VALUE!</v>
      </c>
    </row>
    <row r="3370" ht="15.75" customHeight="1">
      <c r="A3370" s="1" t="s">
        <v>2895</v>
      </c>
      <c r="B3370" s="1" t="s">
        <v>7319</v>
      </c>
      <c r="C3370" s="1" t="s">
        <v>7320</v>
      </c>
      <c r="D3370" s="1" t="s">
        <v>4162</v>
      </c>
      <c r="E3370" s="1" t="s">
        <v>10</v>
      </c>
      <c r="F3370" s="1" t="str">
        <f>IFERROR(__xludf.DUMMYFUNCTION("GOOGLETRANSLATE(C3370,""fr"",""en"")"),"#VALUE!")</f>
        <v>#VALUE!</v>
      </c>
    </row>
    <row r="3371" ht="15.75" customHeight="1">
      <c r="A3371" s="1" t="s">
        <v>2895</v>
      </c>
      <c r="B3371" s="1" t="s">
        <v>7321</v>
      </c>
      <c r="C3371" s="1" t="s">
        <v>7322</v>
      </c>
      <c r="D3371" s="1" t="s">
        <v>4162</v>
      </c>
      <c r="E3371" s="1" t="s">
        <v>10</v>
      </c>
      <c r="F3371" s="1" t="str">
        <f>IFERROR(__xludf.DUMMYFUNCTION("GOOGLETRANSLATE(C3371,""fr"",""en"")"),"#VALUE!")</f>
        <v>#VALUE!</v>
      </c>
    </row>
    <row r="3372" ht="15.75" customHeight="1">
      <c r="A3372" s="1" t="s">
        <v>2895</v>
      </c>
      <c r="B3372" s="1" t="s">
        <v>7323</v>
      </c>
      <c r="C3372" s="1" t="s">
        <v>7324</v>
      </c>
      <c r="D3372" s="1" t="s">
        <v>4162</v>
      </c>
      <c r="E3372" s="1" t="s">
        <v>10</v>
      </c>
      <c r="F3372" s="1" t="str">
        <f>IFERROR(__xludf.DUMMYFUNCTION("GOOGLETRANSLATE(C3372,""fr"",""en"")"),"#VALUE!")</f>
        <v>#VALUE!</v>
      </c>
    </row>
    <row r="3373" ht="15.75" customHeight="1">
      <c r="A3373" s="1" t="s">
        <v>2895</v>
      </c>
      <c r="B3373" s="1" t="s">
        <v>7325</v>
      </c>
      <c r="C3373" s="1" t="s">
        <v>7326</v>
      </c>
      <c r="D3373" s="1" t="s">
        <v>4162</v>
      </c>
      <c r="E3373" s="1" t="s">
        <v>10</v>
      </c>
      <c r="F3373" s="1" t="str">
        <f>IFERROR(__xludf.DUMMYFUNCTION("GOOGLETRANSLATE(C3373,""fr"",""en"")"),"I have subscribed to car insurance (with flight and freezing), I just had the contents of my vehicle stolen with ice breaks, and you do not recognize the flight !!!")</f>
        <v>I have subscribed to car insurance (with flight and freezing), I just had the contents of my vehicle stolen with ice breaks, and you do not recognize the flight !!!</v>
      </c>
    </row>
    <row r="3374" ht="15.75" customHeight="1">
      <c r="A3374" s="1" t="s">
        <v>2895</v>
      </c>
      <c r="B3374" s="1" t="s">
        <v>7327</v>
      </c>
      <c r="C3374" s="1" t="s">
        <v>7328</v>
      </c>
      <c r="D3374" s="1" t="s">
        <v>4162</v>
      </c>
      <c r="E3374" s="1" t="s">
        <v>10</v>
      </c>
      <c r="F3374" s="1" t="str">
        <f>IFERROR(__xludf.DUMMYFUNCTION("GOOGLETRANSLATE(C3374,""fr"",""en"")"),"#VALUE!")</f>
        <v>#VALUE!</v>
      </c>
    </row>
    <row r="3375" ht="15.75" customHeight="1">
      <c r="A3375" s="1" t="s">
        <v>2895</v>
      </c>
      <c r="B3375" s="1" t="s">
        <v>7329</v>
      </c>
      <c r="C3375" s="1" t="s">
        <v>7330</v>
      </c>
      <c r="D3375" s="1" t="s">
        <v>4162</v>
      </c>
      <c r="E3375" s="1" t="s">
        <v>10</v>
      </c>
      <c r="F3375" s="1" t="str">
        <f>IFERROR(__xludf.DUMMYFUNCTION("GOOGLETRANSLATE(C3375,""fr"",""en"")"),"#VALUE!")</f>
        <v>#VALUE!</v>
      </c>
    </row>
    <row r="3376" ht="15.75" customHeight="1">
      <c r="A3376" s="1" t="s">
        <v>2908</v>
      </c>
      <c r="B3376" s="1" t="s">
        <v>7331</v>
      </c>
      <c r="C3376" s="1" t="s">
        <v>7332</v>
      </c>
      <c r="D3376" s="1" t="s">
        <v>4162</v>
      </c>
      <c r="E3376" s="1" t="s">
        <v>10</v>
      </c>
      <c r="F3376" s="1" t="str">
        <f>IFERROR(__xludf.DUMMYFUNCTION("GOOGLETRANSLATE(C3376,""fr"",""en"")"),"#VALUE!")</f>
        <v>#VALUE!</v>
      </c>
    </row>
    <row r="3377" ht="15.75" customHeight="1">
      <c r="A3377" s="1" t="s">
        <v>2908</v>
      </c>
      <c r="B3377" s="1" t="s">
        <v>7333</v>
      </c>
      <c r="C3377" s="1" t="s">
        <v>7334</v>
      </c>
      <c r="D3377" s="1" t="s">
        <v>4162</v>
      </c>
      <c r="E3377" s="1" t="s">
        <v>10</v>
      </c>
      <c r="F3377" s="1" t="str">
        <f>IFERROR(__xludf.DUMMYFUNCTION("GOOGLETRANSLATE(C3377,""fr"",""en"")"),"#VALUE!")</f>
        <v>#VALUE!</v>
      </c>
    </row>
    <row r="3378" ht="15.75" customHeight="1">
      <c r="A3378" s="1" t="s">
        <v>2908</v>
      </c>
      <c r="B3378" s="1" t="s">
        <v>7335</v>
      </c>
      <c r="C3378" s="1" t="s">
        <v>7336</v>
      </c>
      <c r="D3378" s="1" t="s">
        <v>4162</v>
      </c>
      <c r="E3378" s="1" t="s">
        <v>10</v>
      </c>
      <c r="F3378" s="1" t="str">
        <f>IFERROR(__xludf.DUMMYFUNCTION("GOOGLETRANSLATE(C3378,""fr"",""en"")"),"#VALUE!")</f>
        <v>#VALUE!</v>
      </c>
    </row>
    <row r="3379" ht="15.75" customHeight="1">
      <c r="A3379" s="1" t="s">
        <v>2908</v>
      </c>
      <c r="B3379" s="1" t="s">
        <v>7337</v>
      </c>
      <c r="C3379" s="1" t="s">
        <v>7338</v>
      </c>
      <c r="D3379" s="1" t="s">
        <v>4162</v>
      </c>
      <c r="E3379" s="1" t="s">
        <v>10</v>
      </c>
      <c r="F3379" s="1" t="str">
        <f>IFERROR(__xludf.DUMMYFUNCTION("GOOGLETRANSLATE(C3379,""fr"",""en"")"),"I provided this car in April 2013, 8 years in April 21.
AI benefited from 5% bonuses per year ........... and the cost of the annual premium has not or hardly decreased. This means without my bonus the contribution would have increased very greatly ......"&amp;"..")</f>
        <v>I provided this car in April 2013, 8 years in April 21.
AI benefited from 5% bonuses per year ........... and the cost of the annual premium has not or hardly decreased. This means without my bonus the contribution would have increased very greatly ........</v>
      </c>
    </row>
    <row r="3380" ht="15.75" customHeight="1">
      <c r="A3380" s="1" t="s">
        <v>2908</v>
      </c>
      <c r="B3380" s="1" t="s">
        <v>7339</v>
      </c>
      <c r="C3380" s="1" t="s">
        <v>7340</v>
      </c>
      <c r="D3380" s="1" t="s">
        <v>4162</v>
      </c>
      <c r="E3380" s="1" t="s">
        <v>10</v>
      </c>
      <c r="F3380" s="1" t="str">
        <f>IFERROR(__xludf.DUMMYFUNCTION("GOOGLETRANSLATE(C3380,""fr"",""en"")"),"#VALUE!")</f>
        <v>#VALUE!</v>
      </c>
    </row>
    <row r="3381" ht="15.75" customHeight="1">
      <c r="A3381" s="1" t="s">
        <v>2908</v>
      </c>
      <c r="B3381" s="1" t="s">
        <v>7341</v>
      </c>
      <c r="C3381" s="1" t="s">
        <v>7342</v>
      </c>
      <c r="D3381" s="1" t="s">
        <v>4162</v>
      </c>
      <c r="E3381" s="1" t="s">
        <v>10</v>
      </c>
      <c r="F3381" s="1" t="str">
        <f>IFERROR(__xludf.DUMMYFUNCTION("GOOGLETRANSLATE(C3381,""fr"",""en"")"),"Very happy, and very good price, I would recommend this insurance to my friends, warm welcome on the phone and declaration very quickly, I am happy with this insurance")</f>
        <v>Very happy, and very good price, I would recommend this insurance to my friends, warm welcome on the phone and declaration very quickly, I am happy with this insurance</v>
      </c>
    </row>
    <row r="3382" ht="15.75" customHeight="1">
      <c r="A3382" s="1" t="s">
        <v>2908</v>
      </c>
      <c r="B3382" s="1" t="s">
        <v>7343</v>
      </c>
      <c r="C3382" s="1" t="s">
        <v>7344</v>
      </c>
      <c r="D3382" s="1" t="s">
        <v>4162</v>
      </c>
      <c r="E3382" s="1" t="s">
        <v>10</v>
      </c>
      <c r="F3382" s="1" t="str">
        <f>IFERROR(__xludf.DUMMYFUNCTION("GOOGLETRANSLATE(C3382,""fr"",""en"")"),"#VALUE!")</f>
        <v>#VALUE!</v>
      </c>
    </row>
    <row r="3383" ht="15.75" customHeight="1">
      <c r="A3383" s="1" t="s">
        <v>2908</v>
      </c>
      <c r="B3383" s="1" t="s">
        <v>7345</v>
      </c>
      <c r="C3383" s="1" t="s">
        <v>7346</v>
      </c>
      <c r="D3383" s="1" t="s">
        <v>4162</v>
      </c>
      <c r="E3383" s="1" t="s">
        <v>10</v>
      </c>
      <c r="F3383" s="1" t="str">
        <f>IFERROR(__xludf.DUMMYFUNCTION("GOOGLETRANSLATE(C3383,""fr"",""en"")"),"#VALUE!")</f>
        <v>#VALUE!</v>
      </c>
    </row>
    <row r="3384" ht="15.75" customHeight="1">
      <c r="A3384" s="1" t="s">
        <v>2908</v>
      </c>
      <c r="B3384" s="1" t="s">
        <v>7347</v>
      </c>
      <c r="C3384" s="1" t="s">
        <v>7348</v>
      </c>
      <c r="D3384" s="1" t="s">
        <v>4162</v>
      </c>
      <c r="E3384" s="1" t="s">
        <v>10</v>
      </c>
      <c r="F3384" s="1" t="str">
        <f>IFERROR(__xludf.DUMMYFUNCTION("GOOGLETRANSLATE(C3384,""fr"",""en"")"),"#VALUE!")</f>
        <v>#VALUE!</v>
      </c>
    </row>
    <row r="3385" ht="15.75" customHeight="1">
      <c r="A3385" s="1" t="s">
        <v>2908</v>
      </c>
      <c r="B3385" s="1" t="s">
        <v>7349</v>
      </c>
      <c r="C3385" s="1" t="s">
        <v>7350</v>
      </c>
      <c r="D3385" s="1" t="s">
        <v>4162</v>
      </c>
      <c r="E3385" s="1" t="s">
        <v>10</v>
      </c>
      <c r="F3385" s="1" t="str">
        <f>IFERROR(__xludf.DUMMYFUNCTION("GOOGLETRANSLATE(C3385,""fr"",""en"")"),"#VALUE!")</f>
        <v>#VALUE!</v>
      </c>
    </row>
    <row r="3386" ht="15.75" customHeight="1">
      <c r="A3386" s="1" t="s">
        <v>2908</v>
      </c>
      <c r="B3386" s="1" t="s">
        <v>7351</v>
      </c>
      <c r="C3386" s="1" t="s">
        <v>7352</v>
      </c>
      <c r="D3386" s="1" t="s">
        <v>4162</v>
      </c>
      <c r="E3386" s="1" t="s">
        <v>10</v>
      </c>
      <c r="F3386" s="1" t="str">
        <f>IFERROR(__xludf.DUMMYFUNCTION("GOOGLETRANSLATE(C3386,""fr"",""en"")"),"#VALUE!")</f>
        <v>#VALUE!</v>
      </c>
    </row>
    <row r="3387" ht="15.75" customHeight="1">
      <c r="A3387" s="1" t="s">
        <v>2908</v>
      </c>
      <c r="B3387" s="1" t="s">
        <v>7353</v>
      </c>
      <c r="C3387" s="1" t="s">
        <v>7354</v>
      </c>
      <c r="D3387" s="1" t="s">
        <v>4162</v>
      </c>
      <c r="E3387" s="1" t="s">
        <v>10</v>
      </c>
      <c r="F3387" s="1" t="str">
        <f>IFERROR(__xludf.DUMMYFUNCTION("GOOGLETRANSLATE(C3387,""fr"",""en"")"),"#VALUE!")</f>
        <v>#VALUE!</v>
      </c>
    </row>
    <row r="3388" ht="15.75" customHeight="1">
      <c r="A3388" s="1" t="s">
        <v>2908</v>
      </c>
      <c r="B3388" s="1" t="s">
        <v>7355</v>
      </c>
      <c r="C3388" s="1" t="s">
        <v>7356</v>
      </c>
      <c r="D3388" s="1" t="s">
        <v>4162</v>
      </c>
      <c r="E3388" s="1" t="s">
        <v>10</v>
      </c>
      <c r="F3388" s="1" t="str">
        <f>IFERROR(__xludf.DUMMYFUNCTION("GOOGLETRANSLATE(C3388,""fr"",""en"")"),"#VALUE!")</f>
        <v>#VALUE!</v>
      </c>
    </row>
    <row r="3389" ht="15.75" customHeight="1">
      <c r="A3389" s="1" t="s">
        <v>2908</v>
      </c>
      <c r="B3389" s="1" t="s">
        <v>7357</v>
      </c>
      <c r="C3389" s="1" t="s">
        <v>7358</v>
      </c>
      <c r="D3389" s="1" t="s">
        <v>4162</v>
      </c>
      <c r="E3389" s="1" t="s">
        <v>10</v>
      </c>
      <c r="F3389" s="1" t="str">
        <f>IFERROR(__xludf.DUMMYFUNCTION("GOOGLETRANSLATE(C3389,""fr"",""en"")"),"#VALUE!")</f>
        <v>#VALUE!</v>
      </c>
    </row>
    <row r="3390" ht="15.75" customHeight="1">
      <c r="A3390" s="1" t="s">
        <v>2921</v>
      </c>
      <c r="B3390" s="1" t="s">
        <v>7359</v>
      </c>
      <c r="C3390" s="1" t="s">
        <v>7360</v>
      </c>
      <c r="D3390" s="1" t="s">
        <v>4162</v>
      </c>
      <c r="E3390" s="1" t="s">
        <v>10</v>
      </c>
      <c r="F3390" s="1" t="str">
        <f>IFERROR(__xludf.DUMMYFUNCTION("GOOGLETRANSLATE(C3390,""fr"",""en"")"),"#VALUE!")</f>
        <v>#VALUE!</v>
      </c>
    </row>
    <row r="3391" ht="15.75" customHeight="1">
      <c r="A3391" s="1" t="s">
        <v>2921</v>
      </c>
      <c r="B3391" s="1" t="s">
        <v>7361</v>
      </c>
      <c r="C3391" s="1" t="s">
        <v>7362</v>
      </c>
      <c r="D3391" s="1" t="s">
        <v>4162</v>
      </c>
      <c r="E3391" s="1" t="s">
        <v>10</v>
      </c>
      <c r="F3391" s="1" t="str">
        <f>IFERROR(__xludf.DUMMYFUNCTION("GOOGLETRANSLATE(C3391,""fr"",""en"")"),"#VALUE!")</f>
        <v>#VALUE!</v>
      </c>
    </row>
    <row r="3392" ht="15.75" customHeight="1">
      <c r="A3392" s="1" t="s">
        <v>2921</v>
      </c>
      <c r="B3392" s="1" t="s">
        <v>7363</v>
      </c>
      <c r="C3392" s="1" t="s">
        <v>7364</v>
      </c>
      <c r="D3392" s="1" t="s">
        <v>4162</v>
      </c>
      <c r="E3392" s="1" t="s">
        <v>10</v>
      </c>
      <c r="F3392" s="1" t="str">
        <f>IFERROR(__xludf.DUMMYFUNCTION("GOOGLETRANSLATE(C3392,""fr"",""en"")"),"#VALUE!")</f>
        <v>#VALUE!</v>
      </c>
    </row>
    <row r="3393" ht="15.75" customHeight="1">
      <c r="A3393" s="1" t="s">
        <v>2921</v>
      </c>
      <c r="B3393" s="1" t="s">
        <v>7365</v>
      </c>
      <c r="C3393" s="1" t="s">
        <v>7366</v>
      </c>
      <c r="D3393" s="1" t="s">
        <v>4162</v>
      </c>
      <c r="E3393" s="1" t="s">
        <v>10</v>
      </c>
      <c r="F3393" s="1" t="str">
        <f>IFERROR(__xludf.DUMMYFUNCTION("GOOGLETRANSLATE(C3393,""fr"",""en"")"),"#VALUE!")</f>
        <v>#VALUE!</v>
      </c>
    </row>
    <row r="3394" ht="15.75" customHeight="1">
      <c r="A3394" s="1" t="s">
        <v>2921</v>
      </c>
      <c r="B3394" s="1" t="s">
        <v>7367</v>
      </c>
      <c r="C3394" s="1" t="s">
        <v>7368</v>
      </c>
      <c r="D3394" s="1" t="s">
        <v>4162</v>
      </c>
      <c r="E3394" s="1" t="s">
        <v>10</v>
      </c>
      <c r="F3394" s="1" t="str">
        <f>IFERROR(__xludf.DUMMYFUNCTION("GOOGLETRANSLATE(C3394,""fr"",""en"")"),"#VALUE!")</f>
        <v>#VALUE!</v>
      </c>
    </row>
    <row r="3395" ht="15.75" customHeight="1">
      <c r="A3395" s="1" t="s">
        <v>2921</v>
      </c>
      <c r="B3395" s="1" t="s">
        <v>7369</v>
      </c>
      <c r="C3395" s="1" t="s">
        <v>7370</v>
      </c>
      <c r="D3395" s="1" t="s">
        <v>4162</v>
      </c>
      <c r="E3395" s="1" t="s">
        <v>10</v>
      </c>
      <c r="F3395" s="1" t="str">
        <f>IFERROR(__xludf.DUMMYFUNCTION("GOOGLETRANSLATE(C3395,""fr"",""en"")"),"#VALUE!")</f>
        <v>#VALUE!</v>
      </c>
    </row>
    <row r="3396" ht="15.75" customHeight="1">
      <c r="A3396" s="1" t="s">
        <v>2921</v>
      </c>
      <c r="B3396" s="1" t="s">
        <v>7371</v>
      </c>
      <c r="C3396" s="1" t="s">
        <v>7372</v>
      </c>
      <c r="D3396" s="1" t="s">
        <v>4162</v>
      </c>
      <c r="E3396" s="1" t="s">
        <v>10</v>
      </c>
      <c r="F3396" s="1" t="str">
        <f>IFERROR(__xludf.DUMMYFUNCTION("GOOGLETRANSLATE(C3396,""fr"",""en"")"),"#VALUE!")</f>
        <v>#VALUE!</v>
      </c>
    </row>
    <row r="3397" ht="15.75" customHeight="1">
      <c r="A3397" s="1" t="s">
        <v>2921</v>
      </c>
      <c r="B3397" s="1" t="s">
        <v>7373</v>
      </c>
      <c r="C3397" s="1" t="s">
        <v>7374</v>
      </c>
      <c r="D3397" s="1" t="s">
        <v>4162</v>
      </c>
      <c r="E3397" s="1" t="s">
        <v>10</v>
      </c>
      <c r="F3397" s="1" t="str">
        <f>IFERROR(__xludf.DUMMYFUNCTION("GOOGLETRANSLATE(C3397,""fr"",""en"")"),"#VALUE!")</f>
        <v>#VALUE!</v>
      </c>
    </row>
    <row r="3398" ht="15.75" customHeight="1">
      <c r="A3398" s="1" t="s">
        <v>2921</v>
      </c>
      <c r="B3398" s="1" t="s">
        <v>7375</v>
      </c>
      <c r="C3398" s="1" t="s">
        <v>7376</v>
      </c>
      <c r="D3398" s="1" t="s">
        <v>4162</v>
      </c>
      <c r="E3398" s="1" t="s">
        <v>10</v>
      </c>
      <c r="F3398" s="1" t="str">
        <f>IFERROR(__xludf.DUMMYFUNCTION("GOOGLETRANSLATE(C3398,""fr"",""en"")"),"#VALUE!")</f>
        <v>#VALUE!</v>
      </c>
    </row>
    <row r="3399" ht="15.75" customHeight="1">
      <c r="A3399" s="1" t="s">
        <v>2921</v>
      </c>
      <c r="B3399" s="1" t="s">
        <v>7377</v>
      </c>
      <c r="C3399" s="1" t="s">
        <v>7378</v>
      </c>
      <c r="D3399" s="1" t="s">
        <v>4162</v>
      </c>
      <c r="E3399" s="1" t="s">
        <v>10</v>
      </c>
      <c r="F3399" s="1" t="str">
        <f>IFERROR(__xludf.DUMMYFUNCTION("GOOGLETRANSLATE(C3399,""fr"",""en"")"),"Of course any good report, acknowledgment of just a little delay waiting for the gray card
.Cordially Girardin Alexis
Pending an outcome favorable to our colaaboration
")</f>
        <v>Of course any good report, acknowledgment of just a little delay waiting for the gray card
.Cordially Girardin Alexis
Pending an outcome favorable to our colaaboration
</v>
      </c>
    </row>
    <row r="3400" ht="15.75" customHeight="1">
      <c r="A3400" s="1" t="s">
        <v>2928</v>
      </c>
      <c r="B3400" s="1" t="s">
        <v>7379</v>
      </c>
      <c r="C3400" s="1" t="s">
        <v>7380</v>
      </c>
      <c r="D3400" s="1" t="s">
        <v>4162</v>
      </c>
      <c r="E3400" s="1" t="s">
        <v>10</v>
      </c>
      <c r="F3400" s="1" t="str">
        <f>IFERROR(__xludf.DUMMYFUNCTION("GOOGLETRANSLATE(C3400,""fr"",""en"")"),"Very complicated just in terms of payments. The virtual key by the smartphone did not pass, the first card I used did not pass. I had to go back to pay with another card. So payment not practical at all! Very difficult also to fill the questionnaire alone"&amp;". How to know which multijet is the car, etc., not enough example and explanations. I found the approach complicated to do, I spent very long minutes of loneliness, reflections and research on the internet")</f>
        <v>Very complicated just in terms of payments. The virtual key by the smartphone did not pass, the first card I used did not pass. I had to go back to pay with another card. So payment not practical at all! Very difficult also to fill the questionnaire alone. How to know which multijet is the car, etc., not enough example and explanations. I found the approach complicated to do, I spent very long minutes of loneliness, reflections and research on the internet</v>
      </c>
    </row>
    <row r="3401" ht="15.75" customHeight="1">
      <c r="A3401" s="1" t="s">
        <v>2928</v>
      </c>
      <c r="B3401" s="1" t="s">
        <v>7381</v>
      </c>
      <c r="C3401" s="1" t="s">
        <v>7382</v>
      </c>
      <c r="D3401" s="1" t="s">
        <v>4162</v>
      </c>
      <c r="E3401" s="1" t="s">
        <v>10</v>
      </c>
      <c r="F3401" s="1" t="str">
        <f>IFERROR(__xludf.DUMMYFUNCTION("GOOGLETRANSLATE(C3401,""fr"",""en"")"),"#VALUE!")</f>
        <v>#VALUE!</v>
      </c>
    </row>
    <row r="3402" ht="15.75" customHeight="1">
      <c r="A3402" s="1" t="s">
        <v>2928</v>
      </c>
      <c r="B3402" s="1" t="s">
        <v>7383</v>
      </c>
      <c r="C3402" s="1" t="s">
        <v>7384</v>
      </c>
      <c r="D3402" s="1" t="s">
        <v>4162</v>
      </c>
      <c r="E3402" s="1" t="s">
        <v>10</v>
      </c>
      <c r="F3402" s="1" t="str">
        <f>IFERROR(__xludf.DUMMYFUNCTION("GOOGLETRANSLATE(C3402,""fr"",""en"")"),"#VALUE!")</f>
        <v>#VALUE!</v>
      </c>
    </row>
    <row r="3403" ht="15.75" customHeight="1">
      <c r="A3403" s="1" t="s">
        <v>2928</v>
      </c>
      <c r="B3403" s="1" t="s">
        <v>7385</v>
      </c>
      <c r="C3403" s="1" t="s">
        <v>7386</v>
      </c>
      <c r="D3403" s="1" t="s">
        <v>4162</v>
      </c>
      <c r="E3403" s="1" t="s">
        <v>10</v>
      </c>
      <c r="F3403" s="1" t="str">
        <f>IFERROR(__xludf.DUMMYFUNCTION("GOOGLETRANSLATE(C3403,""fr"",""en"")"),"#VALUE!")</f>
        <v>#VALUE!</v>
      </c>
    </row>
    <row r="3404" ht="15.75" customHeight="1">
      <c r="A3404" s="1" t="s">
        <v>2928</v>
      </c>
      <c r="B3404" s="1" t="s">
        <v>7387</v>
      </c>
      <c r="C3404" s="1" t="s">
        <v>7388</v>
      </c>
      <c r="D3404" s="1" t="s">
        <v>4162</v>
      </c>
      <c r="E3404" s="1" t="s">
        <v>10</v>
      </c>
      <c r="F3404" s="1" t="str">
        <f>IFERROR(__xludf.DUMMYFUNCTION("GOOGLETRANSLATE(C3404,""fr"",""en"")"),"#VALUE!")</f>
        <v>#VALUE!</v>
      </c>
    </row>
    <row r="3405" ht="15.75" customHeight="1">
      <c r="A3405" s="1" t="s">
        <v>2928</v>
      </c>
      <c r="B3405" s="1" t="s">
        <v>7389</v>
      </c>
      <c r="C3405" s="1" t="s">
        <v>7390</v>
      </c>
      <c r="D3405" s="1" t="s">
        <v>4162</v>
      </c>
      <c r="E3405" s="1" t="s">
        <v>10</v>
      </c>
      <c r="F3405" s="1" t="str">
        <f>IFERROR(__xludf.DUMMYFUNCTION("GOOGLETRANSLATE(C3405,""fr"",""en"")"),"#VALUE!")</f>
        <v>#VALUE!</v>
      </c>
    </row>
    <row r="3406" ht="15.75" customHeight="1">
      <c r="A3406" s="1" t="s">
        <v>2928</v>
      </c>
      <c r="B3406" s="1" t="s">
        <v>7391</v>
      </c>
      <c r="C3406" s="1" t="s">
        <v>7392</v>
      </c>
      <c r="D3406" s="1" t="s">
        <v>4162</v>
      </c>
      <c r="E3406" s="1" t="s">
        <v>10</v>
      </c>
      <c r="F3406" s="1" t="str">
        <f>IFERROR(__xludf.DUMMYFUNCTION("GOOGLETRANSLATE(C3406,""fr"",""en"")"),"#VALUE!")</f>
        <v>#VALUE!</v>
      </c>
    </row>
    <row r="3407" ht="15.75" customHeight="1">
      <c r="A3407" s="1" t="s">
        <v>2935</v>
      </c>
      <c r="B3407" s="1" t="s">
        <v>7393</v>
      </c>
      <c r="C3407" s="1" t="s">
        <v>7394</v>
      </c>
      <c r="D3407" s="1" t="s">
        <v>4162</v>
      </c>
      <c r="E3407" s="1" t="s">
        <v>10</v>
      </c>
      <c r="F3407" s="1" t="str">
        <f>IFERROR(__xludf.DUMMYFUNCTION("GOOGLETRANSLATE(C3407,""fr"",""en"")"),"#VALUE!")</f>
        <v>#VALUE!</v>
      </c>
    </row>
    <row r="3408" ht="15.75" customHeight="1">
      <c r="A3408" s="1" t="s">
        <v>2935</v>
      </c>
      <c r="B3408" s="1" t="s">
        <v>7395</v>
      </c>
      <c r="C3408" s="1" t="s">
        <v>7396</v>
      </c>
      <c r="D3408" s="1" t="s">
        <v>4162</v>
      </c>
      <c r="E3408" s="1" t="s">
        <v>10</v>
      </c>
      <c r="F3408" s="1" t="str">
        <f>IFERROR(__xludf.DUMMYFUNCTION("GOOGLETRANSLATE(C3408,""fr"",""en"")"),"#VALUE!")</f>
        <v>#VALUE!</v>
      </c>
    </row>
    <row r="3409" ht="15.75" customHeight="1">
      <c r="A3409" s="1" t="s">
        <v>2935</v>
      </c>
      <c r="B3409" s="1" t="s">
        <v>7397</v>
      </c>
      <c r="C3409" s="1" t="s">
        <v>7398</v>
      </c>
      <c r="D3409" s="1" t="s">
        <v>4162</v>
      </c>
      <c r="E3409" s="1" t="s">
        <v>10</v>
      </c>
      <c r="F3409" s="1" t="str">
        <f>IFERROR(__xludf.DUMMYFUNCTION("GOOGLETRANSLATE(C3409,""fr"",""en"")"),"I'm satisfied with the service
Quick, simple, courteous interlocutor, clear and pleasant.
Prices of the car rate rather well placed.
I recommend direct insurance.")</f>
        <v>I'm satisfied with the service
Quick, simple, courteous interlocutor, clear and pleasant.
Prices of the car rate rather well placed.
I recommend direct insurance.</v>
      </c>
    </row>
    <row r="3410" ht="15.75" customHeight="1">
      <c r="A3410" s="1" t="s">
        <v>2935</v>
      </c>
      <c r="B3410" s="1" t="s">
        <v>7399</v>
      </c>
      <c r="C3410" s="1" t="s">
        <v>7400</v>
      </c>
      <c r="D3410" s="1" t="s">
        <v>4162</v>
      </c>
      <c r="E3410" s="1" t="s">
        <v>10</v>
      </c>
      <c r="F3410" s="1" t="str">
        <f>IFERROR(__xludf.DUMMYFUNCTION("GOOGLETRANSLATE(C3410,""fr"",""en"")"),"#VALUE!")</f>
        <v>#VALUE!</v>
      </c>
    </row>
    <row r="3411" ht="15.75" customHeight="1">
      <c r="A3411" s="1" t="s">
        <v>2935</v>
      </c>
      <c r="B3411" s="1" t="s">
        <v>7401</v>
      </c>
      <c r="C3411" s="1" t="s">
        <v>7402</v>
      </c>
      <c r="D3411" s="1" t="s">
        <v>4162</v>
      </c>
      <c r="E3411" s="1" t="s">
        <v>10</v>
      </c>
      <c r="F3411" s="1" t="str">
        <f>IFERROR(__xludf.DUMMYFUNCTION("GOOGLETRANSLATE(C3411,""fr"",""en"")"),"#VALUE!")</f>
        <v>#VALUE!</v>
      </c>
    </row>
    <row r="3412" ht="15.75" customHeight="1">
      <c r="A3412" s="1" t="s">
        <v>2950</v>
      </c>
      <c r="B3412" s="1" t="s">
        <v>7403</v>
      </c>
      <c r="C3412" s="1" t="s">
        <v>7404</v>
      </c>
      <c r="D3412" s="1" t="s">
        <v>4162</v>
      </c>
      <c r="E3412" s="1" t="s">
        <v>10</v>
      </c>
      <c r="F3412" s="1" t="str">
        <f>IFERROR(__xludf.DUMMYFUNCTION("GOOGLETRANSLATE(C3412,""fr"",""en"")"),"#VALUE!")</f>
        <v>#VALUE!</v>
      </c>
    </row>
    <row r="3413" ht="15.75" customHeight="1">
      <c r="A3413" s="1" t="s">
        <v>2950</v>
      </c>
      <c r="B3413" s="1" t="s">
        <v>7405</v>
      </c>
      <c r="C3413" s="1" t="s">
        <v>7406</v>
      </c>
      <c r="D3413" s="1" t="s">
        <v>4162</v>
      </c>
      <c r="E3413" s="1" t="s">
        <v>10</v>
      </c>
      <c r="F3413" s="1" t="str">
        <f>IFERROR(__xludf.DUMMYFUNCTION("GOOGLETRANSLATE(C3413,""fr"",""en"")"),"#VALUE!")</f>
        <v>#VALUE!</v>
      </c>
    </row>
    <row r="3414" ht="15.75" customHeight="1">
      <c r="A3414" s="1" t="s">
        <v>2950</v>
      </c>
      <c r="B3414" s="1" t="s">
        <v>7407</v>
      </c>
      <c r="C3414" s="1" t="s">
        <v>7408</v>
      </c>
      <c r="D3414" s="1" t="s">
        <v>4162</v>
      </c>
      <c r="E3414" s="1" t="s">
        <v>10</v>
      </c>
      <c r="F3414" s="1" t="str">
        <f>IFERROR(__xludf.DUMMYFUNCTION("GOOGLETRANSLATE(C3414,""fr"",""en"")"),"#VALUE!")</f>
        <v>#VALUE!</v>
      </c>
    </row>
    <row r="3415" ht="15.75" customHeight="1">
      <c r="A3415" s="1" t="s">
        <v>2950</v>
      </c>
      <c r="B3415" s="1" t="s">
        <v>7409</v>
      </c>
      <c r="C3415" s="1" t="s">
        <v>7410</v>
      </c>
      <c r="D3415" s="1" t="s">
        <v>4162</v>
      </c>
      <c r="E3415" s="1" t="s">
        <v>10</v>
      </c>
      <c r="F3415" s="1" t="str">
        <f>IFERROR(__xludf.DUMMYFUNCTION("GOOGLETRANSLATE(C3415,""fr"",""en"")"),"#VALUE!")</f>
        <v>#VALUE!</v>
      </c>
    </row>
    <row r="3416" ht="15.75" customHeight="1">
      <c r="A3416" s="1" t="s">
        <v>2950</v>
      </c>
      <c r="B3416" s="1" t="s">
        <v>7411</v>
      </c>
      <c r="C3416" s="1" t="s">
        <v>7412</v>
      </c>
      <c r="D3416" s="1" t="s">
        <v>4162</v>
      </c>
      <c r="E3416" s="1" t="s">
        <v>10</v>
      </c>
      <c r="F3416" s="1" t="str">
        <f>IFERROR(__xludf.DUMMYFUNCTION("GOOGLETRANSLATE(C3416,""fr"",""en"")"),"#VALUE!")</f>
        <v>#VALUE!</v>
      </c>
    </row>
    <row r="3417" ht="15.75" customHeight="1">
      <c r="A3417" s="1" t="s">
        <v>2950</v>
      </c>
      <c r="B3417" s="1" t="s">
        <v>7413</v>
      </c>
      <c r="C3417" s="1" t="s">
        <v>7414</v>
      </c>
      <c r="D3417" s="1" t="s">
        <v>4162</v>
      </c>
      <c r="E3417" s="1" t="s">
        <v>10</v>
      </c>
      <c r="F3417" s="1" t="str">
        <f>IFERROR(__xludf.DUMMYFUNCTION("GOOGLETRANSLATE(C3417,""fr"",""en"")"),"#VALUE!")</f>
        <v>#VALUE!</v>
      </c>
    </row>
    <row r="3418" ht="15.75" customHeight="1">
      <c r="A3418" s="1" t="s">
        <v>2950</v>
      </c>
      <c r="B3418" s="1" t="s">
        <v>7415</v>
      </c>
      <c r="C3418" s="1" t="s">
        <v>7416</v>
      </c>
      <c r="D3418" s="1" t="s">
        <v>4162</v>
      </c>
      <c r="E3418" s="1" t="s">
        <v>10</v>
      </c>
      <c r="F3418" s="1" t="str">
        <f>IFERROR(__xludf.DUMMYFUNCTION("GOOGLETRANSLATE(C3418,""fr"",""en"")"),"#VALUE!")</f>
        <v>#VALUE!</v>
      </c>
    </row>
    <row r="3419" ht="15.75" customHeight="1">
      <c r="A3419" s="1" t="s">
        <v>2950</v>
      </c>
      <c r="B3419" s="1" t="s">
        <v>7417</v>
      </c>
      <c r="C3419" s="1" t="s">
        <v>7418</v>
      </c>
      <c r="D3419" s="1" t="s">
        <v>4162</v>
      </c>
      <c r="E3419" s="1" t="s">
        <v>10</v>
      </c>
      <c r="F3419" s="1" t="str">
        <f>IFERROR(__xludf.DUMMYFUNCTION("GOOGLETRANSLATE(C3419,""fr"",""en"")"),"#VALUE!")</f>
        <v>#VALUE!</v>
      </c>
    </row>
    <row r="3420" ht="15.75" customHeight="1">
      <c r="A3420" s="1" t="s">
        <v>2961</v>
      </c>
      <c r="B3420" s="1" t="s">
        <v>7419</v>
      </c>
      <c r="C3420" s="1" t="s">
        <v>7420</v>
      </c>
      <c r="D3420" s="1" t="s">
        <v>4162</v>
      </c>
      <c r="E3420" s="1" t="s">
        <v>10</v>
      </c>
      <c r="F3420" s="1" t="str">
        <f>IFERROR(__xludf.DUMMYFUNCTION("GOOGLETRANSLATE(C3420,""fr"",""en"")"),"#VALUE!")</f>
        <v>#VALUE!</v>
      </c>
    </row>
    <row r="3421" ht="15.75" customHeight="1">
      <c r="A3421" s="1" t="s">
        <v>2961</v>
      </c>
      <c r="B3421" s="1" t="s">
        <v>7421</v>
      </c>
      <c r="C3421" s="1" t="s">
        <v>7422</v>
      </c>
      <c r="D3421" s="1" t="s">
        <v>4162</v>
      </c>
      <c r="E3421" s="1" t="s">
        <v>10</v>
      </c>
      <c r="F3421" s="1" t="str">
        <f>IFERROR(__xludf.DUMMYFUNCTION("GOOGLETRANSLATE(C3421,""fr"",""en"")"),"#VALUE!")</f>
        <v>#VALUE!</v>
      </c>
    </row>
    <row r="3422" ht="15.75" customHeight="1">
      <c r="A3422" s="1" t="s">
        <v>2961</v>
      </c>
      <c r="B3422" s="1" t="s">
        <v>7423</v>
      </c>
      <c r="C3422" s="1" t="s">
        <v>7424</v>
      </c>
      <c r="D3422" s="1" t="s">
        <v>4162</v>
      </c>
      <c r="E3422" s="1" t="s">
        <v>10</v>
      </c>
      <c r="F3422" s="1" t="str">
        <f>IFERROR(__xludf.DUMMYFUNCTION("GOOGLETRANSLATE(C3422,""fr"",""en"")"),"#VALUE!")</f>
        <v>#VALUE!</v>
      </c>
    </row>
    <row r="3423" ht="15.75" customHeight="1">
      <c r="A3423" s="1" t="s">
        <v>2961</v>
      </c>
      <c r="B3423" s="1" t="s">
        <v>7425</v>
      </c>
      <c r="C3423" s="1" t="s">
        <v>7426</v>
      </c>
      <c r="D3423" s="1" t="s">
        <v>4162</v>
      </c>
      <c r="E3423" s="1" t="s">
        <v>10</v>
      </c>
      <c r="F3423" s="1" t="str">
        <f>IFERROR(__xludf.DUMMYFUNCTION("GOOGLETRANSLATE(C3423,""fr"",""en"")"),"#VALUE!")</f>
        <v>#VALUE!</v>
      </c>
    </row>
    <row r="3424" ht="15.75" customHeight="1">
      <c r="A3424" s="1" t="s">
        <v>2961</v>
      </c>
      <c r="B3424" s="1" t="s">
        <v>7427</v>
      </c>
      <c r="C3424" s="1" t="s">
        <v>7428</v>
      </c>
      <c r="D3424" s="1" t="s">
        <v>4162</v>
      </c>
      <c r="E3424" s="1" t="s">
        <v>10</v>
      </c>
      <c r="F3424" s="1" t="str">
        <f>IFERROR(__xludf.DUMMYFUNCTION("GOOGLETRANSLATE(C3424,""fr"",""en"")"),"#VALUE!")</f>
        <v>#VALUE!</v>
      </c>
    </row>
    <row r="3425" ht="15.75" customHeight="1">
      <c r="A3425" s="1" t="s">
        <v>2961</v>
      </c>
      <c r="B3425" s="1" t="s">
        <v>7429</v>
      </c>
      <c r="C3425" s="1" t="s">
        <v>7430</v>
      </c>
      <c r="D3425" s="1" t="s">
        <v>4162</v>
      </c>
      <c r="E3425" s="1" t="s">
        <v>10</v>
      </c>
      <c r="F3425" s="1" t="str">
        <f>IFERROR(__xludf.DUMMYFUNCTION("GOOGLETRANSLATE(C3425,""fr"",""en"")"),"#VALUE!")</f>
        <v>#VALUE!</v>
      </c>
    </row>
    <row r="3426" ht="15.75" customHeight="1">
      <c r="A3426" s="1" t="s">
        <v>2961</v>
      </c>
      <c r="B3426" s="1" t="s">
        <v>7431</v>
      </c>
      <c r="C3426" s="1" t="s">
        <v>7432</v>
      </c>
      <c r="D3426" s="1" t="s">
        <v>4162</v>
      </c>
      <c r="E3426" s="1" t="s">
        <v>10</v>
      </c>
      <c r="F3426" s="1" t="str">
        <f>IFERROR(__xludf.DUMMYFUNCTION("GOOGLETRANSLATE(C3426,""fr"",""en"")"),"#VALUE!")</f>
        <v>#VALUE!</v>
      </c>
    </row>
    <row r="3427" ht="15.75" customHeight="1">
      <c r="A3427" s="1" t="s">
        <v>2961</v>
      </c>
      <c r="B3427" s="1" t="s">
        <v>7433</v>
      </c>
      <c r="C3427" s="1" t="s">
        <v>7434</v>
      </c>
      <c r="D3427" s="1" t="s">
        <v>4162</v>
      </c>
      <c r="E3427" s="1" t="s">
        <v>10</v>
      </c>
      <c r="F3427" s="1" t="str">
        <f>IFERROR(__xludf.DUMMYFUNCTION("GOOGLETRANSLATE(C3427,""fr"",""en"")"),"#VALUE!")</f>
        <v>#VALUE!</v>
      </c>
    </row>
    <row r="3428" ht="15.75" customHeight="1">
      <c r="A3428" s="1" t="s">
        <v>2961</v>
      </c>
      <c r="B3428" s="1" t="s">
        <v>7435</v>
      </c>
      <c r="C3428" s="1" t="s">
        <v>7436</v>
      </c>
      <c r="D3428" s="1" t="s">
        <v>4162</v>
      </c>
      <c r="E3428" s="1" t="s">
        <v>10</v>
      </c>
      <c r="F3428" s="1" t="str">
        <f>IFERROR(__xludf.DUMMYFUNCTION("GOOGLETRANSLATE(C3428,""fr"",""en"")"),"#VALUE!")</f>
        <v>#VALUE!</v>
      </c>
    </row>
    <row r="3429" ht="15.75" customHeight="1">
      <c r="A3429" s="1" t="s">
        <v>2961</v>
      </c>
      <c r="B3429" s="1" t="s">
        <v>7437</v>
      </c>
      <c r="C3429" s="1" t="s">
        <v>7438</v>
      </c>
      <c r="D3429" s="1" t="s">
        <v>4162</v>
      </c>
      <c r="E3429" s="1" t="s">
        <v>10</v>
      </c>
      <c r="F3429" s="1" t="str">
        <f>IFERROR(__xludf.DUMMYFUNCTION("GOOGLETRANSLATE(C3429,""fr"",""en"")"),"#VALUE!")</f>
        <v>#VALUE!</v>
      </c>
    </row>
    <row r="3430" ht="15.75" customHeight="1">
      <c r="A3430" s="1" t="s">
        <v>2961</v>
      </c>
      <c r="B3430" s="1" t="s">
        <v>7439</v>
      </c>
      <c r="C3430" s="1" t="s">
        <v>7440</v>
      </c>
      <c r="D3430" s="1" t="s">
        <v>4162</v>
      </c>
      <c r="E3430" s="1" t="s">
        <v>10</v>
      </c>
      <c r="F3430" s="1" t="str">
        <f>IFERROR(__xludf.DUMMYFUNCTION("GOOGLETRANSLATE(C3430,""fr"",""en"")"),"#VALUE!")</f>
        <v>#VALUE!</v>
      </c>
    </row>
    <row r="3431" ht="15.75" customHeight="1">
      <c r="A3431" s="1" t="s">
        <v>2961</v>
      </c>
      <c r="B3431" s="1" t="s">
        <v>7441</v>
      </c>
      <c r="C3431" s="1" t="s">
        <v>7442</v>
      </c>
      <c r="D3431" s="1" t="s">
        <v>4162</v>
      </c>
      <c r="E3431" s="1" t="s">
        <v>10</v>
      </c>
      <c r="F3431" s="1" t="str">
        <f>IFERROR(__xludf.DUMMYFUNCTION("GOOGLETRANSLATE(C3431,""fr"",""en"")"),"#VALUE!")</f>
        <v>#VALUE!</v>
      </c>
    </row>
    <row r="3432" ht="15.75" customHeight="1">
      <c r="A3432" s="1" t="s">
        <v>2961</v>
      </c>
      <c r="B3432" s="1" t="s">
        <v>7443</v>
      </c>
      <c r="C3432" s="1" t="s">
        <v>7444</v>
      </c>
      <c r="D3432" s="1" t="s">
        <v>4162</v>
      </c>
      <c r="E3432" s="1" t="s">
        <v>10</v>
      </c>
      <c r="F3432" s="1" t="str">
        <f>IFERROR(__xludf.DUMMYFUNCTION("GOOGLETRANSLATE(C3432,""fr"",""en"")"),"#VALUE!")</f>
        <v>#VALUE!</v>
      </c>
    </row>
    <row r="3433" ht="15.75" customHeight="1">
      <c r="A3433" s="1" t="s">
        <v>2961</v>
      </c>
      <c r="B3433" s="1" t="s">
        <v>7445</v>
      </c>
      <c r="C3433" s="1" t="s">
        <v>7446</v>
      </c>
      <c r="D3433" s="1" t="s">
        <v>4162</v>
      </c>
      <c r="E3433" s="1" t="s">
        <v>10</v>
      </c>
      <c r="F3433" s="1" t="str">
        <f>IFERROR(__xludf.DUMMYFUNCTION("GOOGLETRANSLATE(C3433,""fr"",""en"")"),"#VALUE!")</f>
        <v>#VALUE!</v>
      </c>
    </row>
    <row r="3434" ht="15.75" customHeight="1">
      <c r="A3434" s="1" t="s">
        <v>2980</v>
      </c>
      <c r="B3434" s="1" t="s">
        <v>7447</v>
      </c>
      <c r="C3434" s="1" t="s">
        <v>7448</v>
      </c>
      <c r="D3434" s="1" t="s">
        <v>4162</v>
      </c>
      <c r="E3434" s="1" t="s">
        <v>10</v>
      </c>
      <c r="F3434" s="1" t="str">
        <f>IFERROR(__xludf.DUMMYFUNCTION("GOOGLETRANSLATE(C3434,""fr"",""en"")"),"#VALUE!")</f>
        <v>#VALUE!</v>
      </c>
    </row>
    <row r="3435" ht="15.75" customHeight="1">
      <c r="A3435" s="1" t="s">
        <v>2980</v>
      </c>
      <c r="B3435" s="1" t="s">
        <v>7449</v>
      </c>
      <c r="C3435" s="1" t="s">
        <v>7450</v>
      </c>
      <c r="D3435" s="1" t="s">
        <v>4162</v>
      </c>
      <c r="E3435" s="1" t="s">
        <v>10</v>
      </c>
      <c r="F3435" s="1" t="str">
        <f>IFERROR(__xludf.DUMMYFUNCTION("GOOGLETRANSLATE(C3435,""fr"",""en"")"),"#VALUE!")</f>
        <v>#VALUE!</v>
      </c>
    </row>
    <row r="3436" ht="15.75" customHeight="1">
      <c r="A3436" s="1" t="s">
        <v>2980</v>
      </c>
      <c r="B3436" s="1" t="s">
        <v>7451</v>
      </c>
      <c r="C3436" s="1" t="s">
        <v>7452</v>
      </c>
      <c r="D3436" s="1" t="s">
        <v>4162</v>
      </c>
      <c r="E3436" s="1" t="s">
        <v>10</v>
      </c>
      <c r="F3436" s="1" t="str">
        <f>IFERROR(__xludf.DUMMYFUNCTION("GOOGLETRANSLATE(C3436,""fr"",""en"")"),"#VALUE!")</f>
        <v>#VALUE!</v>
      </c>
    </row>
    <row r="3437" ht="15.75" customHeight="1">
      <c r="A3437" s="1" t="s">
        <v>2980</v>
      </c>
      <c r="B3437" s="1" t="s">
        <v>7453</v>
      </c>
      <c r="C3437" s="1" t="s">
        <v>7454</v>
      </c>
      <c r="D3437" s="1" t="s">
        <v>4162</v>
      </c>
      <c r="E3437" s="1" t="s">
        <v>10</v>
      </c>
      <c r="F3437" s="1" t="str">
        <f>IFERROR(__xludf.DUMMYFUNCTION("GOOGLETRANSLATE(C3437,""fr"",""en"")"),"#VALUE!")</f>
        <v>#VALUE!</v>
      </c>
    </row>
    <row r="3438" ht="15.75" customHeight="1">
      <c r="A3438" s="1" t="s">
        <v>2980</v>
      </c>
      <c r="B3438" s="1" t="s">
        <v>1271</v>
      </c>
      <c r="C3438" s="1" t="s">
        <v>7455</v>
      </c>
      <c r="D3438" s="1" t="s">
        <v>4162</v>
      </c>
      <c r="E3438" s="1" t="s">
        <v>10</v>
      </c>
      <c r="F3438" s="1" t="str">
        <f>IFERROR(__xludf.DUMMYFUNCTION("GOOGLETRANSLATE(C3438,""fr"",""en"")"),"#VALUE!")</f>
        <v>#VALUE!</v>
      </c>
    </row>
    <row r="3439" ht="15.75" customHeight="1">
      <c r="A3439" s="1" t="s">
        <v>2980</v>
      </c>
      <c r="B3439" s="1" t="s">
        <v>7456</v>
      </c>
      <c r="C3439" s="1" t="s">
        <v>7457</v>
      </c>
      <c r="D3439" s="1" t="s">
        <v>4162</v>
      </c>
      <c r="E3439" s="1" t="s">
        <v>10</v>
      </c>
      <c r="F3439" s="1" t="str">
        <f>IFERROR(__xludf.DUMMYFUNCTION("GOOGLETRANSLATE(C3439,""fr"",""en"")"),"#VALUE!")</f>
        <v>#VALUE!</v>
      </c>
    </row>
    <row r="3440" ht="15.75" customHeight="1">
      <c r="A3440" s="1" t="s">
        <v>2980</v>
      </c>
      <c r="B3440" s="1" t="s">
        <v>7458</v>
      </c>
      <c r="C3440" s="1" t="s">
        <v>7459</v>
      </c>
      <c r="D3440" s="1" t="s">
        <v>4162</v>
      </c>
      <c r="E3440" s="1" t="s">
        <v>10</v>
      </c>
      <c r="F3440" s="1" t="str">
        <f>IFERROR(__xludf.DUMMYFUNCTION("GOOGLETRANSLATE(C3440,""fr"",""en"")"),"#VALUE!")</f>
        <v>#VALUE!</v>
      </c>
    </row>
    <row r="3441" ht="15.75" customHeight="1">
      <c r="A3441" s="1" t="s">
        <v>2980</v>
      </c>
      <c r="B3441" s="1" t="s">
        <v>7460</v>
      </c>
      <c r="C3441" s="1" t="s">
        <v>7461</v>
      </c>
      <c r="D3441" s="1" t="s">
        <v>4162</v>
      </c>
      <c r="E3441" s="1" t="s">
        <v>10</v>
      </c>
      <c r="F3441" s="1" t="str">
        <f>IFERROR(__xludf.DUMMYFUNCTION("GOOGLETRANSLATE(C3441,""fr"",""en"")"),"#VALUE!")</f>
        <v>#VALUE!</v>
      </c>
    </row>
    <row r="3442" ht="15.75" customHeight="1">
      <c r="A3442" s="1" t="s">
        <v>2980</v>
      </c>
      <c r="B3442" s="1" t="s">
        <v>7462</v>
      </c>
      <c r="C3442" s="1" t="s">
        <v>7463</v>
      </c>
      <c r="D3442" s="1" t="s">
        <v>4162</v>
      </c>
      <c r="E3442" s="1" t="s">
        <v>10</v>
      </c>
      <c r="F3442" s="1" t="str">
        <f>IFERROR(__xludf.DUMMYFUNCTION("GOOGLETRANSLATE(C3442,""fr"",""en"")"),"#VALUE!")</f>
        <v>#VALUE!</v>
      </c>
    </row>
    <row r="3443" ht="15.75" customHeight="1">
      <c r="A3443" s="1" t="s">
        <v>2980</v>
      </c>
      <c r="B3443" s="1" t="s">
        <v>7464</v>
      </c>
      <c r="C3443" s="1" t="s">
        <v>7465</v>
      </c>
      <c r="D3443" s="1" t="s">
        <v>4162</v>
      </c>
      <c r="E3443" s="1" t="s">
        <v>10</v>
      </c>
      <c r="F3443" s="1" t="str">
        <f>IFERROR(__xludf.DUMMYFUNCTION("GOOGLETRANSLATE(C3443,""fr"",""en"")"),"#VALUE!")</f>
        <v>#VALUE!</v>
      </c>
    </row>
    <row r="3444" ht="15.75" customHeight="1">
      <c r="A3444" s="1" t="s">
        <v>2980</v>
      </c>
      <c r="B3444" s="1" t="s">
        <v>7466</v>
      </c>
      <c r="C3444" s="1" t="s">
        <v>7467</v>
      </c>
      <c r="D3444" s="1" t="s">
        <v>4162</v>
      </c>
      <c r="E3444" s="1" t="s">
        <v>10</v>
      </c>
      <c r="F3444" s="1" t="str">
        <f>IFERROR(__xludf.DUMMYFUNCTION("GOOGLETRANSLATE(C3444,""fr"",""en"")"),"#VALUE!")</f>
        <v>#VALUE!</v>
      </c>
    </row>
    <row r="3445" ht="15.75" customHeight="1">
      <c r="A3445" s="1" t="s">
        <v>2980</v>
      </c>
      <c r="B3445" s="1" t="s">
        <v>7468</v>
      </c>
      <c r="C3445" s="1" t="s">
        <v>7469</v>
      </c>
      <c r="D3445" s="1" t="s">
        <v>4162</v>
      </c>
      <c r="E3445" s="1" t="s">
        <v>10</v>
      </c>
      <c r="F3445" s="1" t="str">
        <f>IFERROR(__xludf.DUMMYFUNCTION("GOOGLETRANSLATE(C3445,""fr"",""en"")"),"#VALUE!")</f>
        <v>#VALUE!</v>
      </c>
    </row>
    <row r="3446" ht="15.75" customHeight="1">
      <c r="A3446" s="1" t="s">
        <v>2980</v>
      </c>
      <c r="B3446" s="1" t="s">
        <v>7470</v>
      </c>
      <c r="C3446" s="1" t="s">
        <v>7471</v>
      </c>
      <c r="D3446" s="1" t="s">
        <v>4162</v>
      </c>
      <c r="E3446" s="1" t="s">
        <v>10</v>
      </c>
      <c r="F3446" s="1" t="str">
        <f>IFERROR(__xludf.DUMMYFUNCTION("GOOGLETRANSLATE(C3446,""fr"",""en"")"),"#VALUE!")</f>
        <v>#VALUE!</v>
      </c>
    </row>
    <row r="3447" ht="15.75" customHeight="1">
      <c r="A3447" s="1" t="s">
        <v>2980</v>
      </c>
      <c r="B3447" s="1" t="s">
        <v>7472</v>
      </c>
      <c r="C3447" s="1" t="s">
        <v>7473</v>
      </c>
      <c r="D3447" s="1" t="s">
        <v>4162</v>
      </c>
      <c r="E3447" s="1" t="s">
        <v>10</v>
      </c>
      <c r="F3447" s="1" t="str">
        <f>IFERROR(__xludf.DUMMYFUNCTION("GOOGLETRANSLATE(C3447,""fr"",""en"")"),"#VALUE!")</f>
        <v>#VALUE!</v>
      </c>
    </row>
    <row r="3448" ht="15.75" customHeight="1">
      <c r="A3448" s="1" t="s">
        <v>2980</v>
      </c>
      <c r="B3448" s="1" t="s">
        <v>7474</v>
      </c>
      <c r="C3448" s="1" t="s">
        <v>7475</v>
      </c>
      <c r="D3448" s="1" t="s">
        <v>4162</v>
      </c>
      <c r="E3448" s="1" t="s">
        <v>10</v>
      </c>
      <c r="F3448" s="1" t="str">
        <f>IFERROR(__xludf.DUMMYFUNCTION("GOOGLETRANSLATE(C3448,""fr"",""en"")"),"I recognize the quality of service, however the price is relatively high. I recommend that my knowledge to subscribe to Direct Insurance. My son also subscribed.")</f>
        <v>I recognize the quality of service, however the price is relatively high. I recommend that my knowledge to subscribe to Direct Insurance. My son also subscribed.</v>
      </c>
    </row>
    <row r="3449" ht="15.75" customHeight="1">
      <c r="A3449" s="1" t="s">
        <v>2980</v>
      </c>
      <c r="B3449" s="1" t="s">
        <v>7476</v>
      </c>
      <c r="C3449" s="1" t="s">
        <v>7477</v>
      </c>
      <c r="D3449" s="1" t="s">
        <v>4162</v>
      </c>
      <c r="E3449" s="1" t="s">
        <v>10</v>
      </c>
      <c r="F3449" s="1" t="str">
        <f>IFERROR(__xludf.DUMMYFUNCTION("GOOGLETRANSLATE(C3449,""fr"",""en"")"),"#VALUE!")</f>
        <v>#VALUE!</v>
      </c>
    </row>
    <row r="3450" ht="15.75" customHeight="1">
      <c r="A3450" s="1" t="s">
        <v>2991</v>
      </c>
      <c r="B3450" s="1" t="s">
        <v>7478</v>
      </c>
      <c r="C3450" s="1" t="s">
        <v>7479</v>
      </c>
      <c r="D3450" s="1" t="s">
        <v>4162</v>
      </c>
      <c r="E3450" s="1" t="s">
        <v>10</v>
      </c>
      <c r="F3450" s="1" t="str">
        <f>IFERROR(__xludf.DUMMYFUNCTION("GOOGLETRANSLATE(C3450,""fr"",""en"")"),"#VALUE!")</f>
        <v>#VALUE!</v>
      </c>
    </row>
    <row r="3451" ht="15.75" customHeight="1">
      <c r="A3451" s="1" t="s">
        <v>2991</v>
      </c>
      <c r="B3451" s="1" t="s">
        <v>7480</v>
      </c>
      <c r="C3451" s="1" t="s">
        <v>7481</v>
      </c>
      <c r="D3451" s="1" t="s">
        <v>4162</v>
      </c>
      <c r="E3451" s="1" t="s">
        <v>10</v>
      </c>
      <c r="F3451" s="1" t="str">
        <f>IFERROR(__xludf.DUMMYFUNCTION("GOOGLETRANSLATE(C3451,""fr"",""en"")"),"#VALUE!")</f>
        <v>#VALUE!</v>
      </c>
    </row>
    <row r="3452" ht="15.75" customHeight="1">
      <c r="A3452" s="1" t="s">
        <v>2991</v>
      </c>
      <c r="B3452" s="1" t="s">
        <v>7482</v>
      </c>
      <c r="C3452" s="1" t="s">
        <v>7483</v>
      </c>
      <c r="D3452" s="1" t="s">
        <v>4162</v>
      </c>
      <c r="E3452" s="1" t="s">
        <v>10</v>
      </c>
      <c r="F3452" s="1" t="str">
        <f>IFERROR(__xludf.DUMMYFUNCTION("GOOGLETRANSLATE(C3452,""fr"",""en"")"),"#VALUE!")</f>
        <v>#VALUE!</v>
      </c>
    </row>
    <row r="3453" ht="15.75" customHeight="1">
      <c r="A3453" s="1" t="s">
        <v>2991</v>
      </c>
      <c r="B3453" s="1" t="s">
        <v>7484</v>
      </c>
      <c r="C3453" s="1" t="s">
        <v>7485</v>
      </c>
      <c r="D3453" s="1" t="s">
        <v>4162</v>
      </c>
      <c r="E3453" s="1" t="s">
        <v>10</v>
      </c>
      <c r="F3453" s="1" t="str">
        <f>IFERROR(__xludf.DUMMYFUNCTION("GOOGLETRANSLATE(C3453,""fr"",""en"")"),"#VALUE!")</f>
        <v>#VALUE!</v>
      </c>
    </row>
    <row r="3454" ht="15.75" customHeight="1">
      <c r="A3454" s="1" t="s">
        <v>2991</v>
      </c>
      <c r="B3454" s="1" t="s">
        <v>7486</v>
      </c>
      <c r="C3454" s="1" t="s">
        <v>7487</v>
      </c>
      <c r="D3454" s="1" t="s">
        <v>4162</v>
      </c>
      <c r="E3454" s="1" t="s">
        <v>10</v>
      </c>
      <c r="F3454" s="1" t="str">
        <f>IFERROR(__xludf.DUMMYFUNCTION("GOOGLETRANSLATE(C3454,""fr"",""en"")"),"#VALUE!")</f>
        <v>#VALUE!</v>
      </c>
    </row>
    <row r="3455" ht="15.75" customHeight="1">
      <c r="A3455" s="1" t="s">
        <v>2991</v>
      </c>
      <c r="B3455" s="1" t="s">
        <v>7488</v>
      </c>
      <c r="C3455" s="1" t="s">
        <v>7489</v>
      </c>
      <c r="D3455" s="1" t="s">
        <v>4162</v>
      </c>
      <c r="E3455" s="1" t="s">
        <v>10</v>
      </c>
      <c r="F3455" s="1" t="str">
        <f>IFERROR(__xludf.DUMMYFUNCTION("GOOGLETRANSLATE(C3455,""fr"",""en"")"),"#VALUE!")</f>
        <v>#VALUE!</v>
      </c>
    </row>
    <row r="3456" ht="15.75" customHeight="1">
      <c r="A3456" s="1" t="s">
        <v>2991</v>
      </c>
      <c r="B3456" s="1" t="s">
        <v>7490</v>
      </c>
      <c r="C3456" s="1" t="s">
        <v>7491</v>
      </c>
      <c r="D3456" s="1" t="s">
        <v>4162</v>
      </c>
      <c r="E3456" s="1" t="s">
        <v>10</v>
      </c>
      <c r="F3456" s="1" t="str">
        <f>IFERROR(__xludf.DUMMYFUNCTION("GOOGLETRANSLATE(C3456,""fr"",""en"")"),"#VALUE!")</f>
        <v>#VALUE!</v>
      </c>
    </row>
    <row r="3457" ht="15.75" customHeight="1">
      <c r="A3457" s="1" t="s">
        <v>2991</v>
      </c>
      <c r="B3457" s="1" t="s">
        <v>7492</v>
      </c>
      <c r="C3457" s="1" t="s">
        <v>7493</v>
      </c>
      <c r="D3457" s="1" t="s">
        <v>4162</v>
      </c>
      <c r="E3457" s="1" t="s">
        <v>10</v>
      </c>
      <c r="F3457" s="1" t="str">
        <f>IFERROR(__xludf.DUMMYFUNCTION("GOOGLETRANSLATE(C3457,""fr"",""en"")"),"#VALUE!")</f>
        <v>#VALUE!</v>
      </c>
    </row>
    <row r="3458" ht="15.75" customHeight="1">
      <c r="A3458" s="1" t="s">
        <v>2991</v>
      </c>
      <c r="B3458" s="1" t="s">
        <v>7494</v>
      </c>
      <c r="C3458" s="1" t="s">
        <v>7495</v>
      </c>
      <c r="D3458" s="1" t="s">
        <v>4162</v>
      </c>
      <c r="E3458" s="1" t="s">
        <v>10</v>
      </c>
      <c r="F3458" s="1" t="str">
        <f>IFERROR(__xludf.DUMMYFUNCTION("GOOGLETRANSLATE(C3458,""fr"",""en"")"),"#VALUE!")</f>
        <v>#VALUE!</v>
      </c>
    </row>
    <row r="3459" ht="15.75" customHeight="1">
      <c r="A3459" s="1" t="s">
        <v>2991</v>
      </c>
      <c r="B3459" s="1" t="s">
        <v>7496</v>
      </c>
      <c r="C3459" s="1" t="s">
        <v>7497</v>
      </c>
      <c r="D3459" s="1" t="s">
        <v>4162</v>
      </c>
      <c r="E3459" s="1" t="s">
        <v>10</v>
      </c>
      <c r="F3459" s="1" t="str">
        <f>IFERROR(__xludf.DUMMYFUNCTION("GOOGLETRANSLATE(C3459,""fr"",""en"")"),"#VALUE!")</f>
        <v>#VALUE!</v>
      </c>
    </row>
    <row r="3460" ht="15.75" customHeight="1">
      <c r="A3460" s="1" t="s">
        <v>2991</v>
      </c>
      <c r="B3460" s="1" t="s">
        <v>7498</v>
      </c>
      <c r="C3460" s="1" t="s">
        <v>7499</v>
      </c>
      <c r="D3460" s="1" t="s">
        <v>4162</v>
      </c>
      <c r="E3460" s="1" t="s">
        <v>10</v>
      </c>
      <c r="F3460" s="1" t="str">
        <f>IFERROR(__xludf.DUMMYFUNCTION("GOOGLETRANSLATE(C3460,""fr"",""en"")"),"#VALUE!")</f>
        <v>#VALUE!</v>
      </c>
    </row>
    <row r="3461" ht="15.75" customHeight="1">
      <c r="A3461" s="1" t="s">
        <v>2991</v>
      </c>
      <c r="B3461" s="1" t="s">
        <v>7500</v>
      </c>
      <c r="C3461" s="1" t="s">
        <v>7501</v>
      </c>
      <c r="D3461" s="1" t="s">
        <v>4162</v>
      </c>
      <c r="E3461" s="1" t="s">
        <v>10</v>
      </c>
      <c r="F3461" s="1" t="str">
        <f>IFERROR(__xludf.DUMMYFUNCTION("GOOGLETRANSLATE(C3461,""fr"",""en"")"),"Satisfaction until the contract signed, after it will be depending on the events. Unbeatable in the price/coverage ratio. Simple to subscribe.")</f>
        <v>Satisfaction until the contract signed, after it will be depending on the events. Unbeatable in the price/coverage ratio. Simple to subscribe.</v>
      </c>
    </row>
    <row r="3462" ht="15.75" customHeight="1">
      <c r="A3462" s="1" t="s">
        <v>2991</v>
      </c>
      <c r="B3462" s="1" t="s">
        <v>7502</v>
      </c>
      <c r="C3462" s="1" t="s">
        <v>7503</v>
      </c>
      <c r="D3462" s="1" t="s">
        <v>4162</v>
      </c>
      <c r="E3462" s="1" t="s">
        <v>10</v>
      </c>
      <c r="F3462" s="1" t="str">
        <f>IFERROR(__xludf.DUMMYFUNCTION("GOOGLETRANSLATE(C3462,""fr"",""en"")"),"#VALUE!")</f>
        <v>#VALUE!</v>
      </c>
    </row>
    <row r="3463" ht="15.75" customHeight="1">
      <c r="A3463" s="1" t="s">
        <v>2991</v>
      </c>
      <c r="B3463" s="1" t="s">
        <v>7504</v>
      </c>
      <c r="C3463" s="1" t="s">
        <v>7505</v>
      </c>
      <c r="D3463" s="1" t="s">
        <v>4162</v>
      </c>
      <c r="E3463" s="1" t="s">
        <v>10</v>
      </c>
      <c r="F3463" s="1" t="str">
        <f>IFERROR(__xludf.DUMMYFUNCTION("GOOGLETRANSLATE(C3463,""fr"",""en"")"),"#VALUE!")</f>
        <v>#VALUE!</v>
      </c>
    </row>
    <row r="3464" ht="15.75" customHeight="1">
      <c r="A3464" s="1" t="s">
        <v>2991</v>
      </c>
      <c r="B3464" s="1" t="s">
        <v>7506</v>
      </c>
      <c r="C3464" s="1" t="s">
        <v>7507</v>
      </c>
      <c r="D3464" s="1" t="s">
        <v>4162</v>
      </c>
      <c r="E3464" s="1" t="s">
        <v>10</v>
      </c>
      <c r="F3464" s="1" t="str">
        <f>IFERROR(__xludf.DUMMYFUNCTION("GOOGLETRANSLATE(C3464,""fr"",""en"")"),"#VALUE!")</f>
        <v>#VALUE!</v>
      </c>
    </row>
    <row r="3465" ht="15.75" customHeight="1">
      <c r="A3465" s="1" t="s">
        <v>2996</v>
      </c>
      <c r="B3465" s="1" t="s">
        <v>7508</v>
      </c>
      <c r="C3465" s="1" t="s">
        <v>7509</v>
      </c>
      <c r="D3465" s="1" t="s">
        <v>4162</v>
      </c>
      <c r="E3465" s="1" t="s">
        <v>10</v>
      </c>
      <c r="F3465" s="1" t="str">
        <f>IFERROR(__xludf.DUMMYFUNCTION("GOOGLETRANSLATE(C3465,""fr"",""en"")"),"#VALUE!")</f>
        <v>#VALUE!</v>
      </c>
    </row>
    <row r="3466" ht="15.75" customHeight="1">
      <c r="A3466" s="1" t="s">
        <v>2996</v>
      </c>
      <c r="B3466" s="1" t="s">
        <v>7510</v>
      </c>
      <c r="C3466" s="1" t="s">
        <v>7511</v>
      </c>
      <c r="D3466" s="1" t="s">
        <v>4162</v>
      </c>
      <c r="E3466" s="1" t="s">
        <v>10</v>
      </c>
      <c r="F3466" s="1" t="str">
        <f>IFERROR(__xludf.DUMMYFUNCTION("GOOGLETRANSLATE(C3466,""fr"",""en"")"),"#VALUE!")</f>
        <v>#VALUE!</v>
      </c>
    </row>
    <row r="3467" ht="15.75" customHeight="1">
      <c r="A3467" s="1" t="s">
        <v>2996</v>
      </c>
      <c r="B3467" s="1" t="s">
        <v>7512</v>
      </c>
      <c r="C3467" s="1" t="s">
        <v>7513</v>
      </c>
      <c r="D3467" s="1" t="s">
        <v>4162</v>
      </c>
      <c r="E3467" s="1" t="s">
        <v>10</v>
      </c>
      <c r="F3467" s="1" t="str">
        <f>IFERROR(__xludf.DUMMYFUNCTION("GOOGLETRANSLATE(C3467,""fr"",""en"")"),"#VALUE!")</f>
        <v>#VALUE!</v>
      </c>
    </row>
    <row r="3468" ht="15.75" customHeight="1">
      <c r="A3468" s="1" t="s">
        <v>2996</v>
      </c>
      <c r="B3468" s="1" t="s">
        <v>7514</v>
      </c>
      <c r="C3468" s="1" t="s">
        <v>7515</v>
      </c>
      <c r="D3468" s="1" t="s">
        <v>4162</v>
      </c>
      <c r="E3468" s="1" t="s">
        <v>10</v>
      </c>
      <c r="F3468" s="1" t="str">
        <f>IFERROR(__xludf.DUMMYFUNCTION("GOOGLETRANSLATE(C3468,""fr"",""en"")"),"#VALUE!")</f>
        <v>#VALUE!</v>
      </c>
    </row>
    <row r="3469" ht="15.75" customHeight="1">
      <c r="A3469" s="1" t="s">
        <v>2996</v>
      </c>
      <c r="B3469" s="1" t="s">
        <v>7516</v>
      </c>
      <c r="C3469" s="1" t="s">
        <v>7517</v>
      </c>
      <c r="D3469" s="1" t="s">
        <v>4162</v>
      </c>
      <c r="E3469" s="1" t="s">
        <v>10</v>
      </c>
      <c r="F3469" s="1" t="str">
        <f>IFERROR(__xludf.DUMMYFUNCTION("GOOGLETRANSLATE(C3469,""fr"",""en"")"),"#VALUE!")</f>
        <v>#VALUE!</v>
      </c>
    </row>
    <row r="3470" ht="15.75" customHeight="1">
      <c r="A3470" s="1" t="s">
        <v>2996</v>
      </c>
      <c r="B3470" s="1" t="s">
        <v>7518</v>
      </c>
      <c r="C3470" s="1" t="s">
        <v>7519</v>
      </c>
      <c r="D3470" s="1" t="s">
        <v>4162</v>
      </c>
      <c r="E3470" s="1" t="s">
        <v>10</v>
      </c>
      <c r="F3470" s="1" t="str">
        <f>IFERROR(__xludf.DUMMYFUNCTION("GOOGLETRANSLATE(C3470,""fr"",""en"")"),"#VALUE!")</f>
        <v>#VALUE!</v>
      </c>
    </row>
    <row r="3471" ht="15.75" customHeight="1">
      <c r="A3471" s="1" t="s">
        <v>2996</v>
      </c>
      <c r="B3471" s="1" t="s">
        <v>7520</v>
      </c>
      <c r="C3471" s="1" t="s">
        <v>7521</v>
      </c>
      <c r="D3471" s="1" t="s">
        <v>4162</v>
      </c>
      <c r="E3471" s="1" t="s">
        <v>10</v>
      </c>
      <c r="F3471" s="1" t="str">
        <f>IFERROR(__xludf.DUMMYFUNCTION("GOOGLETRANSLATE(C3471,""fr"",""en"")"),"#VALUE!")</f>
        <v>#VALUE!</v>
      </c>
    </row>
    <row r="3472" ht="15.75" customHeight="1">
      <c r="A3472" s="1" t="s">
        <v>2996</v>
      </c>
      <c r="B3472" s="1" t="s">
        <v>7522</v>
      </c>
      <c r="C3472" s="1" t="s">
        <v>7523</v>
      </c>
      <c r="D3472" s="1" t="s">
        <v>4162</v>
      </c>
      <c r="E3472" s="1" t="s">
        <v>10</v>
      </c>
      <c r="F3472" s="1" t="str">
        <f>IFERROR(__xludf.DUMMYFUNCTION("GOOGLETRANSLATE(C3472,""fr"",""en"")"),"#VALUE!")</f>
        <v>#VALUE!</v>
      </c>
    </row>
    <row r="3473" ht="15.75" customHeight="1">
      <c r="A3473" s="1" t="s">
        <v>2996</v>
      </c>
      <c r="B3473" s="1" t="s">
        <v>7524</v>
      </c>
      <c r="C3473" s="1" t="s">
        <v>7525</v>
      </c>
      <c r="D3473" s="1" t="s">
        <v>4162</v>
      </c>
      <c r="E3473" s="1" t="s">
        <v>10</v>
      </c>
      <c r="F3473" s="1" t="str">
        <f>IFERROR(__xludf.DUMMYFUNCTION("GOOGLETRANSLATE(C3473,""fr"",""en"")"),"#VALUE!")</f>
        <v>#VALUE!</v>
      </c>
    </row>
    <row r="3474" ht="15.75" customHeight="1">
      <c r="A3474" s="1" t="s">
        <v>2996</v>
      </c>
      <c r="B3474" s="1" t="s">
        <v>7526</v>
      </c>
      <c r="C3474" s="1" t="s">
        <v>7527</v>
      </c>
      <c r="D3474" s="1" t="s">
        <v>4162</v>
      </c>
      <c r="E3474" s="1" t="s">
        <v>10</v>
      </c>
      <c r="F3474" s="1" t="str">
        <f>IFERROR(__xludf.DUMMYFUNCTION("GOOGLETRANSLATE(C3474,""fr"",""en"")"),"#VALUE!")</f>
        <v>#VALUE!</v>
      </c>
    </row>
    <row r="3475" ht="15.75" customHeight="1">
      <c r="A3475" s="1" t="s">
        <v>3001</v>
      </c>
      <c r="B3475" s="1" t="s">
        <v>7528</v>
      </c>
      <c r="C3475" s="1" t="s">
        <v>7529</v>
      </c>
      <c r="D3475" s="1" t="s">
        <v>4162</v>
      </c>
      <c r="E3475" s="1" t="s">
        <v>10</v>
      </c>
      <c r="F3475" s="1" t="str">
        <f>IFERROR(__xludf.DUMMYFUNCTION("GOOGLETRANSLATE(C3475,""fr"",""en"")"),"#VALUE!")</f>
        <v>#VALUE!</v>
      </c>
    </row>
    <row r="3476" ht="15.75" customHeight="1">
      <c r="A3476" s="1" t="s">
        <v>3001</v>
      </c>
      <c r="B3476" s="1" t="s">
        <v>7530</v>
      </c>
      <c r="C3476" s="1" t="s">
        <v>7531</v>
      </c>
      <c r="D3476" s="1" t="s">
        <v>4162</v>
      </c>
      <c r="E3476" s="1" t="s">
        <v>10</v>
      </c>
      <c r="F3476" s="1" t="str">
        <f>IFERROR(__xludf.DUMMYFUNCTION("GOOGLETRANSLATE(C3476,""fr"",""en"")"),"#VALUE!")</f>
        <v>#VALUE!</v>
      </c>
    </row>
    <row r="3477" ht="15.75" customHeight="1">
      <c r="A3477" s="1" t="s">
        <v>3001</v>
      </c>
      <c r="B3477" s="1" t="s">
        <v>7532</v>
      </c>
      <c r="C3477" s="1" t="s">
        <v>7533</v>
      </c>
      <c r="D3477" s="1" t="s">
        <v>4162</v>
      </c>
      <c r="E3477" s="1" t="s">
        <v>10</v>
      </c>
      <c r="F3477" s="1" t="str">
        <f>IFERROR(__xludf.DUMMYFUNCTION("GOOGLETRANSLATE(C3477,""fr"",""en"")"),"#VALUE!")</f>
        <v>#VALUE!</v>
      </c>
    </row>
    <row r="3478" ht="15.75" customHeight="1">
      <c r="A3478" s="1" t="s">
        <v>3001</v>
      </c>
      <c r="B3478" s="1" t="s">
        <v>7534</v>
      </c>
      <c r="C3478" s="1" t="s">
        <v>7535</v>
      </c>
      <c r="D3478" s="1" t="s">
        <v>4162</v>
      </c>
      <c r="E3478" s="1" t="s">
        <v>10</v>
      </c>
      <c r="F3478" s="1" t="str">
        <f>IFERROR(__xludf.DUMMYFUNCTION("GOOGLETRANSLATE(C3478,""fr"",""en"")"),"#VALUE!")</f>
        <v>#VALUE!</v>
      </c>
    </row>
    <row r="3479" ht="15.75" customHeight="1">
      <c r="A3479" s="1" t="s">
        <v>3001</v>
      </c>
      <c r="B3479" s="1" t="s">
        <v>7536</v>
      </c>
      <c r="C3479" s="1" t="s">
        <v>7537</v>
      </c>
      <c r="D3479" s="1" t="s">
        <v>4162</v>
      </c>
      <c r="E3479" s="1" t="s">
        <v>10</v>
      </c>
      <c r="F3479" s="1" t="str">
        <f>IFERROR(__xludf.DUMMYFUNCTION("GOOGLETRANSLATE(C3479,""fr"",""en"")"),"#VALUE!")</f>
        <v>#VALUE!</v>
      </c>
    </row>
    <row r="3480" ht="15.75" customHeight="1">
      <c r="A3480" s="1" t="s">
        <v>3001</v>
      </c>
      <c r="B3480" s="1" t="s">
        <v>7538</v>
      </c>
      <c r="C3480" s="1" t="s">
        <v>7539</v>
      </c>
      <c r="D3480" s="1" t="s">
        <v>4162</v>
      </c>
      <c r="E3480" s="1" t="s">
        <v>10</v>
      </c>
      <c r="F3480" s="1" t="str">
        <f>IFERROR(__xludf.DUMMYFUNCTION("GOOGLETRANSLATE(C3480,""fr"",""en"")"),"#VALUE!")</f>
        <v>#VALUE!</v>
      </c>
    </row>
    <row r="3481" ht="15.75" customHeight="1">
      <c r="A3481" s="1" t="s">
        <v>3001</v>
      </c>
      <c r="B3481" s="1" t="s">
        <v>7540</v>
      </c>
      <c r="C3481" s="1" t="s">
        <v>7541</v>
      </c>
      <c r="D3481" s="1" t="s">
        <v>4162</v>
      </c>
      <c r="E3481" s="1" t="s">
        <v>10</v>
      </c>
      <c r="F3481" s="1" t="str">
        <f>IFERROR(__xludf.DUMMYFUNCTION("GOOGLETRANSLATE(C3481,""fr"",""en"")"),"#VALUE!")</f>
        <v>#VALUE!</v>
      </c>
    </row>
    <row r="3482" ht="15.75" customHeight="1">
      <c r="A3482" s="1" t="s">
        <v>3001</v>
      </c>
      <c r="B3482" s="1" t="s">
        <v>7542</v>
      </c>
      <c r="C3482" s="1" t="s">
        <v>7543</v>
      </c>
      <c r="D3482" s="1" t="s">
        <v>4162</v>
      </c>
      <c r="E3482" s="1" t="s">
        <v>10</v>
      </c>
      <c r="F3482" s="1" t="str">
        <f>IFERROR(__xludf.DUMMYFUNCTION("GOOGLETRANSLATE(C3482,""fr"",""en"")"),"#VALUE!")</f>
        <v>#VALUE!</v>
      </c>
    </row>
    <row r="3483" ht="15.75" customHeight="1">
      <c r="A3483" s="1" t="s">
        <v>3014</v>
      </c>
      <c r="B3483" s="1" t="s">
        <v>7544</v>
      </c>
      <c r="C3483" s="1" t="s">
        <v>7545</v>
      </c>
      <c r="D3483" s="1" t="s">
        <v>4162</v>
      </c>
      <c r="E3483" s="1" t="s">
        <v>10</v>
      </c>
      <c r="F3483" s="1" t="str">
        <f>IFERROR(__xludf.DUMMYFUNCTION("GOOGLETRANSLATE(C3483,""fr"",""en"")"),"#VALUE!")</f>
        <v>#VALUE!</v>
      </c>
    </row>
    <row r="3484" ht="15.75" customHeight="1">
      <c r="A3484" s="1" t="s">
        <v>3014</v>
      </c>
      <c r="B3484" s="1" t="s">
        <v>7546</v>
      </c>
      <c r="C3484" s="1" t="s">
        <v>7547</v>
      </c>
      <c r="D3484" s="1" t="s">
        <v>4162</v>
      </c>
      <c r="E3484" s="1" t="s">
        <v>10</v>
      </c>
      <c r="F3484" s="1" t="str">
        <f>IFERROR(__xludf.DUMMYFUNCTION("GOOGLETRANSLATE(C3484,""fr"",""en"")"),"#VALUE!")</f>
        <v>#VALUE!</v>
      </c>
    </row>
    <row r="3485" ht="15.75" customHeight="1">
      <c r="A3485" s="1" t="s">
        <v>3014</v>
      </c>
      <c r="B3485" s="1" t="s">
        <v>7548</v>
      </c>
      <c r="C3485" s="1" t="s">
        <v>7549</v>
      </c>
      <c r="D3485" s="1" t="s">
        <v>4162</v>
      </c>
      <c r="E3485" s="1" t="s">
        <v>10</v>
      </c>
      <c r="F3485" s="1" t="str">
        <f>IFERROR(__xludf.DUMMYFUNCTION("GOOGLETRANSLATE(C3485,""fr"",""en"")"),"#VALUE!")</f>
        <v>#VALUE!</v>
      </c>
    </row>
    <row r="3486" ht="15.75" customHeight="1">
      <c r="A3486" s="1" t="s">
        <v>3014</v>
      </c>
      <c r="B3486" s="1" t="s">
        <v>7550</v>
      </c>
      <c r="C3486" s="1" t="s">
        <v>7551</v>
      </c>
      <c r="D3486" s="1" t="s">
        <v>4162</v>
      </c>
      <c r="E3486" s="1" t="s">
        <v>10</v>
      </c>
      <c r="F3486" s="1" t="str">
        <f>IFERROR(__xludf.DUMMYFUNCTION("GOOGLETRANSLATE(C3486,""fr"",""en"")"),"#VALUE!")</f>
        <v>#VALUE!</v>
      </c>
    </row>
    <row r="3487" ht="15.75" customHeight="1">
      <c r="A3487" s="1" t="s">
        <v>3014</v>
      </c>
      <c r="B3487" s="1" t="s">
        <v>7552</v>
      </c>
      <c r="C3487" s="1" t="s">
        <v>7553</v>
      </c>
      <c r="D3487" s="1" t="s">
        <v>4162</v>
      </c>
      <c r="E3487" s="1" t="s">
        <v>10</v>
      </c>
      <c r="F3487" s="1" t="str">
        <f>IFERROR(__xludf.DUMMYFUNCTION("GOOGLETRANSLATE(C3487,""fr"",""en"")"),"#VALUE!")</f>
        <v>#VALUE!</v>
      </c>
    </row>
    <row r="3488" ht="15.75" customHeight="1">
      <c r="A3488" s="1" t="s">
        <v>3014</v>
      </c>
      <c r="B3488" s="1" t="s">
        <v>7554</v>
      </c>
      <c r="C3488" s="1" t="s">
        <v>7555</v>
      </c>
      <c r="D3488" s="1" t="s">
        <v>4162</v>
      </c>
      <c r="E3488" s="1" t="s">
        <v>10</v>
      </c>
      <c r="F3488" s="1" t="str">
        <f>IFERROR(__xludf.DUMMYFUNCTION("GOOGLETRANSLATE(C3488,""fr"",""en"")"),"#VALUE!")</f>
        <v>#VALUE!</v>
      </c>
    </row>
    <row r="3489" ht="15.75" customHeight="1">
      <c r="A3489" s="1" t="s">
        <v>3014</v>
      </c>
      <c r="B3489" s="1" t="s">
        <v>7556</v>
      </c>
      <c r="C3489" s="1" t="s">
        <v>7557</v>
      </c>
      <c r="D3489" s="1" t="s">
        <v>4162</v>
      </c>
      <c r="E3489" s="1" t="s">
        <v>10</v>
      </c>
      <c r="F3489" s="1" t="str">
        <f>IFERROR(__xludf.DUMMYFUNCTION("GOOGLETRANSLATE(C3489,""fr"",""en"")"),"#VALUE!")</f>
        <v>#VALUE!</v>
      </c>
    </row>
    <row r="3490" ht="15.75" customHeight="1">
      <c r="A3490" s="1" t="s">
        <v>3014</v>
      </c>
      <c r="B3490" s="1" t="s">
        <v>7558</v>
      </c>
      <c r="C3490" s="1" t="s">
        <v>7559</v>
      </c>
      <c r="D3490" s="1" t="s">
        <v>4162</v>
      </c>
      <c r="E3490" s="1" t="s">
        <v>10</v>
      </c>
      <c r="F3490" s="1" t="str">
        <f>IFERROR(__xludf.DUMMYFUNCTION("GOOGLETRANSLATE(C3490,""fr"",""en"")"),"#VALUE!")</f>
        <v>#VALUE!</v>
      </c>
    </row>
    <row r="3491" ht="15.75" customHeight="1">
      <c r="A3491" s="1" t="s">
        <v>3014</v>
      </c>
      <c r="B3491" s="1" t="s">
        <v>7560</v>
      </c>
      <c r="C3491" s="1" t="s">
        <v>7561</v>
      </c>
      <c r="D3491" s="1" t="s">
        <v>4162</v>
      </c>
      <c r="E3491" s="1" t="s">
        <v>10</v>
      </c>
      <c r="F3491" s="1" t="str">
        <f>IFERROR(__xludf.DUMMYFUNCTION("GOOGLETRANSLATE(C3491,""fr"",""en"")"),"#VALUE!")</f>
        <v>#VALUE!</v>
      </c>
    </row>
    <row r="3492" ht="15.75" customHeight="1">
      <c r="A3492" s="1" t="s">
        <v>3014</v>
      </c>
      <c r="B3492" s="1" t="s">
        <v>7562</v>
      </c>
      <c r="C3492" s="1" t="s">
        <v>7563</v>
      </c>
      <c r="D3492" s="1" t="s">
        <v>4162</v>
      </c>
      <c r="E3492" s="1" t="s">
        <v>10</v>
      </c>
      <c r="F3492" s="1" t="str">
        <f>IFERROR(__xludf.DUMMYFUNCTION("GOOGLETRANSLATE(C3492,""fr"",""en"")"),"#VALUE!")</f>
        <v>#VALUE!</v>
      </c>
    </row>
    <row r="3493" ht="15.75" customHeight="1">
      <c r="A3493" s="1" t="s">
        <v>3014</v>
      </c>
      <c r="B3493" s="1" t="s">
        <v>7564</v>
      </c>
      <c r="C3493" s="1" t="s">
        <v>7565</v>
      </c>
      <c r="D3493" s="1" t="s">
        <v>4162</v>
      </c>
      <c r="E3493" s="1" t="s">
        <v>10</v>
      </c>
      <c r="F3493" s="1" t="str">
        <f>IFERROR(__xludf.DUMMYFUNCTION("GOOGLETRANSLATE(C3493,""fr"",""en"")"),"#VALUE!")</f>
        <v>#VALUE!</v>
      </c>
    </row>
    <row r="3494" ht="15.75" customHeight="1">
      <c r="A3494" s="1" t="s">
        <v>3025</v>
      </c>
      <c r="B3494" s="1" t="s">
        <v>7566</v>
      </c>
      <c r="C3494" s="1" t="s">
        <v>7567</v>
      </c>
      <c r="D3494" s="1" t="s">
        <v>4162</v>
      </c>
      <c r="E3494" s="1" t="s">
        <v>10</v>
      </c>
      <c r="F3494" s="1" t="str">
        <f>IFERROR(__xludf.DUMMYFUNCTION("GOOGLETRANSLATE(C3494,""fr"",""en"")"),"#VALUE!")</f>
        <v>#VALUE!</v>
      </c>
    </row>
    <row r="3495" ht="15.75" customHeight="1">
      <c r="A3495" s="1" t="s">
        <v>3025</v>
      </c>
      <c r="B3495" s="1" t="s">
        <v>7568</v>
      </c>
      <c r="C3495" s="1" t="s">
        <v>7569</v>
      </c>
      <c r="D3495" s="1" t="s">
        <v>4162</v>
      </c>
      <c r="E3495" s="1" t="s">
        <v>10</v>
      </c>
      <c r="F3495" s="1" t="str">
        <f>IFERROR(__xludf.DUMMYFUNCTION("GOOGLETRANSLATE(C3495,""fr"",""en"")"),"#VALUE!")</f>
        <v>#VALUE!</v>
      </c>
    </row>
    <row r="3496" ht="15.75" customHeight="1">
      <c r="A3496" s="1" t="s">
        <v>3025</v>
      </c>
      <c r="B3496" s="1" t="s">
        <v>7570</v>
      </c>
      <c r="C3496" s="1" t="s">
        <v>7571</v>
      </c>
      <c r="D3496" s="1" t="s">
        <v>4162</v>
      </c>
      <c r="E3496" s="1" t="s">
        <v>10</v>
      </c>
      <c r="F3496" s="1" t="str">
        <f>IFERROR(__xludf.DUMMYFUNCTION("GOOGLETRANSLATE(C3496,""fr"",""en"")"),"#VALUE!")</f>
        <v>#VALUE!</v>
      </c>
    </row>
    <row r="3497" ht="15.75" customHeight="1">
      <c r="A3497" s="1" t="s">
        <v>3025</v>
      </c>
      <c r="B3497" s="1" t="s">
        <v>7572</v>
      </c>
      <c r="C3497" s="1" t="s">
        <v>7573</v>
      </c>
      <c r="D3497" s="1" t="s">
        <v>4162</v>
      </c>
      <c r="E3497" s="1" t="s">
        <v>10</v>
      </c>
      <c r="F3497" s="1" t="str">
        <f>IFERROR(__xludf.DUMMYFUNCTION("GOOGLETRANSLATE(C3497,""fr"",""en"")"),"#VALUE!")</f>
        <v>#VALUE!</v>
      </c>
    </row>
    <row r="3498" ht="15.75" customHeight="1">
      <c r="A3498" s="1" t="s">
        <v>3025</v>
      </c>
      <c r="B3498" s="1" t="s">
        <v>7574</v>
      </c>
      <c r="C3498" s="1" t="s">
        <v>7575</v>
      </c>
      <c r="D3498" s="1" t="s">
        <v>4162</v>
      </c>
      <c r="E3498" s="1" t="s">
        <v>10</v>
      </c>
      <c r="F3498" s="1" t="str">
        <f>IFERROR(__xludf.DUMMYFUNCTION("GOOGLETRANSLATE(C3498,""fr"",""en"")"),"#VALUE!")</f>
        <v>#VALUE!</v>
      </c>
    </row>
    <row r="3499" ht="15.75" customHeight="1">
      <c r="A3499" s="1" t="s">
        <v>3025</v>
      </c>
      <c r="B3499" s="1" t="s">
        <v>7576</v>
      </c>
      <c r="C3499" s="1" t="s">
        <v>7577</v>
      </c>
      <c r="D3499" s="1" t="s">
        <v>4162</v>
      </c>
      <c r="E3499" s="1" t="s">
        <v>10</v>
      </c>
      <c r="F3499" s="1" t="str">
        <f>IFERROR(__xludf.DUMMYFUNCTION("GOOGLETRANSLATE(C3499,""fr"",""en"")"),"#VALUE!")</f>
        <v>#VALUE!</v>
      </c>
    </row>
    <row r="3500" ht="15.75" customHeight="1">
      <c r="A3500" s="1" t="s">
        <v>3025</v>
      </c>
      <c r="B3500" s="1" t="s">
        <v>7578</v>
      </c>
      <c r="C3500" s="1" t="s">
        <v>7579</v>
      </c>
      <c r="D3500" s="1" t="s">
        <v>4162</v>
      </c>
      <c r="E3500" s="1" t="s">
        <v>10</v>
      </c>
      <c r="F3500" s="1" t="str">
        <f>IFERROR(__xludf.DUMMYFUNCTION("GOOGLETRANSLATE(C3500,""fr"",""en"")"),"#VALUE!")</f>
        <v>#VALUE!</v>
      </c>
    </row>
    <row r="3501" ht="15.75" customHeight="1">
      <c r="A3501" s="1" t="s">
        <v>3025</v>
      </c>
      <c r="B3501" s="1" t="s">
        <v>7580</v>
      </c>
      <c r="C3501" s="1" t="s">
        <v>7581</v>
      </c>
      <c r="D3501" s="1" t="s">
        <v>4162</v>
      </c>
      <c r="E3501" s="1" t="s">
        <v>10</v>
      </c>
      <c r="F3501" s="1" t="str">
        <f>IFERROR(__xludf.DUMMYFUNCTION("GOOGLETRANSLATE(C3501,""fr"",""en"")"),"#VALUE!")</f>
        <v>#VALUE!</v>
      </c>
    </row>
    <row r="3502" ht="15.75" customHeight="1">
      <c r="A3502" s="1" t="s">
        <v>3025</v>
      </c>
      <c r="B3502" s="1" t="s">
        <v>7582</v>
      </c>
      <c r="C3502" s="1" t="s">
        <v>7583</v>
      </c>
      <c r="D3502" s="1" t="s">
        <v>4162</v>
      </c>
      <c r="E3502" s="1" t="s">
        <v>10</v>
      </c>
      <c r="F3502" s="1" t="str">
        <f>IFERROR(__xludf.DUMMYFUNCTION("GOOGLETRANSLATE(C3502,""fr"",""en"")"),"#VALUE!")</f>
        <v>#VALUE!</v>
      </c>
    </row>
    <row r="3503" ht="15.75" customHeight="1">
      <c r="A3503" s="1" t="s">
        <v>3025</v>
      </c>
      <c r="B3503" s="1" t="s">
        <v>7584</v>
      </c>
      <c r="C3503" s="1" t="s">
        <v>7585</v>
      </c>
      <c r="D3503" s="1" t="s">
        <v>4162</v>
      </c>
      <c r="E3503" s="1" t="s">
        <v>10</v>
      </c>
      <c r="F3503" s="1" t="str">
        <f>IFERROR(__xludf.DUMMYFUNCTION("GOOGLETRANSLATE(C3503,""fr"",""en"")"),"#VALUE!")</f>
        <v>#VALUE!</v>
      </c>
    </row>
    <row r="3504" ht="15.75" customHeight="1">
      <c r="A3504" s="1" t="s">
        <v>3025</v>
      </c>
      <c r="B3504" s="1" t="s">
        <v>7586</v>
      </c>
      <c r="C3504" s="1" t="s">
        <v>7587</v>
      </c>
      <c r="D3504" s="1" t="s">
        <v>4162</v>
      </c>
      <c r="E3504" s="1" t="s">
        <v>10</v>
      </c>
      <c r="F3504" s="1" t="str">
        <f>IFERROR(__xludf.DUMMYFUNCTION("GOOGLETRANSLATE(C3504,""fr"",""en"")"),"#VALUE!")</f>
        <v>#VALUE!</v>
      </c>
    </row>
    <row r="3505" ht="15.75" customHeight="1">
      <c r="A3505" s="1" t="s">
        <v>3025</v>
      </c>
      <c r="B3505" s="1" t="s">
        <v>7588</v>
      </c>
      <c r="C3505" s="1" t="s">
        <v>7589</v>
      </c>
      <c r="D3505" s="1" t="s">
        <v>4162</v>
      </c>
      <c r="E3505" s="1" t="s">
        <v>10</v>
      </c>
      <c r="F3505" s="1" t="str">
        <f>IFERROR(__xludf.DUMMYFUNCTION("GOOGLETRANSLATE(C3505,""fr"",""en"")"),"#VALUE!")</f>
        <v>#VALUE!</v>
      </c>
    </row>
    <row r="3506" ht="15.75" customHeight="1">
      <c r="A3506" s="1" t="s">
        <v>3025</v>
      </c>
      <c r="B3506" s="1" t="s">
        <v>7590</v>
      </c>
      <c r="C3506" s="1" t="s">
        <v>7591</v>
      </c>
      <c r="D3506" s="1" t="s">
        <v>4162</v>
      </c>
      <c r="E3506" s="1" t="s">
        <v>10</v>
      </c>
      <c r="F3506" s="1" t="str">
        <f>IFERROR(__xludf.DUMMYFUNCTION("GOOGLETRANSLATE(C3506,""fr"",""en"")"),"#VALUE!")</f>
        <v>#VALUE!</v>
      </c>
    </row>
    <row r="3507" ht="15.75" customHeight="1">
      <c r="A3507" s="1" t="s">
        <v>3025</v>
      </c>
      <c r="B3507" s="1" t="s">
        <v>7592</v>
      </c>
      <c r="C3507" s="1" t="s">
        <v>7593</v>
      </c>
      <c r="D3507" s="1" t="s">
        <v>4162</v>
      </c>
      <c r="E3507" s="1" t="s">
        <v>10</v>
      </c>
      <c r="F3507" s="1" t="str">
        <f>IFERROR(__xludf.DUMMYFUNCTION("GOOGLETRANSLATE(C3507,""fr"",""en"")"),"#VALUE!")</f>
        <v>#VALUE!</v>
      </c>
    </row>
    <row r="3508" ht="15.75" customHeight="1">
      <c r="A3508" s="1" t="s">
        <v>3025</v>
      </c>
      <c r="B3508" s="1" t="s">
        <v>7594</v>
      </c>
      <c r="C3508" s="1" t="s">
        <v>7595</v>
      </c>
      <c r="D3508" s="1" t="s">
        <v>4162</v>
      </c>
      <c r="E3508" s="1" t="s">
        <v>10</v>
      </c>
      <c r="F3508" s="1" t="str">
        <f>IFERROR(__xludf.DUMMYFUNCTION("GOOGLETRANSLATE(C3508,""fr"",""en"")"),"#VALUE!")</f>
        <v>#VALUE!</v>
      </c>
    </row>
    <row r="3509" ht="15.75" customHeight="1">
      <c r="A3509" s="1" t="s">
        <v>7596</v>
      </c>
      <c r="B3509" s="1" t="s">
        <v>7597</v>
      </c>
      <c r="C3509" s="1" t="s">
        <v>7598</v>
      </c>
      <c r="D3509" s="1" t="s">
        <v>4162</v>
      </c>
      <c r="E3509" s="1" t="s">
        <v>10</v>
      </c>
      <c r="F3509" s="1" t="str">
        <f>IFERROR(__xludf.DUMMYFUNCTION("GOOGLETRANSLATE(C3509,""fr"",""en"")"),"#VALUE!")</f>
        <v>#VALUE!</v>
      </c>
    </row>
    <row r="3510" ht="15.75" customHeight="1">
      <c r="A3510" s="1" t="s">
        <v>7596</v>
      </c>
      <c r="B3510" s="1" t="s">
        <v>7599</v>
      </c>
      <c r="C3510" s="1" t="s">
        <v>7600</v>
      </c>
      <c r="D3510" s="1" t="s">
        <v>4162</v>
      </c>
      <c r="E3510" s="1" t="s">
        <v>10</v>
      </c>
      <c r="F3510" s="1" t="str">
        <f>IFERROR(__xludf.DUMMYFUNCTION("GOOGLETRANSLATE(C3510,""fr"",""en"")"),"#VALUE!")</f>
        <v>#VALUE!</v>
      </c>
    </row>
    <row r="3511" ht="15.75" customHeight="1">
      <c r="A3511" s="1" t="s">
        <v>7596</v>
      </c>
      <c r="B3511" s="1" t="s">
        <v>7601</v>
      </c>
      <c r="C3511" s="1" t="s">
        <v>7602</v>
      </c>
      <c r="D3511" s="1" t="s">
        <v>4162</v>
      </c>
      <c r="E3511" s="1" t="s">
        <v>10</v>
      </c>
      <c r="F3511" s="1" t="str">
        <f>IFERROR(__xludf.DUMMYFUNCTION("GOOGLETRANSLATE(C3511,""fr"",""en"")"),"#VALUE!")</f>
        <v>#VALUE!</v>
      </c>
    </row>
    <row r="3512" ht="15.75" customHeight="1">
      <c r="A3512" s="1" t="s">
        <v>7596</v>
      </c>
      <c r="B3512" s="1" t="s">
        <v>7603</v>
      </c>
      <c r="C3512" s="1" t="s">
        <v>7604</v>
      </c>
      <c r="D3512" s="1" t="s">
        <v>4162</v>
      </c>
      <c r="E3512" s="1" t="s">
        <v>10</v>
      </c>
      <c r="F3512" s="1" t="str">
        <f>IFERROR(__xludf.DUMMYFUNCTION("GOOGLETRANSLATE(C3512,""fr"",""en"")"),"#VALUE!")</f>
        <v>#VALUE!</v>
      </c>
    </row>
    <row r="3513" ht="15.75" customHeight="1">
      <c r="A3513" s="1" t="s">
        <v>7596</v>
      </c>
      <c r="B3513" s="1" t="s">
        <v>7605</v>
      </c>
      <c r="C3513" s="1" t="s">
        <v>7606</v>
      </c>
      <c r="D3513" s="1" t="s">
        <v>4162</v>
      </c>
      <c r="E3513" s="1" t="s">
        <v>10</v>
      </c>
      <c r="F3513" s="1" t="str">
        <f>IFERROR(__xludf.DUMMYFUNCTION("GOOGLETRANSLATE(C3513,""fr"",""en"")"),"#VALUE!")</f>
        <v>#VALUE!</v>
      </c>
    </row>
    <row r="3514" ht="15.75" customHeight="1">
      <c r="A3514" s="1" t="s">
        <v>7596</v>
      </c>
      <c r="B3514" s="1" t="s">
        <v>7607</v>
      </c>
      <c r="C3514" s="1" t="s">
        <v>7608</v>
      </c>
      <c r="D3514" s="1" t="s">
        <v>4162</v>
      </c>
      <c r="E3514" s="1" t="s">
        <v>10</v>
      </c>
      <c r="F3514" s="1" t="str">
        <f>IFERROR(__xludf.DUMMYFUNCTION("GOOGLETRANSLATE(C3514,""fr"",""en"")"),"#VALUE!")</f>
        <v>#VALUE!</v>
      </c>
    </row>
    <row r="3515" ht="15.75" customHeight="1">
      <c r="A3515" s="1" t="s">
        <v>7596</v>
      </c>
      <c r="B3515" s="1" t="s">
        <v>7609</v>
      </c>
      <c r="C3515" s="1" t="s">
        <v>7610</v>
      </c>
      <c r="D3515" s="1" t="s">
        <v>4162</v>
      </c>
      <c r="E3515" s="1" t="s">
        <v>10</v>
      </c>
      <c r="F3515" s="1" t="str">
        <f>IFERROR(__xludf.DUMMYFUNCTION("GOOGLETRANSLATE(C3515,""fr"",""en"")"),"#VALUE!")</f>
        <v>#VALUE!</v>
      </c>
    </row>
    <row r="3516" ht="15.75" customHeight="1">
      <c r="A3516" s="1" t="s">
        <v>7596</v>
      </c>
      <c r="B3516" s="1" t="s">
        <v>7611</v>
      </c>
      <c r="C3516" s="1" t="s">
        <v>7612</v>
      </c>
      <c r="D3516" s="1" t="s">
        <v>4162</v>
      </c>
      <c r="E3516" s="1" t="s">
        <v>10</v>
      </c>
      <c r="F3516" s="1" t="str">
        <f>IFERROR(__xludf.DUMMYFUNCTION("GOOGLETRANSLATE(C3516,""fr"",""en"")"),"#VALUE!")</f>
        <v>#VALUE!</v>
      </c>
    </row>
    <row r="3517" ht="15.75" customHeight="1">
      <c r="A3517" s="1" t="s">
        <v>7596</v>
      </c>
      <c r="B3517" s="1" t="s">
        <v>7613</v>
      </c>
      <c r="C3517" s="1" t="s">
        <v>7614</v>
      </c>
      <c r="D3517" s="1" t="s">
        <v>4162</v>
      </c>
      <c r="E3517" s="1" t="s">
        <v>10</v>
      </c>
      <c r="F3517" s="1" t="str">
        <f>IFERROR(__xludf.DUMMYFUNCTION("GOOGLETRANSLATE(C3517,""fr"",""en"")"),"#VALUE!")</f>
        <v>#VALUE!</v>
      </c>
    </row>
    <row r="3518" ht="15.75" customHeight="1">
      <c r="A3518" s="1" t="s">
        <v>7596</v>
      </c>
      <c r="B3518" s="1" t="s">
        <v>7615</v>
      </c>
      <c r="C3518" s="1" t="s">
        <v>7616</v>
      </c>
      <c r="D3518" s="1" t="s">
        <v>4162</v>
      </c>
      <c r="E3518" s="1" t="s">
        <v>10</v>
      </c>
      <c r="F3518" s="1" t="str">
        <f>IFERROR(__xludf.DUMMYFUNCTION("GOOGLETRANSLATE(C3518,""fr"",""en"")"),"#VALUE!")</f>
        <v>#VALUE!</v>
      </c>
    </row>
    <row r="3519" ht="15.75" customHeight="1">
      <c r="A3519" s="1" t="s">
        <v>7596</v>
      </c>
      <c r="B3519" s="1" t="s">
        <v>7617</v>
      </c>
      <c r="C3519" s="1" t="s">
        <v>7618</v>
      </c>
      <c r="D3519" s="1" t="s">
        <v>4162</v>
      </c>
      <c r="E3519" s="1" t="s">
        <v>10</v>
      </c>
      <c r="F3519" s="1" t="str">
        <f>IFERROR(__xludf.DUMMYFUNCTION("GOOGLETRANSLATE(C3519,""fr"",""en"")"),"#VALUE!")</f>
        <v>#VALUE!</v>
      </c>
    </row>
    <row r="3520" ht="15.75" customHeight="1">
      <c r="A3520" s="1" t="s">
        <v>7596</v>
      </c>
      <c r="B3520" s="1" t="s">
        <v>7619</v>
      </c>
      <c r="C3520" s="1" t="s">
        <v>7620</v>
      </c>
      <c r="D3520" s="1" t="s">
        <v>4162</v>
      </c>
      <c r="E3520" s="1" t="s">
        <v>10</v>
      </c>
      <c r="F3520" s="1" t="str">
        <f>IFERROR(__xludf.DUMMYFUNCTION("GOOGLETRANSLATE(C3520,""fr"",""en"")"),"#VALUE!")</f>
        <v>#VALUE!</v>
      </c>
    </row>
    <row r="3521" ht="15.75" customHeight="1">
      <c r="A3521" s="1" t="s">
        <v>7596</v>
      </c>
      <c r="B3521" s="1" t="s">
        <v>7621</v>
      </c>
      <c r="C3521" s="1" t="s">
        <v>7622</v>
      </c>
      <c r="D3521" s="1" t="s">
        <v>4162</v>
      </c>
      <c r="E3521" s="1" t="s">
        <v>10</v>
      </c>
      <c r="F3521" s="1" t="str">
        <f>IFERROR(__xludf.DUMMYFUNCTION("GOOGLETRANSLATE(C3521,""fr"",""en"")"),"#VALUE!")</f>
        <v>#VALUE!</v>
      </c>
    </row>
    <row r="3522" ht="15.75" customHeight="1">
      <c r="A3522" s="1" t="s">
        <v>7596</v>
      </c>
      <c r="B3522" s="1" t="s">
        <v>7623</v>
      </c>
      <c r="C3522" s="1" t="s">
        <v>7624</v>
      </c>
      <c r="D3522" s="1" t="s">
        <v>4162</v>
      </c>
      <c r="E3522" s="1" t="s">
        <v>10</v>
      </c>
      <c r="F3522" s="1" t="str">
        <f>IFERROR(__xludf.DUMMYFUNCTION("GOOGLETRANSLATE(C3522,""fr"",""en"")"),"#VALUE!")</f>
        <v>#VALUE!</v>
      </c>
    </row>
    <row r="3523" ht="15.75" customHeight="1">
      <c r="A3523" s="1" t="s">
        <v>7596</v>
      </c>
      <c r="B3523" s="1" t="s">
        <v>7625</v>
      </c>
      <c r="C3523" s="1" t="s">
        <v>7626</v>
      </c>
      <c r="D3523" s="1" t="s">
        <v>4162</v>
      </c>
      <c r="E3523" s="1" t="s">
        <v>10</v>
      </c>
      <c r="F3523" s="1" t="str">
        <f>IFERROR(__xludf.DUMMYFUNCTION("GOOGLETRANSLATE(C3523,""fr"",""en"")"),"#VALUE!")</f>
        <v>#VALUE!</v>
      </c>
    </row>
    <row r="3524" ht="15.75" customHeight="1">
      <c r="A3524" s="1" t="s">
        <v>7596</v>
      </c>
      <c r="B3524" s="1" t="s">
        <v>7627</v>
      </c>
      <c r="C3524" s="1" t="s">
        <v>7628</v>
      </c>
      <c r="D3524" s="1" t="s">
        <v>4162</v>
      </c>
      <c r="E3524" s="1" t="s">
        <v>10</v>
      </c>
      <c r="F3524" s="1" t="str">
        <f>IFERROR(__xludf.DUMMYFUNCTION("GOOGLETRANSLATE(C3524,""fr"",""en"")"),"#VALUE!")</f>
        <v>#VALUE!</v>
      </c>
    </row>
    <row r="3525" ht="15.75" customHeight="1">
      <c r="A3525" s="1" t="s">
        <v>7596</v>
      </c>
      <c r="B3525" s="1" t="s">
        <v>7629</v>
      </c>
      <c r="C3525" s="1" t="s">
        <v>7630</v>
      </c>
      <c r="D3525" s="1" t="s">
        <v>4162</v>
      </c>
      <c r="E3525" s="1" t="s">
        <v>10</v>
      </c>
      <c r="F3525" s="1" t="str">
        <f>IFERROR(__xludf.DUMMYFUNCTION("GOOGLETRANSLATE(C3525,""fr"",""en"")"),"#VALUE!")</f>
        <v>#VALUE!</v>
      </c>
    </row>
    <row r="3526" ht="15.75" customHeight="1">
      <c r="A3526" s="1" t="s">
        <v>7596</v>
      </c>
      <c r="B3526" s="1" t="s">
        <v>7631</v>
      </c>
      <c r="C3526" s="1" t="s">
        <v>7632</v>
      </c>
      <c r="D3526" s="1" t="s">
        <v>4162</v>
      </c>
      <c r="E3526" s="1" t="s">
        <v>10</v>
      </c>
      <c r="F3526" s="1" t="str">
        <f>IFERROR(__xludf.DUMMYFUNCTION("GOOGLETRANSLATE(C3526,""fr"",""en"")"),"#VALUE!")</f>
        <v>#VALUE!</v>
      </c>
    </row>
    <row r="3527" ht="15.75" customHeight="1">
      <c r="A3527" s="1" t="s">
        <v>7633</v>
      </c>
      <c r="B3527" s="1" t="s">
        <v>7634</v>
      </c>
      <c r="C3527" s="1" t="s">
        <v>7635</v>
      </c>
      <c r="D3527" s="1" t="s">
        <v>4162</v>
      </c>
      <c r="E3527" s="1" t="s">
        <v>10</v>
      </c>
      <c r="F3527" s="1" t="str">
        <f>IFERROR(__xludf.DUMMYFUNCTION("GOOGLETRANSLATE(C3527,""fr"",""en"")"),"#VALUE!")</f>
        <v>#VALUE!</v>
      </c>
    </row>
    <row r="3528" ht="15.75" customHeight="1">
      <c r="A3528" s="1" t="s">
        <v>7633</v>
      </c>
      <c r="B3528" s="1" t="s">
        <v>7636</v>
      </c>
      <c r="C3528" s="1" t="s">
        <v>7637</v>
      </c>
      <c r="D3528" s="1" t="s">
        <v>4162</v>
      </c>
      <c r="E3528" s="1" t="s">
        <v>10</v>
      </c>
      <c r="F3528" s="1" t="str">
        <f>IFERROR(__xludf.DUMMYFUNCTION("GOOGLETRANSLATE(C3528,""fr"",""en"")"),"#VALUE!")</f>
        <v>#VALUE!</v>
      </c>
    </row>
    <row r="3529" ht="15.75" customHeight="1">
      <c r="A3529" s="1" t="s">
        <v>7633</v>
      </c>
      <c r="B3529" s="1" t="s">
        <v>7638</v>
      </c>
      <c r="C3529" s="1" t="s">
        <v>7639</v>
      </c>
      <c r="D3529" s="1" t="s">
        <v>4162</v>
      </c>
      <c r="E3529" s="1" t="s">
        <v>10</v>
      </c>
      <c r="F3529" s="1" t="str">
        <f>IFERROR(__xludf.DUMMYFUNCTION("GOOGLETRANSLATE(C3529,""fr"",""en"")"),"#VALUE!")</f>
        <v>#VALUE!</v>
      </c>
    </row>
    <row r="3530" ht="15.75" customHeight="1">
      <c r="A3530" s="1" t="s">
        <v>7633</v>
      </c>
      <c r="B3530" s="1" t="s">
        <v>7640</v>
      </c>
      <c r="C3530" s="1" t="s">
        <v>7641</v>
      </c>
      <c r="D3530" s="1" t="s">
        <v>4162</v>
      </c>
      <c r="E3530" s="1" t="s">
        <v>10</v>
      </c>
      <c r="F3530" s="1" t="str">
        <f>IFERROR(__xludf.DUMMYFUNCTION("GOOGLETRANSLATE(C3530,""fr"",""en"")"),"#VALUE!")</f>
        <v>#VALUE!</v>
      </c>
    </row>
    <row r="3531" ht="15.75" customHeight="1">
      <c r="A3531" s="1" t="s">
        <v>7633</v>
      </c>
      <c r="B3531" s="1" t="s">
        <v>7642</v>
      </c>
      <c r="C3531" s="1" t="s">
        <v>7643</v>
      </c>
      <c r="D3531" s="1" t="s">
        <v>4162</v>
      </c>
      <c r="E3531" s="1" t="s">
        <v>10</v>
      </c>
      <c r="F3531" s="1" t="str">
        <f>IFERROR(__xludf.DUMMYFUNCTION("GOOGLETRANSLATE(C3531,""fr"",""en"")"),"#VALUE!")</f>
        <v>#VALUE!</v>
      </c>
    </row>
    <row r="3532" ht="15.75" customHeight="1">
      <c r="A3532" s="1" t="s">
        <v>7633</v>
      </c>
      <c r="B3532" s="1" t="s">
        <v>7644</v>
      </c>
      <c r="C3532" s="1" t="s">
        <v>7645</v>
      </c>
      <c r="D3532" s="1" t="s">
        <v>4162</v>
      </c>
      <c r="E3532" s="1" t="s">
        <v>10</v>
      </c>
      <c r="F3532" s="1" t="str">
        <f>IFERROR(__xludf.DUMMYFUNCTION("GOOGLETRANSLATE(C3532,""fr"",""en"")"),"#VALUE!")</f>
        <v>#VALUE!</v>
      </c>
    </row>
    <row r="3533" ht="15.75" customHeight="1">
      <c r="A3533" s="1" t="s">
        <v>7633</v>
      </c>
      <c r="B3533" s="1" t="s">
        <v>7646</v>
      </c>
      <c r="C3533" s="1" t="s">
        <v>7647</v>
      </c>
      <c r="D3533" s="1" t="s">
        <v>4162</v>
      </c>
      <c r="E3533" s="1" t="s">
        <v>10</v>
      </c>
      <c r="F3533" s="1" t="str">
        <f>IFERROR(__xludf.DUMMYFUNCTION("GOOGLETRANSLATE(C3533,""fr"",""en"")"),"#VALUE!")</f>
        <v>#VALUE!</v>
      </c>
    </row>
    <row r="3534" ht="15.75" customHeight="1">
      <c r="A3534" s="1" t="s">
        <v>7633</v>
      </c>
      <c r="B3534" s="1" t="s">
        <v>7648</v>
      </c>
      <c r="C3534" s="1" t="s">
        <v>7649</v>
      </c>
      <c r="D3534" s="1" t="s">
        <v>4162</v>
      </c>
      <c r="E3534" s="1" t="s">
        <v>10</v>
      </c>
      <c r="F3534" s="1" t="str">
        <f>IFERROR(__xludf.DUMMYFUNCTION("GOOGLETRANSLATE(C3534,""fr"",""en"")"),"#VALUE!")</f>
        <v>#VALUE!</v>
      </c>
    </row>
    <row r="3535" ht="15.75" customHeight="1">
      <c r="A3535" s="1" t="s">
        <v>7633</v>
      </c>
      <c r="B3535" s="1" t="s">
        <v>7650</v>
      </c>
      <c r="C3535" s="1" t="s">
        <v>7651</v>
      </c>
      <c r="D3535" s="1" t="s">
        <v>4162</v>
      </c>
      <c r="E3535" s="1" t="s">
        <v>10</v>
      </c>
      <c r="F3535" s="1" t="str">
        <f>IFERROR(__xludf.DUMMYFUNCTION("GOOGLETRANSLATE(C3535,""fr"",""en"")"),"#VALUE!")</f>
        <v>#VALUE!</v>
      </c>
    </row>
    <row r="3536" ht="15.75" customHeight="1">
      <c r="A3536" s="1" t="s">
        <v>7633</v>
      </c>
      <c r="B3536" s="1" t="s">
        <v>7652</v>
      </c>
      <c r="C3536" s="1" t="s">
        <v>7653</v>
      </c>
      <c r="D3536" s="1" t="s">
        <v>4162</v>
      </c>
      <c r="E3536" s="1" t="s">
        <v>10</v>
      </c>
      <c r="F3536" s="1" t="str">
        <f>IFERROR(__xludf.DUMMYFUNCTION("GOOGLETRANSLATE(C3536,""fr"",""en"")"),"#VALUE!")</f>
        <v>#VALUE!</v>
      </c>
    </row>
    <row r="3537" ht="15.75" customHeight="1">
      <c r="A3537" s="1" t="s">
        <v>7633</v>
      </c>
      <c r="B3537" s="1" t="s">
        <v>7654</v>
      </c>
      <c r="C3537" s="1" t="s">
        <v>7655</v>
      </c>
      <c r="D3537" s="1" t="s">
        <v>4162</v>
      </c>
      <c r="E3537" s="1" t="s">
        <v>10</v>
      </c>
      <c r="F3537" s="1" t="str">
        <f>IFERROR(__xludf.DUMMYFUNCTION("GOOGLETRANSLATE(C3537,""fr"",""en"")"),"#VALUE!")</f>
        <v>#VALUE!</v>
      </c>
    </row>
    <row r="3538" ht="15.75" customHeight="1">
      <c r="A3538" s="1" t="s">
        <v>7633</v>
      </c>
      <c r="B3538" s="1" t="s">
        <v>7656</v>
      </c>
      <c r="C3538" s="1" t="s">
        <v>7657</v>
      </c>
      <c r="D3538" s="1" t="s">
        <v>4162</v>
      </c>
      <c r="E3538" s="1" t="s">
        <v>10</v>
      </c>
      <c r="F3538" s="1" t="str">
        <f>IFERROR(__xludf.DUMMYFUNCTION("GOOGLETRANSLATE(C3538,""fr"",""en"")"),"#VALUE!")</f>
        <v>#VALUE!</v>
      </c>
    </row>
    <row r="3539" ht="15.75" customHeight="1">
      <c r="A3539" s="1" t="s">
        <v>7633</v>
      </c>
      <c r="B3539" s="1" t="s">
        <v>7658</v>
      </c>
      <c r="C3539" s="1" t="s">
        <v>7659</v>
      </c>
      <c r="D3539" s="1" t="s">
        <v>4162</v>
      </c>
      <c r="E3539" s="1" t="s">
        <v>10</v>
      </c>
      <c r="F3539" s="1" t="str">
        <f>IFERROR(__xludf.DUMMYFUNCTION("GOOGLETRANSLATE(C3539,""fr"",""en"")"),"#VALUE!")</f>
        <v>#VALUE!</v>
      </c>
    </row>
    <row r="3540" ht="15.75" customHeight="1">
      <c r="A3540" s="1" t="s">
        <v>7633</v>
      </c>
      <c r="B3540" s="1" t="s">
        <v>7660</v>
      </c>
      <c r="C3540" s="1" t="s">
        <v>7661</v>
      </c>
      <c r="D3540" s="1" t="s">
        <v>4162</v>
      </c>
      <c r="E3540" s="1" t="s">
        <v>10</v>
      </c>
      <c r="F3540" s="1" t="str">
        <f>IFERROR(__xludf.DUMMYFUNCTION("GOOGLETRANSLATE(C3540,""fr"",""en"")"),"#VALUE!")</f>
        <v>#VALUE!</v>
      </c>
    </row>
    <row r="3541" ht="15.75" customHeight="1">
      <c r="A3541" s="1" t="s">
        <v>7662</v>
      </c>
      <c r="B3541" s="1" t="s">
        <v>7663</v>
      </c>
      <c r="C3541" s="1" t="s">
        <v>7664</v>
      </c>
      <c r="D3541" s="1" t="s">
        <v>4162</v>
      </c>
      <c r="E3541" s="1" t="s">
        <v>10</v>
      </c>
      <c r="F3541" s="1" t="str">
        <f>IFERROR(__xludf.DUMMYFUNCTION("GOOGLETRANSLATE(C3541,""fr"",""en"")"),"#VALUE!")</f>
        <v>#VALUE!</v>
      </c>
    </row>
    <row r="3542" ht="15.75" customHeight="1">
      <c r="A3542" s="1" t="s">
        <v>7662</v>
      </c>
      <c r="B3542" s="1" t="s">
        <v>7665</v>
      </c>
      <c r="C3542" s="1" t="s">
        <v>7666</v>
      </c>
      <c r="D3542" s="1" t="s">
        <v>4162</v>
      </c>
      <c r="E3542" s="1" t="s">
        <v>10</v>
      </c>
      <c r="F3542" s="1" t="str">
        <f>IFERROR(__xludf.DUMMYFUNCTION("GOOGLETRANSLATE(C3542,""fr"",""en"")"),"#VALUE!")</f>
        <v>#VALUE!</v>
      </c>
    </row>
    <row r="3543" ht="15.75" customHeight="1">
      <c r="A3543" s="1" t="s">
        <v>7662</v>
      </c>
      <c r="B3543" s="1" t="s">
        <v>7667</v>
      </c>
      <c r="C3543" s="1" t="s">
        <v>7668</v>
      </c>
      <c r="D3543" s="1" t="s">
        <v>4162</v>
      </c>
      <c r="E3543" s="1" t="s">
        <v>10</v>
      </c>
      <c r="F3543" s="1" t="str">
        <f>IFERROR(__xludf.DUMMYFUNCTION("GOOGLETRANSLATE(C3543,""fr"",""en"")"),"  Your very friendly, patient, responsive, excellent contact customer officer (Bruno). Very satisfactory service, affordable prices, to recommend.
")</f>
        <v>  Your very friendly, patient, responsive, excellent contact customer officer (Bruno). Very satisfactory service, affordable prices, to recommend.
</v>
      </c>
    </row>
    <row r="3544" ht="15.75" customHeight="1">
      <c r="A3544" s="1" t="s">
        <v>7662</v>
      </c>
      <c r="B3544" s="1" t="s">
        <v>7669</v>
      </c>
      <c r="C3544" s="1" t="s">
        <v>7670</v>
      </c>
      <c r="D3544" s="1" t="s">
        <v>4162</v>
      </c>
      <c r="E3544" s="1" t="s">
        <v>10</v>
      </c>
      <c r="F3544" s="1" t="str">
        <f>IFERROR(__xludf.DUMMYFUNCTION("GOOGLETRANSLATE(C3544,""fr"",""en"")"),"#VALUE!")</f>
        <v>#VALUE!</v>
      </c>
    </row>
    <row r="3545" ht="15.75" customHeight="1">
      <c r="A3545" s="1" t="s">
        <v>7662</v>
      </c>
      <c r="B3545" s="1" t="s">
        <v>7671</v>
      </c>
      <c r="C3545" s="1" t="s">
        <v>7672</v>
      </c>
      <c r="D3545" s="1" t="s">
        <v>4162</v>
      </c>
      <c r="E3545" s="1" t="s">
        <v>10</v>
      </c>
      <c r="F3545" s="1" t="str">
        <f>IFERROR(__xludf.DUMMYFUNCTION("GOOGLETRANSLATE(C3545,""fr"",""en"")"),"#VALUE!")</f>
        <v>#VALUE!</v>
      </c>
    </row>
    <row r="3546" ht="15.75" customHeight="1">
      <c r="A3546" s="1" t="s">
        <v>7662</v>
      </c>
      <c r="B3546" s="1" t="s">
        <v>7673</v>
      </c>
      <c r="C3546" s="1" t="s">
        <v>7674</v>
      </c>
      <c r="D3546" s="1" t="s">
        <v>4162</v>
      </c>
      <c r="E3546" s="1" t="s">
        <v>10</v>
      </c>
      <c r="F3546" s="1" t="str">
        <f>IFERROR(__xludf.DUMMYFUNCTION("GOOGLETRANSLATE(C3546,""fr"",""en"")"),"#VALUE!")</f>
        <v>#VALUE!</v>
      </c>
    </row>
    <row r="3547" ht="15.75" customHeight="1">
      <c r="A3547" s="1" t="s">
        <v>7662</v>
      </c>
      <c r="B3547" s="1" t="s">
        <v>7675</v>
      </c>
      <c r="C3547" s="1" t="s">
        <v>7676</v>
      </c>
      <c r="D3547" s="1" t="s">
        <v>4162</v>
      </c>
      <c r="E3547" s="1" t="s">
        <v>10</v>
      </c>
      <c r="F3547" s="1" t="str">
        <f>IFERROR(__xludf.DUMMYFUNCTION("GOOGLETRANSLATE(C3547,""fr"",""en"")"),"#VALUE!")</f>
        <v>#VALUE!</v>
      </c>
    </row>
    <row r="3548" ht="15.75" customHeight="1">
      <c r="A3548" s="1" t="s">
        <v>7662</v>
      </c>
      <c r="B3548" s="1" t="s">
        <v>7677</v>
      </c>
      <c r="C3548" s="1" t="s">
        <v>7678</v>
      </c>
      <c r="D3548" s="1" t="s">
        <v>4162</v>
      </c>
      <c r="E3548" s="1" t="s">
        <v>10</v>
      </c>
      <c r="F3548" s="1" t="str">
        <f>IFERROR(__xludf.DUMMYFUNCTION("GOOGLETRANSLATE(C3548,""fr"",""en"")"),"#VALUE!")</f>
        <v>#VALUE!</v>
      </c>
    </row>
    <row r="3549" ht="15.75" customHeight="1">
      <c r="A3549" s="1" t="s">
        <v>7662</v>
      </c>
      <c r="B3549" s="1" t="s">
        <v>7679</v>
      </c>
      <c r="C3549" s="1" t="s">
        <v>7680</v>
      </c>
      <c r="D3549" s="1" t="s">
        <v>4162</v>
      </c>
      <c r="E3549" s="1" t="s">
        <v>10</v>
      </c>
      <c r="F3549" s="1" t="str">
        <f>IFERROR(__xludf.DUMMYFUNCTION("GOOGLETRANSLATE(C3549,""fr"",""en"")"),"#VALUE!")</f>
        <v>#VALUE!</v>
      </c>
    </row>
    <row r="3550" ht="15.75" customHeight="1">
      <c r="A3550" s="1" t="s">
        <v>7662</v>
      </c>
      <c r="B3550" s="1" t="s">
        <v>7681</v>
      </c>
      <c r="C3550" s="1" t="s">
        <v>7682</v>
      </c>
      <c r="D3550" s="1" t="s">
        <v>4162</v>
      </c>
      <c r="E3550" s="1" t="s">
        <v>10</v>
      </c>
      <c r="F3550" s="1" t="str">
        <f>IFERROR(__xludf.DUMMYFUNCTION("GOOGLETRANSLATE(C3550,""fr"",""en"")"),"#VALUE!")</f>
        <v>#VALUE!</v>
      </c>
    </row>
    <row r="3551" ht="15.75" customHeight="1">
      <c r="A3551" s="1" t="s">
        <v>7662</v>
      </c>
      <c r="B3551" s="1" t="s">
        <v>7683</v>
      </c>
      <c r="C3551" s="1" t="s">
        <v>7684</v>
      </c>
      <c r="D3551" s="1" t="s">
        <v>4162</v>
      </c>
      <c r="E3551" s="1" t="s">
        <v>10</v>
      </c>
      <c r="F3551" s="1" t="str">
        <f>IFERROR(__xludf.DUMMYFUNCTION("GOOGLETRANSLATE(C3551,""fr"",""en"")"),"#VALUE!")</f>
        <v>#VALUE!</v>
      </c>
    </row>
    <row r="3552" ht="15.75" customHeight="1">
      <c r="A3552" s="1" t="s">
        <v>7662</v>
      </c>
      <c r="B3552" s="1" t="s">
        <v>7685</v>
      </c>
      <c r="C3552" s="1" t="s">
        <v>7686</v>
      </c>
      <c r="D3552" s="1" t="s">
        <v>4162</v>
      </c>
      <c r="E3552" s="1" t="s">
        <v>10</v>
      </c>
      <c r="F3552" s="1" t="str">
        <f>IFERROR(__xludf.DUMMYFUNCTION("GOOGLETRANSLATE(C3552,""fr"",""en"")"),"#VALUE!")</f>
        <v>#VALUE!</v>
      </c>
    </row>
    <row r="3553" ht="15.75" customHeight="1">
      <c r="A3553" s="1" t="s">
        <v>7662</v>
      </c>
      <c r="B3553" s="1" t="s">
        <v>7687</v>
      </c>
      <c r="C3553" s="1" t="s">
        <v>7688</v>
      </c>
      <c r="D3553" s="1" t="s">
        <v>4162</v>
      </c>
      <c r="E3553" s="1" t="s">
        <v>10</v>
      </c>
      <c r="F3553" s="1" t="str">
        <f>IFERROR(__xludf.DUMMYFUNCTION("GOOGLETRANSLATE(C3553,""fr"",""en"")"),"#VALUE!")</f>
        <v>#VALUE!</v>
      </c>
    </row>
    <row r="3554" ht="15.75" customHeight="1">
      <c r="A3554" s="1" t="s">
        <v>7662</v>
      </c>
      <c r="B3554" s="1" t="s">
        <v>7689</v>
      </c>
      <c r="C3554" s="1" t="s">
        <v>7690</v>
      </c>
      <c r="D3554" s="1" t="s">
        <v>4162</v>
      </c>
      <c r="E3554" s="1" t="s">
        <v>10</v>
      </c>
      <c r="F3554" s="1" t="str">
        <f>IFERROR(__xludf.DUMMYFUNCTION("GOOGLETRANSLATE(C3554,""fr"",""en"")"),"#VALUE!")</f>
        <v>#VALUE!</v>
      </c>
    </row>
    <row r="3555" ht="15.75" customHeight="1">
      <c r="A3555" s="1" t="s">
        <v>7662</v>
      </c>
      <c r="B3555" s="1" t="s">
        <v>7691</v>
      </c>
      <c r="C3555" s="1" t="s">
        <v>7692</v>
      </c>
      <c r="D3555" s="1" t="s">
        <v>4162</v>
      </c>
      <c r="E3555" s="1" t="s">
        <v>10</v>
      </c>
      <c r="F3555" s="1" t="str">
        <f>IFERROR(__xludf.DUMMYFUNCTION("GOOGLETRANSLATE(C3555,""fr"",""en"")"),"#VALUE!")</f>
        <v>#VALUE!</v>
      </c>
    </row>
    <row r="3556" ht="15.75" customHeight="1">
      <c r="A3556" s="1" t="s">
        <v>7662</v>
      </c>
      <c r="B3556" s="1" t="s">
        <v>7693</v>
      </c>
      <c r="C3556" s="1" t="s">
        <v>7694</v>
      </c>
      <c r="D3556" s="1" t="s">
        <v>4162</v>
      </c>
      <c r="E3556" s="1" t="s">
        <v>10</v>
      </c>
      <c r="F3556" s="1" t="str">
        <f>IFERROR(__xludf.DUMMYFUNCTION("GOOGLETRANSLATE(C3556,""fr"",""en"")"),"#VALUE!")</f>
        <v>#VALUE!</v>
      </c>
    </row>
    <row r="3557" ht="15.75" customHeight="1">
      <c r="A3557" s="1" t="s">
        <v>7695</v>
      </c>
      <c r="B3557" s="1" t="s">
        <v>7696</v>
      </c>
      <c r="C3557" s="1" t="s">
        <v>7697</v>
      </c>
      <c r="D3557" s="1" t="s">
        <v>4162</v>
      </c>
      <c r="E3557" s="1" t="s">
        <v>10</v>
      </c>
      <c r="F3557" s="1" t="str">
        <f>IFERROR(__xludf.DUMMYFUNCTION("GOOGLETRANSLATE(C3557,""fr"",""en"")"),"#VALUE!")</f>
        <v>#VALUE!</v>
      </c>
    </row>
    <row r="3558" ht="15.75" customHeight="1">
      <c r="A3558" s="1" t="s">
        <v>7695</v>
      </c>
      <c r="B3558" s="1" t="s">
        <v>7698</v>
      </c>
      <c r="C3558" s="1" t="s">
        <v>7699</v>
      </c>
      <c r="D3558" s="1" t="s">
        <v>4162</v>
      </c>
      <c r="E3558" s="1" t="s">
        <v>10</v>
      </c>
      <c r="F3558" s="1" t="str">
        <f>IFERROR(__xludf.DUMMYFUNCTION("GOOGLETRANSLATE(C3558,""fr"",""en"")"),"#VALUE!")</f>
        <v>#VALUE!</v>
      </c>
    </row>
    <row r="3559" ht="15.75" customHeight="1">
      <c r="A3559" s="1" t="s">
        <v>7695</v>
      </c>
      <c r="B3559" s="1" t="s">
        <v>7700</v>
      </c>
      <c r="C3559" s="1" t="s">
        <v>7701</v>
      </c>
      <c r="D3559" s="1" t="s">
        <v>4162</v>
      </c>
      <c r="E3559" s="1" t="s">
        <v>10</v>
      </c>
      <c r="F3559" s="1" t="str">
        <f>IFERROR(__xludf.DUMMYFUNCTION("GOOGLETRANSLATE(C3559,""fr"",""en"")"),"#VALUE!")</f>
        <v>#VALUE!</v>
      </c>
    </row>
    <row r="3560" ht="15.75" customHeight="1">
      <c r="A3560" s="1" t="s">
        <v>7695</v>
      </c>
      <c r="B3560" s="1" t="s">
        <v>7702</v>
      </c>
      <c r="C3560" s="1" t="s">
        <v>7703</v>
      </c>
      <c r="D3560" s="1" t="s">
        <v>4162</v>
      </c>
      <c r="E3560" s="1" t="s">
        <v>10</v>
      </c>
      <c r="F3560" s="1" t="str">
        <f>IFERROR(__xludf.DUMMYFUNCTION("GOOGLETRANSLATE(C3560,""fr"",""en"")"),"#VALUE!")</f>
        <v>#VALUE!</v>
      </c>
    </row>
    <row r="3561" ht="15.75" customHeight="1">
      <c r="A3561" s="1" t="s">
        <v>7695</v>
      </c>
      <c r="B3561" s="1" t="s">
        <v>7704</v>
      </c>
      <c r="C3561" s="1" t="s">
        <v>7705</v>
      </c>
      <c r="D3561" s="1" t="s">
        <v>4162</v>
      </c>
      <c r="E3561" s="1" t="s">
        <v>10</v>
      </c>
      <c r="F3561" s="1" t="str">
        <f>IFERROR(__xludf.DUMMYFUNCTION("GOOGLETRANSLATE(C3561,""fr"",""en"")"),"#VALUE!")</f>
        <v>#VALUE!</v>
      </c>
    </row>
    <row r="3562" ht="15.75" customHeight="1">
      <c r="A3562" s="1" t="s">
        <v>7695</v>
      </c>
      <c r="B3562" s="1" t="s">
        <v>7706</v>
      </c>
      <c r="C3562" s="1" t="s">
        <v>7707</v>
      </c>
      <c r="D3562" s="1" t="s">
        <v>4162</v>
      </c>
      <c r="E3562" s="1" t="s">
        <v>10</v>
      </c>
      <c r="F3562" s="1" t="str">
        <f>IFERROR(__xludf.DUMMYFUNCTION("GOOGLETRANSLATE(C3562,""fr"",""en"")"),"#VALUE!")</f>
        <v>#VALUE!</v>
      </c>
    </row>
    <row r="3563" ht="15.75" customHeight="1">
      <c r="A3563" s="1" t="s">
        <v>7695</v>
      </c>
      <c r="B3563" s="1" t="s">
        <v>7708</v>
      </c>
      <c r="C3563" s="1" t="s">
        <v>7709</v>
      </c>
      <c r="D3563" s="1" t="s">
        <v>4162</v>
      </c>
      <c r="E3563" s="1" t="s">
        <v>10</v>
      </c>
      <c r="F3563" s="1" t="str">
        <f>IFERROR(__xludf.DUMMYFUNCTION("GOOGLETRANSLATE(C3563,""fr"",""en"")"),"#VALUE!")</f>
        <v>#VALUE!</v>
      </c>
    </row>
    <row r="3564" ht="15.75" customHeight="1">
      <c r="A3564" s="1" t="s">
        <v>7710</v>
      </c>
      <c r="B3564" s="1" t="s">
        <v>7711</v>
      </c>
      <c r="C3564" s="1" t="s">
        <v>7712</v>
      </c>
      <c r="D3564" s="1" t="s">
        <v>4162</v>
      </c>
      <c r="E3564" s="1" t="s">
        <v>10</v>
      </c>
      <c r="F3564" s="1" t="str">
        <f>IFERROR(__xludf.DUMMYFUNCTION("GOOGLETRANSLATE(C3564,""fr"",""en"")"),"#VALUE!")</f>
        <v>#VALUE!</v>
      </c>
    </row>
    <row r="3565" ht="15.75" customHeight="1">
      <c r="A3565" s="1" t="s">
        <v>7710</v>
      </c>
      <c r="B3565" s="1" t="s">
        <v>7713</v>
      </c>
      <c r="C3565" s="1" t="s">
        <v>7714</v>
      </c>
      <c r="D3565" s="1" t="s">
        <v>4162</v>
      </c>
      <c r="E3565" s="1" t="s">
        <v>10</v>
      </c>
      <c r="F3565" s="1" t="str">
        <f>IFERROR(__xludf.DUMMYFUNCTION("GOOGLETRANSLATE(C3565,""fr"",""en"")"),"#VALUE!")</f>
        <v>#VALUE!</v>
      </c>
    </row>
    <row r="3566" ht="15.75" customHeight="1">
      <c r="A3566" s="1" t="s">
        <v>7710</v>
      </c>
      <c r="B3566" s="1" t="s">
        <v>7715</v>
      </c>
      <c r="C3566" s="1" t="s">
        <v>7716</v>
      </c>
      <c r="D3566" s="1" t="s">
        <v>4162</v>
      </c>
      <c r="E3566" s="1" t="s">
        <v>10</v>
      </c>
      <c r="F3566" s="1" t="str">
        <f>IFERROR(__xludf.DUMMYFUNCTION("GOOGLETRANSLATE(C3566,""fr"",""en"")"),"#VALUE!")</f>
        <v>#VALUE!</v>
      </c>
    </row>
    <row r="3567" ht="15.75" customHeight="1">
      <c r="A3567" s="1" t="s">
        <v>7710</v>
      </c>
      <c r="B3567" s="1" t="s">
        <v>7717</v>
      </c>
      <c r="C3567" s="1" t="s">
        <v>7718</v>
      </c>
      <c r="D3567" s="1" t="s">
        <v>4162</v>
      </c>
      <c r="E3567" s="1" t="s">
        <v>10</v>
      </c>
      <c r="F3567" s="1" t="str">
        <f>IFERROR(__xludf.DUMMYFUNCTION("GOOGLETRANSLATE(C3567,""fr"",""en"")"),"#VALUE!")</f>
        <v>#VALUE!</v>
      </c>
    </row>
    <row r="3568" ht="15.75" customHeight="1">
      <c r="A3568" s="1" t="s">
        <v>7710</v>
      </c>
      <c r="B3568" s="1" t="s">
        <v>7719</v>
      </c>
      <c r="C3568" s="1" t="s">
        <v>7720</v>
      </c>
      <c r="D3568" s="1" t="s">
        <v>4162</v>
      </c>
      <c r="E3568" s="1" t="s">
        <v>10</v>
      </c>
      <c r="F3568" s="1" t="str">
        <f>IFERROR(__xludf.DUMMYFUNCTION("GOOGLETRANSLATE(C3568,""fr"",""en"")"),"#VALUE!")</f>
        <v>#VALUE!</v>
      </c>
    </row>
    <row r="3569" ht="15.75" customHeight="1">
      <c r="A3569" s="1" t="s">
        <v>7710</v>
      </c>
      <c r="B3569" s="1" t="s">
        <v>7721</v>
      </c>
      <c r="C3569" s="1" t="s">
        <v>7722</v>
      </c>
      <c r="D3569" s="1" t="s">
        <v>4162</v>
      </c>
      <c r="E3569" s="1" t="s">
        <v>10</v>
      </c>
      <c r="F3569" s="1" t="str">
        <f>IFERROR(__xludf.DUMMYFUNCTION("GOOGLETRANSLATE(C3569,""fr"",""en"")"),"#VALUE!")</f>
        <v>#VALUE!</v>
      </c>
    </row>
    <row r="3570" ht="15.75" customHeight="1">
      <c r="A3570" s="1" t="s">
        <v>7710</v>
      </c>
      <c r="B3570" s="1" t="s">
        <v>7723</v>
      </c>
      <c r="C3570" s="1" t="s">
        <v>7724</v>
      </c>
      <c r="D3570" s="1" t="s">
        <v>4162</v>
      </c>
      <c r="E3570" s="1" t="s">
        <v>10</v>
      </c>
      <c r="F3570" s="1" t="str">
        <f>IFERROR(__xludf.DUMMYFUNCTION("GOOGLETRANSLATE(C3570,""fr"",""en"")"),"#VALUE!")</f>
        <v>#VALUE!</v>
      </c>
    </row>
    <row r="3571" ht="15.75" customHeight="1">
      <c r="A3571" s="1" t="s">
        <v>7710</v>
      </c>
      <c r="B3571" s="1" t="s">
        <v>7725</v>
      </c>
      <c r="C3571" s="1" t="s">
        <v>7726</v>
      </c>
      <c r="D3571" s="1" t="s">
        <v>4162</v>
      </c>
      <c r="E3571" s="1" t="s">
        <v>10</v>
      </c>
      <c r="F3571" s="1" t="str">
        <f>IFERROR(__xludf.DUMMYFUNCTION("GOOGLETRANSLATE(C3571,""fr"",""en"")"),"I am satisfied with blablasure.
The telephone team can be easily reached as well as effective in the management of a disaster.
Good value for money")</f>
        <v>I am satisfied with blablasure.
The telephone team can be easily reached as well as effective in the management of a disaster.
Good value for money</v>
      </c>
    </row>
    <row r="3572" ht="15.75" customHeight="1">
      <c r="A3572" s="1" t="s">
        <v>7710</v>
      </c>
      <c r="B3572" s="1" t="s">
        <v>7727</v>
      </c>
      <c r="C3572" s="1" t="s">
        <v>7728</v>
      </c>
      <c r="D3572" s="1" t="s">
        <v>4162</v>
      </c>
      <c r="E3572" s="1" t="s">
        <v>10</v>
      </c>
      <c r="F3572" s="1" t="str">
        <f>IFERROR(__xludf.DUMMYFUNCTION("GOOGLETRANSLATE(C3572,""fr"",""en"")"),"#VALUE!")</f>
        <v>#VALUE!</v>
      </c>
    </row>
    <row r="3573" ht="15.75" customHeight="1">
      <c r="A3573" s="1" t="s">
        <v>7710</v>
      </c>
      <c r="B3573" s="1" t="s">
        <v>7729</v>
      </c>
      <c r="C3573" s="1" t="s">
        <v>7730</v>
      </c>
      <c r="D3573" s="1" t="s">
        <v>4162</v>
      </c>
      <c r="E3573" s="1" t="s">
        <v>10</v>
      </c>
      <c r="F3573" s="1" t="str">
        <f>IFERROR(__xludf.DUMMYFUNCTION("GOOGLETRANSLATE(C3573,""fr"",""en"")"),"#VALUE!")</f>
        <v>#VALUE!</v>
      </c>
    </row>
    <row r="3574" ht="15.75" customHeight="1">
      <c r="A3574" s="1" t="s">
        <v>7710</v>
      </c>
      <c r="B3574" s="1" t="s">
        <v>7731</v>
      </c>
      <c r="C3574" s="1" t="s">
        <v>7732</v>
      </c>
      <c r="D3574" s="1" t="s">
        <v>4162</v>
      </c>
      <c r="E3574" s="1" t="s">
        <v>10</v>
      </c>
      <c r="F3574" s="1" t="str">
        <f>IFERROR(__xludf.DUMMYFUNCTION("GOOGLETRANSLATE(C3574,""fr"",""en"")"),"#VALUE!")</f>
        <v>#VALUE!</v>
      </c>
    </row>
    <row r="3575" ht="15.75" customHeight="1">
      <c r="A3575" s="1" t="s">
        <v>7710</v>
      </c>
      <c r="B3575" s="1" t="s">
        <v>7733</v>
      </c>
      <c r="C3575" s="1" t="s">
        <v>7734</v>
      </c>
      <c r="D3575" s="1" t="s">
        <v>4162</v>
      </c>
      <c r="E3575" s="1" t="s">
        <v>10</v>
      </c>
      <c r="F3575" s="1" t="str">
        <f>IFERROR(__xludf.DUMMYFUNCTION("GOOGLETRANSLATE(C3575,""fr"",""en"")"),"#VALUE!")</f>
        <v>#VALUE!</v>
      </c>
    </row>
    <row r="3576" ht="15.75" customHeight="1">
      <c r="A3576" s="1" t="s">
        <v>7710</v>
      </c>
      <c r="B3576" s="1" t="s">
        <v>7735</v>
      </c>
      <c r="C3576" s="1" t="s">
        <v>7736</v>
      </c>
      <c r="D3576" s="1" t="s">
        <v>4162</v>
      </c>
      <c r="E3576" s="1" t="s">
        <v>10</v>
      </c>
      <c r="F3576" s="1" t="str">
        <f>IFERROR(__xludf.DUMMYFUNCTION("GOOGLETRANSLATE(C3576,""fr"",""en"")"),"#VALUE!")</f>
        <v>#VALUE!</v>
      </c>
    </row>
    <row r="3577" ht="15.75" customHeight="1">
      <c r="A3577" s="1" t="s">
        <v>7737</v>
      </c>
      <c r="B3577" s="1" t="s">
        <v>7738</v>
      </c>
      <c r="C3577" s="1" t="s">
        <v>7739</v>
      </c>
      <c r="D3577" s="1" t="s">
        <v>4162</v>
      </c>
      <c r="E3577" s="1" t="s">
        <v>10</v>
      </c>
      <c r="F3577" s="1" t="str">
        <f>IFERROR(__xludf.DUMMYFUNCTION("GOOGLETRANSLATE(C3577,""fr"",""en"")"),"#VALUE!")</f>
        <v>#VALUE!</v>
      </c>
    </row>
    <row r="3578" ht="15.75" customHeight="1">
      <c r="A3578" s="1" t="s">
        <v>7737</v>
      </c>
      <c r="B3578" s="1" t="s">
        <v>7740</v>
      </c>
      <c r="C3578" s="1" t="s">
        <v>7741</v>
      </c>
      <c r="D3578" s="1" t="s">
        <v>4162</v>
      </c>
      <c r="E3578" s="1" t="s">
        <v>10</v>
      </c>
      <c r="F3578" s="1" t="str">
        <f>IFERROR(__xludf.DUMMYFUNCTION("GOOGLETRANSLATE(C3578,""fr"",""en"")"),"#VALUE!")</f>
        <v>#VALUE!</v>
      </c>
    </row>
    <row r="3579" ht="15.75" customHeight="1">
      <c r="A3579" s="1" t="s">
        <v>7737</v>
      </c>
      <c r="B3579" s="1" t="s">
        <v>7742</v>
      </c>
      <c r="C3579" s="1" t="s">
        <v>7743</v>
      </c>
      <c r="D3579" s="1" t="s">
        <v>4162</v>
      </c>
      <c r="E3579" s="1" t="s">
        <v>10</v>
      </c>
      <c r="F3579" s="1" t="str">
        <f>IFERROR(__xludf.DUMMYFUNCTION("GOOGLETRANSLATE(C3579,""fr"",""en"")"),"#VALUE!")</f>
        <v>#VALUE!</v>
      </c>
    </row>
    <row r="3580" ht="15.75" customHeight="1">
      <c r="A3580" s="1" t="s">
        <v>7737</v>
      </c>
      <c r="B3580" s="1" t="s">
        <v>7744</v>
      </c>
      <c r="C3580" s="1" t="s">
        <v>7745</v>
      </c>
      <c r="D3580" s="1" t="s">
        <v>4162</v>
      </c>
      <c r="E3580" s="1" t="s">
        <v>10</v>
      </c>
      <c r="F3580" s="1" t="str">
        <f>IFERROR(__xludf.DUMMYFUNCTION("GOOGLETRANSLATE(C3580,""fr"",""en"")"),"#VALUE!")</f>
        <v>#VALUE!</v>
      </c>
    </row>
    <row r="3581" ht="15.75" customHeight="1">
      <c r="A3581" s="1" t="s">
        <v>7737</v>
      </c>
      <c r="B3581" s="1" t="s">
        <v>7746</v>
      </c>
      <c r="C3581" s="1" t="s">
        <v>7747</v>
      </c>
      <c r="D3581" s="1" t="s">
        <v>4162</v>
      </c>
      <c r="E3581" s="1" t="s">
        <v>10</v>
      </c>
      <c r="F3581" s="1" t="str">
        <f>IFERROR(__xludf.DUMMYFUNCTION("GOOGLETRANSLATE(C3581,""fr"",""en"")"),"#VALUE!")</f>
        <v>#VALUE!</v>
      </c>
    </row>
    <row r="3582" ht="15.75" customHeight="1">
      <c r="A3582" s="1" t="s">
        <v>7737</v>
      </c>
      <c r="B3582" s="1" t="s">
        <v>7748</v>
      </c>
      <c r="C3582" s="1" t="s">
        <v>7749</v>
      </c>
      <c r="D3582" s="1" t="s">
        <v>4162</v>
      </c>
      <c r="E3582" s="1" t="s">
        <v>10</v>
      </c>
      <c r="F3582" s="1" t="str">
        <f>IFERROR(__xludf.DUMMYFUNCTION("GOOGLETRANSLATE(C3582,""fr"",""en"")"),"#VALUE!")</f>
        <v>#VALUE!</v>
      </c>
    </row>
    <row r="3583" ht="15.75" customHeight="1">
      <c r="A3583" s="1" t="s">
        <v>7737</v>
      </c>
      <c r="B3583" s="1" t="s">
        <v>7750</v>
      </c>
      <c r="C3583" s="1" t="s">
        <v>7751</v>
      </c>
      <c r="D3583" s="1" t="s">
        <v>4162</v>
      </c>
      <c r="E3583" s="1" t="s">
        <v>10</v>
      </c>
      <c r="F3583" s="1" t="str">
        <f>IFERROR(__xludf.DUMMYFUNCTION("GOOGLETRANSLATE(C3583,""fr"",""en"")"),"#VALUE!")</f>
        <v>#VALUE!</v>
      </c>
    </row>
    <row r="3584" ht="15.75" customHeight="1">
      <c r="A3584" s="1" t="s">
        <v>7737</v>
      </c>
      <c r="B3584" s="1" t="s">
        <v>7752</v>
      </c>
      <c r="C3584" s="1" t="s">
        <v>7753</v>
      </c>
      <c r="D3584" s="1" t="s">
        <v>4162</v>
      </c>
      <c r="E3584" s="1" t="s">
        <v>10</v>
      </c>
      <c r="F3584" s="1" t="str">
        <f>IFERROR(__xludf.DUMMYFUNCTION("GOOGLETRANSLATE(C3584,""fr"",""en"")"),"#VALUE!")</f>
        <v>#VALUE!</v>
      </c>
    </row>
    <row r="3585" ht="15.75" customHeight="1">
      <c r="A3585" s="1" t="s">
        <v>7737</v>
      </c>
      <c r="B3585" s="1" t="s">
        <v>7754</v>
      </c>
      <c r="C3585" s="1" t="s">
        <v>7755</v>
      </c>
      <c r="D3585" s="1" t="s">
        <v>4162</v>
      </c>
      <c r="E3585" s="1" t="s">
        <v>10</v>
      </c>
      <c r="F3585" s="1" t="str">
        <f>IFERROR(__xludf.DUMMYFUNCTION("GOOGLETRANSLATE(C3585,""fr"",""en"")"),"#VALUE!")</f>
        <v>#VALUE!</v>
      </c>
    </row>
    <row r="3586" ht="15.75" customHeight="1">
      <c r="A3586" s="1" t="s">
        <v>7737</v>
      </c>
      <c r="B3586" s="1" t="s">
        <v>7756</v>
      </c>
      <c r="C3586" s="1" t="s">
        <v>7757</v>
      </c>
      <c r="D3586" s="1" t="s">
        <v>4162</v>
      </c>
      <c r="E3586" s="1" t="s">
        <v>10</v>
      </c>
      <c r="F3586" s="1" t="str">
        <f>IFERROR(__xludf.DUMMYFUNCTION("GOOGLETRANSLATE(C3586,""fr"",""en"")"),"#VALUE!")</f>
        <v>#VALUE!</v>
      </c>
    </row>
    <row r="3587" ht="15.75" customHeight="1">
      <c r="A3587" s="1" t="s">
        <v>7737</v>
      </c>
      <c r="B3587" s="1" t="s">
        <v>7758</v>
      </c>
      <c r="C3587" s="1" t="s">
        <v>7759</v>
      </c>
      <c r="D3587" s="1" t="s">
        <v>4162</v>
      </c>
      <c r="E3587" s="1" t="s">
        <v>10</v>
      </c>
      <c r="F3587" s="1" t="str">
        <f>IFERROR(__xludf.DUMMYFUNCTION("GOOGLETRANSLATE(C3587,""fr"",""en"")"),"#VALUE!")</f>
        <v>#VALUE!</v>
      </c>
    </row>
    <row r="3588" ht="15.75" customHeight="1">
      <c r="A3588" s="1" t="s">
        <v>7737</v>
      </c>
      <c r="B3588" s="1" t="s">
        <v>7760</v>
      </c>
      <c r="C3588" s="1" t="s">
        <v>7761</v>
      </c>
      <c r="D3588" s="1" t="s">
        <v>4162</v>
      </c>
      <c r="E3588" s="1" t="s">
        <v>10</v>
      </c>
      <c r="F3588" s="1" t="str">
        <f>IFERROR(__xludf.DUMMYFUNCTION("GOOGLETRANSLATE(C3588,""fr"",""en"")"),"#VALUE!")</f>
        <v>#VALUE!</v>
      </c>
    </row>
    <row r="3589" ht="15.75" customHeight="1">
      <c r="A3589" s="1" t="s">
        <v>7737</v>
      </c>
      <c r="B3589" s="1" t="s">
        <v>7762</v>
      </c>
      <c r="C3589" s="1" t="s">
        <v>7763</v>
      </c>
      <c r="D3589" s="1" t="s">
        <v>4162</v>
      </c>
      <c r="E3589" s="1" t="s">
        <v>10</v>
      </c>
      <c r="F3589" s="1" t="str">
        <f>IFERROR(__xludf.DUMMYFUNCTION("GOOGLETRANSLATE(C3589,""fr"",""en"")"),"#VALUE!")</f>
        <v>#VALUE!</v>
      </c>
    </row>
    <row r="3590" ht="15.75" customHeight="1">
      <c r="A3590" s="1" t="s">
        <v>7737</v>
      </c>
      <c r="B3590" s="1" t="s">
        <v>7764</v>
      </c>
      <c r="C3590" s="1" t="s">
        <v>7765</v>
      </c>
      <c r="D3590" s="1" t="s">
        <v>4162</v>
      </c>
      <c r="E3590" s="1" t="s">
        <v>10</v>
      </c>
      <c r="F3590" s="1" t="str">
        <f>IFERROR(__xludf.DUMMYFUNCTION("GOOGLETRANSLATE(C3590,""fr"",""en"")"),"#VALUE!")</f>
        <v>#VALUE!</v>
      </c>
    </row>
    <row r="3591" ht="15.75" customHeight="1">
      <c r="A3591" s="1" t="s">
        <v>3040</v>
      </c>
      <c r="B3591" s="1" t="s">
        <v>7766</v>
      </c>
      <c r="C3591" s="1" t="s">
        <v>7767</v>
      </c>
      <c r="D3591" s="1" t="s">
        <v>4162</v>
      </c>
      <c r="E3591" s="1" t="s">
        <v>10</v>
      </c>
      <c r="F3591" s="1" t="str">
        <f>IFERROR(__xludf.DUMMYFUNCTION("GOOGLETRANSLATE(C3591,""fr"",""en"")"),"#VALUE!")</f>
        <v>#VALUE!</v>
      </c>
    </row>
    <row r="3592" ht="15.75" customHeight="1">
      <c r="A3592" s="1" t="s">
        <v>3040</v>
      </c>
      <c r="B3592" s="1" t="s">
        <v>7768</v>
      </c>
      <c r="C3592" s="1" t="s">
        <v>7769</v>
      </c>
      <c r="D3592" s="1" t="s">
        <v>4162</v>
      </c>
      <c r="E3592" s="1" t="s">
        <v>10</v>
      </c>
      <c r="F3592" s="1" t="str">
        <f>IFERROR(__xludf.DUMMYFUNCTION("GOOGLETRANSLATE(C3592,""fr"",""en"")"),"#VALUE!")</f>
        <v>#VALUE!</v>
      </c>
    </row>
    <row r="3593" ht="15.75" customHeight="1">
      <c r="A3593" s="1" t="s">
        <v>3040</v>
      </c>
      <c r="B3593" s="1" t="s">
        <v>7770</v>
      </c>
      <c r="C3593" s="1" t="s">
        <v>7771</v>
      </c>
      <c r="D3593" s="1" t="s">
        <v>4162</v>
      </c>
      <c r="E3593" s="1" t="s">
        <v>10</v>
      </c>
      <c r="F3593" s="1" t="str">
        <f>IFERROR(__xludf.DUMMYFUNCTION("GOOGLETRANSLATE(C3593,""fr"",""en"")"),"#VALUE!")</f>
        <v>#VALUE!</v>
      </c>
    </row>
    <row r="3594" ht="15.75" customHeight="1">
      <c r="A3594" s="1" t="s">
        <v>3040</v>
      </c>
      <c r="B3594" s="1" t="s">
        <v>7772</v>
      </c>
      <c r="C3594" s="1" t="s">
        <v>7773</v>
      </c>
      <c r="D3594" s="1" t="s">
        <v>4162</v>
      </c>
      <c r="E3594" s="1" t="s">
        <v>10</v>
      </c>
      <c r="F3594" s="1" t="str">
        <f>IFERROR(__xludf.DUMMYFUNCTION("GOOGLETRANSLATE(C3594,""fr"",""en"")"),"#VALUE!")</f>
        <v>#VALUE!</v>
      </c>
    </row>
    <row r="3595" ht="15.75" customHeight="1">
      <c r="A3595" s="1" t="s">
        <v>3040</v>
      </c>
      <c r="B3595" s="1" t="s">
        <v>7774</v>
      </c>
      <c r="C3595" s="1" t="s">
        <v>7775</v>
      </c>
      <c r="D3595" s="1" t="s">
        <v>4162</v>
      </c>
      <c r="E3595" s="1" t="s">
        <v>10</v>
      </c>
      <c r="F3595" s="1" t="str">
        <f>IFERROR(__xludf.DUMMYFUNCTION("GOOGLETRANSLATE(C3595,""fr"",""en"")"),"#VALUE!")</f>
        <v>#VALUE!</v>
      </c>
    </row>
    <row r="3596" ht="15.75" customHeight="1">
      <c r="A3596" s="1" t="s">
        <v>3040</v>
      </c>
      <c r="B3596" s="1" t="s">
        <v>7776</v>
      </c>
      <c r="C3596" s="1" t="s">
        <v>7777</v>
      </c>
      <c r="D3596" s="1" t="s">
        <v>4162</v>
      </c>
      <c r="E3596" s="1" t="s">
        <v>10</v>
      </c>
      <c r="F3596" s="1" t="str">
        <f>IFERROR(__xludf.DUMMYFUNCTION("GOOGLETRANSLATE(C3596,""fr"",""en"")"),"#VALUE!")</f>
        <v>#VALUE!</v>
      </c>
    </row>
    <row r="3597" ht="15.75" customHeight="1">
      <c r="A3597" s="1" t="s">
        <v>3040</v>
      </c>
      <c r="B3597" s="1" t="s">
        <v>7778</v>
      </c>
      <c r="C3597" s="1" t="s">
        <v>7779</v>
      </c>
      <c r="D3597" s="1" t="s">
        <v>4162</v>
      </c>
      <c r="E3597" s="1" t="s">
        <v>10</v>
      </c>
      <c r="F3597" s="1" t="str">
        <f>IFERROR(__xludf.DUMMYFUNCTION("GOOGLETRANSLATE(C3597,""fr"",""en"")"),"#VALUE!")</f>
        <v>#VALUE!</v>
      </c>
    </row>
    <row r="3598" ht="15.75" customHeight="1">
      <c r="A3598" s="1" t="s">
        <v>3040</v>
      </c>
      <c r="B3598" s="1" t="s">
        <v>7780</v>
      </c>
      <c r="C3598" s="1" t="s">
        <v>7781</v>
      </c>
      <c r="D3598" s="1" t="s">
        <v>4162</v>
      </c>
      <c r="E3598" s="1" t="s">
        <v>10</v>
      </c>
      <c r="F3598" s="1" t="str">
        <f>IFERROR(__xludf.DUMMYFUNCTION("GOOGLETRANSLATE(C3598,""fr"",""en"")"),"#VALUE!")</f>
        <v>#VALUE!</v>
      </c>
    </row>
    <row r="3599" ht="15.75" customHeight="1">
      <c r="A3599" s="1" t="s">
        <v>3040</v>
      </c>
      <c r="B3599" s="1" t="s">
        <v>7782</v>
      </c>
      <c r="C3599" s="1" t="s">
        <v>7783</v>
      </c>
      <c r="D3599" s="1" t="s">
        <v>4162</v>
      </c>
      <c r="E3599" s="1" t="s">
        <v>10</v>
      </c>
      <c r="F3599" s="1" t="str">
        <f>IFERROR(__xludf.DUMMYFUNCTION("GOOGLETRANSLATE(C3599,""fr"",""en"")"),"#VALUE!")</f>
        <v>#VALUE!</v>
      </c>
    </row>
    <row r="3600" ht="15.75" customHeight="1">
      <c r="A3600" s="1" t="s">
        <v>3040</v>
      </c>
      <c r="B3600" s="1" t="s">
        <v>7784</v>
      </c>
      <c r="C3600" s="1" t="s">
        <v>7785</v>
      </c>
      <c r="D3600" s="1" t="s">
        <v>4162</v>
      </c>
      <c r="E3600" s="1" t="s">
        <v>10</v>
      </c>
      <c r="F3600" s="1" t="str">
        <f>IFERROR(__xludf.DUMMYFUNCTION("GOOGLETRANSLATE(C3600,""fr"",""en"")"),"#VALUE!")</f>
        <v>#VALUE!</v>
      </c>
    </row>
    <row r="3601" ht="15.75" customHeight="1">
      <c r="A3601" s="1" t="s">
        <v>3040</v>
      </c>
      <c r="B3601" s="1" t="s">
        <v>7786</v>
      </c>
      <c r="C3601" s="1" t="s">
        <v>7787</v>
      </c>
      <c r="D3601" s="1" t="s">
        <v>4162</v>
      </c>
      <c r="E3601" s="1" t="s">
        <v>10</v>
      </c>
      <c r="F3601" s="1" t="str">
        <f>IFERROR(__xludf.DUMMYFUNCTION("GOOGLETRANSLATE(C3601,""fr"",""en"")"),"#VALUE!")</f>
        <v>#VALUE!</v>
      </c>
    </row>
    <row r="3602" ht="15.75" customHeight="1">
      <c r="A3602" s="1" t="s">
        <v>3040</v>
      </c>
      <c r="B3602" s="1" t="s">
        <v>7788</v>
      </c>
      <c r="C3602" s="1" t="s">
        <v>7789</v>
      </c>
      <c r="D3602" s="1" t="s">
        <v>4162</v>
      </c>
      <c r="E3602" s="1" t="s">
        <v>10</v>
      </c>
      <c r="F3602" s="1" t="str">
        <f>IFERROR(__xludf.DUMMYFUNCTION("GOOGLETRANSLATE(C3602,""fr"",""en"")"),"#VALUE!")</f>
        <v>#VALUE!</v>
      </c>
    </row>
    <row r="3603" ht="15.75" customHeight="1">
      <c r="A3603" s="1" t="s">
        <v>3043</v>
      </c>
      <c r="B3603" s="1" t="s">
        <v>7790</v>
      </c>
      <c r="C3603" s="1" t="s">
        <v>7791</v>
      </c>
      <c r="D3603" s="1" t="s">
        <v>4162</v>
      </c>
      <c r="E3603" s="1" t="s">
        <v>10</v>
      </c>
      <c r="F3603" s="1" t="str">
        <f>IFERROR(__xludf.DUMMYFUNCTION("GOOGLETRANSLATE(C3603,""fr"",""en"")"),"#VALUE!")</f>
        <v>#VALUE!</v>
      </c>
    </row>
    <row r="3604" ht="15.75" customHeight="1">
      <c r="A3604" s="1" t="s">
        <v>3043</v>
      </c>
      <c r="B3604" s="1" t="s">
        <v>7792</v>
      </c>
      <c r="C3604" s="1" t="s">
        <v>7793</v>
      </c>
      <c r="D3604" s="1" t="s">
        <v>4162</v>
      </c>
      <c r="E3604" s="1" t="s">
        <v>10</v>
      </c>
      <c r="F3604" s="1" t="str">
        <f>IFERROR(__xludf.DUMMYFUNCTION("GOOGLETRANSLATE(C3604,""fr"",""en"")"),"#VALUE!")</f>
        <v>#VALUE!</v>
      </c>
    </row>
    <row r="3605" ht="15.75" customHeight="1">
      <c r="A3605" s="1" t="s">
        <v>3043</v>
      </c>
      <c r="B3605" s="1" t="s">
        <v>7794</v>
      </c>
      <c r="C3605" s="1" t="s">
        <v>7795</v>
      </c>
      <c r="D3605" s="1" t="s">
        <v>4162</v>
      </c>
      <c r="E3605" s="1" t="s">
        <v>10</v>
      </c>
      <c r="F3605" s="1" t="str">
        <f>IFERROR(__xludf.DUMMYFUNCTION("GOOGLETRANSLATE(C3605,""fr"",""en"")"),"#VALUE!")</f>
        <v>#VALUE!</v>
      </c>
    </row>
    <row r="3606" ht="15.75" customHeight="1">
      <c r="A3606" s="1" t="s">
        <v>3043</v>
      </c>
      <c r="B3606" s="1" t="s">
        <v>7796</v>
      </c>
      <c r="C3606" s="1" t="s">
        <v>7797</v>
      </c>
      <c r="D3606" s="1" t="s">
        <v>4162</v>
      </c>
      <c r="E3606" s="1" t="s">
        <v>10</v>
      </c>
      <c r="F3606" s="1" t="str">
        <f>IFERROR(__xludf.DUMMYFUNCTION("GOOGLETRANSLATE(C3606,""fr"",""en"")"),"#VALUE!")</f>
        <v>#VALUE!</v>
      </c>
    </row>
    <row r="3607" ht="15.75" customHeight="1">
      <c r="A3607" s="1" t="s">
        <v>3043</v>
      </c>
      <c r="B3607" s="1" t="s">
        <v>7798</v>
      </c>
      <c r="C3607" s="1" t="s">
        <v>7799</v>
      </c>
      <c r="D3607" s="1" t="s">
        <v>4162</v>
      </c>
      <c r="E3607" s="1" t="s">
        <v>10</v>
      </c>
      <c r="F3607" s="1" t="str">
        <f>IFERROR(__xludf.DUMMYFUNCTION("GOOGLETRANSLATE(C3607,""fr"",""en"")"),"#VALUE!")</f>
        <v>#VALUE!</v>
      </c>
    </row>
    <row r="3608" ht="15.75" customHeight="1">
      <c r="A3608" s="1" t="s">
        <v>3043</v>
      </c>
      <c r="B3608" s="1" t="s">
        <v>7800</v>
      </c>
      <c r="C3608" s="1" t="s">
        <v>7801</v>
      </c>
      <c r="D3608" s="1" t="s">
        <v>4162</v>
      </c>
      <c r="E3608" s="1" t="s">
        <v>10</v>
      </c>
      <c r="F3608" s="1" t="str">
        <f>IFERROR(__xludf.DUMMYFUNCTION("GOOGLETRANSLATE(C3608,""fr"",""en"")"),"#VALUE!")</f>
        <v>#VALUE!</v>
      </c>
    </row>
    <row r="3609" ht="15.75" customHeight="1">
      <c r="A3609" s="1" t="s">
        <v>3043</v>
      </c>
      <c r="B3609" s="1" t="s">
        <v>7802</v>
      </c>
      <c r="C3609" s="1" t="s">
        <v>7803</v>
      </c>
      <c r="D3609" s="1" t="s">
        <v>4162</v>
      </c>
      <c r="E3609" s="1" t="s">
        <v>10</v>
      </c>
      <c r="F3609" s="1" t="str">
        <f>IFERROR(__xludf.DUMMYFUNCTION("GOOGLETRANSLATE(C3609,""fr"",""en"")"),"#VALUE!")</f>
        <v>#VALUE!</v>
      </c>
    </row>
    <row r="3610" ht="15.75" customHeight="1">
      <c r="A3610" s="1" t="s">
        <v>3043</v>
      </c>
      <c r="B3610" s="1" t="s">
        <v>7804</v>
      </c>
      <c r="C3610" s="1" t="s">
        <v>7805</v>
      </c>
      <c r="D3610" s="1" t="s">
        <v>4162</v>
      </c>
      <c r="E3610" s="1" t="s">
        <v>10</v>
      </c>
      <c r="F3610" s="1" t="str">
        <f>IFERROR(__xludf.DUMMYFUNCTION("GOOGLETRANSLATE(C3610,""fr"",""en"")"),"#VALUE!")</f>
        <v>#VALUE!</v>
      </c>
    </row>
    <row r="3611" ht="15.75" customHeight="1">
      <c r="A3611" s="1" t="s">
        <v>7806</v>
      </c>
      <c r="B3611" s="1" t="s">
        <v>7807</v>
      </c>
      <c r="C3611" s="1" t="s">
        <v>7808</v>
      </c>
      <c r="D3611" s="1" t="s">
        <v>4162</v>
      </c>
      <c r="E3611" s="1" t="s">
        <v>10</v>
      </c>
      <c r="F3611" s="1" t="str">
        <f>IFERROR(__xludf.DUMMYFUNCTION("GOOGLETRANSLATE(C3611,""fr"",""en"")"),"#VALUE!")</f>
        <v>#VALUE!</v>
      </c>
    </row>
    <row r="3612" ht="15.75" customHeight="1">
      <c r="A3612" s="1" t="s">
        <v>7806</v>
      </c>
      <c r="B3612" s="1" t="s">
        <v>7809</v>
      </c>
      <c r="C3612" s="1" t="s">
        <v>7810</v>
      </c>
      <c r="D3612" s="1" t="s">
        <v>4162</v>
      </c>
      <c r="E3612" s="1" t="s">
        <v>10</v>
      </c>
      <c r="F3612" s="1" t="str">
        <f>IFERROR(__xludf.DUMMYFUNCTION("GOOGLETRANSLATE(C3612,""fr"",""en"")"),"#VALUE!")</f>
        <v>#VALUE!</v>
      </c>
    </row>
    <row r="3613" ht="15.75" customHeight="1">
      <c r="A3613" s="1" t="s">
        <v>7806</v>
      </c>
      <c r="B3613" s="1" t="s">
        <v>7811</v>
      </c>
      <c r="C3613" s="1" t="s">
        <v>7812</v>
      </c>
      <c r="D3613" s="1" t="s">
        <v>4162</v>
      </c>
      <c r="E3613" s="1" t="s">
        <v>10</v>
      </c>
      <c r="F3613" s="1" t="str">
        <f>IFERROR(__xludf.DUMMYFUNCTION("GOOGLETRANSLATE(C3613,""fr"",""en"")"),"#VALUE!")</f>
        <v>#VALUE!</v>
      </c>
    </row>
    <row r="3614" ht="15.75" customHeight="1">
      <c r="A3614" s="1" t="s">
        <v>7806</v>
      </c>
      <c r="B3614" s="1" t="s">
        <v>7813</v>
      </c>
      <c r="C3614" s="1" t="s">
        <v>7814</v>
      </c>
      <c r="D3614" s="1" t="s">
        <v>4162</v>
      </c>
      <c r="E3614" s="1" t="s">
        <v>10</v>
      </c>
      <c r="F3614" s="1" t="str">
        <f>IFERROR(__xludf.DUMMYFUNCTION("GOOGLETRANSLATE(C3614,""fr"",""en"")"),"#VALUE!")</f>
        <v>#VALUE!</v>
      </c>
    </row>
    <row r="3615" ht="15.75" customHeight="1">
      <c r="A3615" s="1" t="s">
        <v>7806</v>
      </c>
      <c r="B3615" s="1" t="s">
        <v>7815</v>
      </c>
      <c r="C3615" s="1" t="s">
        <v>7816</v>
      </c>
      <c r="D3615" s="1" t="s">
        <v>4162</v>
      </c>
      <c r="E3615" s="1" t="s">
        <v>10</v>
      </c>
      <c r="F3615" s="1" t="str">
        <f>IFERROR(__xludf.DUMMYFUNCTION("GOOGLETRANSLATE(C3615,""fr"",""en"")"),"#VALUE!")</f>
        <v>#VALUE!</v>
      </c>
    </row>
    <row r="3616" ht="15.75" customHeight="1">
      <c r="A3616" s="1" t="s">
        <v>7806</v>
      </c>
      <c r="B3616" s="1" t="s">
        <v>7817</v>
      </c>
      <c r="C3616" s="1" t="s">
        <v>7818</v>
      </c>
      <c r="D3616" s="1" t="s">
        <v>4162</v>
      </c>
      <c r="E3616" s="1" t="s">
        <v>10</v>
      </c>
      <c r="F3616" s="1" t="str">
        <f>IFERROR(__xludf.DUMMYFUNCTION("GOOGLETRANSLATE(C3616,""fr"",""en"")"),"#VALUE!")</f>
        <v>#VALUE!</v>
      </c>
    </row>
    <row r="3617" ht="15.75" customHeight="1">
      <c r="A3617" s="1" t="s">
        <v>7806</v>
      </c>
      <c r="B3617" s="1" t="s">
        <v>7819</v>
      </c>
      <c r="C3617" s="1" t="s">
        <v>7820</v>
      </c>
      <c r="D3617" s="1" t="s">
        <v>4162</v>
      </c>
      <c r="E3617" s="1" t="s">
        <v>10</v>
      </c>
      <c r="F3617" s="1" t="str">
        <f>IFERROR(__xludf.DUMMYFUNCTION("GOOGLETRANSLATE(C3617,""fr"",""en"")"),"#VALUE!")</f>
        <v>#VALUE!</v>
      </c>
    </row>
    <row r="3618" ht="15.75" customHeight="1">
      <c r="A3618" s="1" t="s">
        <v>7806</v>
      </c>
      <c r="B3618" s="1" t="s">
        <v>7821</v>
      </c>
      <c r="C3618" s="1" t="s">
        <v>7822</v>
      </c>
      <c r="D3618" s="1" t="s">
        <v>4162</v>
      </c>
      <c r="E3618" s="1" t="s">
        <v>10</v>
      </c>
      <c r="F3618" s="1" t="str">
        <f>IFERROR(__xludf.DUMMYFUNCTION("GOOGLETRANSLATE(C3618,""fr"",""en"")"),"#VALUE!")</f>
        <v>#VALUE!</v>
      </c>
    </row>
    <row r="3619" ht="15.75" customHeight="1">
      <c r="A3619" s="1" t="s">
        <v>7806</v>
      </c>
      <c r="B3619" s="1" t="s">
        <v>7823</v>
      </c>
      <c r="C3619" s="1" t="s">
        <v>7824</v>
      </c>
      <c r="D3619" s="1" t="s">
        <v>4162</v>
      </c>
      <c r="E3619" s="1" t="s">
        <v>10</v>
      </c>
      <c r="F3619" s="1" t="str">
        <f>IFERROR(__xludf.DUMMYFUNCTION("GOOGLETRANSLATE(C3619,""fr"",""en"")"),"#VALUE!")</f>
        <v>#VALUE!</v>
      </c>
    </row>
    <row r="3620" ht="15.75" customHeight="1">
      <c r="A3620" s="1" t="s">
        <v>7806</v>
      </c>
      <c r="B3620" s="1" t="s">
        <v>7825</v>
      </c>
      <c r="C3620" s="1" t="s">
        <v>7826</v>
      </c>
      <c r="D3620" s="1" t="s">
        <v>4162</v>
      </c>
      <c r="E3620" s="1" t="s">
        <v>10</v>
      </c>
      <c r="F3620" s="1" t="str">
        <f>IFERROR(__xludf.DUMMYFUNCTION("GOOGLETRANSLATE(C3620,""fr"",""en"")"),"#VALUE!")</f>
        <v>#VALUE!</v>
      </c>
    </row>
    <row r="3621" ht="15.75" customHeight="1">
      <c r="A3621" s="1" t="s">
        <v>7806</v>
      </c>
      <c r="B3621" s="1" t="s">
        <v>7827</v>
      </c>
      <c r="C3621" s="1" t="s">
        <v>7828</v>
      </c>
      <c r="D3621" s="1" t="s">
        <v>4162</v>
      </c>
      <c r="E3621" s="1" t="s">
        <v>10</v>
      </c>
      <c r="F3621" s="1" t="str">
        <f>IFERROR(__xludf.DUMMYFUNCTION("GOOGLETRANSLATE(C3621,""fr"",""en"")"),"#VALUE!")</f>
        <v>#VALUE!</v>
      </c>
    </row>
    <row r="3622" ht="15.75" customHeight="1">
      <c r="A3622" s="1" t="s">
        <v>7806</v>
      </c>
      <c r="B3622" s="1" t="s">
        <v>7829</v>
      </c>
      <c r="C3622" s="1" t="s">
        <v>7830</v>
      </c>
      <c r="D3622" s="1" t="s">
        <v>4162</v>
      </c>
      <c r="E3622" s="1" t="s">
        <v>10</v>
      </c>
      <c r="F3622" s="1" t="str">
        <f>IFERROR(__xludf.DUMMYFUNCTION("GOOGLETRANSLATE(C3622,""fr"",""en"")"),"#VALUE!")</f>
        <v>#VALUE!</v>
      </c>
    </row>
    <row r="3623" ht="15.75" customHeight="1">
      <c r="A3623" s="1" t="s">
        <v>7806</v>
      </c>
      <c r="B3623" s="1" t="s">
        <v>7831</v>
      </c>
      <c r="C3623" s="1" t="s">
        <v>7832</v>
      </c>
      <c r="D3623" s="1" t="s">
        <v>4162</v>
      </c>
      <c r="E3623" s="1" t="s">
        <v>10</v>
      </c>
      <c r="F3623" s="1" t="str">
        <f>IFERROR(__xludf.DUMMYFUNCTION("GOOGLETRANSLATE(C3623,""fr"",""en"")"),"#VALUE!")</f>
        <v>#VALUE!</v>
      </c>
    </row>
    <row r="3624" ht="15.75" customHeight="1">
      <c r="A3624" s="1" t="s">
        <v>7806</v>
      </c>
      <c r="B3624" s="1" t="s">
        <v>7833</v>
      </c>
      <c r="C3624" s="1" t="s">
        <v>7834</v>
      </c>
      <c r="D3624" s="1" t="s">
        <v>4162</v>
      </c>
      <c r="E3624" s="1" t="s">
        <v>10</v>
      </c>
      <c r="F3624" s="1" t="str">
        <f>IFERROR(__xludf.DUMMYFUNCTION("GOOGLETRANSLATE(C3624,""fr"",""en"")"),"#VALUE!")</f>
        <v>#VALUE!</v>
      </c>
    </row>
    <row r="3625" ht="15.75" customHeight="1">
      <c r="A3625" s="1" t="s">
        <v>7806</v>
      </c>
      <c r="B3625" s="1" t="s">
        <v>7835</v>
      </c>
      <c r="C3625" s="1" t="s">
        <v>7836</v>
      </c>
      <c r="D3625" s="1" t="s">
        <v>4162</v>
      </c>
      <c r="E3625" s="1" t="s">
        <v>10</v>
      </c>
      <c r="F3625" s="1" t="str">
        <f>IFERROR(__xludf.DUMMYFUNCTION("GOOGLETRANSLATE(C3625,""fr"",""en"")"),"#VALUE!")</f>
        <v>#VALUE!</v>
      </c>
    </row>
    <row r="3626" ht="15.75" customHeight="1">
      <c r="A3626" s="1" t="s">
        <v>7806</v>
      </c>
      <c r="B3626" s="1" t="s">
        <v>7837</v>
      </c>
      <c r="C3626" s="1" t="s">
        <v>7838</v>
      </c>
      <c r="D3626" s="1" t="s">
        <v>4162</v>
      </c>
      <c r="E3626" s="1" t="s">
        <v>10</v>
      </c>
      <c r="F3626" s="1" t="str">
        <f>IFERROR(__xludf.DUMMYFUNCTION("GOOGLETRANSLATE(C3626,""fr"",""en"")"),"#VALUE!")</f>
        <v>#VALUE!</v>
      </c>
    </row>
    <row r="3627" ht="15.75" customHeight="1">
      <c r="A3627" s="1" t="s">
        <v>7806</v>
      </c>
      <c r="B3627" s="1" t="s">
        <v>7839</v>
      </c>
      <c r="C3627" s="1" t="s">
        <v>7840</v>
      </c>
      <c r="D3627" s="1" t="s">
        <v>4162</v>
      </c>
      <c r="E3627" s="1" t="s">
        <v>10</v>
      </c>
      <c r="F3627" s="1" t="str">
        <f>IFERROR(__xludf.DUMMYFUNCTION("GOOGLETRANSLATE(C3627,""fr"",""en"")"),"#VALUE!")</f>
        <v>#VALUE!</v>
      </c>
    </row>
    <row r="3628" ht="15.75" customHeight="1">
      <c r="A3628" s="1" t="s">
        <v>7806</v>
      </c>
      <c r="B3628" s="1" t="s">
        <v>7841</v>
      </c>
      <c r="C3628" s="1" t="s">
        <v>7842</v>
      </c>
      <c r="D3628" s="1" t="s">
        <v>4162</v>
      </c>
      <c r="E3628" s="1" t="s">
        <v>10</v>
      </c>
      <c r="F3628" s="1" t="str">
        <f>IFERROR(__xludf.DUMMYFUNCTION("GOOGLETRANSLATE(C3628,""fr"",""en"")"),"#VALUE!")</f>
        <v>#VALUE!</v>
      </c>
    </row>
    <row r="3629" ht="15.75" customHeight="1">
      <c r="A3629" s="1" t="s">
        <v>7806</v>
      </c>
      <c r="B3629" s="1" t="s">
        <v>7843</v>
      </c>
      <c r="C3629" s="1" t="s">
        <v>7844</v>
      </c>
      <c r="D3629" s="1" t="s">
        <v>4162</v>
      </c>
      <c r="E3629" s="1" t="s">
        <v>10</v>
      </c>
      <c r="F3629" s="1" t="str">
        <f>IFERROR(__xludf.DUMMYFUNCTION("GOOGLETRANSLATE(C3629,""fr"",""en"")"),"#VALUE!")</f>
        <v>#VALUE!</v>
      </c>
    </row>
    <row r="3630" ht="15.75" customHeight="1">
      <c r="A3630" s="1" t="s">
        <v>7806</v>
      </c>
      <c r="B3630" s="1" t="s">
        <v>7845</v>
      </c>
      <c r="C3630" s="1" t="s">
        <v>7846</v>
      </c>
      <c r="D3630" s="1" t="s">
        <v>4162</v>
      </c>
      <c r="E3630" s="1" t="s">
        <v>10</v>
      </c>
      <c r="F3630" s="1" t="str">
        <f>IFERROR(__xludf.DUMMYFUNCTION("GOOGLETRANSLATE(C3630,""fr"",""en"")"),"#VALUE!")</f>
        <v>#VALUE!</v>
      </c>
    </row>
    <row r="3631" ht="15.75" customHeight="1">
      <c r="A3631" s="1" t="s">
        <v>7806</v>
      </c>
      <c r="B3631" s="1" t="s">
        <v>7847</v>
      </c>
      <c r="C3631" s="1" t="s">
        <v>7848</v>
      </c>
      <c r="D3631" s="1" t="s">
        <v>4162</v>
      </c>
      <c r="E3631" s="1" t="s">
        <v>10</v>
      </c>
      <c r="F3631" s="1" t="str">
        <f>IFERROR(__xludf.DUMMYFUNCTION("GOOGLETRANSLATE(C3631,""fr"",""en"")"),"#VALUE!")</f>
        <v>#VALUE!</v>
      </c>
    </row>
    <row r="3632" ht="15.75" customHeight="1">
      <c r="A3632" s="1" t="s">
        <v>7806</v>
      </c>
      <c r="B3632" s="1" t="s">
        <v>7849</v>
      </c>
      <c r="C3632" s="1" t="s">
        <v>7850</v>
      </c>
      <c r="D3632" s="1" t="s">
        <v>4162</v>
      </c>
      <c r="E3632" s="1" t="s">
        <v>10</v>
      </c>
      <c r="F3632" s="1" t="str">
        <f>IFERROR(__xludf.DUMMYFUNCTION("GOOGLETRANSLATE(C3632,""fr"",""en"")"),"#VALUE!")</f>
        <v>#VALUE!</v>
      </c>
    </row>
    <row r="3633" ht="15.75" customHeight="1">
      <c r="A3633" s="1" t="s">
        <v>7806</v>
      </c>
      <c r="B3633" s="1" t="s">
        <v>7851</v>
      </c>
      <c r="C3633" s="1" t="s">
        <v>7852</v>
      </c>
      <c r="D3633" s="1" t="s">
        <v>4162</v>
      </c>
      <c r="E3633" s="1" t="s">
        <v>10</v>
      </c>
      <c r="F3633" s="1" t="str">
        <f>IFERROR(__xludf.DUMMYFUNCTION("GOOGLETRANSLATE(C3633,""fr"",""en"")"),"#VALUE!")</f>
        <v>#VALUE!</v>
      </c>
    </row>
    <row r="3634" ht="15.75" customHeight="1">
      <c r="A3634" s="1" t="s">
        <v>7853</v>
      </c>
      <c r="B3634" s="1" t="s">
        <v>7854</v>
      </c>
      <c r="C3634" s="1" t="s">
        <v>7855</v>
      </c>
      <c r="D3634" s="1" t="s">
        <v>4162</v>
      </c>
      <c r="E3634" s="1" t="s">
        <v>10</v>
      </c>
      <c r="F3634" s="1" t="str">
        <f>IFERROR(__xludf.DUMMYFUNCTION("GOOGLETRANSLATE(C3634,""fr"",""en"")"),"#VALUE!")</f>
        <v>#VALUE!</v>
      </c>
    </row>
    <row r="3635" ht="15.75" customHeight="1">
      <c r="A3635" s="1" t="s">
        <v>7853</v>
      </c>
      <c r="B3635" s="1" t="s">
        <v>7856</v>
      </c>
      <c r="C3635" s="1" t="s">
        <v>7857</v>
      </c>
      <c r="D3635" s="1" t="s">
        <v>4162</v>
      </c>
      <c r="E3635" s="1" t="s">
        <v>10</v>
      </c>
      <c r="F3635" s="1" t="str">
        <f>IFERROR(__xludf.DUMMYFUNCTION("GOOGLETRANSLATE(C3635,""fr"",""en"")"),"#VALUE!")</f>
        <v>#VALUE!</v>
      </c>
    </row>
    <row r="3636" ht="15.75" customHeight="1">
      <c r="A3636" s="1" t="s">
        <v>7853</v>
      </c>
      <c r="B3636" s="1" t="s">
        <v>7858</v>
      </c>
      <c r="C3636" s="1" t="s">
        <v>7859</v>
      </c>
      <c r="D3636" s="1" t="s">
        <v>4162</v>
      </c>
      <c r="E3636" s="1" t="s">
        <v>10</v>
      </c>
      <c r="F3636" s="1" t="str">
        <f>IFERROR(__xludf.DUMMYFUNCTION("GOOGLETRANSLATE(C3636,""fr"",""en"")"),"#VALUE!")</f>
        <v>#VALUE!</v>
      </c>
    </row>
    <row r="3637" ht="15.75" customHeight="1">
      <c r="A3637" s="1" t="s">
        <v>7853</v>
      </c>
      <c r="B3637" s="1" t="s">
        <v>7860</v>
      </c>
      <c r="C3637" s="1" t="s">
        <v>7861</v>
      </c>
      <c r="D3637" s="1" t="s">
        <v>4162</v>
      </c>
      <c r="E3637" s="1" t="s">
        <v>10</v>
      </c>
      <c r="F3637" s="1" t="str">
        <f>IFERROR(__xludf.DUMMYFUNCTION("GOOGLETRANSLATE(C3637,""fr"",""en"")"),"#VALUE!")</f>
        <v>#VALUE!</v>
      </c>
    </row>
    <row r="3638" ht="15.75" customHeight="1">
      <c r="A3638" s="1" t="s">
        <v>7853</v>
      </c>
      <c r="B3638" s="1" t="s">
        <v>7862</v>
      </c>
      <c r="C3638" s="1" t="s">
        <v>7863</v>
      </c>
      <c r="D3638" s="1" t="s">
        <v>4162</v>
      </c>
      <c r="E3638" s="1" t="s">
        <v>10</v>
      </c>
      <c r="F3638" s="1" t="str">
        <f>IFERROR(__xludf.DUMMYFUNCTION("GOOGLETRANSLATE(C3638,""fr"",""en"")"),"#VALUE!")</f>
        <v>#VALUE!</v>
      </c>
    </row>
    <row r="3639" ht="15.75" customHeight="1">
      <c r="A3639" s="1" t="s">
        <v>7853</v>
      </c>
      <c r="B3639" s="1" t="s">
        <v>7864</v>
      </c>
      <c r="C3639" s="1" t="s">
        <v>7865</v>
      </c>
      <c r="D3639" s="1" t="s">
        <v>4162</v>
      </c>
      <c r="E3639" s="1" t="s">
        <v>10</v>
      </c>
      <c r="F3639" s="1" t="str">
        <f>IFERROR(__xludf.DUMMYFUNCTION("GOOGLETRANSLATE(C3639,""fr"",""en"")"),"#VALUE!")</f>
        <v>#VALUE!</v>
      </c>
    </row>
    <row r="3640" ht="15.75" customHeight="1">
      <c r="A3640" s="1" t="s">
        <v>7853</v>
      </c>
      <c r="B3640" s="1" t="s">
        <v>7866</v>
      </c>
      <c r="C3640" s="1" t="s">
        <v>7867</v>
      </c>
      <c r="D3640" s="1" t="s">
        <v>4162</v>
      </c>
      <c r="E3640" s="1" t="s">
        <v>10</v>
      </c>
      <c r="F3640" s="1" t="str">
        <f>IFERROR(__xludf.DUMMYFUNCTION("GOOGLETRANSLATE(C3640,""fr"",""en"")"),"#VALUE!")</f>
        <v>#VALUE!</v>
      </c>
    </row>
    <row r="3641" ht="15.75" customHeight="1">
      <c r="A3641" s="1" t="s">
        <v>7853</v>
      </c>
      <c r="B3641" s="1" t="s">
        <v>7868</v>
      </c>
      <c r="C3641" s="1" t="s">
        <v>7869</v>
      </c>
      <c r="D3641" s="1" t="s">
        <v>4162</v>
      </c>
      <c r="E3641" s="1" t="s">
        <v>10</v>
      </c>
      <c r="F3641" s="1" t="str">
        <f>IFERROR(__xludf.DUMMYFUNCTION("GOOGLETRANSLATE(C3641,""fr"",""en"")"),"#VALUE!")</f>
        <v>#VALUE!</v>
      </c>
    </row>
    <row r="3642" ht="15.75" customHeight="1">
      <c r="A3642" s="1" t="s">
        <v>7853</v>
      </c>
      <c r="B3642" s="1" t="s">
        <v>7870</v>
      </c>
      <c r="C3642" s="1" t="s">
        <v>7871</v>
      </c>
      <c r="D3642" s="1" t="s">
        <v>4162</v>
      </c>
      <c r="E3642" s="1" t="s">
        <v>10</v>
      </c>
      <c r="F3642" s="1" t="str">
        <f>IFERROR(__xludf.DUMMYFUNCTION("GOOGLETRANSLATE(C3642,""fr"",""en"")"),"#VALUE!")</f>
        <v>#VALUE!</v>
      </c>
    </row>
    <row r="3643" ht="15.75" customHeight="1">
      <c r="A3643" s="1" t="s">
        <v>7853</v>
      </c>
      <c r="B3643" s="1" t="s">
        <v>7872</v>
      </c>
      <c r="C3643" s="1" t="s">
        <v>7873</v>
      </c>
      <c r="D3643" s="1" t="s">
        <v>4162</v>
      </c>
      <c r="E3643" s="1" t="s">
        <v>10</v>
      </c>
      <c r="F3643" s="1" t="str">
        <f>IFERROR(__xludf.DUMMYFUNCTION("GOOGLETRANSLATE(C3643,""fr"",""en"")"),"#VALUE!")</f>
        <v>#VALUE!</v>
      </c>
    </row>
    <row r="3644" ht="15.75" customHeight="1">
      <c r="A3644" s="1" t="s">
        <v>7853</v>
      </c>
      <c r="B3644" s="1" t="s">
        <v>7874</v>
      </c>
      <c r="C3644" s="1" t="s">
        <v>7875</v>
      </c>
      <c r="D3644" s="1" t="s">
        <v>4162</v>
      </c>
      <c r="E3644" s="1" t="s">
        <v>10</v>
      </c>
      <c r="F3644" s="1" t="str">
        <f>IFERROR(__xludf.DUMMYFUNCTION("GOOGLETRANSLATE(C3644,""fr"",""en"")"),"#VALUE!")</f>
        <v>#VALUE!</v>
      </c>
    </row>
    <row r="3645" ht="15.75" customHeight="1">
      <c r="A3645" s="1" t="s">
        <v>7853</v>
      </c>
      <c r="B3645" s="1" t="s">
        <v>7876</v>
      </c>
      <c r="C3645" s="1" t="s">
        <v>7877</v>
      </c>
      <c r="D3645" s="1" t="s">
        <v>4162</v>
      </c>
      <c r="E3645" s="1" t="s">
        <v>10</v>
      </c>
      <c r="F3645" s="1" t="str">
        <f>IFERROR(__xludf.DUMMYFUNCTION("GOOGLETRANSLATE(C3645,""fr"",""en"")"),"I am very satisfied with the service, however for a car that does not drive almost in 06 months I find the price far too expensive.
The ideal would be to adapt the prices to the situation of the insured vehicle")</f>
        <v>I am very satisfied with the service, however for a car that does not drive almost in 06 months I find the price far too expensive.
The ideal would be to adapt the prices to the situation of the insured vehicle</v>
      </c>
    </row>
    <row r="3646" ht="15.75" customHeight="1">
      <c r="A3646" s="1" t="s">
        <v>7853</v>
      </c>
      <c r="B3646" s="1" t="s">
        <v>7878</v>
      </c>
      <c r="C3646" s="1" t="s">
        <v>7879</v>
      </c>
      <c r="D3646" s="1" t="s">
        <v>4162</v>
      </c>
      <c r="E3646" s="1" t="s">
        <v>10</v>
      </c>
      <c r="F3646" s="1" t="str">
        <f>IFERROR(__xludf.DUMMYFUNCTION("GOOGLETRANSLATE(C3646,""fr"",""en"")"),"#VALUE!")</f>
        <v>#VALUE!</v>
      </c>
    </row>
    <row r="3647" ht="15.75" customHeight="1">
      <c r="A3647" s="1" t="s">
        <v>7853</v>
      </c>
      <c r="B3647" s="1" t="s">
        <v>7880</v>
      </c>
      <c r="C3647" s="1" t="s">
        <v>7881</v>
      </c>
      <c r="D3647" s="1" t="s">
        <v>4162</v>
      </c>
      <c r="E3647" s="1" t="s">
        <v>10</v>
      </c>
      <c r="F3647" s="1" t="str">
        <f>IFERROR(__xludf.DUMMYFUNCTION("GOOGLETRANSLATE(C3647,""fr"",""en"")"),"#VALUE!")</f>
        <v>#VALUE!</v>
      </c>
    </row>
    <row r="3648" ht="15.75" customHeight="1">
      <c r="A3648" s="1" t="s">
        <v>7853</v>
      </c>
      <c r="B3648" s="1" t="s">
        <v>7882</v>
      </c>
      <c r="C3648" s="1" t="s">
        <v>7883</v>
      </c>
      <c r="D3648" s="1" t="s">
        <v>4162</v>
      </c>
      <c r="E3648" s="1" t="s">
        <v>10</v>
      </c>
      <c r="F3648" s="1" t="str">
        <f>IFERROR(__xludf.DUMMYFUNCTION("GOOGLETRANSLATE(C3648,""fr"",""en"")"),"#VALUE!")</f>
        <v>#VALUE!</v>
      </c>
    </row>
    <row r="3649" ht="15.75" customHeight="1">
      <c r="A3649" s="1" t="s">
        <v>7853</v>
      </c>
      <c r="B3649" s="1" t="s">
        <v>7884</v>
      </c>
      <c r="C3649" s="1" t="s">
        <v>7885</v>
      </c>
      <c r="D3649" s="1" t="s">
        <v>4162</v>
      </c>
      <c r="E3649" s="1" t="s">
        <v>10</v>
      </c>
      <c r="F3649" s="1" t="str">
        <f>IFERROR(__xludf.DUMMYFUNCTION("GOOGLETRANSLATE(C3649,""fr"",""en"")"),"#VALUE!")</f>
        <v>#VALUE!</v>
      </c>
    </row>
    <row r="3650" ht="15.75" customHeight="1">
      <c r="A3650" s="1" t="s">
        <v>7853</v>
      </c>
      <c r="B3650" s="1" t="s">
        <v>7886</v>
      </c>
      <c r="C3650" s="1" t="s">
        <v>7887</v>
      </c>
      <c r="D3650" s="1" t="s">
        <v>4162</v>
      </c>
      <c r="E3650" s="1" t="s">
        <v>10</v>
      </c>
      <c r="F3650" s="1" t="str">
        <f>IFERROR(__xludf.DUMMYFUNCTION("GOOGLETRANSLATE(C3650,""fr"",""en"")"),"#VALUE!")</f>
        <v>#VALUE!</v>
      </c>
    </row>
    <row r="3651" ht="15.75" customHeight="1">
      <c r="A3651" s="1" t="s">
        <v>7853</v>
      </c>
      <c r="B3651" s="1" t="s">
        <v>7888</v>
      </c>
      <c r="C3651" s="1" t="s">
        <v>7889</v>
      </c>
      <c r="D3651" s="1" t="s">
        <v>4162</v>
      </c>
      <c r="E3651" s="1" t="s">
        <v>10</v>
      </c>
      <c r="F3651" s="1" t="str">
        <f>IFERROR(__xludf.DUMMYFUNCTION("GOOGLETRANSLATE(C3651,""fr"",""en"")"),"#VALUE!")</f>
        <v>#VALUE!</v>
      </c>
    </row>
    <row r="3652" ht="15.75" customHeight="1">
      <c r="A3652" s="1" t="s">
        <v>7853</v>
      </c>
      <c r="B3652" s="1" t="s">
        <v>7890</v>
      </c>
      <c r="C3652" s="1" t="s">
        <v>7891</v>
      </c>
      <c r="D3652" s="1" t="s">
        <v>4162</v>
      </c>
      <c r="E3652" s="1" t="s">
        <v>10</v>
      </c>
      <c r="F3652" s="1" t="str">
        <f>IFERROR(__xludf.DUMMYFUNCTION("GOOGLETRANSLATE(C3652,""fr"",""en"")"),"#VALUE!")</f>
        <v>#VALUE!</v>
      </c>
    </row>
    <row r="3653" ht="15.75" customHeight="1">
      <c r="A3653" s="1" t="s">
        <v>7853</v>
      </c>
      <c r="B3653" s="1" t="s">
        <v>7892</v>
      </c>
      <c r="C3653" s="1" t="s">
        <v>7893</v>
      </c>
      <c r="D3653" s="1" t="s">
        <v>4162</v>
      </c>
      <c r="E3653" s="1" t="s">
        <v>10</v>
      </c>
      <c r="F3653" s="1" t="str">
        <f>IFERROR(__xludf.DUMMYFUNCTION("GOOGLETRANSLATE(C3653,""fr"",""en"")"),"#VALUE!")</f>
        <v>#VALUE!</v>
      </c>
    </row>
    <row r="3654" ht="15.75" customHeight="1">
      <c r="A3654" s="1" t="s">
        <v>7853</v>
      </c>
      <c r="B3654" s="1" t="s">
        <v>7894</v>
      </c>
      <c r="C3654" s="1" t="s">
        <v>7895</v>
      </c>
      <c r="D3654" s="1" t="s">
        <v>4162</v>
      </c>
      <c r="E3654" s="1" t="s">
        <v>10</v>
      </c>
      <c r="F3654" s="1" t="str">
        <f>IFERROR(__xludf.DUMMYFUNCTION("GOOGLETRANSLATE(C3654,""fr"",""en"")"),"Constantly increased prices despite any claim.
Insurance attractive by its prices 4/5 years ago but which is entering the rank and aligns almost with the prices of other automotive insurance companies.")</f>
        <v>Constantly increased prices despite any claim.
Insurance attractive by its prices 4/5 years ago but which is entering the rank and aligns almost with the prices of other automotive insurance companies.</v>
      </c>
    </row>
    <row r="3655" ht="15.75" customHeight="1">
      <c r="A3655" s="1" t="s">
        <v>7853</v>
      </c>
      <c r="B3655" s="1" t="s">
        <v>7896</v>
      </c>
      <c r="C3655" s="1" t="s">
        <v>7897</v>
      </c>
      <c r="D3655" s="1" t="s">
        <v>4162</v>
      </c>
      <c r="E3655" s="1" t="s">
        <v>10</v>
      </c>
      <c r="F3655" s="1" t="str">
        <f>IFERROR(__xludf.DUMMYFUNCTION("GOOGLETRANSLATE(C3655,""fr"",""en"")"),"#VALUE!")</f>
        <v>#VALUE!</v>
      </c>
    </row>
    <row r="3656" ht="15.75" customHeight="1">
      <c r="A3656" s="1" t="s">
        <v>7853</v>
      </c>
      <c r="B3656" s="1" t="s">
        <v>7898</v>
      </c>
      <c r="C3656" s="1" t="s">
        <v>7899</v>
      </c>
      <c r="D3656" s="1" t="s">
        <v>4162</v>
      </c>
      <c r="E3656" s="1" t="s">
        <v>10</v>
      </c>
      <c r="F3656" s="1" t="str">
        <f>IFERROR(__xludf.DUMMYFUNCTION("GOOGLETRANSLATE(C3656,""fr"",""en"")"),"#VALUE!")</f>
        <v>#VALUE!</v>
      </c>
    </row>
    <row r="3657" ht="15.75" customHeight="1">
      <c r="A3657" s="1" t="s">
        <v>7853</v>
      </c>
      <c r="B3657" s="1" t="s">
        <v>7900</v>
      </c>
      <c r="C3657" s="1" t="s">
        <v>7901</v>
      </c>
      <c r="D3657" s="1" t="s">
        <v>4162</v>
      </c>
      <c r="E3657" s="1" t="s">
        <v>10</v>
      </c>
      <c r="F3657" s="1" t="str">
        <f>IFERROR(__xludf.DUMMYFUNCTION("GOOGLETRANSLATE(C3657,""fr"",""en"")"),"#VALUE!")</f>
        <v>#VALUE!</v>
      </c>
    </row>
    <row r="3658" ht="15.75" customHeight="1">
      <c r="A3658" s="1" t="s">
        <v>7902</v>
      </c>
      <c r="B3658" s="1" t="s">
        <v>7903</v>
      </c>
      <c r="C3658" s="1" t="s">
        <v>7904</v>
      </c>
      <c r="D3658" s="1" t="s">
        <v>4162</v>
      </c>
      <c r="E3658" s="1" t="s">
        <v>10</v>
      </c>
      <c r="F3658" s="1" t="str">
        <f>IFERROR(__xludf.DUMMYFUNCTION("GOOGLETRANSLATE(C3658,""fr"",""en"")"),"Well like all insurances it is when I need that I will see efficiency and satisfaction. For the moment I pay (price that increases every year despite my 50% bonus for life) my subscription and your service have been stopping here for years.")</f>
        <v>Well like all insurances it is when I need that I will see efficiency and satisfaction. For the moment I pay (price that increases every year despite my 50% bonus for life) my subscription and your service have been stopping here for years.</v>
      </c>
    </row>
    <row r="3659" ht="15.75" customHeight="1">
      <c r="A3659" s="1" t="s">
        <v>7902</v>
      </c>
      <c r="B3659" s="1" t="s">
        <v>7905</v>
      </c>
      <c r="C3659" s="1" t="s">
        <v>7906</v>
      </c>
      <c r="D3659" s="1" t="s">
        <v>4162</v>
      </c>
      <c r="E3659" s="1" t="s">
        <v>10</v>
      </c>
      <c r="F3659" s="1" t="str">
        <f>IFERROR(__xludf.DUMMYFUNCTION("GOOGLETRANSLATE(C3659,""fr"",""en"")"),"#VALUE!")</f>
        <v>#VALUE!</v>
      </c>
    </row>
    <row r="3660" ht="15.75" customHeight="1">
      <c r="A3660" s="1" t="s">
        <v>7902</v>
      </c>
      <c r="B3660" s="1" t="s">
        <v>7907</v>
      </c>
      <c r="C3660" s="1" t="s">
        <v>7908</v>
      </c>
      <c r="D3660" s="1" t="s">
        <v>4162</v>
      </c>
      <c r="E3660" s="1" t="s">
        <v>10</v>
      </c>
      <c r="F3660" s="1" t="str">
        <f>IFERROR(__xludf.DUMMYFUNCTION("GOOGLETRANSLATE(C3660,""fr"",""en"")"),"#VALUE!")</f>
        <v>#VALUE!</v>
      </c>
    </row>
    <row r="3661" ht="15.75" customHeight="1">
      <c r="A3661" s="1" t="s">
        <v>7902</v>
      </c>
      <c r="B3661" s="1" t="s">
        <v>7909</v>
      </c>
      <c r="C3661" s="1" t="s">
        <v>7910</v>
      </c>
      <c r="D3661" s="1" t="s">
        <v>4162</v>
      </c>
      <c r="E3661" s="1" t="s">
        <v>10</v>
      </c>
      <c r="F3661" s="1" t="str">
        <f>IFERROR(__xludf.DUMMYFUNCTION("GOOGLETRANSLATE(C3661,""fr"",""en"")"),"#VALUE!")</f>
        <v>#VALUE!</v>
      </c>
    </row>
    <row r="3662" ht="15.75" customHeight="1">
      <c r="A3662" s="1" t="s">
        <v>7902</v>
      </c>
      <c r="B3662" s="1" t="s">
        <v>7911</v>
      </c>
      <c r="C3662" s="1" t="s">
        <v>7912</v>
      </c>
      <c r="D3662" s="1" t="s">
        <v>4162</v>
      </c>
      <c r="E3662" s="1" t="s">
        <v>10</v>
      </c>
      <c r="F3662" s="1" t="str">
        <f>IFERROR(__xludf.DUMMYFUNCTION("GOOGLETRANSLATE(C3662,""fr"",""en"")"),"#VALUE!")</f>
        <v>#VALUE!</v>
      </c>
    </row>
    <row r="3663" ht="15.75" customHeight="1">
      <c r="A3663" s="1" t="s">
        <v>7902</v>
      </c>
      <c r="B3663" s="1" t="s">
        <v>7913</v>
      </c>
      <c r="C3663" s="1" t="s">
        <v>7914</v>
      </c>
      <c r="D3663" s="1" t="s">
        <v>4162</v>
      </c>
      <c r="E3663" s="1" t="s">
        <v>10</v>
      </c>
      <c r="F3663" s="1" t="str">
        <f>IFERROR(__xludf.DUMMYFUNCTION("GOOGLETRANSLATE(C3663,""fr"",""en"")"),"#VALUE!")</f>
        <v>#VALUE!</v>
      </c>
    </row>
    <row r="3664" ht="15.75" customHeight="1">
      <c r="A3664" s="1" t="s">
        <v>7902</v>
      </c>
      <c r="B3664" s="1" t="s">
        <v>7915</v>
      </c>
      <c r="C3664" s="1" t="s">
        <v>7916</v>
      </c>
      <c r="D3664" s="1" t="s">
        <v>4162</v>
      </c>
      <c r="E3664" s="1" t="s">
        <v>10</v>
      </c>
      <c r="F3664" s="1" t="str">
        <f>IFERROR(__xludf.DUMMYFUNCTION("GOOGLETRANSLATE(C3664,""fr"",""en"")"),"#VALUE!")</f>
        <v>#VALUE!</v>
      </c>
    </row>
    <row r="3665" ht="15.75" customHeight="1">
      <c r="A3665" s="1" t="s">
        <v>7902</v>
      </c>
      <c r="B3665" s="1" t="s">
        <v>7917</v>
      </c>
      <c r="C3665" s="1" t="s">
        <v>7918</v>
      </c>
      <c r="D3665" s="1" t="s">
        <v>4162</v>
      </c>
      <c r="E3665" s="1" t="s">
        <v>10</v>
      </c>
      <c r="F3665" s="1" t="str">
        <f>IFERROR(__xludf.DUMMYFUNCTION("GOOGLETRANSLATE(C3665,""fr"",""en"")"),"#VALUE!")</f>
        <v>#VALUE!</v>
      </c>
    </row>
    <row r="3666" ht="15.75" customHeight="1">
      <c r="A3666" s="1" t="s">
        <v>7902</v>
      </c>
      <c r="B3666" s="1" t="s">
        <v>7919</v>
      </c>
      <c r="C3666" s="1" t="s">
        <v>7920</v>
      </c>
      <c r="D3666" s="1" t="s">
        <v>4162</v>
      </c>
      <c r="E3666" s="1" t="s">
        <v>10</v>
      </c>
      <c r="F3666" s="1" t="str">
        <f>IFERROR(__xludf.DUMMYFUNCTION("GOOGLETRANSLATE(C3666,""fr"",""en"")"),"#VALUE!")</f>
        <v>#VALUE!</v>
      </c>
    </row>
    <row r="3667" ht="15.75" customHeight="1">
      <c r="A3667" s="1" t="s">
        <v>7921</v>
      </c>
      <c r="B3667" s="1" t="s">
        <v>7922</v>
      </c>
      <c r="C3667" s="1" t="s">
        <v>7923</v>
      </c>
      <c r="D3667" s="1" t="s">
        <v>4162</v>
      </c>
      <c r="E3667" s="1" t="s">
        <v>10</v>
      </c>
      <c r="F3667" s="1" t="str">
        <f>IFERROR(__xludf.DUMMYFUNCTION("GOOGLETRANSLATE(C3667,""fr"",""en"")"),"#VALUE!")</f>
        <v>#VALUE!</v>
      </c>
    </row>
    <row r="3668" ht="15.75" customHeight="1">
      <c r="A3668" s="1" t="s">
        <v>7921</v>
      </c>
      <c r="B3668" s="1" t="s">
        <v>7924</v>
      </c>
      <c r="C3668" s="1" t="s">
        <v>7925</v>
      </c>
      <c r="D3668" s="1" t="s">
        <v>4162</v>
      </c>
      <c r="E3668" s="1" t="s">
        <v>10</v>
      </c>
      <c r="F3668" s="1" t="str">
        <f>IFERROR(__xludf.DUMMYFUNCTION("GOOGLETRANSLATE(C3668,""fr"",""en"")"),"#VALUE!")</f>
        <v>#VALUE!</v>
      </c>
    </row>
    <row r="3669" ht="15.75" customHeight="1">
      <c r="A3669" s="1" t="s">
        <v>7921</v>
      </c>
      <c r="B3669" s="1" t="s">
        <v>7926</v>
      </c>
      <c r="C3669" s="1" t="s">
        <v>7927</v>
      </c>
      <c r="D3669" s="1" t="s">
        <v>4162</v>
      </c>
      <c r="E3669" s="1" t="s">
        <v>10</v>
      </c>
      <c r="F3669" s="1" t="str">
        <f>IFERROR(__xludf.DUMMYFUNCTION("GOOGLETRANSLATE(C3669,""fr"",""en"")"),"#VALUE!")</f>
        <v>#VALUE!</v>
      </c>
    </row>
    <row r="3670" ht="15.75" customHeight="1">
      <c r="A3670" s="1" t="s">
        <v>7921</v>
      </c>
      <c r="B3670" s="1" t="s">
        <v>7928</v>
      </c>
      <c r="C3670" s="1" t="s">
        <v>7929</v>
      </c>
      <c r="D3670" s="1" t="s">
        <v>4162</v>
      </c>
      <c r="E3670" s="1" t="s">
        <v>10</v>
      </c>
      <c r="F3670" s="1" t="str">
        <f>IFERROR(__xludf.DUMMYFUNCTION("GOOGLETRANSLATE(C3670,""fr"",""en"")"),"#VALUE!")</f>
        <v>#VALUE!</v>
      </c>
    </row>
    <row r="3671" ht="15.75" customHeight="1">
      <c r="A3671" s="1" t="s">
        <v>7921</v>
      </c>
      <c r="B3671" s="1" t="s">
        <v>7930</v>
      </c>
      <c r="C3671" s="1" t="s">
        <v>7931</v>
      </c>
      <c r="D3671" s="1" t="s">
        <v>4162</v>
      </c>
      <c r="E3671" s="1" t="s">
        <v>10</v>
      </c>
      <c r="F3671" s="1" t="str">
        <f>IFERROR(__xludf.DUMMYFUNCTION("GOOGLETRANSLATE(C3671,""fr"",""en"")"),"#VALUE!")</f>
        <v>#VALUE!</v>
      </c>
    </row>
    <row r="3672" ht="15.75" customHeight="1">
      <c r="A3672" s="1" t="s">
        <v>7921</v>
      </c>
      <c r="B3672" s="1" t="s">
        <v>7932</v>
      </c>
      <c r="C3672" s="1" t="s">
        <v>7933</v>
      </c>
      <c r="D3672" s="1" t="s">
        <v>4162</v>
      </c>
      <c r="E3672" s="1" t="s">
        <v>10</v>
      </c>
      <c r="F3672" s="1" t="str">
        <f>IFERROR(__xludf.DUMMYFUNCTION("GOOGLETRANSLATE(C3672,""fr"",""en"")"),"#VALUE!")</f>
        <v>#VALUE!</v>
      </c>
    </row>
    <row r="3673" ht="15.75" customHeight="1">
      <c r="A3673" s="1" t="s">
        <v>7921</v>
      </c>
      <c r="B3673" s="1" t="s">
        <v>7934</v>
      </c>
      <c r="C3673" s="1" t="s">
        <v>7935</v>
      </c>
      <c r="D3673" s="1" t="s">
        <v>4162</v>
      </c>
      <c r="E3673" s="1" t="s">
        <v>10</v>
      </c>
      <c r="F3673" s="1" t="str">
        <f>IFERROR(__xludf.DUMMYFUNCTION("GOOGLETRANSLATE(C3673,""fr"",""en"")"),"#VALUE!")</f>
        <v>#VALUE!</v>
      </c>
    </row>
    <row r="3674" ht="15.75" customHeight="1">
      <c r="A3674" s="1" t="s">
        <v>7921</v>
      </c>
      <c r="B3674" s="1" t="s">
        <v>7936</v>
      </c>
      <c r="C3674" s="1" t="s">
        <v>7937</v>
      </c>
      <c r="D3674" s="1" t="s">
        <v>4162</v>
      </c>
      <c r="E3674" s="1" t="s">
        <v>10</v>
      </c>
      <c r="F3674" s="1" t="str">
        <f>IFERROR(__xludf.DUMMYFUNCTION("GOOGLETRANSLATE(C3674,""fr"",""en"")"),"#VALUE!")</f>
        <v>#VALUE!</v>
      </c>
    </row>
    <row r="3675" ht="15.75" customHeight="1">
      <c r="A3675" s="1" t="s">
        <v>7921</v>
      </c>
      <c r="B3675" s="1" t="s">
        <v>7938</v>
      </c>
      <c r="C3675" s="1" t="s">
        <v>7939</v>
      </c>
      <c r="D3675" s="1" t="s">
        <v>4162</v>
      </c>
      <c r="E3675" s="1" t="s">
        <v>10</v>
      </c>
      <c r="F3675" s="1" t="str">
        <f>IFERROR(__xludf.DUMMYFUNCTION("GOOGLETRANSLATE(C3675,""fr"",""en"")"),"#VALUE!")</f>
        <v>#VALUE!</v>
      </c>
    </row>
    <row r="3676" ht="15.75" customHeight="1">
      <c r="A3676" s="1" t="s">
        <v>7921</v>
      </c>
      <c r="B3676" s="1" t="s">
        <v>7940</v>
      </c>
      <c r="C3676" s="1" t="s">
        <v>7941</v>
      </c>
      <c r="D3676" s="1" t="s">
        <v>4162</v>
      </c>
      <c r="E3676" s="1" t="s">
        <v>10</v>
      </c>
      <c r="F3676" s="1" t="str">
        <f>IFERROR(__xludf.DUMMYFUNCTION("GOOGLETRANSLATE(C3676,""fr"",""en"")"),"#VALUE!")</f>
        <v>#VALUE!</v>
      </c>
    </row>
    <row r="3677" ht="15.75" customHeight="1">
      <c r="A3677" s="1" t="s">
        <v>7921</v>
      </c>
      <c r="B3677" s="1" t="s">
        <v>7942</v>
      </c>
      <c r="C3677" s="1" t="s">
        <v>7943</v>
      </c>
      <c r="D3677" s="1" t="s">
        <v>4162</v>
      </c>
      <c r="E3677" s="1" t="s">
        <v>10</v>
      </c>
      <c r="F3677" s="1" t="str">
        <f>IFERROR(__xludf.DUMMYFUNCTION("GOOGLETRANSLATE(C3677,""fr"",""en"")"),"#VALUE!")</f>
        <v>#VALUE!</v>
      </c>
    </row>
    <row r="3678" ht="15.75" customHeight="1">
      <c r="A3678" s="1" t="s">
        <v>7921</v>
      </c>
      <c r="B3678" s="1" t="s">
        <v>7944</v>
      </c>
      <c r="C3678" s="1" t="s">
        <v>7945</v>
      </c>
      <c r="D3678" s="1" t="s">
        <v>4162</v>
      </c>
      <c r="E3678" s="1" t="s">
        <v>10</v>
      </c>
      <c r="F3678" s="1" t="str">
        <f>IFERROR(__xludf.DUMMYFUNCTION("GOOGLETRANSLATE(C3678,""fr"",""en"")"),"#VALUE!")</f>
        <v>#VALUE!</v>
      </c>
    </row>
    <row r="3679" ht="15.75" customHeight="1">
      <c r="A3679" s="1" t="s">
        <v>7921</v>
      </c>
      <c r="B3679" s="1" t="s">
        <v>7946</v>
      </c>
      <c r="C3679" s="1" t="s">
        <v>7947</v>
      </c>
      <c r="D3679" s="1" t="s">
        <v>4162</v>
      </c>
      <c r="E3679" s="1" t="s">
        <v>10</v>
      </c>
      <c r="F3679" s="1" t="str">
        <f>IFERROR(__xludf.DUMMYFUNCTION("GOOGLETRANSLATE(C3679,""fr"",""en"")"),"#VALUE!")</f>
        <v>#VALUE!</v>
      </c>
    </row>
    <row r="3680" ht="15.75" customHeight="1">
      <c r="A3680" s="1" t="s">
        <v>7921</v>
      </c>
      <c r="B3680" s="1" t="s">
        <v>7948</v>
      </c>
      <c r="C3680" s="1" t="s">
        <v>7949</v>
      </c>
      <c r="D3680" s="1" t="s">
        <v>4162</v>
      </c>
      <c r="E3680" s="1" t="s">
        <v>10</v>
      </c>
      <c r="F3680" s="1" t="str">
        <f>IFERROR(__xludf.DUMMYFUNCTION("GOOGLETRANSLATE(C3680,""fr"",""en"")"),"#VALUE!")</f>
        <v>#VALUE!</v>
      </c>
    </row>
    <row r="3681" ht="15.75" customHeight="1">
      <c r="A3681" s="1" t="s">
        <v>7921</v>
      </c>
      <c r="B3681" s="1" t="s">
        <v>7950</v>
      </c>
      <c r="C3681" s="1" t="s">
        <v>7951</v>
      </c>
      <c r="D3681" s="1" t="s">
        <v>4162</v>
      </c>
      <c r="E3681" s="1" t="s">
        <v>10</v>
      </c>
      <c r="F3681" s="1" t="str">
        <f>IFERROR(__xludf.DUMMYFUNCTION("GOOGLETRANSLATE(C3681,""fr"",""en"")"),"#VALUE!")</f>
        <v>#VALUE!</v>
      </c>
    </row>
    <row r="3682" ht="15.75" customHeight="1">
      <c r="A3682" s="1" t="s">
        <v>7921</v>
      </c>
      <c r="B3682" s="1" t="s">
        <v>7952</v>
      </c>
      <c r="C3682" s="1" t="s">
        <v>7953</v>
      </c>
      <c r="D3682" s="1" t="s">
        <v>4162</v>
      </c>
      <c r="E3682" s="1" t="s">
        <v>10</v>
      </c>
      <c r="F3682" s="1" t="str">
        <f>IFERROR(__xludf.DUMMYFUNCTION("GOOGLETRANSLATE(C3682,""fr"",""en"")"),"#VALUE!")</f>
        <v>#VALUE!</v>
      </c>
    </row>
    <row r="3683" ht="15.75" customHeight="1">
      <c r="A3683" s="1" t="s">
        <v>3046</v>
      </c>
      <c r="B3683" s="1" t="s">
        <v>7954</v>
      </c>
      <c r="C3683" s="1" t="s">
        <v>7955</v>
      </c>
      <c r="D3683" s="1" t="s">
        <v>4162</v>
      </c>
      <c r="E3683" s="1" t="s">
        <v>10</v>
      </c>
      <c r="F3683" s="1" t="str">
        <f>IFERROR(__xludf.DUMMYFUNCTION("GOOGLETRANSLATE(C3683,""fr"",""en"")"),"The prices are suitable, the coverage is quite wide, and the young drivers are not ignored (because basic principle = + you are young or - you have wheat and experience or more likely to have a small Hanging + you pay lol) Glad to leave my previous insura"&amp;"nce for this one.")</f>
        <v>The prices are suitable, the coverage is quite wide, and the young drivers are not ignored (because basic principle = + you are young or - you have wheat and experience or more likely to have a small Hanging + you pay lol) Glad to leave my previous insurance for this one.</v>
      </c>
    </row>
    <row r="3684" ht="15.75" customHeight="1">
      <c r="A3684" s="1" t="s">
        <v>3046</v>
      </c>
      <c r="B3684" s="1" t="s">
        <v>7956</v>
      </c>
      <c r="C3684" s="1" t="s">
        <v>7957</v>
      </c>
      <c r="D3684" s="1" t="s">
        <v>4162</v>
      </c>
      <c r="E3684" s="1" t="s">
        <v>10</v>
      </c>
      <c r="F3684" s="1" t="str">
        <f>IFERROR(__xludf.DUMMYFUNCTION("GOOGLETRANSLATE(C3684,""fr"",""en"")"),"#VALUE!")</f>
        <v>#VALUE!</v>
      </c>
    </row>
    <row r="3685" ht="15.75" customHeight="1">
      <c r="A3685" s="1" t="s">
        <v>3046</v>
      </c>
      <c r="B3685" s="1" t="s">
        <v>7958</v>
      </c>
      <c r="C3685" s="1" t="s">
        <v>7959</v>
      </c>
      <c r="D3685" s="1" t="s">
        <v>4162</v>
      </c>
      <c r="E3685" s="1" t="s">
        <v>10</v>
      </c>
      <c r="F3685" s="1" t="str">
        <f>IFERROR(__xludf.DUMMYFUNCTION("GOOGLETRANSLATE(C3685,""fr"",""en"")"),"#VALUE!")</f>
        <v>#VALUE!</v>
      </c>
    </row>
    <row r="3686" ht="15.75" customHeight="1">
      <c r="A3686" s="1" t="s">
        <v>3046</v>
      </c>
      <c r="B3686" s="1" t="s">
        <v>7960</v>
      </c>
      <c r="C3686" s="1" t="s">
        <v>7961</v>
      </c>
      <c r="D3686" s="1" t="s">
        <v>4162</v>
      </c>
      <c r="E3686" s="1" t="s">
        <v>10</v>
      </c>
      <c r="F3686" s="1" t="str">
        <f>IFERROR(__xludf.DUMMYFUNCTION("GOOGLETRANSLATE(C3686,""fr"",""en"")"),"#VALUE!")</f>
        <v>#VALUE!</v>
      </c>
    </row>
    <row r="3687" ht="15.75" customHeight="1">
      <c r="A3687" s="1" t="s">
        <v>3046</v>
      </c>
      <c r="B3687" s="1" t="s">
        <v>7962</v>
      </c>
      <c r="C3687" s="1" t="s">
        <v>7963</v>
      </c>
      <c r="D3687" s="1" t="s">
        <v>4162</v>
      </c>
      <c r="E3687" s="1" t="s">
        <v>10</v>
      </c>
      <c r="F3687" s="1" t="str">
        <f>IFERROR(__xludf.DUMMYFUNCTION("GOOGLETRANSLATE(C3687,""fr"",""en"")"),"#VALUE!")</f>
        <v>#VALUE!</v>
      </c>
    </row>
    <row r="3688" ht="15.75" customHeight="1">
      <c r="A3688" s="1" t="s">
        <v>3046</v>
      </c>
      <c r="B3688" s="1" t="s">
        <v>7964</v>
      </c>
      <c r="C3688" s="1" t="s">
        <v>7965</v>
      </c>
      <c r="D3688" s="1" t="s">
        <v>4162</v>
      </c>
      <c r="E3688" s="1" t="s">
        <v>10</v>
      </c>
      <c r="F3688" s="1" t="str">
        <f>IFERROR(__xludf.DUMMYFUNCTION("GOOGLETRANSLATE(C3688,""fr"",""en"")"),"#VALUE!")</f>
        <v>#VALUE!</v>
      </c>
    </row>
    <row r="3689" ht="15.75" customHeight="1">
      <c r="A3689" s="1" t="s">
        <v>3046</v>
      </c>
      <c r="B3689" s="1" t="s">
        <v>7966</v>
      </c>
      <c r="C3689" s="1" t="s">
        <v>7967</v>
      </c>
      <c r="D3689" s="1" t="s">
        <v>4162</v>
      </c>
      <c r="E3689" s="1" t="s">
        <v>10</v>
      </c>
      <c r="F3689" s="1" t="str">
        <f>IFERROR(__xludf.DUMMYFUNCTION("GOOGLETRANSLATE(C3689,""fr"",""en"")"),"#VALUE!")</f>
        <v>#VALUE!</v>
      </c>
    </row>
    <row r="3690" ht="15.75" customHeight="1">
      <c r="A3690" s="1" t="s">
        <v>3046</v>
      </c>
      <c r="B3690" s="1" t="s">
        <v>7968</v>
      </c>
      <c r="C3690" s="1" t="s">
        <v>7969</v>
      </c>
      <c r="D3690" s="1" t="s">
        <v>4162</v>
      </c>
      <c r="E3690" s="1" t="s">
        <v>10</v>
      </c>
      <c r="F3690" s="1" t="str">
        <f>IFERROR(__xludf.DUMMYFUNCTION("GOOGLETRANSLATE(C3690,""fr"",""en"")"),"#VALUE!")</f>
        <v>#VALUE!</v>
      </c>
    </row>
    <row r="3691" ht="15.75" customHeight="1">
      <c r="A3691" s="1" t="s">
        <v>3046</v>
      </c>
      <c r="B3691" s="1" t="s">
        <v>7970</v>
      </c>
      <c r="C3691" s="1" t="s">
        <v>7971</v>
      </c>
      <c r="D3691" s="1" t="s">
        <v>4162</v>
      </c>
      <c r="E3691" s="1" t="s">
        <v>10</v>
      </c>
      <c r="F3691" s="1" t="str">
        <f>IFERROR(__xludf.DUMMYFUNCTION("GOOGLETRANSLATE(C3691,""fr"",""en"")"),"#VALUE!")</f>
        <v>#VALUE!</v>
      </c>
    </row>
    <row r="3692" ht="15.75" customHeight="1">
      <c r="A3692" s="1" t="s">
        <v>3046</v>
      </c>
      <c r="B3692" s="1" t="s">
        <v>7972</v>
      </c>
      <c r="C3692" s="1" t="s">
        <v>7973</v>
      </c>
      <c r="D3692" s="1" t="s">
        <v>4162</v>
      </c>
      <c r="E3692" s="1" t="s">
        <v>10</v>
      </c>
      <c r="F3692" s="1" t="str">
        <f>IFERROR(__xludf.DUMMYFUNCTION("GOOGLETRANSLATE(C3692,""fr"",""en"")"),"#VALUE!")</f>
        <v>#VALUE!</v>
      </c>
    </row>
    <row r="3693" ht="15.75" customHeight="1">
      <c r="A3693" s="1" t="s">
        <v>3046</v>
      </c>
      <c r="B3693" s="1" t="s">
        <v>7974</v>
      </c>
      <c r="C3693" s="1" t="s">
        <v>7975</v>
      </c>
      <c r="D3693" s="1" t="s">
        <v>4162</v>
      </c>
      <c r="E3693" s="1" t="s">
        <v>10</v>
      </c>
      <c r="F3693" s="1" t="str">
        <f>IFERROR(__xludf.DUMMYFUNCTION("GOOGLETRANSLATE(C3693,""fr"",""en"")"),"#VALUE!")</f>
        <v>#VALUE!</v>
      </c>
    </row>
    <row r="3694" ht="15.75" customHeight="1">
      <c r="A3694" s="1" t="s">
        <v>3046</v>
      </c>
      <c r="B3694" s="1" t="s">
        <v>7976</v>
      </c>
      <c r="C3694" s="1" t="s">
        <v>7977</v>
      </c>
      <c r="D3694" s="1" t="s">
        <v>4162</v>
      </c>
      <c r="E3694" s="1" t="s">
        <v>10</v>
      </c>
      <c r="F3694" s="1" t="str">
        <f>IFERROR(__xludf.DUMMYFUNCTION("GOOGLETRANSLATE(C3694,""fr"",""en"")"),"#VALUE!")</f>
        <v>#VALUE!</v>
      </c>
    </row>
    <row r="3695" ht="15.75" customHeight="1">
      <c r="A3695" s="1" t="s">
        <v>3046</v>
      </c>
      <c r="B3695" s="1" t="s">
        <v>7978</v>
      </c>
      <c r="C3695" s="1" t="s">
        <v>7979</v>
      </c>
      <c r="D3695" s="1" t="s">
        <v>4162</v>
      </c>
      <c r="E3695" s="1" t="s">
        <v>10</v>
      </c>
      <c r="F3695" s="1" t="str">
        <f>IFERROR(__xludf.DUMMYFUNCTION("GOOGLETRANSLATE(C3695,""fr"",""en"")"),"#VALUE!")</f>
        <v>#VALUE!</v>
      </c>
    </row>
    <row r="3696" ht="15.75" customHeight="1">
      <c r="A3696" s="1" t="s">
        <v>7980</v>
      </c>
      <c r="B3696" s="1" t="s">
        <v>7981</v>
      </c>
      <c r="C3696" s="1" t="s">
        <v>7982</v>
      </c>
      <c r="D3696" s="1" t="s">
        <v>4162</v>
      </c>
      <c r="E3696" s="1" t="s">
        <v>10</v>
      </c>
      <c r="F3696" s="1" t="str">
        <f>IFERROR(__xludf.DUMMYFUNCTION("GOOGLETRANSLATE(C3696,""fr"",""en"")"),"#VALUE!")</f>
        <v>#VALUE!</v>
      </c>
    </row>
    <row r="3697" ht="15.75" customHeight="1">
      <c r="A3697" s="1" t="s">
        <v>7980</v>
      </c>
      <c r="B3697" s="1" t="s">
        <v>7983</v>
      </c>
      <c r="C3697" s="1" t="s">
        <v>7984</v>
      </c>
      <c r="D3697" s="1" t="s">
        <v>4162</v>
      </c>
      <c r="E3697" s="1" t="s">
        <v>10</v>
      </c>
      <c r="F3697" s="1" t="str">
        <f>IFERROR(__xludf.DUMMYFUNCTION("GOOGLETRANSLATE(C3697,""fr"",""en"")"),"#VALUE!")</f>
        <v>#VALUE!</v>
      </c>
    </row>
    <row r="3698" ht="15.75" customHeight="1">
      <c r="A3698" s="1" t="s">
        <v>7980</v>
      </c>
      <c r="B3698" s="1" t="s">
        <v>7985</v>
      </c>
      <c r="C3698" s="1" t="s">
        <v>7986</v>
      </c>
      <c r="D3698" s="1" t="s">
        <v>4162</v>
      </c>
      <c r="E3698" s="1" t="s">
        <v>10</v>
      </c>
      <c r="F3698" s="1" t="str">
        <f>IFERROR(__xludf.DUMMYFUNCTION("GOOGLETRANSLATE(C3698,""fr"",""en"")"),"#VALUE!")</f>
        <v>#VALUE!</v>
      </c>
    </row>
    <row r="3699" ht="15.75" customHeight="1">
      <c r="A3699" s="1" t="s">
        <v>7980</v>
      </c>
      <c r="B3699" s="1" t="s">
        <v>7987</v>
      </c>
      <c r="C3699" s="1" t="s">
        <v>7988</v>
      </c>
      <c r="D3699" s="1" t="s">
        <v>4162</v>
      </c>
      <c r="E3699" s="1" t="s">
        <v>10</v>
      </c>
      <c r="F3699" s="1" t="str">
        <f>IFERROR(__xludf.DUMMYFUNCTION("GOOGLETRANSLATE(C3699,""fr"",""en"")"),"#VALUE!")</f>
        <v>#VALUE!</v>
      </c>
    </row>
    <row r="3700" ht="15.75" customHeight="1">
      <c r="A3700" s="1" t="s">
        <v>7980</v>
      </c>
      <c r="B3700" s="1" t="s">
        <v>7989</v>
      </c>
      <c r="C3700" s="1" t="s">
        <v>7990</v>
      </c>
      <c r="D3700" s="1" t="s">
        <v>4162</v>
      </c>
      <c r="E3700" s="1" t="s">
        <v>10</v>
      </c>
      <c r="F3700" s="1" t="str">
        <f>IFERROR(__xludf.DUMMYFUNCTION("GOOGLETRANSLATE(C3700,""fr"",""en"")"),"#VALUE!")</f>
        <v>#VALUE!</v>
      </c>
    </row>
    <row r="3701" ht="15.75" customHeight="1">
      <c r="A3701" s="1" t="s">
        <v>7980</v>
      </c>
      <c r="B3701" s="1" t="s">
        <v>7991</v>
      </c>
      <c r="C3701" s="1" t="s">
        <v>7992</v>
      </c>
      <c r="D3701" s="1" t="s">
        <v>4162</v>
      </c>
      <c r="E3701" s="1" t="s">
        <v>10</v>
      </c>
      <c r="F3701" s="1" t="str">
        <f>IFERROR(__xludf.DUMMYFUNCTION("GOOGLETRANSLATE(C3701,""fr"",""en"")"),"#VALUE!")</f>
        <v>#VALUE!</v>
      </c>
    </row>
    <row r="3702" ht="15.75" customHeight="1">
      <c r="A3702" s="1" t="s">
        <v>7980</v>
      </c>
      <c r="B3702" s="1" t="s">
        <v>7993</v>
      </c>
      <c r="C3702" s="1" t="s">
        <v>7994</v>
      </c>
      <c r="D3702" s="1" t="s">
        <v>4162</v>
      </c>
      <c r="E3702" s="1" t="s">
        <v>10</v>
      </c>
      <c r="F3702" s="1" t="str">
        <f>IFERROR(__xludf.DUMMYFUNCTION("GOOGLETRANSLATE(C3702,""fr"",""en"")"),"#VALUE!")</f>
        <v>#VALUE!</v>
      </c>
    </row>
    <row r="3703" ht="15.75" customHeight="1">
      <c r="A3703" s="1" t="s">
        <v>7980</v>
      </c>
      <c r="B3703" s="1" t="s">
        <v>7995</v>
      </c>
      <c r="C3703" s="1" t="s">
        <v>7996</v>
      </c>
      <c r="D3703" s="1" t="s">
        <v>4162</v>
      </c>
      <c r="E3703" s="1" t="s">
        <v>10</v>
      </c>
      <c r="F3703" s="1" t="str">
        <f>IFERROR(__xludf.DUMMYFUNCTION("GOOGLETRANSLATE(C3703,""fr"",""en"")"),"#VALUE!")</f>
        <v>#VALUE!</v>
      </c>
    </row>
    <row r="3704" ht="15.75" customHeight="1">
      <c r="A3704" s="1" t="s">
        <v>7980</v>
      </c>
      <c r="B3704" s="1" t="s">
        <v>7997</v>
      </c>
      <c r="C3704" s="1" t="s">
        <v>7998</v>
      </c>
      <c r="D3704" s="1" t="s">
        <v>4162</v>
      </c>
      <c r="E3704" s="1" t="s">
        <v>10</v>
      </c>
      <c r="F3704" s="1" t="str">
        <f>IFERROR(__xludf.DUMMYFUNCTION("GOOGLETRANSLATE(C3704,""fr"",""en"")"),"#VALUE!")</f>
        <v>#VALUE!</v>
      </c>
    </row>
    <row r="3705" ht="15.75" customHeight="1">
      <c r="A3705" s="1" t="s">
        <v>7980</v>
      </c>
      <c r="B3705" s="1" t="s">
        <v>7999</v>
      </c>
      <c r="C3705" s="1" t="s">
        <v>8000</v>
      </c>
      <c r="D3705" s="1" t="s">
        <v>4162</v>
      </c>
      <c r="E3705" s="1" t="s">
        <v>10</v>
      </c>
      <c r="F3705" s="1" t="str">
        <f>IFERROR(__xludf.DUMMYFUNCTION("GOOGLETRANSLATE(C3705,""fr"",""en"")"),"#VALUE!")</f>
        <v>#VALUE!</v>
      </c>
    </row>
    <row r="3706" ht="15.75" customHeight="1">
      <c r="A3706" s="1" t="s">
        <v>7980</v>
      </c>
      <c r="B3706" s="1" t="s">
        <v>8001</v>
      </c>
      <c r="C3706" s="1" t="s">
        <v>8002</v>
      </c>
      <c r="D3706" s="1" t="s">
        <v>4162</v>
      </c>
      <c r="E3706" s="1" t="s">
        <v>10</v>
      </c>
      <c r="F3706" s="1" t="str">
        <f>IFERROR(__xludf.DUMMYFUNCTION("GOOGLETRANSLATE(C3706,""fr"",""en"")"),"#VALUE!")</f>
        <v>#VALUE!</v>
      </c>
    </row>
    <row r="3707" ht="15.75" customHeight="1">
      <c r="A3707" s="1" t="s">
        <v>7980</v>
      </c>
      <c r="B3707" s="1" t="s">
        <v>8003</v>
      </c>
      <c r="C3707" s="1" t="s">
        <v>8004</v>
      </c>
      <c r="D3707" s="1" t="s">
        <v>4162</v>
      </c>
      <c r="E3707" s="1" t="s">
        <v>10</v>
      </c>
      <c r="F3707" s="1" t="str">
        <f>IFERROR(__xludf.DUMMYFUNCTION("GOOGLETRANSLATE(C3707,""fr"",""en"")"),"#VALUE!")</f>
        <v>#VALUE!</v>
      </c>
    </row>
    <row r="3708" ht="15.75" customHeight="1">
      <c r="A3708" s="1" t="s">
        <v>7980</v>
      </c>
      <c r="B3708" s="1" t="s">
        <v>8005</v>
      </c>
      <c r="C3708" s="1" t="s">
        <v>8006</v>
      </c>
      <c r="D3708" s="1" t="s">
        <v>4162</v>
      </c>
      <c r="E3708" s="1" t="s">
        <v>10</v>
      </c>
      <c r="F3708" s="1" t="str">
        <f>IFERROR(__xludf.DUMMYFUNCTION("GOOGLETRANSLATE(C3708,""fr"",""en"")"),"#VALUE!")</f>
        <v>#VALUE!</v>
      </c>
    </row>
    <row r="3709" ht="15.75" customHeight="1">
      <c r="A3709" s="1" t="s">
        <v>7980</v>
      </c>
      <c r="B3709" s="1" t="s">
        <v>8007</v>
      </c>
      <c r="C3709" s="1" t="s">
        <v>8008</v>
      </c>
      <c r="D3709" s="1" t="s">
        <v>4162</v>
      </c>
      <c r="E3709" s="1" t="s">
        <v>10</v>
      </c>
      <c r="F3709" s="1" t="str">
        <f>IFERROR(__xludf.DUMMYFUNCTION("GOOGLETRANSLATE(C3709,""fr"",""en"")"),"#VALUE!")</f>
        <v>#VALUE!</v>
      </c>
    </row>
    <row r="3710" ht="15.75" customHeight="1">
      <c r="A3710" s="1" t="s">
        <v>7980</v>
      </c>
      <c r="B3710" s="1" t="s">
        <v>8009</v>
      </c>
      <c r="C3710" s="1" t="s">
        <v>8010</v>
      </c>
      <c r="D3710" s="1" t="s">
        <v>4162</v>
      </c>
      <c r="E3710" s="1" t="s">
        <v>10</v>
      </c>
      <c r="F3710" s="1" t="str">
        <f>IFERROR(__xludf.DUMMYFUNCTION("GOOGLETRANSLATE(C3710,""fr"",""en"")"),"#VALUE!")</f>
        <v>#VALUE!</v>
      </c>
    </row>
    <row r="3711" ht="15.75" customHeight="1">
      <c r="A3711" s="1" t="s">
        <v>3051</v>
      </c>
      <c r="B3711" s="1" t="s">
        <v>8011</v>
      </c>
      <c r="C3711" s="1" t="s">
        <v>8012</v>
      </c>
      <c r="D3711" s="1" t="s">
        <v>4162</v>
      </c>
      <c r="E3711" s="1" t="s">
        <v>10</v>
      </c>
      <c r="F3711" s="1" t="str">
        <f>IFERROR(__xludf.DUMMYFUNCTION("GOOGLETRANSLATE(C3711,""fr"",""en"")"),"#VALUE!")</f>
        <v>#VALUE!</v>
      </c>
    </row>
    <row r="3712" ht="15.75" customHeight="1">
      <c r="A3712" s="1" t="s">
        <v>3051</v>
      </c>
      <c r="B3712" s="1" t="s">
        <v>8013</v>
      </c>
      <c r="C3712" s="1" t="s">
        <v>8014</v>
      </c>
      <c r="D3712" s="1" t="s">
        <v>4162</v>
      </c>
      <c r="E3712" s="1" t="s">
        <v>10</v>
      </c>
      <c r="F3712" s="1" t="str">
        <f>IFERROR(__xludf.DUMMYFUNCTION("GOOGLETRANSLATE(C3712,""fr"",""en"")"),"#VALUE!")</f>
        <v>#VALUE!</v>
      </c>
    </row>
    <row r="3713" ht="15.75" customHeight="1">
      <c r="A3713" s="1" t="s">
        <v>3051</v>
      </c>
      <c r="B3713" s="1" t="s">
        <v>8015</v>
      </c>
      <c r="C3713" s="1" t="s">
        <v>8016</v>
      </c>
      <c r="D3713" s="1" t="s">
        <v>4162</v>
      </c>
      <c r="E3713" s="1" t="s">
        <v>10</v>
      </c>
      <c r="F3713" s="1" t="str">
        <f>IFERROR(__xludf.DUMMYFUNCTION("GOOGLETRANSLATE(C3713,""fr"",""en"")"),"#VALUE!")</f>
        <v>#VALUE!</v>
      </c>
    </row>
    <row r="3714" ht="15.75" customHeight="1">
      <c r="A3714" s="1" t="s">
        <v>3051</v>
      </c>
      <c r="B3714" s="1" t="s">
        <v>8017</v>
      </c>
      <c r="C3714" s="1" t="s">
        <v>8018</v>
      </c>
      <c r="D3714" s="1" t="s">
        <v>4162</v>
      </c>
      <c r="E3714" s="1" t="s">
        <v>10</v>
      </c>
      <c r="F3714" s="1" t="str">
        <f>IFERROR(__xludf.DUMMYFUNCTION("GOOGLETRANSLATE(C3714,""fr"",""en"")"),"#VALUE!")</f>
        <v>#VALUE!</v>
      </c>
    </row>
    <row r="3715" ht="15.75" customHeight="1">
      <c r="A3715" s="1" t="s">
        <v>3051</v>
      </c>
      <c r="B3715" s="1" t="s">
        <v>8019</v>
      </c>
      <c r="C3715" s="1" t="s">
        <v>8020</v>
      </c>
      <c r="D3715" s="1" t="s">
        <v>4162</v>
      </c>
      <c r="E3715" s="1" t="s">
        <v>10</v>
      </c>
      <c r="F3715" s="1" t="str">
        <f>IFERROR(__xludf.DUMMYFUNCTION("GOOGLETRANSLATE(C3715,""fr"",""en"")"),"#VALUE!")</f>
        <v>#VALUE!</v>
      </c>
    </row>
    <row r="3716" ht="15.75" customHeight="1">
      <c r="A3716" s="1" t="s">
        <v>3051</v>
      </c>
      <c r="B3716" s="1" t="s">
        <v>8021</v>
      </c>
      <c r="C3716" s="1" t="s">
        <v>8022</v>
      </c>
      <c r="D3716" s="1" t="s">
        <v>4162</v>
      </c>
      <c r="E3716" s="1" t="s">
        <v>10</v>
      </c>
      <c r="F3716" s="1" t="str">
        <f>IFERROR(__xludf.DUMMYFUNCTION("GOOGLETRANSLATE(C3716,""fr"",""en"")"),"#VALUE!")</f>
        <v>#VALUE!</v>
      </c>
    </row>
    <row r="3717" ht="15.75" customHeight="1">
      <c r="A3717" s="1" t="s">
        <v>3051</v>
      </c>
      <c r="B3717" s="1" t="s">
        <v>8023</v>
      </c>
      <c r="C3717" s="1" t="s">
        <v>8024</v>
      </c>
      <c r="D3717" s="1" t="s">
        <v>4162</v>
      </c>
      <c r="E3717" s="1" t="s">
        <v>10</v>
      </c>
      <c r="F3717" s="1" t="str">
        <f>IFERROR(__xludf.DUMMYFUNCTION("GOOGLETRANSLATE(C3717,""fr"",""en"")"),"#VALUE!")</f>
        <v>#VALUE!</v>
      </c>
    </row>
    <row r="3718" ht="15.75" customHeight="1">
      <c r="A3718" s="1" t="s">
        <v>3051</v>
      </c>
      <c r="B3718" s="1" t="s">
        <v>8025</v>
      </c>
      <c r="C3718" s="1" t="s">
        <v>8026</v>
      </c>
      <c r="D3718" s="1" t="s">
        <v>4162</v>
      </c>
      <c r="E3718" s="1" t="s">
        <v>10</v>
      </c>
      <c r="F3718" s="1" t="str">
        <f>IFERROR(__xludf.DUMMYFUNCTION("GOOGLETRANSLATE(C3718,""fr"",""en"")"),"#VALUE!")</f>
        <v>#VALUE!</v>
      </c>
    </row>
    <row r="3719" ht="15.75" customHeight="1">
      <c r="A3719" s="1" t="s">
        <v>3051</v>
      </c>
      <c r="B3719" s="1" t="s">
        <v>8027</v>
      </c>
      <c r="C3719" s="1" t="s">
        <v>8028</v>
      </c>
      <c r="D3719" s="1" t="s">
        <v>4162</v>
      </c>
      <c r="E3719" s="1" t="s">
        <v>10</v>
      </c>
      <c r="F3719" s="1" t="str">
        <f>IFERROR(__xludf.DUMMYFUNCTION("GOOGLETRANSLATE(C3719,""fr"",""en"")"),"#VALUE!")</f>
        <v>#VALUE!</v>
      </c>
    </row>
    <row r="3720" ht="15.75" customHeight="1">
      <c r="A3720" s="1" t="s">
        <v>3051</v>
      </c>
      <c r="B3720" s="1" t="s">
        <v>8029</v>
      </c>
      <c r="C3720" s="1" t="s">
        <v>8030</v>
      </c>
      <c r="D3720" s="1" t="s">
        <v>4162</v>
      </c>
      <c r="E3720" s="1" t="s">
        <v>10</v>
      </c>
      <c r="F3720" s="1" t="str">
        <f>IFERROR(__xludf.DUMMYFUNCTION("GOOGLETRANSLATE(C3720,""fr"",""en"")"),"#VALUE!")</f>
        <v>#VALUE!</v>
      </c>
    </row>
    <row r="3721" ht="15.75" customHeight="1">
      <c r="A3721" s="1" t="s">
        <v>3051</v>
      </c>
      <c r="B3721" s="1" t="s">
        <v>8031</v>
      </c>
      <c r="C3721" s="1" t="s">
        <v>8032</v>
      </c>
      <c r="D3721" s="1" t="s">
        <v>4162</v>
      </c>
      <c r="E3721" s="1" t="s">
        <v>10</v>
      </c>
      <c r="F3721" s="1" t="str">
        <f>IFERROR(__xludf.DUMMYFUNCTION("GOOGLETRANSLATE(C3721,""fr"",""en"")"),"#VALUE!")</f>
        <v>#VALUE!</v>
      </c>
    </row>
    <row r="3722" ht="15.75" customHeight="1">
      <c r="A3722" s="1" t="s">
        <v>3051</v>
      </c>
      <c r="B3722" s="1" t="s">
        <v>8033</v>
      </c>
      <c r="C3722" s="1" t="s">
        <v>8034</v>
      </c>
      <c r="D3722" s="1" t="s">
        <v>4162</v>
      </c>
      <c r="E3722" s="1" t="s">
        <v>10</v>
      </c>
      <c r="F3722" s="1" t="str">
        <f>IFERROR(__xludf.DUMMYFUNCTION("GOOGLETRANSLATE(C3722,""fr"",""en"")"),"Simple effective practice good negotiation with advisers dynamic site very simple to use simple icon we find ourselves perfectly in the site
")</f>
        <v>Simple effective practice good negotiation with advisers dynamic site very simple to use simple icon we find ourselves perfectly in the site
</v>
      </c>
    </row>
    <row r="3723" ht="15.75" customHeight="1">
      <c r="A3723" s="1" t="s">
        <v>3051</v>
      </c>
      <c r="B3723" s="1" t="s">
        <v>8035</v>
      </c>
      <c r="C3723" s="1" t="s">
        <v>8036</v>
      </c>
      <c r="D3723" s="1" t="s">
        <v>4162</v>
      </c>
      <c r="E3723" s="1" t="s">
        <v>10</v>
      </c>
      <c r="F3723" s="1" t="str">
        <f>IFERROR(__xludf.DUMMYFUNCTION("GOOGLETRANSLATE(C3723,""fr"",""en"")"),"#VALUE!")</f>
        <v>#VALUE!</v>
      </c>
    </row>
    <row r="3724" ht="15.75" customHeight="1">
      <c r="A3724" s="1" t="s">
        <v>3051</v>
      </c>
      <c r="B3724" s="1" t="s">
        <v>8037</v>
      </c>
      <c r="C3724" s="1" t="s">
        <v>8038</v>
      </c>
      <c r="D3724" s="1" t="s">
        <v>4162</v>
      </c>
      <c r="E3724" s="1" t="s">
        <v>10</v>
      </c>
      <c r="F3724" s="1" t="str">
        <f>IFERROR(__xludf.DUMMYFUNCTION("GOOGLETRANSLATE(C3724,""fr"",""en"")"),"#VALUE!")</f>
        <v>#VALUE!</v>
      </c>
    </row>
    <row r="3725" ht="15.75" customHeight="1">
      <c r="A3725" s="1" t="s">
        <v>3051</v>
      </c>
      <c r="B3725" s="1" t="s">
        <v>8039</v>
      </c>
      <c r="C3725" s="1" t="s">
        <v>8040</v>
      </c>
      <c r="D3725" s="1" t="s">
        <v>4162</v>
      </c>
      <c r="E3725" s="1" t="s">
        <v>10</v>
      </c>
      <c r="F3725" s="1" t="str">
        <f>IFERROR(__xludf.DUMMYFUNCTION("GOOGLETRANSLATE(C3725,""fr"",""en"")"),"#VALUE!")</f>
        <v>#VALUE!</v>
      </c>
    </row>
    <row r="3726" ht="15.75" customHeight="1">
      <c r="A3726" s="1" t="s">
        <v>3051</v>
      </c>
      <c r="B3726" s="1" t="s">
        <v>8041</v>
      </c>
      <c r="C3726" s="1" t="s">
        <v>8042</v>
      </c>
      <c r="D3726" s="1" t="s">
        <v>4162</v>
      </c>
      <c r="E3726" s="1" t="s">
        <v>10</v>
      </c>
      <c r="F3726" s="1" t="str">
        <f>IFERROR(__xludf.DUMMYFUNCTION("GOOGLETRANSLATE(C3726,""fr"",""en"")"),"#VALUE!")</f>
        <v>#VALUE!</v>
      </c>
    </row>
    <row r="3727" ht="15.75" customHeight="1">
      <c r="A3727" s="1" t="s">
        <v>8043</v>
      </c>
      <c r="B3727" s="1" t="s">
        <v>8044</v>
      </c>
      <c r="C3727" s="1" t="s">
        <v>8045</v>
      </c>
      <c r="D3727" s="1" t="s">
        <v>4162</v>
      </c>
      <c r="E3727" s="1" t="s">
        <v>10</v>
      </c>
      <c r="F3727" s="1" t="str">
        <f>IFERROR(__xludf.DUMMYFUNCTION("GOOGLETRANSLATE(C3727,""fr"",""en"")"),"#VALUE!")</f>
        <v>#VALUE!</v>
      </c>
    </row>
    <row r="3728" ht="15.75" customHeight="1">
      <c r="A3728" s="1" t="s">
        <v>8043</v>
      </c>
      <c r="B3728" s="1" t="s">
        <v>8046</v>
      </c>
      <c r="C3728" s="1" t="s">
        <v>8047</v>
      </c>
      <c r="D3728" s="1" t="s">
        <v>4162</v>
      </c>
      <c r="E3728" s="1" t="s">
        <v>10</v>
      </c>
      <c r="F3728" s="1" t="str">
        <f>IFERROR(__xludf.DUMMYFUNCTION("GOOGLETRANSLATE(C3728,""fr"",""en"")"),"#VALUE!")</f>
        <v>#VALUE!</v>
      </c>
    </row>
    <row r="3729" ht="15.75" customHeight="1">
      <c r="A3729" s="1" t="s">
        <v>8043</v>
      </c>
      <c r="B3729" s="1" t="s">
        <v>8048</v>
      </c>
      <c r="C3729" s="1" t="s">
        <v>8049</v>
      </c>
      <c r="D3729" s="1" t="s">
        <v>4162</v>
      </c>
      <c r="E3729" s="1" t="s">
        <v>10</v>
      </c>
      <c r="F3729" s="1" t="str">
        <f>IFERROR(__xludf.DUMMYFUNCTION("GOOGLETRANSLATE(C3729,""fr"",""en"")"),"#VALUE!")</f>
        <v>#VALUE!</v>
      </c>
    </row>
    <row r="3730" ht="15.75" customHeight="1">
      <c r="A3730" s="1" t="s">
        <v>8043</v>
      </c>
      <c r="B3730" s="1" t="s">
        <v>8050</v>
      </c>
      <c r="C3730" s="1" t="s">
        <v>8051</v>
      </c>
      <c r="D3730" s="1" t="s">
        <v>4162</v>
      </c>
      <c r="E3730" s="1" t="s">
        <v>10</v>
      </c>
      <c r="F3730" s="1" t="str">
        <f>IFERROR(__xludf.DUMMYFUNCTION("GOOGLETRANSLATE(C3730,""fr"",""en"")"),"#VALUE!")</f>
        <v>#VALUE!</v>
      </c>
    </row>
    <row r="3731" ht="15.75" customHeight="1">
      <c r="A3731" s="1" t="s">
        <v>8043</v>
      </c>
      <c r="B3731" s="1" t="s">
        <v>8052</v>
      </c>
      <c r="C3731" s="1" t="s">
        <v>8053</v>
      </c>
      <c r="D3731" s="1" t="s">
        <v>4162</v>
      </c>
      <c r="E3731" s="1" t="s">
        <v>10</v>
      </c>
      <c r="F3731" s="1" t="str">
        <f>IFERROR(__xludf.DUMMYFUNCTION("GOOGLETRANSLATE(C3731,""fr"",""en"")"),"#VALUE!")</f>
        <v>#VALUE!</v>
      </c>
    </row>
    <row r="3732" ht="15.75" customHeight="1">
      <c r="A3732" s="1" t="s">
        <v>8043</v>
      </c>
      <c r="B3732" s="1" t="s">
        <v>8054</v>
      </c>
      <c r="C3732" s="1" t="s">
        <v>8055</v>
      </c>
      <c r="D3732" s="1" t="s">
        <v>4162</v>
      </c>
      <c r="E3732" s="1" t="s">
        <v>10</v>
      </c>
      <c r="F3732" s="1" t="str">
        <f>IFERROR(__xludf.DUMMYFUNCTION("GOOGLETRANSLATE(C3732,""fr"",""en"")"),"#VALUE!")</f>
        <v>#VALUE!</v>
      </c>
    </row>
    <row r="3733" ht="15.75" customHeight="1">
      <c r="A3733" s="1" t="s">
        <v>8043</v>
      </c>
      <c r="B3733" s="1" t="s">
        <v>8056</v>
      </c>
      <c r="C3733" s="1" t="s">
        <v>8057</v>
      </c>
      <c r="D3733" s="1" t="s">
        <v>4162</v>
      </c>
      <c r="E3733" s="1" t="s">
        <v>10</v>
      </c>
      <c r="F3733" s="1" t="str">
        <f>IFERROR(__xludf.DUMMYFUNCTION("GOOGLETRANSLATE(C3733,""fr"",""en"")"),"#VALUE!")</f>
        <v>#VALUE!</v>
      </c>
    </row>
    <row r="3734" ht="15.75" customHeight="1">
      <c r="A3734" s="1" t="s">
        <v>8043</v>
      </c>
      <c r="B3734" s="1" t="s">
        <v>8058</v>
      </c>
      <c r="C3734" s="1" t="s">
        <v>8059</v>
      </c>
      <c r="D3734" s="1" t="s">
        <v>4162</v>
      </c>
      <c r="E3734" s="1" t="s">
        <v>10</v>
      </c>
      <c r="F3734" s="1" t="str">
        <f>IFERROR(__xludf.DUMMYFUNCTION("GOOGLETRANSLATE(C3734,""fr"",""en"")"),"I am satisfied with the service, he has nothing to say! The prices are attractive! It's simple and practical! I recommend this automotive insurance! Very pro")</f>
        <v>I am satisfied with the service, he has nothing to say! The prices are attractive! It's simple and practical! I recommend this automotive insurance! Very pro</v>
      </c>
    </row>
    <row r="3735" ht="15.75" customHeight="1">
      <c r="A3735" s="1" t="s">
        <v>8043</v>
      </c>
      <c r="B3735" s="1" t="s">
        <v>8060</v>
      </c>
      <c r="C3735" s="1" t="s">
        <v>8061</v>
      </c>
      <c r="D3735" s="1" t="s">
        <v>4162</v>
      </c>
      <c r="E3735" s="1" t="s">
        <v>10</v>
      </c>
      <c r="F3735" s="1" t="str">
        <f>IFERROR(__xludf.DUMMYFUNCTION("GOOGLETRANSLATE(C3735,""fr"",""en"")"),"#VALUE!")</f>
        <v>#VALUE!</v>
      </c>
    </row>
    <row r="3736" ht="15.75" customHeight="1">
      <c r="A3736" s="1" t="s">
        <v>8043</v>
      </c>
      <c r="B3736" s="1" t="s">
        <v>8062</v>
      </c>
      <c r="C3736" s="1" t="s">
        <v>8063</v>
      </c>
      <c r="D3736" s="1" t="s">
        <v>4162</v>
      </c>
      <c r="E3736" s="1" t="s">
        <v>10</v>
      </c>
      <c r="F3736" s="1" t="str">
        <f>IFERROR(__xludf.DUMMYFUNCTION("GOOGLETRANSLATE(C3736,""fr"",""en"")"),"#VALUE!")</f>
        <v>#VALUE!</v>
      </c>
    </row>
    <row r="3737" ht="15.75" customHeight="1">
      <c r="A3737" s="1" t="s">
        <v>8043</v>
      </c>
      <c r="B3737" s="1" t="s">
        <v>8064</v>
      </c>
      <c r="C3737" s="1" t="s">
        <v>8065</v>
      </c>
      <c r="D3737" s="1" t="s">
        <v>4162</v>
      </c>
      <c r="E3737" s="1" t="s">
        <v>10</v>
      </c>
      <c r="F3737" s="1" t="str">
        <f>IFERROR(__xludf.DUMMYFUNCTION("GOOGLETRANSLATE(C3737,""fr"",""en"")"),"#VALUE!")</f>
        <v>#VALUE!</v>
      </c>
    </row>
    <row r="3738" ht="15.75" customHeight="1">
      <c r="A3738" s="1" t="s">
        <v>8043</v>
      </c>
      <c r="B3738" s="1" t="s">
        <v>1412</v>
      </c>
      <c r="C3738" s="1" t="s">
        <v>8066</v>
      </c>
      <c r="D3738" s="1" t="s">
        <v>4162</v>
      </c>
      <c r="E3738" s="1" t="s">
        <v>10</v>
      </c>
      <c r="F3738" s="1" t="str">
        <f>IFERROR(__xludf.DUMMYFUNCTION("GOOGLETRANSLATE(C3738,""fr"",""en"")"),"#VALUE!")</f>
        <v>#VALUE!</v>
      </c>
    </row>
    <row r="3739" ht="15.75" customHeight="1">
      <c r="A3739" s="1" t="s">
        <v>8043</v>
      </c>
      <c r="B3739" s="1" t="s">
        <v>8067</v>
      </c>
      <c r="C3739" s="1" t="s">
        <v>8068</v>
      </c>
      <c r="D3739" s="1" t="s">
        <v>4162</v>
      </c>
      <c r="E3739" s="1" t="s">
        <v>10</v>
      </c>
      <c r="F3739" s="1" t="str">
        <f>IFERROR(__xludf.DUMMYFUNCTION("GOOGLETRANSLATE(C3739,""fr"",""en"")"),"#VALUE!")</f>
        <v>#VALUE!</v>
      </c>
    </row>
    <row r="3740" ht="15.75" customHeight="1">
      <c r="A3740" s="1" t="s">
        <v>8043</v>
      </c>
      <c r="B3740" s="1" t="s">
        <v>8069</v>
      </c>
      <c r="C3740" s="1" t="s">
        <v>8070</v>
      </c>
      <c r="D3740" s="1" t="s">
        <v>4162</v>
      </c>
      <c r="E3740" s="1" t="s">
        <v>10</v>
      </c>
      <c r="F3740" s="1" t="str">
        <f>IFERROR(__xludf.DUMMYFUNCTION("GOOGLETRANSLATE(C3740,""fr"",""en"")"),"#VALUE!")</f>
        <v>#VALUE!</v>
      </c>
    </row>
    <row r="3741" ht="15.75" customHeight="1">
      <c r="A3741" s="1" t="s">
        <v>8043</v>
      </c>
      <c r="B3741" s="1" t="s">
        <v>8071</v>
      </c>
      <c r="C3741" s="1" t="s">
        <v>8072</v>
      </c>
      <c r="D3741" s="1" t="s">
        <v>4162</v>
      </c>
      <c r="E3741" s="1" t="s">
        <v>10</v>
      </c>
      <c r="F3741" s="1" t="str">
        <f>IFERROR(__xludf.DUMMYFUNCTION("GOOGLETRANSLATE(C3741,""fr"",""en"")"),"#VALUE!")</f>
        <v>#VALUE!</v>
      </c>
    </row>
    <row r="3742" ht="15.75" customHeight="1">
      <c r="A3742" s="1" t="s">
        <v>8043</v>
      </c>
      <c r="B3742" s="1" t="s">
        <v>8073</v>
      </c>
      <c r="C3742" s="1" t="s">
        <v>8074</v>
      </c>
      <c r="D3742" s="1" t="s">
        <v>4162</v>
      </c>
      <c r="E3742" s="1" t="s">
        <v>10</v>
      </c>
      <c r="F3742" s="1" t="str">
        <f>IFERROR(__xludf.DUMMYFUNCTION("GOOGLETRANSLATE(C3742,""fr"",""en"")"),"#VALUE!")</f>
        <v>#VALUE!</v>
      </c>
    </row>
    <row r="3743" ht="15.75" customHeight="1">
      <c r="A3743" s="1" t="s">
        <v>8043</v>
      </c>
      <c r="B3743" s="1" t="s">
        <v>8075</v>
      </c>
      <c r="C3743" s="1" t="s">
        <v>8076</v>
      </c>
      <c r="D3743" s="1" t="s">
        <v>4162</v>
      </c>
      <c r="E3743" s="1" t="s">
        <v>10</v>
      </c>
      <c r="F3743" s="1" t="str">
        <f>IFERROR(__xludf.DUMMYFUNCTION("GOOGLETRANSLATE(C3743,""fr"",""en"")"),"#VALUE!")</f>
        <v>#VALUE!</v>
      </c>
    </row>
    <row r="3744" ht="15.75" customHeight="1">
      <c r="A3744" s="1" t="s">
        <v>8043</v>
      </c>
      <c r="B3744" s="1" t="s">
        <v>8077</v>
      </c>
      <c r="C3744" s="1" t="s">
        <v>8078</v>
      </c>
      <c r="D3744" s="1" t="s">
        <v>4162</v>
      </c>
      <c r="E3744" s="1" t="s">
        <v>10</v>
      </c>
      <c r="F3744" s="1" t="str">
        <f>IFERROR(__xludf.DUMMYFUNCTION("GOOGLETRANSLATE(C3744,""fr"",""en"")"),"#VALUE!")</f>
        <v>#VALUE!</v>
      </c>
    </row>
    <row r="3745" ht="15.75" customHeight="1">
      <c r="A3745" s="1" t="s">
        <v>8043</v>
      </c>
      <c r="B3745" s="1" t="s">
        <v>8079</v>
      </c>
      <c r="C3745" s="1" t="s">
        <v>8080</v>
      </c>
      <c r="D3745" s="1" t="s">
        <v>4162</v>
      </c>
      <c r="E3745" s="1" t="s">
        <v>10</v>
      </c>
      <c r="F3745" s="1" t="str">
        <f>IFERROR(__xludf.DUMMYFUNCTION("GOOGLETRANSLATE(C3745,""fr"",""en"")"),"You are the worst insurance company I no longer want to have to do with you, following a non -responsible accident they are looking for the slightest flaw so as not to pay, to flee absolutely;")</f>
        <v>You are the worst insurance company I no longer want to have to do with you, following a non -responsible accident they are looking for the slightest flaw so as not to pay, to flee absolutely;</v>
      </c>
    </row>
    <row r="3746" ht="15.75" customHeight="1">
      <c r="A3746" s="1" t="s">
        <v>8043</v>
      </c>
      <c r="B3746" s="1" t="s">
        <v>8081</v>
      </c>
      <c r="C3746" s="1" t="s">
        <v>8082</v>
      </c>
      <c r="D3746" s="1" t="s">
        <v>4162</v>
      </c>
      <c r="E3746" s="1" t="s">
        <v>10</v>
      </c>
      <c r="F3746" s="1" t="str">
        <f>IFERROR(__xludf.DUMMYFUNCTION("GOOGLETRANSLATE(C3746,""fr"",""en"")"),"#VALUE!")</f>
        <v>#VALUE!</v>
      </c>
    </row>
    <row r="3747" ht="15.75" customHeight="1">
      <c r="A3747" s="1" t="s">
        <v>8043</v>
      </c>
      <c r="B3747" s="1" t="s">
        <v>8083</v>
      </c>
      <c r="C3747" s="1" t="s">
        <v>8084</v>
      </c>
      <c r="D3747" s="1" t="s">
        <v>4162</v>
      </c>
      <c r="E3747" s="1" t="s">
        <v>10</v>
      </c>
      <c r="F3747" s="1" t="str">
        <f>IFERROR(__xludf.DUMMYFUNCTION("GOOGLETRANSLATE(C3747,""fr"",""en"")"),"#VALUE!")</f>
        <v>#VALUE!</v>
      </c>
    </row>
    <row r="3748" ht="15.75" customHeight="1">
      <c r="A3748" s="1" t="s">
        <v>8043</v>
      </c>
      <c r="B3748" s="1" t="s">
        <v>8085</v>
      </c>
      <c r="C3748" s="1" t="s">
        <v>8086</v>
      </c>
      <c r="D3748" s="1" t="s">
        <v>4162</v>
      </c>
      <c r="E3748" s="1" t="s">
        <v>10</v>
      </c>
      <c r="F3748" s="1" t="str">
        <f>IFERROR(__xludf.DUMMYFUNCTION("GOOGLETRANSLATE(C3748,""fr"",""en"")"),"#VALUE!")</f>
        <v>#VALUE!</v>
      </c>
    </row>
    <row r="3749" ht="15.75" customHeight="1">
      <c r="A3749" s="1" t="s">
        <v>8043</v>
      </c>
      <c r="B3749" s="1" t="s">
        <v>8087</v>
      </c>
      <c r="C3749" s="1" t="s">
        <v>8088</v>
      </c>
      <c r="D3749" s="1" t="s">
        <v>4162</v>
      </c>
      <c r="E3749" s="1" t="s">
        <v>10</v>
      </c>
      <c r="F3749" s="1" t="str">
        <f>IFERROR(__xludf.DUMMYFUNCTION("GOOGLETRANSLATE(C3749,""fr"",""en"")"),"#VALUE!")</f>
        <v>#VALUE!</v>
      </c>
    </row>
    <row r="3750" ht="15.75" customHeight="1">
      <c r="A3750" s="1" t="s">
        <v>8043</v>
      </c>
      <c r="B3750" s="1" t="s">
        <v>8089</v>
      </c>
      <c r="C3750" s="1" t="s">
        <v>8090</v>
      </c>
      <c r="D3750" s="1" t="s">
        <v>4162</v>
      </c>
      <c r="E3750" s="1" t="s">
        <v>10</v>
      </c>
      <c r="F3750" s="1" t="str">
        <f>IFERROR(__xludf.DUMMYFUNCTION("GOOGLETRANSLATE(C3750,""fr"",""en"")"),"#VALUE!")</f>
        <v>#VALUE!</v>
      </c>
    </row>
    <row r="3751" ht="15.75" customHeight="1">
      <c r="A3751" s="1" t="s">
        <v>8091</v>
      </c>
      <c r="B3751" s="1" t="s">
        <v>8092</v>
      </c>
      <c r="C3751" s="1" t="s">
        <v>8093</v>
      </c>
      <c r="D3751" s="1" t="s">
        <v>4162</v>
      </c>
      <c r="E3751" s="1" t="s">
        <v>10</v>
      </c>
      <c r="F3751" s="1" t="str">
        <f>IFERROR(__xludf.DUMMYFUNCTION("GOOGLETRANSLATE(C3751,""fr"",""en"")"),"#VALUE!")</f>
        <v>#VALUE!</v>
      </c>
    </row>
    <row r="3752" ht="15.75" customHeight="1">
      <c r="A3752" s="1" t="s">
        <v>8091</v>
      </c>
      <c r="B3752" s="1" t="s">
        <v>8094</v>
      </c>
      <c r="C3752" s="1" t="s">
        <v>8095</v>
      </c>
      <c r="D3752" s="1" t="s">
        <v>4162</v>
      </c>
      <c r="E3752" s="1" t="s">
        <v>10</v>
      </c>
      <c r="F3752" s="1" t="str">
        <f>IFERROR(__xludf.DUMMYFUNCTION("GOOGLETRANSLATE(C3752,""fr"",""en"")"),"#VALUE!")</f>
        <v>#VALUE!</v>
      </c>
    </row>
    <row r="3753" ht="15.75" customHeight="1">
      <c r="A3753" s="1" t="s">
        <v>8091</v>
      </c>
      <c r="B3753" s="1" t="s">
        <v>8096</v>
      </c>
      <c r="C3753" s="1" t="s">
        <v>8097</v>
      </c>
      <c r="D3753" s="1" t="s">
        <v>4162</v>
      </c>
      <c r="E3753" s="1" t="s">
        <v>10</v>
      </c>
      <c r="F3753" s="1" t="str">
        <f>IFERROR(__xludf.DUMMYFUNCTION("GOOGLETRANSLATE(C3753,""fr"",""en"")"),"#VALUE!")</f>
        <v>#VALUE!</v>
      </c>
    </row>
    <row r="3754" ht="15.75" customHeight="1">
      <c r="A3754" s="1" t="s">
        <v>8091</v>
      </c>
      <c r="B3754" s="1" t="s">
        <v>8098</v>
      </c>
      <c r="C3754" s="1" t="s">
        <v>8099</v>
      </c>
      <c r="D3754" s="1" t="s">
        <v>4162</v>
      </c>
      <c r="E3754" s="1" t="s">
        <v>10</v>
      </c>
      <c r="F3754" s="1" t="str">
        <f>IFERROR(__xludf.DUMMYFUNCTION("GOOGLETRANSLATE(C3754,""fr"",""en"")"),"#VALUE!")</f>
        <v>#VALUE!</v>
      </c>
    </row>
    <row r="3755" ht="15.75" customHeight="1">
      <c r="A3755" s="1" t="s">
        <v>8091</v>
      </c>
      <c r="B3755" s="1" t="s">
        <v>8100</v>
      </c>
      <c r="C3755" s="1" t="s">
        <v>8101</v>
      </c>
      <c r="D3755" s="1" t="s">
        <v>4162</v>
      </c>
      <c r="E3755" s="1" t="s">
        <v>10</v>
      </c>
      <c r="F3755" s="1" t="str">
        <f>IFERROR(__xludf.DUMMYFUNCTION("GOOGLETRANSLATE(C3755,""fr"",""en"")"),"#VALUE!")</f>
        <v>#VALUE!</v>
      </c>
    </row>
    <row r="3756" ht="15.75" customHeight="1">
      <c r="A3756" s="1" t="s">
        <v>8091</v>
      </c>
      <c r="B3756" s="1" t="s">
        <v>8102</v>
      </c>
      <c r="C3756" s="1" t="s">
        <v>8103</v>
      </c>
      <c r="D3756" s="1" t="s">
        <v>4162</v>
      </c>
      <c r="E3756" s="1" t="s">
        <v>10</v>
      </c>
      <c r="F3756" s="1" t="str">
        <f>IFERROR(__xludf.DUMMYFUNCTION("GOOGLETRANSLATE(C3756,""fr"",""en"")"),"#VALUE!")</f>
        <v>#VALUE!</v>
      </c>
    </row>
    <row r="3757" ht="15.75" customHeight="1">
      <c r="A3757" s="1" t="s">
        <v>8091</v>
      </c>
      <c r="B3757" s="1" t="s">
        <v>8104</v>
      </c>
      <c r="C3757" s="1" t="s">
        <v>8105</v>
      </c>
      <c r="D3757" s="1" t="s">
        <v>4162</v>
      </c>
      <c r="E3757" s="1" t="s">
        <v>10</v>
      </c>
      <c r="F3757" s="1" t="str">
        <f>IFERROR(__xludf.DUMMYFUNCTION("GOOGLETRANSLATE(C3757,""fr"",""en"")"),"#VALUE!")</f>
        <v>#VALUE!</v>
      </c>
    </row>
    <row r="3758" ht="15.75" customHeight="1">
      <c r="A3758" s="1" t="s">
        <v>8091</v>
      </c>
      <c r="B3758" s="1" t="s">
        <v>8106</v>
      </c>
      <c r="C3758" s="1" t="s">
        <v>8107</v>
      </c>
      <c r="D3758" s="1" t="s">
        <v>4162</v>
      </c>
      <c r="E3758" s="1" t="s">
        <v>10</v>
      </c>
      <c r="F3758" s="1" t="str">
        <f>IFERROR(__xludf.DUMMYFUNCTION("GOOGLETRANSLATE(C3758,""fr"",""en"")"),"#VALUE!")</f>
        <v>#VALUE!</v>
      </c>
    </row>
    <row r="3759" ht="15.75" customHeight="1">
      <c r="A3759" s="1" t="s">
        <v>8091</v>
      </c>
      <c r="B3759" s="1" t="s">
        <v>8108</v>
      </c>
      <c r="C3759" s="1" t="s">
        <v>8109</v>
      </c>
      <c r="D3759" s="1" t="s">
        <v>4162</v>
      </c>
      <c r="E3759" s="1" t="s">
        <v>10</v>
      </c>
      <c r="F3759" s="1" t="str">
        <f>IFERROR(__xludf.DUMMYFUNCTION("GOOGLETRANSLATE(C3759,""fr"",""en"")"),"#VALUE!")</f>
        <v>#VALUE!</v>
      </c>
    </row>
    <row r="3760" ht="15.75" customHeight="1">
      <c r="A3760" s="1" t="s">
        <v>8091</v>
      </c>
      <c r="B3760" s="1" t="s">
        <v>8110</v>
      </c>
      <c r="C3760" s="1" t="s">
        <v>8111</v>
      </c>
      <c r="D3760" s="1" t="s">
        <v>4162</v>
      </c>
      <c r="E3760" s="1" t="s">
        <v>10</v>
      </c>
      <c r="F3760" s="1" t="str">
        <f>IFERROR(__xludf.DUMMYFUNCTION("GOOGLETRANSLATE(C3760,""fr"",""en"")"),"#VALUE!")</f>
        <v>#VALUE!</v>
      </c>
    </row>
    <row r="3761" ht="15.75" customHeight="1">
      <c r="A3761" s="1" t="s">
        <v>8091</v>
      </c>
      <c r="B3761" s="1" t="s">
        <v>8112</v>
      </c>
      <c r="C3761" s="1" t="s">
        <v>8113</v>
      </c>
      <c r="D3761" s="1" t="s">
        <v>4162</v>
      </c>
      <c r="E3761" s="1" t="s">
        <v>10</v>
      </c>
      <c r="F3761" s="1" t="str">
        <f>IFERROR(__xludf.DUMMYFUNCTION("GOOGLETRANSLATE(C3761,""fr"",""en"")"),"#VALUE!")</f>
        <v>#VALUE!</v>
      </c>
    </row>
    <row r="3762" ht="15.75" customHeight="1">
      <c r="A3762" s="1" t="s">
        <v>8091</v>
      </c>
      <c r="B3762" s="1" t="s">
        <v>8114</v>
      </c>
      <c r="C3762" s="1" t="s">
        <v>8115</v>
      </c>
      <c r="D3762" s="1" t="s">
        <v>4162</v>
      </c>
      <c r="E3762" s="1" t="s">
        <v>10</v>
      </c>
      <c r="F3762" s="1" t="str">
        <f>IFERROR(__xludf.DUMMYFUNCTION("GOOGLETRANSLATE(C3762,""fr"",""en"")"),"#VALUE!")</f>
        <v>#VALUE!</v>
      </c>
    </row>
    <row r="3763" ht="15.75" customHeight="1">
      <c r="A3763" s="1" t="s">
        <v>8091</v>
      </c>
      <c r="B3763" s="1" t="s">
        <v>8116</v>
      </c>
      <c r="C3763" s="1" t="s">
        <v>8117</v>
      </c>
      <c r="D3763" s="1" t="s">
        <v>4162</v>
      </c>
      <c r="E3763" s="1" t="s">
        <v>10</v>
      </c>
      <c r="F3763" s="1" t="str">
        <f>IFERROR(__xludf.DUMMYFUNCTION("GOOGLETRANSLATE(C3763,""fr"",""en"")"),"#VALUE!")</f>
        <v>#VALUE!</v>
      </c>
    </row>
    <row r="3764" ht="15.75" customHeight="1">
      <c r="A3764" s="1" t="s">
        <v>8091</v>
      </c>
      <c r="B3764" s="1" t="s">
        <v>8118</v>
      </c>
      <c r="C3764" s="1" t="s">
        <v>8119</v>
      </c>
      <c r="D3764" s="1" t="s">
        <v>4162</v>
      </c>
      <c r="E3764" s="1" t="s">
        <v>10</v>
      </c>
      <c r="F3764" s="1" t="str">
        <f>IFERROR(__xludf.DUMMYFUNCTION("GOOGLETRANSLATE(C3764,""fr"",""en"")"),"#VALUE!")</f>
        <v>#VALUE!</v>
      </c>
    </row>
    <row r="3765" ht="15.75" customHeight="1">
      <c r="A3765" s="1" t="s">
        <v>8091</v>
      </c>
      <c r="B3765" s="1" t="s">
        <v>8120</v>
      </c>
      <c r="C3765" s="1" t="s">
        <v>8121</v>
      </c>
      <c r="D3765" s="1" t="s">
        <v>4162</v>
      </c>
      <c r="E3765" s="1" t="s">
        <v>10</v>
      </c>
      <c r="F3765" s="1" t="str">
        <f>IFERROR(__xludf.DUMMYFUNCTION("GOOGLETRANSLATE(C3765,""fr"",""en"")"),"#VALUE!")</f>
        <v>#VALUE!</v>
      </c>
    </row>
    <row r="3766" ht="15.75" customHeight="1">
      <c r="A3766" s="1" t="s">
        <v>8091</v>
      </c>
      <c r="B3766" s="1" t="s">
        <v>8122</v>
      </c>
      <c r="C3766" s="1" t="s">
        <v>8123</v>
      </c>
      <c r="D3766" s="1" t="s">
        <v>4162</v>
      </c>
      <c r="E3766" s="1" t="s">
        <v>10</v>
      </c>
      <c r="F3766" s="1" t="str">
        <f>IFERROR(__xludf.DUMMYFUNCTION("GOOGLETRANSLATE(C3766,""fr"",""en"")"),"#VALUE!")</f>
        <v>#VALUE!</v>
      </c>
    </row>
    <row r="3767" ht="15.75" customHeight="1">
      <c r="A3767" s="1" t="s">
        <v>8091</v>
      </c>
      <c r="B3767" s="1" t="s">
        <v>8124</v>
      </c>
      <c r="C3767" s="1" t="s">
        <v>8125</v>
      </c>
      <c r="D3767" s="1" t="s">
        <v>4162</v>
      </c>
      <c r="E3767" s="1" t="s">
        <v>10</v>
      </c>
      <c r="F3767" s="1" t="str">
        <f>IFERROR(__xludf.DUMMYFUNCTION("GOOGLETRANSLATE(C3767,""fr"",""en"")"),"#VALUE!")</f>
        <v>#VALUE!</v>
      </c>
    </row>
    <row r="3768" ht="15.75" customHeight="1">
      <c r="A3768" s="1" t="s">
        <v>8091</v>
      </c>
      <c r="B3768" s="1" t="s">
        <v>8126</v>
      </c>
      <c r="C3768" s="1" t="s">
        <v>8127</v>
      </c>
      <c r="D3768" s="1" t="s">
        <v>4162</v>
      </c>
      <c r="E3768" s="1" t="s">
        <v>10</v>
      </c>
      <c r="F3768" s="1" t="str">
        <f>IFERROR(__xludf.DUMMYFUNCTION("GOOGLETRANSLATE(C3768,""fr"",""en"")"),"#VALUE!")</f>
        <v>#VALUE!</v>
      </c>
    </row>
    <row r="3769" ht="15.75" customHeight="1">
      <c r="A3769" s="1" t="s">
        <v>8091</v>
      </c>
      <c r="B3769" s="1" t="s">
        <v>8128</v>
      </c>
      <c r="C3769" s="1" t="s">
        <v>8129</v>
      </c>
      <c r="D3769" s="1" t="s">
        <v>4162</v>
      </c>
      <c r="E3769" s="1" t="s">
        <v>10</v>
      </c>
      <c r="F3769" s="1" t="str">
        <f>IFERROR(__xludf.DUMMYFUNCTION("GOOGLETRANSLATE(C3769,""fr"",""en"")"),"#VALUE!")</f>
        <v>#VALUE!</v>
      </c>
    </row>
    <row r="3770" ht="15.75" customHeight="1">
      <c r="A3770" s="1" t="s">
        <v>8091</v>
      </c>
      <c r="B3770" s="1" t="s">
        <v>8130</v>
      </c>
      <c r="C3770" s="1" t="s">
        <v>8131</v>
      </c>
      <c r="D3770" s="1" t="s">
        <v>4162</v>
      </c>
      <c r="E3770" s="1" t="s">
        <v>10</v>
      </c>
      <c r="F3770" s="1" t="str">
        <f>IFERROR(__xludf.DUMMYFUNCTION("GOOGLETRANSLATE(C3770,""fr"",""en"")"),"#VALUE!")</f>
        <v>#VALUE!</v>
      </c>
    </row>
    <row r="3771" ht="15.75" customHeight="1">
      <c r="A3771" s="1" t="s">
        <v>8091</v>
      </c>
      <c r="B3771" s="1" t="s">
        <v>8132</v>
      </c>
      <c r="C3771" s="1" t="s">
        <v>8133</v>
      </c>
      <c r="D3771" s="1" t="s">
        <v>4162</v>
      </c>
      <c r="E3771" s="1" t="s">
        <v>10</v>
      </c>
      <c r="F3771" s="1" t="str">
        <f>IFERROR(__xludf.DUMMYFUNCTION("GOOGLETRANSLATE(C3771,""fr"",""en"")"),"#VALUE!")</f>
        <v>#VALUE!</v>
      </c>
    </row>
    <row r="3772" ht="15.75" customHeight="1">
      <c r="A3772" s="1" t="s">
        <v>8091</v>
      </c>
      <c r="B3772" s="1" t="s">
        <v>8134</v>
      </c>
      <c r="C3772" s="1" t="s">
        <v>8135</v>
      </c>
      <c r="D3772" s="1" t="s">
        <v>4162</v>
      </c>
      <c r="E3772" s="1" t="s">
        <v>10</v>
      </c>
      <c r="F3772" s="1" t="str">
        <f>IFERROR(__xludf.DUMMYFUNCTION("GOOGLETRANSLATE(C3772,""fr"",""en"")"),"#VALUE!")</f>
        <v>#VALUE!</v>
      </c>
    </row>
    <row r="3773" ht="15.75" customHeight="1">
      <c r="A3773" s="1" t="s">
        <v>8091</v>
      </c>
      <c r="B3773" s="1" t="s">
        <v>8136</v>
      </c>
      <c r="C3773" s="1" t="s">
        <v>8137</v>
      </c>
      <c r="D3773" s="1" t="s">
        <v>4162</v>
      </c>
      <c r="E3773" s="1" t="s">
        <v>10</v>
      </c>
      <c r="F3773" s="1" t="str">
        <f>IFERROR(__xludf.DUMMYFUNCTION("GOOGLETRANSLATE(C3773,""fr"",""en"")"),"#VALUE!")</f>
        <v>#VALUE!</v>
      </c>
    </row>
    <row r="3774" ht="15.75" customHeight="1">
      <c r="A3774" s="1" t="s">
        <v>8091</v>
      </c>
      <c r="B3774" s="1" t="s">
        <v>8138</v>
      </c>
      <c r="C3774" s="1" t="s">
        <v>8139</v>
      </c>
      <c r="D3774" s="1" t="s">
        <v>4162</v>
      </c>
      <c r="E3774" s="1" t="s">
        <v>10</v>
      </c>
      <c r="F3774" s="1" t="str">
        <f>IFERROR(__xludf.DUMMYFUNCTION("GOOGLETRANSLATE(C3774,""fr"",""en"")"),"#VALUE!")</f>
        <v>#VALUE!</v>
      </c>
    </row>
    <row r="3775" ht="15.75" customHeight="1">
      <c r="A3775" s="1" t="s">
        <v>8091</v>
      </c>
      <c r="B3775" s="1" t="s">
        <v>8140</v>
      </c>
      <c r="C3775" s="1" t="s">
        <v>8141</v>
      </c>
      <c r="D3775" s="1" t="s">
        <v>4162</v>
      </c>
      <c r="E3775" s="1" t="s">
        <v>10</v>
      </c>
      <c r="F3775" s="1" t="str">
        <f>IFERROR(__xludf.DUMMYFUNCTION("GOOGLETRANSLATE(C3775,""fr"",""en"")"),"#VALUE!")</f>
        <v>#VALUE!</v>
      </c>
    </row>
    <row r="3776" ht="15.75" customHeight="1">
      <c r="A3776" s="1" t="s">
        <v>8091</v>
      </c>
      <c r="B3776" s="1" t="s">
        <v>8142</v>
      </c>
      <c r="C3776" s="1" t="s">
        <v>8143</v>
      </c>
      <c r="D3776" s="1" t="s">
        <v>4162</v>
      </c>
      <c r="E3776" s="1" t="s">
        <v>10</v>
      </c>
      <c r="F3776" s="1" t="str">
        <f>IFERROR(__xludf.DUMMYFUNCTION("GOOGLETRANSLATE(C3776,""fr"",""en"")"),"#VALUE!")</f>
        <v>#VALUE!</v>
      </c>
    </row>
    <row r="3777" ht="15.75" customHeight="1">
      <c r="A3777" s="1" t="s">
        <v>8144</v>
      </c>
      <c r="B3777" s="1" t="s">
        <v>8145</v>
      </c>
      <c r="C3777" s="1" t="s">
        <v>8146</v>
      </c>
      <c r="D3777" s="1" t="s">
        <v>4162</v>
      </c>
      <c r="E3777" s="1" t="s">
        <v>10</v>
      </c>
      <c r="F3777" s="1" t="str">
        <f>IFERROR(__xludf.DUMMYFUNCTION("GOOGLETRANSLATE(C3777,""fr"",""en"")"),"#VALUE!")</f>
        <v>#VALUE!</v>
      </c>
    </row>
    <row r="3778" ht="15.75" customHeight="1">
      <c r="A3778" s="1" t="s">
        <v>8147</v>
      </c>
      <c r="B3778" s="1" t="s">
        <v>8148</v>
      </c>
      <c r="C3778" s="1" t="s">
        <v>8149</v>
      </c>
      <c r="D3778" s="1" t="s">
        <v>4162</v>
      </c>
      <c r="E3778" s="1" t="s">
        <v>10</v>
      </c>
      <c r="F3778" s="1" t="str">
        <f>IFERROR(__xludf.DUMMYFUNCTION("GOOGLETRANSLATE(C3778,""fr"",""en"")"),"#VALUE!")</f>
        <v>#VALUE!</v>
      </c>
    </row>
    <row r="3779" ht="15.75" customHeight="1">
      <c r="A3779" s="1" t="s">
        <v>3065</v>
      </c>
      <c r="B3779" s="1" t="s">
        <v>8150</v>
      </c>
      <c r="C3779" s="1" t="s">
        <v>8151</v>
      </c>
      <c r="D3779" s="1" t="s">
        <v>4162</v>
      </c>
      <c r="E3779" s="1" t="s">
        <v>10</v>
      </c>
      <c r="F3779" s="1" t="str">
        <f>IFERROR(__xludf.DUMMYFUNCTION("GOOGLETRANSLATE(C3779,""fr"",""en"")"),"#VALUE!")</f>
        <v>#VALUE!</v>
      </c>
    </row>
    <row r="3780" ht="15.75" customHeight="1">
      <c r="A3780" s="1" t="s">
        <v>8152</v>
      </c>
      <c r="B3780" s="1" t="s">
        <v>8153</v>
      </c>
      <c r="C3780" s="1" t="s">
        <v>8154</v>
      </c>
      <c r="D3780" s="1" t="s">
        <v>4162</v>
      </c>
      <c r="E3780" s="1" t="s">
        <v>10</v>
      </c>
      <c r="F3780" s="1" t="str">
        <f>IFERROR(__xludf.DUMMYFUNCTION("GOOGLETRANSLATE(C3780,""fr"",""en"")"),"#VALUE!")</f>
        <v>#VALUE!</v>
      </c>
    </row>
    <row r="3781" ht="15.75" customHeight="1">
      <c r="A3781" s="1" t="s">
        <v>8155</v>
      </c>
      <c r="B3781" s="1" t="s">
        <v>8156</v>
      </c>
      <c r="C3781" s="1" t="s">
        <v>8157</v>
      </c>
      <c r="D3781" s="1" t="s">
        <v>4162</v>
      </c>
      <c r="E3781" s="1" t="s">
        <v>10</v>
      </c>
      <c r="F3781" s="1" t="str">
        <f>IFERROR(__xludf.DUMMYFUNCTION("GOOGLETRANSLATE(C3781,""fr"",""en"")"),"#VALUE!")</f>
        <v>#VALUE!</v>
      </c>
    </row>
    <row r="3782" ht="15.75" customHeight="1">
      <c r="A3782" s="1" t="s">
        <v>8155</v>
      </c>
      <c r="B3782" s="1" t="s">
        <v>8158</v>
      </c>
      <c r="C3782" s="1" t="s">
        <v>8159</v>
      </c>
      <c r="D3782" s="1" t="s">
        <v>4162</v>
      </c>
      <c r="E3782" s="1" t="s">
        <v>10</v>
      </c>
      <c r="F3782" s="1" t="str">
        <f>IFERROR(__xludf.DUMMYFUNCTION("GOOGLETRANSLATE(C3782,""fr"",""en"")"),"#VALUE!")</f>
        <v>#VALUE!</v>
      </c>
    </row>
    <row r="3783" ht="15.75" customHeight="1">
      <c r="A3783" s="1" t="s">
        <v>3084</v>
      </c>
      <c r="B3783" s="1" t="s">
        <v>8160</v>
      </c>
      <c r="C3783" s="1" t="s">
        <v>8161</v>
      </c>
      <c r="D3783" s="1" t="s">
        <v>4162</v>
      </c>
      <c r="E3783" s="1" t="s">
        <v>10</v>
      </c>
      <c r="F3783" s="1" t="str">
        <f>IFERROR(__xludf.DUMMYFUNCTION("GOOGLETRANSLATE(C3783,""fr"",""en"")"),"#VALUE!")</f>
        <v>#VALUE!</v>
      </c>
    </row>
    <row r="3784" ht="15.75" customHeight="1">
      <c r="A3784" s="1" t="s">
        <v>8162</v>
      </c>
      <c r="B3784" s="1" t="s">
        <v>8163</v>
      </c>
      <c r="C3784" s="1" t="s">
        <v>8164</v>
      </c>
      <c r="D3784" s="1" t="s">
        <v>4162</v>
      </c>
      <c r="E3784" s="1" t="s">
        <v>10</v>
      </c>
      <c r="F3784" s="1" t="str">
        <f>IFERROR(__xludf.DUMMYFUNCTION("GOOGLETRANSLATE(C3784,""fr"",""en"")"),"#VALUE!")</f>
        <v>#VALUE!</v>
      </c>
    </row>
    <row r="3785" ht="15.75" customHeight="1">
      <c r="A3785" s="1" t="s">
        <v>8162</v>
      </c>
      <c r="B3785" s="1" t="s">
        <v>8165</v>
      </c>
      <c r="C3785" s="1" t="s">
        <v>8166</v>
      </c>
      <c r="D3785" s="1" t="s">
        <v>4162</v>
      </c>
      <c r="E3785" s="1" t="s">
        <v>10</v>
      </c>
      <c r="F3785" s="1" t="str">
        <f>IFERROR(__xludf.DUMMYFUNCTION("GOOGLETRANSLATE(C3785,""fr"",""en"")"),"#VALUE!")</f>
        <v>#VALUE!</v>
      </c>
    </row>
    <row r="3786" ht="15.75" customHeight="1">
      <c r="A3786" s="1" t="s">
        <v>8167</v>
      </c>
      <c r="B3786" s="1" t="s">
        <v>8168</v>
      </c>
      <c r="C3786" s="1" t="s">
        <v>8169</v>
      </c>
      <c r="D3786" s="1" t="s">
        <v>4162</v>
      </c>
      <c r="E3786" s="1" t="s">
        <v>10</v>
      </c>
      <c r="F3786" s="1" t="str">
        <f>IFERROR(__xludf.DUMMYFUNCTION("GOOGLETRANSLATE(C3786,""fr"",""en"")"),"#VALUE!")</f>
        <v>#VALUE!</v>
      </c>
    </row>
    <row r="3787" ht="15.75" customHeight="1">
      <c r="A3787" s="1" t="s">
        <v>8170</v>
      </c>
      <c r="B3787" s="1" t="s">
        <v>8171</v>
      </c>
      <c r="C3787" s="1" t="s">
        <v>8172</v>
      </c>
      <c r="D3787" s="1" t="s">
        <v>4162</v>
      </c>
      <c r="E3787" s="1" t="s">
        <v>10</v>
      </c>
      <c r="F3787" s="1" t="str">
        <f>IFERROR(__xludf.DUMMYFUNCTION("GOOGLETRANSLATE(C3787,""fr"",""en"")"),"Satisfaction 0 star. This company is a real shame. They put all the possible barriers to me so as not to accept the termination of my contract following the sale of my car. The supporting documents to be provided and a handwritten approach are painful, ta"&amp;"king into account that there is a customer area or all the supporting documents and documents filed in a digital manner by the customer disappear. Customer service is a real disaster. They do not inform all the documents required to terminate the contract"&amp;" and the privileged procedure by Direct Insurance are the recommended letters and threats. Finally, even if my contract was terminated, they sent me a notice of recovery without notice and taking into account that my contract finalized on 01/12 and that t"&amp;"he sale of my car had taken place on 01/02.
A word of advice, avoid direct insurance and…. Good luck if you want to terminate your contract.
")</f>
        <v>Satisfaction 0 star. This company is a real shame. They put all the possible barriers to me so as not to accept the termination of my contract following the sale of my car. The supporting documents to be provided and a handwritten approach are painful, taking into account that there is a customer area or all the supporting documents and documents filed in a digital manner by the customer disappear. Customer service is a real disaster. They do not inform all the documents required to terminate the contract and the privileged procedure by Direct Insurance are the recommended letters and threats. Finally, even if my contract was terminated, they sent me a notice of recovery without notice and taking into account that my contract finalized on 01/12 and that the sale of my car had taken place on 01/02.
A word of advice, avoid direct insurance and…. Good luck if you want to terminate your contract.
</v>
      </c>
    </row>
    <row r="3788" ht="15.75" customHeight="1">
      <c r="A3788" s="1" t="s">
        <v>3098</v>
      </c>
      <c r="B3788" s="1" t="s">
        <v>8173</v>
      </c>
      <c r="C3788" s="1" t="s">
        <v>8174</v>
      </c>
      <c r="D3788" s="1" t="s">
        <v>4162</v>
      </c>
      <c r="E3788" s="1" t="s">
        <v>10</v>
      </c>
      <c r="F3788" s="1" t="str">
        <f>IFERROR(__xludf.DUMMYFUNCTION("GOOGLETRANSLATE(C3788,""fr"",""en"")"),"#VALUE!")</f>
        <v>#VALUE!</v>
      </c>
    </row>
    <row r="3789" ht="15.75" customHeight="1">
      <c r="A3789" s="1" t="s">
        <v>8175</v>
      </c>
      <c r="B3789" s="1" t="s">
        <v>8176</v>
      </c>
      <c r="C3789" s="1" t="s">
        <v>8177</v>
      </c>
      <c r="D3789" s="1" t="s">
        <v>4162</v>
      </c>
      <c r="E3789" s="1" t="s">
        <v>10</v>
      </c>
      <c r="F3789" s="1" t="str">
        <f>IFERROR(__xludf.DUMMYFUNCTION("GOOGLETRANSLATE(C3789,""fr"",""en"")"),"#VALUE!")</f>
        <v>#VALUE!</v>
      </c>
    </row>
    <row r="3790" ht="15.75" customHeight="1">
      <c r="A3790" s="1" t="s">
        <v>8178</v>
      </c>
      <c r="B3790" s="1" t="s">
        <v>8179</v>
      </c>
      <c r="C3790" s="1" t="s">
        <v>8180</v>
      </c>
      <c r="D3790" s="1" t="s">
        <v>4162</v>
      </c>
      <c r="E3790" s="1" t="s">
        <v>10</v>
      </c>
      <c r="F3790" s="1" t="str">
        <f>IFERROR(__xludf.DUMMYFUNCTION("GOOGLETRANSLATE(C3790,""fr"",""en"")"),"#VALUE!")</f>
        <v>#VALUE!</v>
      </c>
    </row>
    <row r="3791" ht="15.75" customHeight="1">
      <c r="A3791" s="1" t="s">
        <v>8181</v>
      </c>
      <c r="B3791" s="1" t="s">
        <v>8182</v>
      </c>
      <c r="C3791" s="1" t="s">
        <v>8183</v>
      </c>
      <c r="D3791" s="1" t="s">
        <v>4162</v>
      </c>
      <c r="E3791" s="1" t="s">
        <v>10</v>
      </c>
      <c r="F3791" s="1" t="str">
        <f>IFERROR(__xludf.DUMMYFUNCTION("GOOGLETRANSLATE(C3791,""fr"",""en"")"),"To flee,
The only purpose of this insurance, to garner profits on your back.
In the event of a claim even in all risks, seek to make sure not to assume their role as an insurer by any means.
Customer service outside France like so many others.
Privilege t"&amp;"he small agency near you other than AXA Assurance since it is the same group so the same political.
")</f>
        <v>To flee,
The only purpose of this insurance, to garner profits on your back.
In the event of a claim even in all risks, seek to make sure not to assume their role as an insurer by any means.
Customer service outside France like so many others.
Privilege the small agency near you other than AXA Assurance since it is the same group so the same political.
</v>
      </c>
    </row>
    <row r="3792" ht="15.75" customHeight="1">
      <c r="A3792" s="1" t="s">
        <v>8184</v>
      </c>
      <c r="B3792" s="1" t="s">
        <v>8185</v>
      </c>
      <c r="C3792" s="1" t="s">
        <v>8186</v>
      </c>
      <c r="D3792" s="1" t="s">
        <v>4162</v>
      </c>
      <c r="E3792" s="1" t="s">
        <v>10</v>
      </c>
      <c r="F3792" s="1" t="str">
        <f>IFERROR(__xludf.DUMMYFUNCTION("GOOGLETRANSLATE(C3792,""fr"",""en"")"),"#VALUE!")</f>
        <v>#VALUE!</v>
      </c>
    </row>
    <row r="3793" ht="15.75" customHeight="1">
      <c r="A3793" s="1" t="s">
        <v>3101</v>
      </c>
      <c r="B3793" s="1" t="s">
        <v>8187</v>
      </c>
      <c r="C3793" s="1" t="s">
        <v>8188</v>
      </c>
      <c r="D3793" s="1" t="s">
        <v>4162</v>
      </c>
      <c r="E3793" s="1" t="s">
        <v>10</v>
      </c>
      <c r="F3793" s="1" t="str">
        <f>IFERROR(__xludf.DUMMYFUNCTION("GOOGLETRANSLATE(C3793,""fr"",""en"")"),"#VALUE!")</f>
        <v>#VALUE!</v>
      </c>
    </row>
    <row r="3794" ht="15.75" customHeight="1">
      <c r="A3794" s="1" t="s">
        <v>8189</v>
      </c>
      <c r="B3794" s="1" t="s">
        <v>8190</v>
      </c>
      <c r="C3794" s="1" t="s">
        <v>8191</v>
      </c>
      <c r="D3794" s="1" t="s">
        <v>4162</v>
      </c>
      <c r="E3794" s="1" t="s">
        <v>10</v>
      </c>
      <c r="F3794" s="1" t="str">
        <f>IFERROR(__xludf.DUMMYFUNCTION("GOOGLETRANSLATE(C3794,""fr"",""en"")"),"#VALUE!")</f>
        <v>#VALUE!</v>
      </c>
    </row>
    <row r="3795" ht="15.75" customHeight="1">
      <c r="A3795" s="1" t="s">
        <v>8189</v>
      </c>
      <c r="B3795" s="1" t="s">
        <v>8192</v>
      </c>
      <c r="C3795" s="1" t="s">
        <v>8193</v>
      </c>
      <c r="D3795" s="1" t="s">
        <v>4162</v>
      </c>
      <c r="E3795" s="1" t="s">
        <v>10</v>
      </c>
      <c r="F3795" s="1" t="str">
        <f>IFERROR(__xludf.DUMMYFUNCTION("GOOGLETRANSLATE(C3795,""fr"",""en"")"),"#VALUE!")</f>
        <v>#VALUE!</v>
      </c>
    </row>
    <row r="3796" ht="15.75" customHeight="1">
      <c r="A3796" s="1" t="s">
        <v>3106</v>
      </c>
      <c r="B3796" s="1" t="s">
        <v>8194</v>
      </c>
      <c r="C3796" s="1" t="s">
        <v>8195</v>
      </c>
      <c r="D3796" s="1" t="s">
        <v>4162</v>
      </c>
      <c r="E3796" s="1" t="s">
        <v>10</v>
      </c>
      <c r="F3796" s="1" t="str">
        <f>IFERROR(__xludf.DUMMYFUNCTION("GOOGLETRANSLATE(C3796,""fr"",""en"")"),"#VALUE!")</f>
        <v>#VALUE!</v>
      </c>
    </row>
    <row r="3797" ht="15.75" customHeight="1">
      <c r="A3797" s="1" t="s">
        <v>3111</v>
      </c>
      <c r="B3797" s="1" t="s">
        <v>8196</v>
      </c>
      <c r="C3797" s="1" t="s">
        <v>8197</v>
      </c>
      <c r="D3797" s="1" t="s">
        <v>4162</v>
      </c>
      <c r="E3797" s="1" t="s">
        <v>10</v>
      </c>
      <c r="F3797" s="1" t="str">
        <f>IFERROR(__xludf.DUMMYFUNCTION("GOOGLETRANSLATE(C3797,""fr"",""en"")"),"Interesting price and quick reaction of the platform, be sure to provide the requested parts and everything goes perfectly!
I recommend direct insurance!")</f>
        <v>Interesting price and quick reaction of the platform, be sure to provide the requested parts and everything goes perfectly!
I recommend direct insurance!</v>
      </c>
    </row>
    <row r="3798" ht="15.75" customHeight="1">
      <c r="A3798" s="1" t="s">
        <v>3111</v>
      </c>
      <c r="B3798" s="1" t="s">
        <v>8198</v>
      </c>
      <c r="C3798" s="1" t="s">
        <v>8199</v>
      </c>
      <c r="D3798" s="1" t="s">
        <v>4162</v>
      </c>
      <c r="E3798" s="1" t="s">
        <v>10</v>
      </c>
      <c r="F3798" s="1" t="str">
        <f>IFERROR(__xludf.DUMMYFUNCTION("GOOGLETRANSLATE(C3798,""fr"",""en"")"),"#VALUE!")</f>
        <v>#VALUE!</v>
      </c>
    </row>
    <row r="3799" ht="15.75" customHeight="1">
      <c r="A3799" s="1" t="s">
        <v>8200</v>
      </c>
      <c r="B3799" s="1" t="s">
        <v>8201</v>
      </c>
      <c r="C3799" s="1" t="s">
        <v>8202</v>
      </c>
      <c r="D3799" s="1" t="s">
        <v>4162</v>
      </c>
      <c r="E3799" s="1" t="s">
        <v>10</v>
      </c>
      <c r="F3799" s="1" t="str">
        <f>IFERROR(__xludf.DUMMYFUNCTION("GOOGLETRANSLATE(C3799,""fr"",""en"")"),"#VALUE!")</f>
        <v>#VALUE!</v>
      </c>
    </row>
    <row r="3800" ht="15.75" customHeight="1">
      <c r="A3800" s="1" t="s">
        <v>8203</v>
      </c>
      <c r="B3800" s="1" t="s">
        <v>8204</v>
      </c>
      <c r="C3800" s="1" t="s">
        <v>8205</v>
      </c>
      <c r="D3800" s="1" t="s">
        <v>4162</v>
      </c>
      <c r="E3800" s="1" t="s">
        <v>10</v>
      </c>
      <c r="F3800" s="1" t="str">
        <f>IFERROR(__xludf.DUMMYFUNCTION("GOOGLETRANSLATE(C3800,""fr"",""en"")"),"#VALUE!")</f>
        <v>#VALUE!</v>
      </c>
    </row>
    <row r="3801" ht="15.75" customHeight="1">
      <c r="A3801" s="1" t="s">
        <v>3133</v>
      </c>
      <c r="B3801" s="1" t="s">
        <v>8206</v>
      </c>
      <c r="C3801" s="1" t="s">
        <v>8207</v>
      </c>
      <c r="D3801" s="1" t="s">
        <v>4162</v>
      </c>
      <c r="E3801" s="1" t="s">
        <v>10</v>
      </c>
      <c r="F3801" s="1" t="str">
        <f>IFERROR(__xludf.DUMMYFUNCTION("GOOGLETRANSLATE(C3801,""fr"",""en"")"),"#VALUE!")</f>
        <v>#VALUE!</v>
      </c>
    </row>
    <row r="3802" ht="15.75" customHeight="1">
      <c r="A3802" s="1" t="s">
        <v>3133</v>
      </c>
      <c r="B3802" s="1" t="s">
        <v>8208</v>
      </c>
      <c r="C3802" s="1" t="s">
        <v>8209</v>
      </c>
      <c r="D3802" s="1" t="s">
        <v>4162</v>
      </c>
      <c r="E3802" s="1" t="s">
        <v>10</v>
      </c>
      <c r="F3802" s="1" t="str">
        <f>IFERROR(__xludf.DUMMYFUNCTION("GOOGLETRANSLATE(C3802,""fr"",""en"")"),"#VALUE!")</f>
        <v>#VALUE!</v>
      </c>
    </row>
    <row r="3803" ht="15.75" customHeight="1">
      <c r="A3803" s="1" t="s">
        <v>3133</v>
      </c>
      <c r="B3803" s="1" t="s">
        <v>8210</v>
      </c>
      <c r="C3803" s="1" t="s">
        <v>8211</v>
      </c>
      <c r="D3803" s="1" t="s">
        <v>4162</v>
      </c>
      <c r="E3803" s="1" t="s">
        <v>10</v>
      </c>
      <c r="F3803" s="1" t="str">
        <f>IFERROR(__xludf.DUMMYFUNCTION("GOOGLETRANSLATE(C3803,""fr"",""en"")"),"#VALUE!")</f>
        <v>#VALUE!</v>
      </c>
    </row>
    <row r="3804" ht="15.75" customHeight="1">
      <c r="A3804" s="1" t="s">
        <v>3133</v>
      </c>
      <c r="B3804" s="1" t="s">
        <v>8212</v>
      </c>
      <c r="C3804" s="1" t="s">
        <v>8213</v>
      </c>
      <c r="D3804" s="1" t="s">
        <v>4162</v>
      </c>
      <c r="E3804" s="1" t="s">
        <v>10</v>
      </c>
      <c r="F3804" s="1" t="str">
        <f>IFERROR(__xludf.DUMMYFUNCTION("GOOGLETRANSLATE(C3804,""fr"",""en"")"),"#VALUE!")</f>
        <v>#VALUE!</v>
      </c>
    </row>
    <row r="3805" ht="15.75" customHeight="1">
      <c r="A3805" s="1" t="s">
        <v>3139</v>
      </c>
      <c r="B3805" s="1" t="s">
        <v>8214</v>
      </c>
      <c r="C3805" s="1" t="s">
        <v>8215</v>
      </c>
      <c r="D3805" s="1" t="s">
        <v>4162</v>
      </c>
      <c r="E3805" s="1" t="s">
        <v>10</v>
      </c>
      <c r="F3805" s="1" t="str">
        <f>IFERROR(__xludf.DUMMYFUNCTION("GOOGLETRANSLATE(C3805,""fr"",""en"")"),"#VALUE!")</f>
        <v>#VALUE!</v>
      </c>
    </row>
    <row r="3806" ht="15.75" customHeight="1">
      <c r="A3806" s="1" t="s">
        <v>8216</v>
      </c>
      <c r="B3806" s="1" t="s">
        <v>8217</v>
      </c>
      <c r="C3806" s="1" t="s">
        <v>8218</v>
      </c>
      <c r="D3806" s="1" t="s">
        <v>4162</v>
      </c>
      <c r="E3806" s="1" t="s">
        <v>10</v>
      </c>
      <c r="F3806" s="1" t="str">
        <f>IFERROR(__xludf.DUMMYFUNCTION("GOOGLETRANSLATE(C3806,""fr"",""en"")"),"#VALUE!")</f>
        <v>#VALUE!</v>
      </c>
    </row>
    <row r="3807" ht="15.75" customHeight="1">
      <c r="A3807" s="1" t="s">
        <v>3147</v>
      </c>
      <c r="B3807" s="1" t="s">
        <v>8219</v>
      </c>
      <c r="C3807" s="1" t="s">
        <v>8220</v>
      </c>
      <c r="D3807" s="1" t="s">
        <v>4162</v>
      </c>
      <c r="E3807" s="1" t="s">
        <v>10</v>
      </c>
      <c r="F3807" s="1" t="str">
        <f>IFERROR(__xludf.DUMMYFUNCTION("GOOGLETRANSLATE(C3807,""fr"",""en"")"),"#VALUE!")</f>
        <v>#VALUE!</v>
      </c>
    </row>
    <row r="3808" ht="15.75" customHeight="1">
      <c r="A3808" s="1" t="s">
        <v>3147</v>
      </c>
      <c r="B3808" s="1" t="s">
        <v>8221</v>
      </c>
      <c r="C3808" s="1" t="s">
        <v>8222</v>
      </c>
      <c r="D3808" s="1" t="s">
        <v>4162</v>
      </c>
      <c r="E3808" s="1" t="s">
        <v>10</v>
      </c>
      <c r="F3808" s="1" t="str">
        <f>IFERROR(__xludf.DUMMYFUNCTION("GOOGLETRANSLATE(C3808,""fr"",""en"")"),"Between December 2017 and December 2020 my car insurance increased by 31.82%.
2018: +8%
2019: +11%
2020: +9.96%
And that without any claim and bonus at 50%.
Compared to the average increase applied at national level in other insurers, it is scandalous.
I "&amp;"do not see where the price gain evoked.
In 2020, I changed my vehicle and of course insurer.
")</f>
        <v>Between December 2017 and December 2020 my car insurance increased by 31.82%.
2018: +8%
2019: +11%
2020: +9.96%
And that without any claim and bonus at 50%.
Compared to the average increase applied at national level in other insurers, it is scandalous.
I do not see where the price gain evoked.
In 2020, I changed my vehicle and of course insurer.
</v>
      </c>
    </row>
    <row r="3809" ht="15.75" customHeight="1">
      <c r="A3809" s="1" t="s">
        <v>8223</v>
      </c>
      <c r="B3809" s="1" t="s">
        <v>8224</v>
      </c>
      <c r="C3809" s="1" t="s">
        <v>8225</v>
      </c>
      <c r="D3809" s="1" t="s">
        <v>4162</v>
      </c>
      <c r="E3809" s="1" t="s">
        <v>10</v>
      </c>
      <c r="F3809" s="1" t="str">
        <f>IFERROR(__xludf.DUMMYFUNCTION("GOOGLETRANSLATE(C3809,""fr"",""en"")"),"#VALUE!")</f>
        <v>#VALUE!</v>
      </c>
    </row>
    <row r="3810" ht="15.75" customHeight="1">
      <c r="A3810" s="1" t="s">
        <v>8226</v>
      </c>
      <c r="B3810" s="1" t="s">
        <v>8227</v>
      </c>
      <c r="C3810" s="1" t="s">
        <v>8228</v>
      </c>
      <c r="D3810" s="1" t="s">
        <v>4162</v>
      </c>
      <c r="E3810" s="1" t="s">
        <v>10</v>
      </c>
      <c r="F3810" s="1" t="str">
        <f>IFERROR(__xludf.DUMMYFUNCTION("GOOGLETRANSLATE(C3810,""fr"",""en"")"),"#VALUE!")</f>
        <v>#VALUE!</v>
      </c>
    </row>
    <row r="3811" ht="15.75" customHeight="1">
      <c r="A3811" s="1" t="s">
        <v>8229</v>
      </c>
      <c r="B3811" s="1" t="s">
        <v>8230</v>
      </c>
      <c r="C3811" s="1" t="s">
        <v>8231</v>
      </c>
      <c r="D3811" s="1" t="s">
        <v>4162</v>
      </c>
      <c r="E3811" s="1" t="s">
        <v>10</v>
      </c>
      <c r="F3811" s="1" t="str">
        <f>IFERROR(__xludf.DUMMYFUNCTION("GOOGLETRANSLATE(C3811,""fr"",""en"")"),"#VALUE!")</f>
        <v>#VALUE!</v>
      </c>
    </row>
    <row r="3812" ht="15.75" customHeight="1">
      <c r="A3812" s="1" t="s">
        <v>8232</v>
      </c>
      <c r="B3812" s="1" t="s">
        <v>8233</v>
      </c>
      <c r="C3812" s="1" t="s">
        <v>8234</v>
      </c>
      <c r="D3812" s="1" t="s">
        <v>4162</v>
      </c>
      <c r="E3812" s="1" t="s">
        <v>10</v>
      </c>
      <c r="F3812" s="1" t="str">
        <f>IFERROR(__xludf.DUMMYFUNCTION("GOOGLETRANSLATE(C3812,""fr"",""en"")"),"#VALUE!")</f>
        <v>#VALUE!</v>
      </c>
    </row>
    <row r="3813" ht="15.75" customHeight="1">
      <c r="A3813" s="1" t="s">
        <v>8235</v>
      </c>
      <c r="B3813" s="1" t="s">
        <v>8236</v>
      </c>
      <c r="C3813" s="1" t="s">
        <v>8237</v>
      </c>
      <c r="D3813" s="1" t="s">
        <v>4162</v>
      </c>
      <c r="E3813" s="1" t="s">
        <v>10</v>
      </c>
      <c r="F3813" s="1" t="str">
        <f>IFERROR(__xludf.DUMMYFUNCTION("GOOGLETRANSLATE(C3813,""fr"",""en"")"),"#VALUE!")</f>
        <v>#VALUE!</v>
      </c>
    </row>
    <row r="3814" ht="15.75" customHeight="1">
      <c r="A3814" s="1" t="s">
        <v>3150</v>
      </c>
      <c r="B3814" s="1" t="s">
        <v>8238</v>
      </c>
      <c r="C3814" s="1" t="s">
        <v>8239</v>
      </c>
      <c r="D3814" s="1" t="s">
        <v>4162</v>
      </c>
      <c r="E3814" s="1" t="s">
        <v>10</v>
      </c>
      <c r="F3814" s="1" t="str">
        <f>IFERROR(__xludf.DUMMYFUNCTION("GOOGLETRANSLATE(C3814,""fr"",""en"")"),"#VALUE!")</f>
        <v>#VALUE!</v>
      </c>
    </row>
    <row r="3815" ht="15.75" customHeight="1">
      <c r="A3815" s="1" t="s">
        <v>3153</v>
      </c>
      <c r="B3815" s="1" t="s">
        <v>8240</v>
      </c>
      <c r="C3815" s="1" t="s">
        <v>8241</v>
      </c>
      <c r="D3815" s="1" t="s">
        <v>4162</v>
      </c>
      <c r="E3815" s="1" t="s">
        <v>10</v>
      </c>
      <c r="F3815" s="1" t="str">
        <f>IFERROR(__xludf.DUMMYFUNCTION("GOOGLETRANSLATE(C3815,""fr"",""en"")"),"#VALUE!")</f>
        <v>#VALUE!</v>
      </c>
    </row>
    <row r="3816" ht="15.75" customHeight="1">
      <c r="A3816" s="1" t="s">
        <v>3153</v>
      </c>
      <c r="B3816" s="1" t="s">
        <v>8242</v>
      </c>
      <c r="C3816" s="1" t="s">
        <v>8243</v>
      </c>
      <c r="D3816" s="1" t="s">
        <v>4162</v>
      </c>
      <c r="E3816" s="1" t="s">
        <v>10</v>
      </c>
      <c r="F3816" s="1" t="str">
        <f>IFERROR(__xludf.DUMMYFUNCTION("GOOGLETRANSLATE(C3816,""fr"",""en"")"),"#VALUE!")</f>
        <v>#VALUE!</v>
      </c>
    </row>
    <row r="3817" ht="15.75" customHeight="1">
      <c r="A3817" s="1" t="s">
        <v>3156</v>
      </c>
      <c r="B3817" s="1" t="s">
        <v>8244</v>
      </c>
      <c r="C3817" s="1" t="s">
        <v>8245</v>
      </c>
      <c r="D3817" s="1" t="s">
        <v>4162</v>
      </c>
      <c r="E3817" s="1" t="s">
        <v>10</v>
      </c>
      <c r="F3817" s="1" t="str">
        <f>IFERROR(__xludf.DUMMYFUNCTION("GOOGLETRANSLATE(C3817,""fr"",""en"")"),"#VALUE!")</f>
        <v>#VALUE!</v>
      </c>
    </row>
    <row r="3818" ht="15.75" customHeight="1">
      <c r="A3818" s="1" t="s">
        <v>8246</v>
      </c>
      <c r="B3818" s="1" t="s">
        <v>8247</v>
      </c>
      <c r="C3818" s="1" t="s">
        <v>8248</v>
      </c>
      <c r="D3818" s="1" t="s">
        <v>4162</v>
      </c>
      <c r="E3818" s="1" t="s">
        <v>10</v>
      </c>
      <c r="F3818" s="1" t="str">
        <f>IFERROR(__xludf.DUMMYFUNCTION("GOOGLETRANSLATE(C3818,""fr"",""en"")"),"#VALUE!")</f>
        <v>#VALUE!</v>
      </c>
    </row>
    <row r="3819" ht="15.75" customHeight="1">
      <c r="A3819" s="1" t="s">
        <v>8249</v>
      </c>
      <c r="B3819" s="1" t="s">
        <v>8250</v>
      </c>
      <c r="C3819" s="1" t="s">
        <v>8251</v>
      </c>
      <c r="D3819" s="1" t="s">
        <v>4162</v>
      </c>
      <c r="E3819" s="1" t="s">
        <v>10</v>
      </c>
      <c r="F3819" s="1" t="str">
        <f>IFERROR(__xludf.DUMMYFUNCTION("GOOGLETRANSLATE(C3819,""fr"",""en"")"),"#VALUE!")</f>
        <v>#VALUE!</v>
      </c>
    </row>
    <row r="3820" ht="15.75" customHeight="1">
      <c r="A3820" s="1" t="s">
        <v>3164</v>
      </c>
      <c r="B3820" s="1" t="s">
        <v>8252</v>
      </c>
      <c r="C3820" s="1" t="s">
        <v>8253</v>
      </c>
      <c r="D3820" s="1" t="s">
        <v>4162</v>
      </c>
      <c r="E3820" s="1" t="s">
        <v>10</v>
      </c>
      <c r="F3820" s="1" t="str">
        <f>IFERROR(__xludf.DUMMYFUNCTION("GOOGLETRANSLATE(C3820,""fr"",""en"")"),"#VALUE!")</f>
        <v>#VALUE!</v>
      </c>
    </row>
    <row r="3821" ht="15.75" customHeight="1">
      <c r="A3821" s="1" t="s">
        <v>3167</v>
      </c>
      <c r="B3821" s="1" t="s">
        <v>8254</v>
      </c>
      <c r="C3821" s="1" t="s">
        <v>8255</v>
      </c>
      <c r="D3821" s="1" t="s">
        <v>4162</v>
      </c>
      <c r="E3821" s="1" t="s">
        <v>10</v>
      </c>
      <c r="F3821" s="1" t="str">
        <f>IFERROR(__xludf.DUMMYFUNCTION("GOOGLETRANSLATE(C3821,""fr"",""en"")"),"#VALUE!")</f>
        <v>#VALUE!</v>
      </c>
    </row>
    <row r="3822" ht="15.75" customHeight="1">
      <c r="A3822" s="1" t="s">
        <v>8256</v>
      </c>
      <c r="B3822" s="1" t="s">
        <v>8257</v>
      </c>
      <c r="C3822" s="1" t="s">
        <v>8258</v>
      </c>
      <c r="D3822" s="1" t="s">
        <v>4162</v>
      </c>
      <c r="E3822" s="1" t="s">
        <v>10</v>
      </c>
      <c r="F3822" s="1" t="str">
        <f>IFERROR(__xludf.DUMMYFUNCTION("GOOGLETRANSLATE(C3822,""fr"",""en"")"),"#VALUE!")</f>
        <v>#VALUE!</v>
      </c>
    </row>
    <row r="3823" ht="15.75" customHeight="1">
      <c r="A3823" s="1" t="s">
        <v>8259</v>
      </c>
      <c r="B3823" s="1" t="s">
        <v>8260</v>
      </c>
      <c r="C3823" s="1" t="s">
        <v>8261</v>
      </c>
      <c r="D3823" s="1" t="s">
        <v>4162</v>
      </c>
      <c r="E3823" s="1" t="s">
        <v>10</v>
      </c>
      <c r="F3823" s="1" t="str">
        <f>IFERROR(__xludf.DUMMYFUNCTION("GOOGLETRANSLATE(C3823,""fr"",""en"")"),"#VALUE!")</f>
        <v>#VALUE!</v>
      </c>
    </row>
    <row r="3824" ht="15.75" customHeight="1">
      <c r="A3824" s="1" t="s">
        <v>8262</v>
      </c>
      <c r="B3824" s="1" t="s">
        <v>8263</v>
      </c>
      <c r="C3824" s="1" t="s">
        <v>8264</v>
      </c>
      <c r="D3824" s="1" t="s">
        <v>4162</v>
      </c>
      <c r="E3824" s="1" t="s">
        <v>10</v>
      </c>
      <c r="F3824" s="1" t="str">
        <f>IFERROR(__xludf.DUMMYFUNCTION("GOOGLETRANSLATE(C3824,""fr"",""en"")"),"#VALUE!")</f>
        <v>#VALUE!</v>
      </c>
    </row>
    <row r="3825" ht="15.75" customHeight="1">
      <c r="A3825" s="1" t="s">
        <v>8265</v>
      </c>
      <c r="B3825" s="1" t="s">
        <v>8266</v>
      </c>
      <c r="C3825" s="1" t="s">
        <v>8267</v>
      </c>
      <c r="D3825" s="1" t="s">
        <v>4162</v>
      </c>
      <c r="E3825" s="1" t="s">
        <v>10</v>
      </c>
      <c r="F3825" s="1" t="str">
        <f>IFERROR(__xludf.DUMMYFUNCTION("GOOGLETRANSLATE(C3825,""fr"",""en"")"),"#VALUE!")</f>
        <v>#VALUE!</v>
      </c>
    </row>
    <row r="3826" ht="15.75" customHeight="1">
      <c r="A3826" s="1" t="s">
        <v>8268</v>
      </c>
      <c r="B3826" s="1" t="s">
        <v>8269</v>
      </c>
      <c r="C3826" s="1" t="s">
        <v>8270</v>
      </c>
      <c r="D3826" s="1" t="s">
        <v>4162</v>
      </c>
      <c r="E3826" s="1" t="s">
        <v>10</v>
      </c>
      <c r="F3826" s="1" t="str">
        <f>IFERROR(__xludf.DUMMYFUNCTION("GOOGLETRANSLATE(C3826,""fr"",""en"")"),"#VALUE!")</f>
        <v>#VALUE!</v>
      </c>
    </row>
    <row r="3827" ht="15.75" customHeight="1">
      <c r="A3827" s="1" t="s">
        <v>8271</v>
      </c>
      <c r="B3827" s="1" t="s">
        <v>8272</v>
      </c>
      <c r="C3827" s="1" t="s">
        <v>8273</v>
      </c>
      <c r="D3827" s="1" t="s">
        <v>4162</v>
      </c>
      <c r="E3827" s="1" t="s">
        <v>10</v>
      </c>
      <c r="F3827" s="1" t="str">
        <f>IFERROR(__xludf.DUMMYFUNCTION("GOOGLETRANSLATE(C3827,""fr"",""en"")"),"#VALUE!")</f>
        <v>#VALUE!</v>
      </c>
    </row>
    <row r="3828" ht="15.75" customHeight="1">
      <c r="A3828" s="1" t="s">
        <v>8271</v>
      </c>
      <c r="B3828" s="1" t="s">
        <v>8274</v>
      </c>
      <c r="C3828" s="1" t="s">
        <v>8275</v>
      </c>
      <c r="D3828" s="1" t="s">
        <v>4162</v>
      </c>
      <c r="E3828" s="1" t="s">
        <v>10</v>
      </c>
      <c r="F3828" s="1" t="str">
        <f>IFERROR(__xludf.DUMMYFUNCTION("GOOGLETRANSLATE(C3828,""fr"",""en"")"),"#VALUE!")</f>
        <v>#VALUE!</v>
      </c>
    </row>
    <row r="3829" ht="15.75" customHeight="1">
      <c r="A3829" s="1" t="s">
        <v>8276</v>
      </c>
      <c r="B3829" s="1" t="s">
        <v>8277</v>
      </c>
      <c r="C3829" s="1" t="s">
        <v>8278</v>
      </c>
      <c r="D3829" s="1" t="s">
        <v>4162</v>
      </c>
      <c r="E3829" s="1" t="s">
        <v>10</v>
      </c>
      <c r="F3829" s="1" t="str">
        <f>IFERROR(__xludf.DUMMYFUNCTION("GOOGLETRANSLATE(C3829,""fr"",""en"")"),"#VALUE!")</f>
        <v>#VALUE!</v>
      </c>
    </row>
    <row r="3830" ht="15.75" customHeight="1">
      <c r="A3830" s="1" t="s">
        <v>3183</v>
      </c>
      <c r="B3830" s="1" t="s">
        <v>8279</v>
      </c>
      <c r="C3830" s="1" t="s">
        <v>8280</v>
      </c>
      <c r="D3830" s="1" t="s">
        <v>4162</v>
      </c>
      <c r="E3830" s="1" t="s">
        <v>10</v>
      </c>
      <c r="F3830" s="1" t="str">
        <f>IFERROR(__xludf.DUMMYFUNCTION("GOOGLETRANSLATE(C3830,""fr"",""en"")"),"#VALUE!")</f>
        <v>#VALUE!</v>
      </c>
    </row>
    <row r="3831" ht="15.75" customHeight="1">
      <c r="A3831" s="1" t="s">
        <v>8281</v>
      </c>
      <c r="B3831" s="1" t="s">
        <v>8282</v>
      </c>
      <c r="C3831" s="1" t="s">
        <v>8283</v>
      </c>
      <c r="D3831" s="1" t="s">
        <v>4162</v>
      </c>
      <c r="E3831" s="1" t="s">
        <v>10</v>
      </c>
      <c r="F3831" s="1" t="str">
        <f>IFERROR(__xludf.DUMMYFUNCTION("GOOGLETRANSLATE(C3831,""fr"",""en"")"),"#VALUE!")</f>
        <v>#VALUE!</v>
      </c>
    </row>
    <row r="3832" ht="15.75" customHeight="1">
      <c r="A3832" s="1" t="s">
        <v>8284</v>
      </c>
      <c r="B3832" s="1" t="s">
        <v>8285</v>
      </c>
      <c r="C3832" s="1" t="s">
        <v>8286</v>
      </c>
      <c r="D3832" s="1" t="s">
        <v>4162</v>
      </c>
      <c r="E3832" s="1" t="s">
        <v>10</v>
      </c>
      <c r="F3832" s="1" t="str">
        <f>IFERROR(__xludf.DUMMYFUNCTION("GOOGLETRANSLATE(C3832,""fr"",""en"")"),"#VALUE!")</f>
        <v>#VALUE!</v>
      </c>
    </row>
    <row r="3833" ht="15.75" customHeight="1">
      <c r="A3833" s="1" t="s">
        <v>8284</v>
      </c>
      <c r="B3833" s="1" t="s">
        <v>8287</v>
      </c>
      <c r="C3833" s="1" t="s">
        <v>8288</v>
      </c>
      <c r="D3833" s="1" t="s">
        <v>4162</v>
      </c>
      <c r="E3833" s="1" t="s">
        <v>10</v>
      </c>
      <c r="F3833" s="1" t="str">
        <f>IFERROR(__xludf.DUMMYFUNCTION("GOOGLETRANSLATE(C3833,""fr"",""en"")"),"#VALUE!")</f>
        <v>#VALUE!</v>
      </c>
    </row>
    <row r="3834" ht="15.75" customHeight="1">
      <c r="A3834" s="1" t="s">
        <v>3189</v>
      </c>
      <c r="B3834" s="1" t="s">
        <v>8289</v>
      </c>
      <c r="C3834" s="1" t="s">
        <v>8290</v>
      </c>
      <c r="D3834" s="1" t="s">
        <v>4162</v>
      </c>
      <c r="E3834" s="1" t="s">
        <v>10</v>
      </c>
      <c r="F3834" s="1" t="str">
        <f>IFERROR(__xludf.DUMMYFUNCTION("GOOGLETRANSLATE(C3834,""fr"",""en"")"),"#VALUE!")</f>
        <v>#VALUE!</v>
      </c>
    </row>
    <row r="3835" ht="15.75" customHeight="1">
      <c r="A3835" s="1" t="s">
        <v>8291</v>
      </c>
      <c r="B3835" s="1" t="s">
        <v>8292</v>
      </c>
      <c r="C3835" s="1" t="s">
        <v>8293</v>
      </c>
      <c r="D3835" s="1" t="s">
        <v>4162</v>
      </c>
      <c r="E3835" s="1" t="s">
        <v>10</v>
      </c>
      <c r="F3835" s="1" t="str">
        <f>IFERROR(__xludf.DUMMYFUNCTION("GOOGLETRANSLATE(C3835,""fr"",""en"")"),"#VALUE!")</f>
        <v>#VALUE!</v>
      </c>
    </row>
    <row r="3836" ht="15.75" customHeight="1">
      <c r="A3836" s="1" t="s">
        <v>8294</v>
      </c>
      <c r="B3836" s="1" t="s">
        <v>8295</v>
      </c>
      <c r="C3836" s="1" t="s">
        <v>8296</v>
      </c>
      <c r="D3836" s="1" t="s">
        <v>4162</v>
      </c>
      <c r="E3836" s="1" t="s">
        <v>10</v>
      </c>
      <c r="F3836" s="1" t="str">
        <f>IFERROR(__xludf.DUMMYFUNCTION("GOOGLETRANSLATE(C3836,""fr"",""en"")"),"#VALUE!")</f>
        <v>#VALUE!</v>
      </c>
    </row>
    <row r="3837" ht="15.75" customHeight="1">
      <c r="A3837" s="1" t="s">
        <v>8297</v>
      </c>
      <c r="B3837" s="1" t="s">
        <v>8298</v>
      </c>
      <c r="C3837" s="1" t="s">
        <v>8299</v>
      </c>
      <c r="D3837" s="1" t="s">
        <v>4162</v>
      </c>
      <c r="E3837" s="1" t="s">
        <v>10</v>
      </c>
      <c r="F3837" s="1" t="str">
        <f>IFERROR(__xludf.DUMMYFUNCTION("GOOGLETRANSLATE(C3837,""fr"",""en"")"),"#VALUE!")</f>
        <v>#VALUE!</v>
      </c>
    </row>
    <row r="3838" ht="15.75" customHeight="1">
      <c r="A3838" s="1" t="s">
        <v>3208</v>
      </c>
      <c r="B3838" s="1" t="s">
        <v>8300</v>
      </c>
      <c r="C3838" s="1" t="s">
        <v>8301</v>
      </c>
      <c r="D3838" s="1" t="s">
        <v>4162</v>
      </c>
      <c r="E3838" s="1" t="s">
        <v>10</v>
      </c>
      <c r="F3838" s="1" t="str">
        <f>IFERROR(__xludf.DUMMYFUNCTION("GOOGLETRANSLATE(C3838,""fr"",""en"")"),"#VALUE!")</f>
        <v>#VALUE!</v>
      </c>
    </row>
    <row r="3839" ht="15.75" customHeight="1">
      <c r="A3839" s="1" t="s">
        <v>3211</v>
      </c>
      <c r="B3839" s="1" t="s">
        <v>8302</v>
      </c>
      <c r="C3839" s="1" t="s">
        <v>8303</v>
      </c>
      <c r="D3839" s="1" t="s">
        <v>4162</v>
      </c>
      <c r="E3839" s="1" t="s">
        <v>10</v>
      </c>
      <c r="F3839" s="1" t="str">
        <f>IFERROR(__xludf.DUMMYFUNCTION("GOOGLETRANSLATE(C3839,""fr"",""en"")"),"#VALUE!")</f>
        <v>#VALUE!</v>
      </c>
    </row>
    <row r="3840" ht="15.75" customHeight="1">
      <c r="A3840" s="1" t="s">
        <v>3214</v>
      </c>
      <c r="B3840" s="1" t="s">
        <v>8304</v>
      </c>
      <c r="C3840" s="1" t="s">
        <v>8305</v>
      </c>
      <c r="D3840" s="1" t="s">
        <v>4162</v>
      </c>
      <c r="E3840" s="1" t="s">
        <v>10</v>
      </c>
      <c r="F3840" s="1" t="str">
        <f>IFERROR(__xludf.DUMMYFUNCTION("GOOGLETRANSLATE(C3840,""fr"",""en"")"),"#VALUE!")</f>
        <v>#VALUE!</v>
      </c>
    </row>
    <row r="3841" ht="15.75" customHeight="1">
      <c r="A3841" s="1" t="s">
        <v>3217</v>
      </c>
      <c r="B3841" s="1" t="s">
        <v>8306</v>
      </c>
      <c r="C3841" s="1" t="s">
        <v>8307</v>
      </c>
      <c r="D3841" s="1" t="s">
        <v>4162</v>
      </c>
      <c r="E3841" s="1" t="s">
        <v>10</v>
      </c>
      <c r="F3841" s="1" t="str">
        <f>IFERROR(__xludf.DUMMYFUNCTION("GOOGLETRANSLATE(C3841,""fr"",""en"")"),"#VALUE!")</f>
        <v>#VALUE!</v>
      </c>
    </row>
    <row r="3842" ht="15.75" customHeight="1">
      <c r="A3842" s="1" t="s">
        <v>8308</v>
      </c>
      <c r="B3842" s="1" t="s">
        <v>8309</v>
      </c>
      <c r="C3842" s="1" t="s">
        <v>8310</v>
      </c>
      <c r="D3842" s="1" t="s">
        <v>4162</v>
      </c>
      <c r="E3842" s="1" t="s">
        <v>10</v>
      </c>
      <c r="F3842" s="1" t="str">
        <f>IFERROR(__xludf.DUMMYFUNCTION("GOOGLETRANSLATE(C3842,""fr"",""en"")"),"#VALUE!")</f>
        <v>#VALUE!</v>
      </c>
    </row>
    <row r="3843" ht="15.75" customHeight="1">
      <c r="A3843" s="1" t="s">
        <v>8311</v>
      </c>
      <c r="B3843" s="1" t="s">
        <v>8312</v>
      </c>
      <c r="C3843" s="1" t="s">
        <v>8313</v>
      </c>
      <c r="D3843" s="1" t="s">
        <v>4162</v>
      </c>
      <c r="E3843" s="1" t="s">
        <v>10</v>
      </c>
      <c r="F3843" s="1" t="str">
        <f>IFERROR(__xludf.DUMMYFUNCTION("GOOGLETRANSLATE(C3843,""fr"",""en"")"),"#VALUE!")</f>
        <v>#VALUE!</v>
      </c>
    </row>
    <row r="3844" ht="15.75" customHeight="1">
      <c r="A3844" s="1" t="s">
        <v>3228</v>
      </c>
      <c r="B3844" s="1" t="s">
        <v>8314</v>
      </c>
      <c r="C3844" s="1" t="s">
        <v>8315</v>
      </c>
      <c r="D3844" s="1" t="s">
        <v>4162</v>
      </c>
      <c r="E3844" s="1" t="s">
        <v>10</v>
      </c>
      <c r="F3844" s="1" t="str">
        <f>IFERROR(__xludf.DUMMYFUNCTION("GOOGLETRANSLATE(C3844,""fr"",""en"")"),"#VALUE!")</f>
        <v>#VALUE!</v>
      </c>
    </row>
    <row r="3845" ht="15.75" customHeight="1">
      <c r="A3845" s="1" t="s">
        <v>8316</v>
      </c>
      <c r="B3845" s="1" t="s">
        <v>8317</v>
      </c>
      <c r="C3845" s="1" t="s">
        <v>8318</v>
      </c>
      <c r="D3845" s="1" t="s">
        <v>4162</v>
      </c>
      <c r="E3845" s="1" t="s">
        <v>10</v>
      </c>
      <c r="F3845" s="1" t="str">
        <f>IFERROR(__xludf.DUMMYFUNCTION("GOOGLETRANSLATE(C3845,""fr"",""en"")"),"#VALUE!")</f>
        <v>#VALUE!</v>
      </c>
    </row>
    <row r="3846" ht="15.75" customHeight="1">
      <c r="A3846" s="1" t="s">
        <v>8316</v>
      </c>
      <c r="B3846" s="1" t="s">
        <v>8319</v>
      </c>
      <c r="C3846" s="1" t="s">
        <v>8320</v>
      </c>
      <c r="D3846" s="1" t="s">
        <v>4162</v>
      </c>
      <c r="E3846" s="1" t="s">
        <v>10</v>
      </c>
      <c r="F3846" s="1" t="str">
        <f>IFERROR(__xludf.DUMMYFUNCTION("GOOGLETRANSLATE(C3846,""fr"",""en"")"),"#VALUE!")</f>
        <v>#VALUE!</v>
      </c>
    </row>
    <row r="3847" ht="15.75" customHeight="1">
      <c r="A3847" s="1" t="s">
        <v>8321</v>
      </c>
      <c r="B3847" s="1" t="s">
        <v>8322</v>
      </c>
      <c r="C3847" s="1" t="s">
        <v>8323</v>
      </c>
      <c r="D3847" s="1" t="s">
        <v>4162</v>
      </c>
      <c r="E3847" s="1" t="s">
        <v>10</v>
      </c>
      <c r="F3847" s="1" t="str">
        <f>IFERROR(__xludf.DUMMYFUNCTION("GOOGLETRANSLATE(C3847,""fr"",""en"")"),"#VALUE!")</f>
        <v>#VALUE!</v>
      </c>
    </row>
    <row r="3848" ht="15.75" customHeight="1">
      <c r="A3848" s="1" t="s">
        <v>8321</v>
      </c>
      <c r="B3848" s="1" t="s">
        <v>8324</v>
      </c>
      <c r="C3848" s="1" t="s">
        <v>8325</v>
      </c>
      <c r="D3848" s="1" t="s">
        <v>4162</v>
      </c>
      <c r="E3848" s="1" t="s">
        <v>10</v>
      </c>
      <c r="F3848" s="1" t="str">
        <f>IFERROR(__xludf.DUMMYFUNCTION("GOOGLETRANSLATE(C3848,""fr"",""en"")"),"#VALUE!")</f>
        <v>#VALUE!</v>
      </c>
    </row>
    <row r="3849" ht="15.75" customHeight="1">
      <c r="A3849" s="1" t="s">
        <v>8321</v>
      </c>
      <c r="B3849" s="1" t="s">
        <v>8326</v>
      </c>
      <c r="C3849" s="1" t="s">
        <v>8327</v>
      </c>
      <c r="D3849" s="1" t="s">
        <v>4162</v>
      </c>
      <c r="E3849" s="1" t="s">
        <v>10</v>
      </c>
      <c r="F3849" s="1" t="str">
        <f>IFERROR(__xludf.DUMMYFUNCTION("GOOGLETRANSLATE(C3849,""fr"",""en"")"),"#VALUE!")</f>
        <v>#VALUE!</v>
      </c>
    </row>
    <row r="3850" ht="15.75" customHeight="1">
      <c r="A3850" s="1" t="s">
        <v>8328</v>
      </c>
      <c r="B3850" s="1" t="s">
        <v>8329</v>
      </c>
      <c r="C3850" s="1" t="s">
        <v>8330</v>
      </c>
      <c r="D3850" s="1" t="s">
        <v>4162</v>
      </c>
      <c r="E3850" s="1" t="s">
        <v>10</v>
      </c>
      <c r="F3850" s="1" t="str">
        <f>IFERROR(__xludf.DUMMYFUNCTION("GOOGLETRANSLATE(C3850,""fr"",""en"")"),"#VALUE!")</f>
        <v>#VALUE!</v>
      </c>
    </row>
    <row r="3851" ht="15.75" customHeight="1">
      <c r="A3851" s="1" t="s">
        <v>8328</v>
      </c>
      <c r="B3851" s="1" t="s">
        <v>8331</v>
      </c>
      <c r="C3851" s="1" t="s">
        <v>8332</v>
      </c>
      <c r="D3851" s="1" t="s">
        <v>4162</v>
      </c>
      <c r="E3851" s="1" t="s">
        <v>10</v>
      </c>
      <c r="F3851" s="1" t="str">
        <f>IFERROR(__xludf.DUMMYFUNCTION("GOOGLETRANSLATE(C3851,""fr"",""en"")"),"#VALUE!")</f>
        <v>#VALUE!</v>
      </c>
    </row>
    <row r="3852" ht="15.75" customHeight="1">
      <c r="A3852" s="1" t="s">
        <v>8328</v>
      </c>
      <c r="B3852" s="1" t="s">
        <v>8333</v>
      </c>
      <c r="C3852" s="1" t="s">
        <v>8334</v>
      </c>
      <c r="D3852" s="1" t="s">
        <v>4162</v>
      </c>
      <c r="E3852" s="1" t="s">
        <v>10</v>
      </c>
      <c r="F3852" s="1" t="str">
        <f>IFERROR(__xludf.DUMMYFUNCTION("GOOGLETRANSLATE(C3852,""fr"",""en"")"),"#VALUE!")</f>
        <v>#VALUE!</v>
      </c>
    </row>
    <row r="3853" ht="15.75" customHeight="1">
      <c r="A3853" s="1" t="s">
        <v>8335</v>
      </c>
      <c r="B3853" s="1" t="s">
        <v>8336</v>
      </c>
      <c r="C3853" s="1" t="s">
        <v>8337</v>
      </c>
      <c r="D3853" s="1" t="s">
        <v>4162</v>
      </c>
      <c r="E3853" s="1" t="s">
        <v>10</v>
      </c>
      <c r="F3853" s="1" t="str">
        <f>IFERROR(__xludf.DUMMYFUNCTION("GOOGLETRANSLATE(C3853,""fr"",""en"")"),"#VALUE!")</f>
        <v>#VALUE!</v>
      </c>
    </row>
    <row r="3854" ht="15.75" customHeight="1">
      <c r="A3854" s="1" t="s">
        <v>8335</v>
      </c>
      <c r="B3854" s="1" t="s">
        <v>8338</v>
      </c>
      <c r="C3854" s="1" t="s">
        <v>8339</v>
      </c>
      <c r="D3854" s="1" t="s">
        <v>4162</v>
      </c>
      <c r="E3854" s="1" t="s">
        <v>10</v>
      </c>
      <c r="F3854" s="1" t="str">
        <f>IFERROR(__xludf.DUMMYFUNCTION("GOOGLETRANSLATE(C3854,""fr"",""en"")"),"#VALUE!")</f>
        <v>#VALUE!</v>
      </c>
    </row>
    <row r="3855" ht="15.75" customHeight="1">
      <c r="A3855" s="1" t="s">
        <v>8335</v>
      </c>
      <c r="B3855" s="1" t="s">
        <v>8340</v>
      </c>
      <c r="C3855" s="1" t="s">
        <v>8341</v>
      </c>
      <c r="D3855" s="1" t="s">
        <v>4162</v>
      </c>
      <c r="E3855" s="1" t="s">
        <v>10</v>
      </c>
      <c r="F3855" s="1" t="str">
        <f>IFERROR(__xludf.DUMMYFUNCTION("GOOGLETRANSLATE(C3855,""fr"",""en"")"),"#VALUE!")</f>
        <v>#VALUE!</v>
      </c>
    </row>
    <row r="3856" ht="15.75" customHeight="1">
      <c r="A3856" s="1" t="s">
        <v>3234</v>
      </c>
      <c r="B3856" s="1" t="s">
        <v>8342</v>
      </c>
      <c r="C3856" s="1" t="s">
        <v>8343</v>
      </c>
      <c r="D3856" s="1" t="s">
        <v>4162</v>
      </c>
      <c r="E3856" s="1" t="s">
        <v>10</v>
      </c>
      <c r="F3856" s="1" t="str">
        <f>IFERROR(__xludf.DUMMYFUNCTION("GOOGLETRANSLATE(C3856,""fr"",""en"")"),"#VALUE!")</f>
        <v>#VALUE!</v>
      </c>
    </row>
    <row r="3857" ht="15.75" customHeight="1">
      <c r="A3857" s="1" t="s">
        <v>3234</v>
      </c>
      <c r="B3857" s="1" t="s">
        <v>8344</v>
      </c>
      <c r="C3857" s="1" t="s">
        <v>8345</v>
      </c>
      <c r="D3857" s="1" t="s">
        <v>4162</v>
      </c>
      <c r="E3857" s="1" t="s">
        <v>10</v>
      </c>
      <c r="F3857" s="1" t="str">
        <f>IFERROR(__xludf.DUMMYFUNCTION("GOOGLETRANSLATE(C3857,""fr"",""en"")"),"#VALUE!")</f>
        <v>#VALUE!</v>
      </c>
    </row>
    <row r="3858" ht="15.75" customHeight="1">
      <c r="A3858" s="1" t="s">
        <v>8346</v>
      </c>
      <c r="B3858" s="1" t="s">
        <v>8347</v>
      </c>
      <c r="C3858" s="1" t="s">
        <v>8348</v>
      </c>
      <c r="D3858" s="1" t="s">
        <v>4162</v>
      </c>
      <c r="E3858" s="1" t="s">
        <v>10</v>
      </c>
      <c r="F3858" s="1" t="str">
        <f>IFERROR(__xludf.DUMMYFUNCTION("GOOGLETRANSLATE(C3858,""fr"",""en"")"),"#VALUE!")</f>
        <v>#VALUE!</v>
      </c>
    </row>
    <row r="3859" ht="15.75" customHeight="1">
      <c r="A3859" s="1" t="s">
        <v>3239</v>
      </c>
      <c r="B3859" s="1" t="s">
        <v>4285</v>
      </c>
      <c r="C3859" s="1" t="s">
        <v>8349</v>
      </c>
      <c r="D3859" s="1" t="s">
        <v>4162</v>
      </c>
      <c r="E3859" s="1" t="s">
        <v>10</v>
      </c>
      <c r="F3859" s="1" t="str">
        <f>IFERROR(__xludf.DUMMYFUNCTION("GOOGLETRANSLATE(C3859,""fr"",""en"")"),"#VALUE!")</f>
        <v>#VALUE!</v>
      </c>
    </row>
    <row r="3860" ht="15.75" customHeight="1">
      <c r="A3860" s="1" t="s">
        <v>8350</v>
      </c>
      <c r="B3860" s="1" t="s">
        <v>8351</v>
      </c>
      <c r="C3860" s="1" t="s">
        <v>8352</v>
      </c>
      <c r="D3860" s="1" t="s">
        <v>4162</v>
      </c>
      <c r="E3860" s="1" t="s">
        <v>10</v>
      </c>
      <c r="F3860" s="1" t="str">
        <f>IFERROR(__xludf.DUMMYFUNCTION("GOOGLETRANSLATE(C3860,""fr"",""en"")"),"#VALUE!")</f>
        <v>#VALUE!</v>
      </c>
    </row>
    <row r="3861" ht="15.75" customHeight="1">
      <c r="A3861" s="1" t="s">
        <v>3242</v>
      </c>
      <c r="B3861" s="1" t="s">
        <v>8353</v>
      </c>
      <c r="C3861" s="1" t="s">
        <v>8354</v>
      </c>
      <c r="D3861" s="1" t="s">
        <v>4162</v>
      </c>
      <c r="E3861" s="1" t="s">
        <v>10</v>
      </c>
      <c r="F3861" s="1" t="str">
        <f>IFERROR(__xludf.DUMMYFUNCTION("GOOGLETRANSLATE(C3861,""fr"",""en"")"),"#VALUE!")</f>
        <v>#VALUE!</v>
      </c>
    </row>
    <row r="3862" ht="15.75" customHeight="1">
      <c r="A3862" s="1" t="s">
        <v>8355</v>
      </c>
      <c r="B3862" s="1" t="s">
        <v>8356</v>
      </c>
      <c r="C3862" s="1" t="s">
        <v>8357</v>
      </c>
      <c r="D3862" s="1" t="s">
        <v>4162</v>
      </c>
      <c r="E3862" s="1" t="s">
        <v>10</v>
      </c>
      <c r="F3862" s="1" t="str">
        <f>IFERROR(__xludf.DUMMYFUNCTION("GOOGLETRANSLATE(C3862,""fr"",""en"")"),"#VALUE!")</f>
        <v>#VALUE!</v>
      </c>
    </row>
    <row r="3863" ht="15.75" customHeight="1">
      <c r="A3863" s="1" t="s">
        <v>8358</v>
      </c>
      <c r="B3863" s="1" t="s">
        <v>8359</v>
      </c>
      <c r="C3863" s="1" t="s">
        <v>8360</v>
      </c>
      <c r="D3863" s="1" t="s">
        <v>4162</v>
      </c>
      <c r="E3863" s="1" t="s">
        <v>10</v>
      </c>
      <c r="F3863" s="1" t="str">
        <f>IFERROR(__xludf.DUMMYFUNCTION("GOOGLETRANSLATE(C3863,""fr"",""en"")"),"#VALUE!")</f>
        <v>#VALUE!</v>
      </c>
    </row>
    <row r="3864" ht="15.75" customHeight="1">
      <c r="A3864" s="1" t="s">
        <v>3265</v>
      </c>
      <c r="B3864" s="1" t="s">
        <v>8361</v>
      </c>
      <c r="C3864" s="1" t="s">
        <v>8362</v>
      </c>
      <c r="D3864" s="1" t="s">
        <v>4162</v>
      </c>
      <c r="E3864" s="1" t="s">
        <v>10</v>
      </c>
      <c r="F3864" s="1" t="str">
        <f>IFERROR(__xludf.DUMMYFUNCTION("GOOGLETRANSLATE(C3864,""fr"",""en"")"),"#VALUE!")</f>
        <v>#VALUE!</v>
      </c>
    </row>
    <row r="3865" ht="15.75" customHeight="1">
      <c r="A3865" s="1" t="s">
        <v>8363</v>
      </c>
      <c r="B3865" s="1" t="s">
        <v>8364</v>
      </c>
      <c r="C3865" s="1" t="s">
        <v>8365</v>
      </c>
      <c r="D3865" s="1" t="s">
        <v>4162</v>
      </c>
      <c r="E3865" s="1" t="s">
        <v>10</v>
      </c>
      <c r="F3865" s="1" t="str">
        <f>IFERROR(__xludf.DUMMYFUNCTION("GOOGLETRANSLATE(C3865,""fr"",""en"")"),"#VALUE!")</f>
        <v>#VALUE!</v>
      </c>
    </row>
    <row r="3866" ht="15.75" customHeight="1">
      <c r="A3866" s="1" t="s">
        <v>8366</v>
      </c>
      <c r="B3866" s="1" t="s">
        <v>8367</v>
      </c>
      <c r="C3866" s="1" t="s">
        <v>8368</v>
      </c>
      <c r="D3866" s="1" t="s">
        <v>4162</v>
      </c>
      <c r="E3866" s="1" t="s">
        <v>10</v>
      </c>
      <c r="F3866" s="1" t="str">
        <f>IFERROR(__xludf.DUMMYFUNCTION("GOOGLETRANSLATE(C3866,""fr"",""en"")"),"#VALUE!")</f>
        <v>#VALUE!</v>
      </c>
    </row>
    <row r="3867" ht="15.75" customHeight="1">
      <c r="A3867" s="1" t="s">
        <v>8369</v>
      </c>
      <c r="B3867" s="1" t="s">
        <v>8370</v>
      </c>
      <c r="C3867" s="1" t="s">
        <v>8371</v>
      </c>
      <c r="D3867" s="1" t="s">
        <v>4162</v>
      </c>
      <c r="E3867" s="1" t="s">
        <v>10</v>
      </c>
      <c r="F3867" s="1" t="str">
        <f>IFERROR(__xludf.DUMMYFUNCTION("GOOGLETRANSLATE(C3867,""fr"",""en"")"),"#VALUE!")</f>
        <v>#VALUE!</v>
      </c>
    </row>
    <row r="3868" ht="15.75" customHeight="1">
      <c r="A3868" s="1" t="s">
        <v>8372</v>
      </c>
      <c r="B3868" s="1" t="s">
        <v>8373</v>
      </c>
      <c r="C3868" s="1" t="s">
        <v>8374</v>
      </c>
      <c r="D3868" s="1" t="s">
        <v>4162</v>
      </c>
      <c r="E3868" s="1" t="s">
        <v>10</v>
      </c>
      <c r="F3868" s="1" t="str">
        <f>IFERROR(__xludf.DUMMYFUNCTION("GOOGLETRANSLATE(C3868,""fr"",""en"")"),"#VALUE!")</f>
        <v>#VALUE!</v>
      </c>
    </row>
    <row r="3869" ht="15.75" customHeight="1">
      <c r="A3869" s="1" t="s">
        <v>3276</v>
      </c>
      <c r="B3869" s="1" t="s">
        <v>8375</v>
      </c>
      <c r="C3869" s="1" t="s">
        <v>8376</v>
      </c>
      <c r="D3869" s="1" t="s">
        <v>4162</v>
      </c>
      <c r="E3869" s="1" t="s">
        <v>10</v>
      </c>
      <c r="F3869" s="1" t="str">
        <f>IFERROR(__xludf.DUMMYFUNCTION("GOOGLETRANSLATE(C3869,""fr"",""en"")"),"#VALUE!")</f>
        <v>#VALUE!</v>
      </c>
    </row>
    <row r="3870" ht="15.75" customHeight="1">
      <c r="A3870" s="1" t="s">
        <v>3276</v>
      </c>
      <c r="B3870" s="1" t="s">
        <v>8377</v>
      </c>
      <c r="C3870" s="1" t="s">
        <v>8378</v>
      </c>
      <c r="D3870" s="1" t="s">
        <v>4162</v>
      </c>
      <c r="E3870" s="1" t="s">
        <v>10</v>
      </c>
      <c r="F3870" s="1" t="str">
        <f>IFERROR(__xludf.DUMMYFUNCTION("GOOGLETRANSLATE(C3870,""fr"",""en"")"),"#VALUE!")</f>
        <v>#VALUE!</v>
      </c>
    </row>
    <row r="3871" ht="15.75" customHeight="1">
      <c r="A3871" s="1" t="s">
        <v>3279</v>
      </c>
      <c r="B3871" s="1" t="s">
        <v>8379</v>
      </c>
      <c r="C3871" s="1" t="s">
        <v>8380</v>
      </c>
      <c r="D3871" s="1" t="s">
        <v>4162</v>
      </c>
      <c r="E3871" s="1" t="s">
        <v>10</v>
      </c>
      <c r="F3871" s="1" t="str">
        <f>IFERROR(__xludf.DUMMYFUNCTION("GOOGLETRANSLATE(C3871,""fr"",""en"")"),"#VALUE!")</f>
        <v>#VALUE!</v>
      </c>
    </row>
    <row r="3872" ht="15.75" customHeight="1">
      <c r="A3872" s="1" t="s">
        <v>3289</v>
      </c>
      <c r="B3872" s="1" t="s">
        <v>8381</v>
      </c>
      <c r="C3872" s="1" t="s">
        <v>8382</v>
      </c>
      <c r="D3872" s="1" t="s">
        <v>4162</v>
      </c>
      <c r="E3872" s="1" t="s">
        <v>10</v>
      </c>
      <c r="F3872" s="1" t="str">
        <f>IFERROR(__xludf.DUMMYFUNCTION("GOOGLETRANSLATE(C3872,""fr"",""en"")"),"#VALUE!")</f>
        <v>#VALUE!</v>
      </c>
    </row>
    <row r="3873" ht="15.75" customHeight="1">
      <c r="A3873" s="1" t="s">
        <v>8383</v>
      </c>
      <c r="B3873" s="1" t="s">
        <v>8384</v>
      </c>
      <c r="C3873" s="1" t="s">
        <v>8385</v>
      </c>
      <c r="D3873" s="1" t="s">
        <v>4162</v>
      </c>
      <c r="E3873" s="1" t="s">
        <v>10</v>
      </c>
      <c r="F3873" s="1" t="str">
        <f>IFERROR(__xludf.DUMMYFUNCTION("GOOGLETRANSLATE(C3873,""fr"",""en"")"),"#VALUE!")</f>
        <v>#VALUE!</v>
      </c>
    </row>
    <row r="3874" ht="15.75" customHeight="1">
      <c r="A3874" s="1" t="s">
        <v>8383</v>
      </c>
      <c r="B3874" s="1" t="s">
        <v>8386</v>
      </c>
      <c r="C3874" s="1" t="s">
        <v>8387</v>
      </c>
      <c r="D3874" s="1" t="s">
        <v>4162</v>
      </c>
      <c r="E3874" s="1" t="s">
        <v>10</v>
      </c>
      <c r="F3874" s="1" t="str">
        <f>IFERROR(__xludf.DUMMYFUNCTION("GOOGLETRANSLATE(C3874,""fr"",""en"")"),"#VALUE!")</f>
        <v>#VALUE!</v>
      </c>
    </row>
    <row r="3875" ht="15.75" customHeight="1">
      <c r="A3875" s="1" t="s">
        <v>3299</v>
      </c>
      <c r="B3875" s="1" t="s">
        <v>8388</v>
      </c>
      <c r="C3875" s="1" t="s">
        <v>8389</v>
      </c>
      <c r="D3875" s="1" t="s">
        <v>4162</v>
      </c>
      <c r="E3875" s="1" t="s">
        <v>10</v>
      </c>
      <c r="F3875" s="1" t="str">
        <f>IFERROR(__xludf.DUMMYFUNCTION("GOOGLETRANSLATE(C3875,""fr"",""en"")"),"#VALUE!")</f>
        <v>#VALUE!</v>
      </c>
    </row>
    <row r="3876" ht="15.75" customHeight="1">
      <c r="A3876" s="1" t="s">
        <v>8390</v>
      </c>
      <c r="B3876" s="1" t="s">
        <v>8391</v>
      </c>
      <c r="C3876" s="1" t="s">
        <v>8392</v>
      </c>
      <c r="D3876" s="1" t="s">
        <v>4162</v>
      </c>
      <c r="E3876" s="1" t="s">
        <v>10</v>
      </c>
      <c r="F3876" s="1" t="str">
        <f>IFERROR(__xludf.DUMMYFUNCTION("GOOGLETRANSLATE(C3876,""fr"",""en"")"),"#VALUE!")</f>
        <v>#VALUE!</v>
      </c>
    </row>
    <row r="3877" ht="15.75" customHeight="1">
      <c r="A3877" s="1" t="s">
        <v>8390</v>
      </c>
      <c r="B3877" s="1" t="s">
        <v>8393</v>
      </c>
      <c r="C3877" s="1" t="s">
        <v>8394</v>
      </c>
      <c r="D3877" s="1" t="s">
        <v>4162</v>
      </c>
      <c r="E3877" s="1" t="s">
        <v>10</v>
      </c>
      <c r="F3877" s="1" t="str">
        <f>IFERROR(__xludf.DUMMYFUNCTION("GOOGLETRANSLATE(C3877,""fr"",""en"")"),"#VALUE!")</f>
        <v>#VALUE!</v>
      </c>
    </row>
    <row r="3878" ht="15.75" customHeight="1">
      <c r="A3878" s="1" t="s">
        <v>8395</v>
      </c>
      <c r="B3878" s="1" t="s">
        <v>8396</v>
      </c>
      <c r="C3878" s="1" t="s">
        <v>8397</v>
      </c>
      <c r="D3878" s="1" t="s">
        <v>4162</v>
      </c>
      <c r="E3878" s="1" t="s">
        <v>10</v>
      </c>
      <c r="F3878" s="1" t="str">
        <f>IFERROR(__xludf.DUMMYFUNCTION("GOOGLETRANSLATE(C3878,""fr"",""en"")"),"#VALUE!")</f>
        <v>#VALUE!</v>
      </c>
    </row>
    <row r="3879" ht="15.75" customHeight="1">
      <c r="A3879" s="1" t="s">
        <v>8398</v>
      </c>
      <c r="B3879" s="1" t="s">
        <v>8399</v>
      </c>
      <c r="C3879" s="1" t="s">
        <v>8400</v>
      </c>
      <c r="D3879" s="1" t="s">
        <v>4162</v>
      </c>
      <c r="E3879" s="1" t="s">
        <v>10</v>
      </c>
      <c r="F3879" s="1" t="str">
        <f>IFERROR(__xludf.DUMMYFUNCTION("GOOGLETRANSLATE(C3879,""fr"",""en"")"),"#VALUE!")</f>
        <v>#VALUE!</v>
      </c>
    </row>
    <row r="3880" ht="15.75" customHeight="1">
      <c r="A3880" s="1" t="s">
        <v>3302</v>
      </c>
      <c r="B3880" s="1" t="s">
        <v>8401</v>
      </c>
      <c r="C3880" s="1" t="s">
        <v>8402</v>
      </c>
      <c r="D3880" s="1" t="s">
        <v>4162</v>
      </c>
      <c r="E3880" s="1" t="s">
        <v>10</v>
      </c>
      <c r="F3880" s="1" t="str">
        <f>IFERROR(__xludf.DUMMYFUNCTION("GOOGLETRANSLATE(C3880,""fr"",""en"")"),"#VALUE!")</f>
        <v>#VALUE!</v>
      </c>
    </row>
    <row r="3881" ht="15.75" customHeight="1">
      <c r="A3881" s="1" t="s">
        <v>8403</v>
      </c>
      <c r="B3881" s="1" t="s">
        <v>8404</v>
      </c>
      <c r="C3881" s="1" t="s">
        <v>8405</v>
      </c>
      <c r="D3881" s="1" t="s">
        <v>4162</v>
      </c>
      <c r="E3881" s="1" t="s">
        <v>10</v>
      </c>
      <c r="F3881" s="1" t="str">
        <f>IFERROR(__xludf.DUMMYFUNCTION("GOOGLETRANSLATE(C3881,""fr"",""en"")"),"#VALUE!")</f>
        <v>#VALUE!</v>
      </c>
    </row>
    <row r="3882" ht="15.75" customHeight="1">
      <c r="A3882" s="1" t="s">
        <v>8403</v>
      </c>
      <c r="B3882" s="1" t="s">
        <v>8406</v>
      </c>
      <c r="C3882" s="1" t="s">
        <v>8407</v>
      </c>
      <c r="D3882" s="1" t="s">
        <v>4162</v>
      </c>
      <c r="E3882" s="1" t="s">
        <v>10</v>
      </c>
      <c r="F3882" s="1" t="str">
        <f>IFERROR(__xludf.DUMMYFUNCTION("GOOGLETRANSLATE(C3882,""fr"",""en"")"),"#VALUE!")</f>
        <v>#VALUE!</v>
      </c>
    </row>
    <row r="3883" ht="15.75" customHeight="1">
      <c r="A3883" s="1" t="s">
        <v>3305</v>
      </c>
      <c r="B3883" s="1" t="s">
        <v>8408</v>
      </c>
      <c r="C3883" s="1" t="s">
        <v>8409</v>
      </c>
      <c r="D3883" s="1" t="s">
        <v>4162</v>
      </c>
      <c r="E3883" s="1" t="s">
        <v>10</v>
      </c>
      <c r="F3883" s="1" t="str">
        <f>IFERROR(__xludf.DUMMYFUNCTION("GOOGLETRANSLATE(C3883,""fr"",""en"")"),"#VALUE!")</f>
        <v>#VALUE!</v>
      </c>
    </row>
    <row r="3884" ht="15.75" customHeight="1">
      <c r="A3884" s="1" t="s">
        <v>3305</v>
      </c>
      <c r="B3884" s="1" t="s">
        <v>8410</v>
      </c>
      <c r="C3884" s="1" t="s">
        <v>8411</v>
      </c>
      <c r="D3884" s="1" t="s">
        <v>4162</v>
      </c>
      <c r="E3884" s="1" t="s">
        <v>10</v>
      </c>
      <c r="F3884" s="1" t="str">
        <f>IFERROR(__xludf.DUMMYFUNCTION("GOOGLETRANSLATE(C3884,""fr"",""en"")"),"#VALUE!")</f>
        <v>#VALUE!</v>
      </c>
    </row>
    <row r="3885" ht="15.75" customHeight="1">
      <c r="A3885" s="1" t="s">
        <v>8412</v>
      </c>
      <c r="B3885" s="1" t="s">
        <v>8413</v>
      </c>
      <c r="C3885" s="1" t="s">
        <v>8414</v>
      </c>
      <c r="D3885" s="1" t="s">
        <v>4162</v>
      </c>
      <c r="E3885" s="1" t="s">
        <v>10</v>
      </c>
      <c r="F3885" s="1" t="str">
        <f>IFERROR(__xludf.DUMMYFUNCTION("GOOGLETRANSLATE(C3885,""fr"",""en"")"),"#VALUE!")</f>
        <v>#VALUE!</v>
      </c>
    </row>
    <row r="3886" ht="15.75" customHeight="1">
      <c r="A3886" s="1" t="s">
        <v>8412</v>
      </c>
      <c r="B3886" s="1" t="s">
        <v>8415</v>
      </c>
      <c r="C3886" s="1" t="s">
        <v>8416</v>
      </c>
      <c r="D3886" s="1" t="s">
        <v>4162</v>
      </c>
      <c r="E3886" s="1" t="s">
        <v>10</v>
      </c>
      <c r="F3886" s="1" t="str">
        <f>IFERROR(__xludf.DUMMYFUNCTION("GOOGLETRANSLATE(C3886,""fr"",""en"")"),"#VALUE!")</f>
        <v>#VALUE!</v>
      </c>
    </row>
    <row r="3887" ht="15.75" customHeight="1">
      <c r="A3887" s="1" t="s">
        <v>8412</v>
      </c>
      <c r="B3887" s="1" t="s">
        <v>8417</v>
      </c>
      <c r="C3887" s="1" t="s">
        <v>8418</v>
      </c>
      <c r="D3887" s="1" t="s">
        <v>4162</v>
      </c>
      <c r="E3887" s="1" t="s">
        <v>10</v>
      </c>
      <c r="F3887" s="1" t="str">
        <f>IFERROR(__xludf.DUMMYFUNCTION("GOOGLETRANSLATE(C3887,""fr"",""en"")"),"#VALUE!")</f>
        <v>#VALUE!</v>
      </c>
    </row>
    <row r="3888" ht="15.75" customHeight="1">
      <c r="A3888" s="1" t="s">
        <v>3308</v>
      </c>
      <c r="B3888" s="1" t="s">
        <v>8419</v>
      </c>
      <c r="C3888" s="1" t="s">
        <v>8420</v>
      </c>
      <c r="D3888" s="1" t="s">
        <v>4162</v>
      </c>
      <c r="E3888" s="1" t="s">
        <v>10</v>
      </c>
      <c r="F3888" s="1" t="str">
        <f>IFERROR(__xludf.DUMMYFUNCTION("GOOGLETRANSLATE(C3888,""fr"",""en"")"),"#VALUE!")</f>
        <v>#VALUE!</v>
      </c>
    </row>
    <row r="3889" ht="15.75" customHeight="1">
      <c r="A3889" s="1" t="s">
        <v>3308</v>
      </c>
      <c r="B3889" s="1" t="s">
        <v>8421</v>
      </c>
      <c r="C3889" s="1" t="s">
        <v>8422</v>
      </c>
      <c r="D3889" s="1" t="s">
        <v>4162</v>
      </c>
      <c r="E3889" s="1" t="s">
        <v>10</v>
      </c>
      <c r="F3889" s="1" t="str">
        <f>IFERROR(__xludf.DUMMYFUNCTION("GOOGLETRANSLATE(C3889,""fr"",""en"")"),"#VALUE!")</f>
        <v>#VALUE!</v>
      </c>
    </row>
    <row r="3890" ht="15.75" customHeight="1">
      <c r="A3890" s="1" t="s">
        <v>3308</v>
      </c>
      <c r="B3890" s="1" t="s">
        <v>8423</v>
      </c>
      <c r="C3890" s="1" t="s">
        <v>8424</v>
      </c>
      <c r="D3890" s="1" t="s">
        <v>4162</v>
      </c>
      <c r="E3890" s="1" t="s">
        <v>10</v>
      </c>
      <c r="F3890" s="1" t="str">
        <f>IFERROR(__xludf.DUMMYFUNCTION("GOOGLETRANSLATE(C3890,""fr"",""en"")"),"#VALUE!")</f>
        <v>#VALUE!</v>
      </c>
    </row>
    <row r="3891" ht="15.75" customHeight="1">
      <c r="A3891" s="1" t="s">
        <v>3308</v>
      </c>
      <c r="B3891" s="1" t="s">
        <v>8425</v>
      </c>
      <c r="C3891" s="1" t="s">
        <v>8426</v>
      </c>
      <c r="D3891" s="1" t="s">
        <v>4162</v>
      </c>
      <c r="E3891" s="1" t="s">
        <v>10</v>
      </c>
      <c r="F3891" s="1" t="str">
        <f>IFERROR(__xludf.DUMMYFUNCTION("GOOGLETRANSLATE(C3891,""fr"",""en"")"),"#VALUE!")</f>
        <v>#VALUE!</v>
      </c>
    </row>
    <row r="3892" ht="15.75" customHeight="1">
      <c r="A3892" s="1" t="s">
        <v>3313</v>
      </c>
      <c r="B3892" s="1" t="s">
        <v>8427</v>
      </c>
      <c r="C3892" s="1" t="s">
        <v>8428</v>
      </c>
      <c r="D3892" s="1" t="s">
        <v>4162</v>
      </c>
      <c r="E3892" s="1" t="s">
        <v>10</v>
      </c>
      <c r="F3892" s="1" t="str">
        <f>IFERROR(__xludf.DUMMYFUNCTION("GOOGLETRANSLATE(C3892,""fr"",""en"")"),"#VALUE!")</f>
        <v>#VALUE!</v>
      </c>
    </row>
    <row r="3893" ht="15.75" customHeight="1">
      <c r="A3893" s="1" t="s">
        <v>3313</v>
      </c>
      <c r="B3893" s="1" t="s">
        <v>8429</v>
      </c>
      <c r="C3893" s="1" t="s">
        <v>8430</v>
      </c>
      <c r="D3893" s="1" t="s">
        <v>4162</v>
      </c>
      <c r="E3893" s="1" t="s">
        <v>10</v>
      </c>
      <c r="F3893" s="1" t="str">
        <f>IFERROR(__xludf.DUMMYFUNCTION("GOOGLETRANSLATE(C3893,""fr"",""en"")"),"#VALUE!")</f>
        <v>#VALUE!</v>
      </c>
    </row>
    <row r="3894" ht="15.75" customHeight="1">
      <c r="A3894" s="1" t="s">
        <v>3313</v>
      </c>
      <c r="B3894" s="1" t="s">
        <v>8431</v>
      </c>
      <c r="C3894" s="1" t="s">
        <v>8432</v>
      </c>
      <c r="D3894" s="1" t="s">
        <v>4162</v>
      </c>
      <c r="E3894" s="1" t="s">
        <v>10</v>
      </c>
      <c r="F3894" s="1" t="str">
        <f>IFERROR(__xludf.DUMMYFUNCTION("GOOGLETRANSLATE(C3894,""fr"",""en"")"),"#VALUE!")</f>
        <v>#VALUE!</v>
      </c>
    </row>
    <row r="3895" ht="15.75" customHeight="1">
      <c r="A3895" s="1" t="s">
        <v>3313</v>
      </c>
      <c r="B3895" s="1" t="s">
        <v>8433</v>
      </c>
      <c r="C3895" s="1" t="s">
        <v>8434</v>
      </c>
      <c r="D3895" s="1" t="s">
        <v>4162</v>
      </c>
      <c r="E3895" s="1" t="s">
        <v>10</v>
      </c>
      <c r="F3895" s="1" t="str">
        <f>IFERROR(__xludf.DUMMYFUNCTION("GOOGLETRANSLATE(C3895,""fr"",""en"")"),"#VALUE!")</f>
        <v>#VALUE!</v>
      </c>
    </row>
    <row r="3896" ht="15.75" customHeight="1">
      <c r="A3896" s="1" t="s">
        <v>3313</v>
      </c>
      <c r="B3896" s="1" t="s">
        <v>8435</v>
      </c>
      <c r="C3896" s="1" t="s">
        <v>8436</v>
      </c>
      <c r="D3896" s="1" t="s">
        <v>4162</v>
      </c>
      <c r="E3896" s="1" t="s">
        <v>10</v>
      </c>
      <c r="F3896" s="1" t="str">
        <f>IFERROR(__xludf.DUMMYFUNCTION("GOOGLETRANSLATE(C3896,""fr"",""en"")"),"#VALUE!")</f>
        <v>#VALUE!</v>
      </c>
    </row>
    <row r="3897" ht="15.75" customHeight="1">
      <c r="A3897" s="1" t="s">
        <v>8437</v>
      </c>
      <c r="B3897" s="1" t="s">
        <v>8438</v>
      </c>
      <c r="C3897" s="1" t="s">
        <v>8439</v>
      </c>
      <c r="D3897" s="1" t="s">
        <v>4162</v>
      </c>
      <c r="E3897" s="1" t="s">
        <v>10</v>
      </c>
      <c r="F3897" s="1" t="str">
        <f>IFERROR(__xludf.DUMMYFUNCTION("GOOGLETRANSLATE(C3897,""fr"",""en"")"),"#VALUE!")</f>
        <v>#VALUE!</v>
      </c>
    </row>
    <row r="3898" ht="15.75" customHeight="1">
      <c r="A3898" s="1" t="s">
        <v>8437</v>
      </c>
      <c r="B3898" s="1" t="s">
        <v>8440</v>
      </c>
      <c r="C3898" s="1" t="s">
        <v>8441</v>
      </c>
      <c r="D3898" s="1" t="s">
        <v>4162</v>
      </c>
      <c r="E3898" s="1" t="s">
        <v>10</v>
      </c>
      <c r="F3898" s="1" t="str">
        <f>IFERROR(__xludf.DUMMYFUNCTION("GOOGLETRANSLATE(C3898,""fr"",""en"")"),"I am satisfied with the price proposals and the speed of the quote, I recommend the passage by Lelynx. I think I subscribe after receiving the quote")</f>
        <v>I am satisfied with the price proposals and the speed of the quote, I recommend the passage by Lelynx. I think I subscribe after receiving the quote</v>
      </c>
    </row>
    <row r="3899" ht="15.75" customHeight="1">
      <c r="A3899" s="1" t="s">
        <v>8437</v>
      </c>
      <c r="B3899" s="1" t="s">
        <v>8442</v>
      </c>
      <c r="C3899" s="1" t="s">
        <v>8443</v>
      </c>
      <c r="D3899" s="1" t="s">
        <v>4162</v>
      </c>
      <c r="E3899" s="1" t="s">
        <v>10</v>
      </c>
      <c r="F3899" s="1" t="str">
        <f>IFERROR(__xludf.DUMMYFUNCTION("GOOGLETRANSLATE(C3899,""fr"",""en"")"),"#VALUE!")</f>
        <v>#VALUE!</v>
      </c>
    </row>
    <row r="3900" ht="15.75" customHeight="1">
      <c r="A3900" s="1" t="s">
        <v>8437</v>
      </c>
      <c r="B3900" s="1" t="s">
        <v>8444</v>
      </c>
      <c r="C3900" s="1" t="s">
        <v>8445</v>
      </c>
      <c r="D3900" s="1" t="s">
        <v>4162</v>
      </c>
      <c r="E3900" s="1" t="s">
        <v>10</v>
      </c>
      <c r="F3900" s="1" t="str">
        <f>IFERROR(__xludf.DUMMYFUNCTION("GOOGLETRANSLATE(C3900,""fr"",""en"")"),"#VALUE!")</f>
        <v>#VALUE!</v>
      </c>
    </row>
    <row r="3901" ht="15.75" customHeight="1">
      <c r="A3901" s="1" t="s">
        <v>8446</v>
      </c>
      <c r="B3901" s="1" t="s">
        <v>8447</v>
      </c>
      <c r="C3901" s="1" t="s">
        <v>8448</v>
      </c>
      <c r="D3901" s="1" t="s">
        <v>4162</v>
      </c>
      <c r="E3901" s="1" t="s">
        <v>10</v>
      </c>
      <c r="F3901" s="1" t="str">
        <f>IFERROR(__xludf.DUMMYFUNCTION("GOOGLETRANSLATE(C3901,""fr"",""en"")"),"#VALUE!")</f>
        <v>#VALUE!</v>
      </c>
    </row>
    <row r="3902" ht="15.75" customHeight="1">
      <c r="A3902" s="1" t="s">
        <v>8446</v>
      </c>
      <c r="B3902" s="1" t="s">
        <v>8449</v>
      </c>
      <c r="C3902" s="1" t="s">
        <v>8450</v>
      </c>
      <c r="D3902" s="1" t="s">
        <v>4162</v>
      </c>
      <c r="E3902" s="1" t="s">
        <v>10</v>
      </c>
      <c r="F3902" s="1" t="str">
        <f>IFERROR(__xludf.DUMMYFUNCTION("GOOGLETRANSLATE(C3902,""fr"",""en"")"),"#VALUE!")</f>
        <v>#VALUE!</v>
      </c>
    </row>
    <row r="3903" ht="15.75" customHeight="1">
      <c r="A3903" s="1" t="s">
        <v>8446</v>
      </c>
      <c r="B3903" s="1" t="s">
        <v>8451</v>
      </c>
      <c r="C3903" s="1" t="s">
        <v>8452</v>
      </c>
      <c r="D3903" s="1" t="s">
        <v>4162</v>
      </c>
      <c r="E3903" s="1" t="s">
        <v>10</v>
      </c>
      <c r="F3903" s="1" t="str">
        <f>IFERROR(__xludf.DUMMYFUNCTION("GOOGLETRANSLATE(C3903,""fr"",""en"")"),"#VALUE!")</f>
        <v>#VALUE!</v>
      </c>
    </row>
    <row r="3904" ht="15.75" customHeight="1">
      <c r="A3904" s="1" t="s">
        <v>8446</v>
      </c>
      <c r="B3904" s="1" t="s">
        <v>8453</v>
      </c>
      <c r="C3904" s="1" t="s">
        <v>8454</v>
      </c>
      <c r="D3904" s="1" t="s">
        <v>4162</v>
      </c>
      <c r="E3904" s="1" t="s">
        <v>10</v>
      </c>
      <c r="F3904" s="1" t="str">
        <f>IFERROR(__xludf.DUMMYFUNCTION("GOOGLETRANSLATE(C3904,""fr"",""en"")"),"#VALUE!")</f>
        <v>#VALUE!</v>
      </c>
    </row>
    <row r="3905" ht="15.75" customHeight="1">
      <c r="A3905" s="1" t="s">
        <v>8446</v>
      </c>
      <c r="B3905" s="1" t="s">
        <v>8455</v>
      </c>
      <c r="C3905" s="1" t="s">
        <v>8456</v>
      </c>
      <c r="D3905" s="1" t="s">
        <v>4162</v>
      </c>
      <c r="E3905" s="1" t="s">
        <v>10</v>
      </c>
      <c r="F3905" s="1" t="str">
        <f>IFERROR(__xludf.DUMMYFUNCTION("GOOGLETRANSLATE(C3905,""fr"",""en"")"),"#VALUE!")</f>
        <v>#VALUE!</v>
      </c>
    </row>
    <row r="3906" ht="15.75" customHeight="1">
      <c r="A3906" s="1" t="s">
        <v>3316</v>
      </c>
      <c r="B3906" s="1" t="s">
        <v>8457</v>
      </c>
      <c r="C3906" s="1" t="s">
        <v>8458</v>
      </c>
      <c r="D3906" s="1" t="s">
        <v>4162</v>
      </c>
      <c r="E3906" s="1" t="s">
        <v>10</v>
      </c>
      <c r="F3906" s="1" t="str">
        <f>IFERROR(__xludf.DUMMYFUNCTION("GOOGLETRANSLATE(C3906,""fr"",""en"")"),"#VALUE!")</f>
        <v>#VALUE!</v>
      </c>
    </row>
    <row r="3907" ht="15.75" customHeight="1">
      <c r="A3907" s="1" t="s">
        <v>3316</v>
      </c>
      <c r="B3907" s="1" t="s">
        <v>8459</v>
      </c>
      <c r="C3907" s="1" t="s">
        <v>8460</v>
      </c>
      <c r="D3907" s="1" t="s">
        <v>4162</v>
      </c>
      <c r="E3907" s="1" t="s">
        <v>10</v>
      </c>
      <c r="F3907" s="1" t="str">
        <f>IFERROR(__xludf.DUMMYFUNCTION("GOOGLETRANSLATE(C3907,""fr"",""en"")"),"#VALUE!")</f>
        <v>#VALUE!</v>
      </c>
    </row>
    <row r="3908" ht="15.75" customHeight="1">
      <c r="A3908" s="1" t="s">
        <v>3316</v>
      </c>
      <c r="B3908" s="1" t="s">
        <v>8461</v>
      </c>
      <c r="C3908" s="1" t="s">
        <v>8462</v>
      </c>
      <c r="D3908" s="1" t="s">
        <v>4162</v>
      </c>
      <c r="E3908" s="1" t="s">
        <v>10</v>
      </c>
      <c r="F3908" s="1" t="str">
        <f>IFERROR(__xludf.DUMMYFUNCTION("GOOGLETRANSLATE(C3908,""fr"",""en"")"),"#VALUE!")</f>
        <v>#VALUE!</v>
      </c>
    </row>
    <row r="3909" ht="15.75" customHeight="1">
      <c r="A3909" s="1" t="s">
        <v>3316</v>
      </c>
      <c r="B3909" s="1" t="s">
        <v>8463</v>
      </c>
      <c r="C3909" s="1" t="s">
        <v>8464</v>
      </c>
      <c r="D3909" s="1" t="s">
        <v>4162</v>
      </c>
      <c r="E3909" s="1" t="s">
        <v>10</v>
      </c>
      <c r="F3909" s="1" t="str">
        <f>IFERROR(__xludf.DUMMYFUNCTION("GOOGLETRANSLATE(C3909,""fr"",""en"")"),"#VALUE!")</f>
        <v>#VALUE!</v>
      </c>
    </row>
    <row r="3910" ht="15.75" customHeight="1">
      <c r="A3910" s="1" t="s">
        <v>3316</v>
      </c>
      <c r="B3910" s="1" t="s">
        <v>8465</v>
      </c>
      <c r="C3910" s="1" t="s">
        <v>8466</v>
      </c>
      <c r="D3910" s="1" t="s">
        <v>4162</v>
      </c>
      <c r="E3910" s="1" t="s">
        <v>10</v>
      </c>
      <c r="F3910" s="1" t="str">
        <f>IFERROR(__xludf.DUMMYFUNCTION("GOOGLETRANSLATE(C3910,""fr"",""en"")"),"#VALUE!")</f>
        <v>#VALUE!</v>
      </c>
    </row>
    <row r="3911" ht="15.75" customHeight="1">
      <c r="A3911" s="1" t="s">
        <v>3322</v>
      </c>
      <c r="B3911" s="1" t="s">
        <v>8467</v>
      </c>
      <c r="C3911" s="1" t="s">
        <v>8468</v>
      </c>
      <c r="D3911" s="1" t="s">
        <v>4162</v>
      </c>
      <c r="E3911" s="1" t="s">
        <v>10</v>
      </c>
      <c r="F3911" s="1" t="str">
        <f>IFERROR(__xludf.DUMMYFUNCTION("GOOGLETRANSLATE(C3911,""fr"",""en"")"),"#VALUE!")</f>
        <v>#VALUE!</v>
      </c>
    </row>
    <row r="3912" ht="15.75" customHeight="1">
      <c r="A3912" s="1" t="s">
        <v>8469</v>
      </c>
      <c r="B3912" s="1" t="s">
        <v>8470</v>
      </c>
      <c r="C3912" s="1" t="s">
        <v>8471</v>
      </c>
      <c r="D3912" s="1" t="s">
        <v>4162</v>
      </c>
      <c r="E3912" s="1" t="s">
        <v>10</v>
      </c>
      <c r="F3912" s="1" t="str">
        <f>IFERROR(__xludf.DUMMYFUNCTION("GOOGLETRANSLATE(C3912,""fr"",""en"")"),"#VALUE!")</f>
        <v>#VALUE!</v>
      </c>
    </row>
    <row r="3913" ht="15.75" customHeight="1">
      <c r="A3913" s="1" t="s">
        <v>8469</v>
      </c>
      <c r="B3913" s="1" t="s">
        <v>8472</v>
      </c>
      <c r="C3913" s="1" t="s">
        <v>8473</v>
      </c>
      <c r="D3913" s="1" t="s">
        <v>4162</v>
      </c>
      <c r="E3913" s="1" t="s">
        <v>10</v>
      </c>
      <c r="F3913" s="1" t="str">
        <f>IFERROR(__xludf.DUMMYFUNCTION("GOOGLETRANSLATE(C3913,""fr"",""en"")"),"#VALUE!")</f>
        <v>#VALUE!</v>
      </c>
    </row>
    <row r="3914" ht="15.75" customHeight="1">
      <c r="A3914" s="1" t="s">
        <v>8474</v>
      </c>
      <c r="B3914" s="1" t="s">
        <v>8475</v>
      </c>
      <c r="C3914" s="1" t="s">
        <v>8476</v>
      </c>
      <c r="D3914" s="1" t="s">
        <v>4162</v>
      </c>
      <c r="E3914" s="1" t="s">
        <v>10</v>
      </c>
      <c r="F3914" s="1" t="str">
        <f>IFERROR(__xludf.DUMMYFUNCTION("GOOGLETRANSLATE(C3914,""fr"",""en"")"),"#VALUE!")</f>
        <v>#VALUE!</v>
      </c>
    </row>
    <row r="3915" ht="15.75" customHeight="1">
      <c r="A3915" s="1" t="s">
        <v>8474</v>
      </c>
      <c r="B3915" s="1" t="s">
        <v>8477</v>
      </c>
      <c r="C3915" s="1" t="s">
        <v>8478</v>
      </c>
      <c r="D3915" s="1" t="s">
        <v>4162</v>
      </c>
      <c r="E3915" s="1" t="s">
        <v>10</v>
      </c>
      <c r="F3915" s="1" t="str">
        <f>IFERROR(__xludf.DUMMYFUNCTION("GOOGLETRANSLATE(C3915,""fr"",""en"")"),"#VALUE!")</f>
        <v>#VALUE!</v>
      </c>
    </row>
    <row r="3916" ht="15.75" customHeight="1">
      <c r="A3916" s="1" t="s">
        <v>8474</v>
      </c>
      <c r="B3916" s="1" t="s">
        <v>8479</v>
      </c>
      <c r="C3916" s="1" t="s">
        <v>8480</v>
      </c>
      <c r="D3916" s="1" t="s">
        <v>4162</v>
      </c>
      <c r="E3916" s="1" t="s">
        <v>10</v>
      </c>
      <c r="F3916" s="1" t="str">
        <f>IFERROR(__xludf.DUMMYFUNCTION("GOOGLETRANSLATE(C3916,""fr"",""en"")"),"#VALUE!")</f>
        <v>#VALUE!</v>
      </c>
    </row>
    <row r="3917" ht="15.75" customHeight="1">
      <c r="A3917" s="1" t="s">
        <v>8481</v>
      </c>
      <c r="B3917" s="1" t="s">
        <v>8482</v>
      </c>
      <c r="C3917" s="1" t="s">
        <v>8483</v>
      </c>
      <c r="D3917" s="1" t="s">
        <v>4162</v>
      </c>
      <c r="E3917" s="1" t="s">
        <v>10</v>
      </c>
      <c r="F3917" s="1" t="str">
        <f>IFERROR(__xludf.DUMMYFUNCTION("GOOGLETRANSLATE(C3917,""fr"",""en"")"),"I am satisfied with the price compared to all that is guaranteed, especially after comparing the competition. I am a student and it is reassuring to be well guaranteed and at a good price.")</f>
        <v>I am satisfied with the price compared to all that is guaranteed, especially after comparing the competition. I am a student and it is reassuring to be well guaranteed and at a good price.</v>
      </c>
    </row>
    <row r="3918" ht="15.75" customHeight="1">
      <c r="A3918" s="1" t="s">
        <v>8481</v>
      </c>
      <c r="B3918" s="1" t="s">
        <v>8484</v>
      </c>
      <c r="C3918" s="1" t="s">
        <v>8485</v>
      </c>
      <c r="D3918" s="1" t="s">
        <v>4162</v>
      </c>
      <c r="E3918" s="1" t="s">
        <v>10</v>
      </c>
      <c r="F3918" s="1" t="str">
        <f>IFERROR(__xludf.DUMMYFUNCTION("GOOGLETRANSLATE(C3918,""fr"",""en"")"),"#VALUE!")</f>
        <v>#VALUE!</v>
      </c>
    </row>
    <row r="3919" ht="15.75" customHeight="1">
      <c r="A3919" s="1" t="s">
        <v>8481</v>
      </c>
      <c r="B3919" s="1" t="s">
        <v>8486</v>
      </c>
      <c r="C3919" s="1" t="s">
        <v>8487</v>
      </c>
      <c r="D3919" s="1" t="s">
        <v>4162</v>
      </c>
      <c r="E3919" s="1" t="s">
        <v>10</v>
      </c>
      <c r="F3919" s="1" t="str">
        <f>IFERROR(__xludf.DUMMYFUNCTION("GOOGLETRANSLATE(C3919,""fr"",""en"")"),"#VALUE!")</f>
        <v>#VALUE!</v>
      </c>
    </row>
    <row r="3920" ht="15.75" customHeight="1">
      <c r="A3920" s="1" t="s">
        <v>8481</v>
      </c>
      <c r="B3920" s="1" t="s">
        <v>8488</v>
      </c>
      <c r="C3920" s="1" t="s">
        <v>8489</v>
      </c>
      <c r="D3920" s="1" t="s">
        <v>4162</v>
      </c>
      <c r="E3920" s="1" t="s">
        <v>10</v>
      </c>
      <c r="F3920" s="1" t="str">
        <f>IFERROR(__xludf.DUMMYFUNCTION("GOOGLETRANSLATE(C3920,""fr"",""en"")"),"#VALUE!")</f>
        <v>#VALUE!</v>
      </c>
    </row>
    <row r="3921" ht="15.75" customHeight="1">
      <c r="A3921" s="1" t="s">
        <v>8490</v>
      </c>
      <c r="B3921" s="1" t="s">
        <v>8491</v>
      </c>
      <c r="C3921" s="1" t="s">
        <v>8492</v>
      </c>
      <c r="D3921" s="1" t="s">
        <v>4162</v>
      </c>
      <c r="E3921" s="1" t="s">
        <v>10</v>
      </c>
      <c r="F3921" s="1" t="str">
        <f>IFERROR(__xludf.DUMMYFUNCTION("GOOGLETRANSLATE(C3921,""fr"",""en"")"),"#VALUE!")</f>
        <v>#VALUE!</v>
      </c>
    </row>
    <row r="3922" ht="15.75" customHeight="1">
      <c r="A3922" s="1" t="s">
        <v>8490</v>
      </c>
      <c r="B3922" s="1" t="s">
        <v>8493</v>
      </c>
      <c r="C3922" s="1" t="s">
        <v>8494</v>
      </c>
      <c r="D3922" s="1" t="s">
        <v>4162</v>
      </c>
      <c r="E3922" s="1" t="s">
        <v>10</v>
      </c>
      <c r="F3922" s="1" t="str">
        <f>IFERROR(__xludf.DUMMYFUNCTION("GOOGLETRANSLATE(C3922,""fr"",""en"")"),"#VALUE!")</f>
        <v>#VALUE!</v>
      </c>
    </row>
    <row r="3923" ht="15.75" customHeight="1">
      <c r="A3923" s="1" t="s">
        <v>8490</v>
      </c>
      <c r="B3923" s="1" t="s">
        <v>8495</v>
      </c>
      <c r="C3923" s="1" t="s">
        <v>8496</v>
      </c>
      <c r="D3923" s="1" t="s">
        <v>4162</v>
      </c>
      <c r="E3923" s="1" t="s">
        <v>10</v>
      </c>
      <c r="F3923" s="1" t="str">
        <f>IFERROR(__xludf.DUMMYFUNCTION("GOOGLETRANSLATE(C3923,""fr"",""en"")"),"#VALUE!")</f>
        <v>#VALUE!</v>
      </c>
    </row>
    <row r="3924" ht="15.75" customHeight="1">
      <c r="A3924" s="1" t="s">
        <v>8490</v>
      </c>
      <c r="B3924" s="1" t="s">
        <v>8497</v>
      </c>
      <c r="C3924" s="1" t="s">
        <v>8498</v>
      </c>
      <c r="D3924" s="1" t="s">
        <v>4162</v>
      </c>
      <c r="E3924" s="1" t="s">
        <v>10</v>
      </c>
      <c r="F3924" s="1" t="str">
        <f>IFERROR(__xludf.DUMMYFUNCTION("GOOGLETRANSLATE(C3924,""fr"",""en"")"),"#VALUE!")</f>
        <v>#VALUE!</v>
      </c>
    </row>
    <row r="3925" ht="15.75" customHeight="1">
      <c r="A3925" s="1" t="s">
        <v>8490</v>
      </c>
      <c r="B3925" s="1" t="s">
        <v>8499</v>
      </c>
      <c r="C3925" s="1" t="s">
        <v>8500</v>
      </c>
      <c r="D3925" s="1" t="s">
        <v>4162</v>
      </c>
      <c r="E3925" s="1" t="s">
        <v>10</v>
      </c>
      <c r="F3925" s="1" t="str">
        <f>IFERROR(__xludf.DUMMYFUNCTION("GOOGLETRANSLATE(C3925,""fr"",""en"")"),"#VALUE!")</f>
        <v>#VALUE!</v>
      </c>
    </row>
    <row r="3926" ht="15.75" customHeight="1">
      <c r="A3926" s="1" t="s">
        <v>8490</v>
      </c>
      <c r="B3926" s="1" t="s">
        <v>8501</v>
      </c>
      <c r="C3926" s="1" t="s">
        <v>8502</v>
      </c>
      <c r="D3926" s="1" t="s">
        <v>4162</v>
      </c>
      <c r="E3926" s="1" t="s">
        <v>10</v>
      </c>
      <c r="F3926" s="1" t="str">
        <f>IFERROR(__xludf.DUMMYFUNCTION("GOOGLETRANSLATE(C3926,""fr"",""en"")"),"#VALUE!")</f>
        <v>#VALUE!</v>
      </c>
    </row>
    <row r="3927" ht="15.75" customHeight="1">
      <c r="A3927" s="1" t="s">
        <v>8490</v>
      </c>
      <c r="B3927" s="1" t="s">
        <v>8503</v>
      </c>
      <c r="C3927" s="1" t="s">
        <v>8504</v>
      </c>
      <c r="D3927" s="1" t="s">
        <v>4162</v>
      </c>
      <c r="E3927" s="1" t="s">
        <v>10</v>
      </c>
      <c r="F3927" s="1" t="str">
        <f>IFERROR(__xludf.DUMMYFUNCTION("GOOGLETRANSLATE(C3927,""fr"",""en"")"),"#VALUE!")</f>
        <v>#VALUE!</v>
      </c>
    </row>
    <row r="3928" ht="15.75" customHeight="1">
      <c r="A3928" s="1" t="s">
        <v>8490</v>
      </c>
      <c r="B3928" s="1" t="s">
        <v>8505</v>
      </c>
      <c r="C3928" s="1" t="s">
        <v>8506</v>
      </c>
      <c r="D3928" s="1" t="s">
        <v>4162</v>
      </c>
      <c r="E3928" s="1" t="s">
        <v>10</v>
      </c>
      <c r="F3928" s="1" t="str">
        <f>IFERROR(__xludf.DUMMYFUNCTION("GOOGLETRANSLATE(C3928,""fr"",""en"")"),"#VALUE!")</f>
        <v>#VALUE!</v>
      </c>
    </row>
    <row r="3929" ht="15.75" customHeight="1">
      <c r="A3929" s="1" t="s">
        <v>8490</v>
      </c>
      <c r="B3929" s="1" t="s">
        <v>8507</v>
      </c>
      <c r="C3929" s="1" t="s">
        <v>8508</v>
      </c>
      <c r="D3929" s="1" t="s">
        <v>4162</v>
      </c>
      <c r="E3929" s="1" t="s">
        <v>10</v>
      </c>
      <c r="F3929" s="1" t="str">
        <f>IFERROR(__xludf.DUMMYFUNCTION("GOOGLETRANSLATE(C3929,""fr"",""en"")"),"#VALUE!")</f>
        <v>#VALUE!</v>
      </c>
    </row>
    <row r="3930" ht="15.75" customHeight="1">
      <c r="A3930" s="1" t="s">
        <v>8490</v>
      </c>
      <c r="B3930" s="1" t="s">
        <v>8509</v>
      </c>
      <c r="C3930" s="1" t="s">
        <v>8510</v>
      </c>
      <c r="D3930" s="1" t="s">
        <v>4162</v>
      </c>
      <c r="E3930" s="1" t="s">
        <v>10</v>
      </c>
      <c r="F3930" s="1" t="str">
        <f>IFERROR(__xludf.DUMMYFUNCTION("GOOGLETRANSLATE(C3930,""fr"",""en"")"),"#VALUE!")</f>
        <v>#VALUE!</v>
      </c>
    </row>
    <row r="3931" ht="15.75" customHeight="1">
      <c r="A3931" s="1" t="s">
        <v>8490</v>
      </c>
      <c r="B3931" s="1" t="s">
        <v>8511</v>
      </c>
      <c r="C3931" s="1" t="s">
        <v>8512</v>
      </c>
      <c r="D3931" s="1" t="s">
        <v>4162</v>
      </c>
      <c r="E3931" s="1" t="s">
        <v>10</v>
      </c>
      <c r="F3931" s="1" t="str">
        <f>IFERROR(__xludf.DUMMYFUNCTION("GOOGLETRANSLATE(C3931,""fr"",""en"")"),"#VALUE!")</f>
        <v>#VALUE!</v>
      </c>
    </row>
    <row r="3932" ht="15.75" customHeight="1">
      <c r="A3932" s="1" t="s">
        <v>3329</v>
      </c>
      <c r="B3932" s="1" t="s">
        <v>8513</v>
      </c>
      <c r="C3932" s="1" t="s">
        <v>8514</v>
      </c>
      <c r="D3932" s="1" t="s">
        <v>4162</v>
      </c>
      <c r="E3932" s="1" t="s">
        <v>10</v>
      </c>
      <c r="F3932" s="1" t="str">
        <f>IFERROR(__xludf.DUMMYFUNCTION("GOOGLETRANSLATE(C3932,""fr"",""en"")"),"#VALUE!")</f>
        <v>#VALUE!</v>
      </c>
    </row>
    <row r="3933" ht="15.75" customHeight="1">
      <c r="A3933" s="1" t="s">
        <v>3332</v>
      </c>
      <c r="B3933" s="1" t="s">
        <v>8515</v>
      </c>
      <c r="C3933" s="1" t="s">
        <v>8516</v>
      </c>
      <c r="D3933" s="1" t="s">
        <v>4162</v>
      </c>
      <c r="E3933" s="1" t="s">
        <v>10</v>
      </c>
      <c r="F3933" s="1" t="str">
        <f>IFERROR(__xludf.DUMMYFUNCTION("GOOGLETRANSLATE(C3933,""fr"",""en"")"),"#VALUE!")</f>
        <v>#VALUE!</v>
      </c>
    </row>
    <row r="3934" ht="15.75" customHeight="1">
      <c r="A3934" s="1" t="s">
        <v>3332</v>
      </c>
      <c r="B3934" s="1" t="s">
        <v>8517</v>
      </c>
      <c r="C3934" s="1" t="s">
        <v>8518</v>
      </c>
      <c r="D3934" s="1" t="s">
        <v>4162</v>
      </c>
      <c r="E3934" s="1" t="s">
        <v>10</v>
      </c>
      <c r="F3934" s="1" t="str">
        <f>IFERROR(__xludf.DUMMYFUNCTION("GOOGLETRANSLATE(C3934,""fr"",""en"")"),"#VALUE!")</f>
        <v>#VALUE!</v>
      </c>
    </row>
    <row r="3935" ht="15.75" customHeight="1">
      <c r="A3935" s="1" t="s">
        <v>3332</v>
      </c>
      <c r="B3935" s="1" t="s">
        <v>8519</v>
      </c>
      <c r="C3935" s="1" t="s">
        <v>8520</v>
      </c>
      <c r="D3935" s="1" t="s">
        <v>4162</v>
      </c>
      <c r="E3935" s="1" t="s">
        <v>10</v>
      </c>
      <c r="F3935" s="1" t="str">
        <f>IFERROR(__xludf.DUMMYFUNCTION("GOOGLETRANSLATE(C3935,""fr"",""en"")"),"#VALUE!")</f>
        <v>#VALUE!</v>
      </c>
    </row>
    <row r="3936" ht="15.75" customHeight="1">
      <c r="A3936" s="1" t="s">
        <v>3332</v>
      </c>
      <c r="B3936" s="1" t="s">
        <v>8521</v>
      </c>
      <c r="C3936" s="1" t="s">
        <v>8522</v>
      </c>
      <c r="D3936" s="1" t="s">
        <v>4162</v>
      </c>
      <c r="E3936" s="1" t="s">
        <v>10</v>
      </c>
      <c r="F3936" s="1" t="str">
        <f>IFERROR(__xludf.DUMMYFUNCTION("GOOGLETRANSLATE(C3936,""fr"",""en"")"),"#VALUE!")</f>
        <v>#VALUE!</v>
      </c>
    </row>
    <row r="3937" ht="15.75" customHeight="1">
      <c r="A3937" s="1" t="s">
        <v>3332</v>
      </c>
      <c r="B3937" s="1" t="s">
        <v>8523</v>
      </c>
      <c r="C3937" s="1" t="s">
        <v>8524</v>
      </c>
      <c r="D3937" s="1" t="s">
        <v>4162</v>
      </c>
      <c r="E3937" s="1" t="s">
        <v>10</v>
      </c>
      <c r="F3937" s="1" t="str">
        <f>IFERROR(__xludf.DUMMYFUNCTION("GOOGLETRANSLATE(C3937,""fr"",""en"")"),"#VALUE!")</f>
        <v>#VALUE!</v>
      </c>
    </row>
    <row r="3938" ht="15.75" customHeight="1">
      <c r="A3938" s="1" t="s">
        <v>8525</v>
      </c>
      <c r="B3938" s="1" t="s">
        <v>8526</v>
      </c>
      <c r="C3938" s="1" t="s">
        <v>8527</v>
      </c>
      <c r="D3938" s="1" t="s">
        <v>4162</v>
      </c>
      <c r="E3938" s="1" t="s">
        <v>10</v>
      </c>
      <c r="F3938" s="1" t="str">
        <f>IFERROR(__xludf.DUMMYFUNCTION("GOOGLETRANSLATE(C3938,""fr"",""en"")"),"#VALUE!")</f>
        <v>#VALUE!</v>
      </c>
    </row>
    <row r="3939" ht="15.75" customHeight="1">
      <c r="A3939" s="1" t="s">
        <v>8525</v>
      </c>
      <c r="B3939" s="1" t="s">
        <v>8528</v>
      </c>
      <c r="C3939" s="1" t="s">
        <v>8529</v>
      </c>
      <c r="D3939" s="1" t="s">
        <v>4162</v>
      </c>
      <c r="E3939" s="1" t="s">
        <v>10</v>
      </c>
      <c r="F3939" s="1" t="str">
        <f>IFERROR(__xludf.DUMMYFUNCTION("GOOGLETRANSLATE(C3939,""fr"",""en"")"),"#VALUE!")</f>
        <v>#VALUE!</v>
      </c>
    </row>
    <row r="3940" ht="15.75" customHeight="1">
      <c r="A3940" s="1" t="s">
        <v>8525</v>
      </c>
      <c r="B3940" s="1" t="s">
        <v>8530</v>
      </c>
      <c r="C3940" s="1" t="s">
        <v>8531</v>
      </c>
      <c r="D3940" s="1" t="s">
        <v>4162</v>
      </c>
      <c r="E3940" s="1" t="s">
        <v>10</v>
      </c>
      <c r="F3940" s="1" t="str">
        <f>IFERROR(__xludf.DUMMYFUNCTION("GOOGLETRANSLATE(C3940,""fr"",""en"")"),"#VALUE!")</f>
        <v>#VALUE!</v>
      </c>
    </row>
    <row r="3941" ht="15.75" customHeight="1">
      <c r="A3941" s="1" t="s">
        <v>8525</v>
      </c>
      <c r="B3941" s="1" t="s">
        <v>8532</v>
      </c>
      <c r="C3941" s="1" t="s">
        <v>8533</v>
      </c>
      <c r="D3941" s="1" t="s">
        <v>4162</v>
      </c>
      <c r="E3941" s="1" t="s">
        <v>10</v>
      </c>
      <c r="F3941" s="1" t="str">
        <f>IFERROR(__xludf.DUMMYFUNCTION("GOOGLETRANSLATE(C3941,""fr"",""en"")"),"#VALUE!")</f>
        <v>#VALUE!</v>
      </c>
    </row>
    <row r="3942" ht="15.75" customHeight="1">
      <c r="A3942" s="1" t="s">
        <v>8525</v>
      </c>
      <c r="B3942" s="1" t="s">
        <v>8534</v>
      </c>
      <c r="C3942" s="1" t="s">
        <v>8535</v>
      </c>
      <c r="D3942" s="1" t="s">
        <v>4162</v>
      </c>
      <c r="E3942" s="1" t="s">
        <v>10</v>
      </c>
      <c r="F3942" s="1" t="str">
        <f>IFERROR(__xludf.DUMMYFUNCTION("GOOGLETRANSLATE(C3942,""fr"",""en"")"),"#VALUE!")</f>
        <v>#VALUE!</v>
      </c>
    </row>
    <row r="3943" ht="15.75" customHeight="1">
      <c r="A3943" s="1" t="s">
        <v>8525</v>
      </c>
      <c r="B3943" s="1" t="s">
        <v>8536</v>
      </c>
      <c r="C3943" s="1" t="s">
        <v>8537</v>
      </c>
      <c r="D3943" s="1" t="s">
        <v>4162</v>
      </c>
      <c r="E3943" s="1" t="s">
        <v>10</v>
      </c>
      <c r="F3943" s="1" t="str">
        <f>IFERROR(__xludf.DUMMYFUNCTION("GOOGLETRANSLATE(C3943,""fr"",""en"")"),"#VALUE!")</f>
        <v>#VALUE!</v>
      </c>
    </row>
    <row r="3944" ht="15.75" customHeight="1">
      <c r="A3944" s="1" t="s">
        <v>3335</v>
      </c>
      <c r="B3944" s="1" t="s">
        <v>8538</v>
      </c>
      <c r="C3944" s="1" t="s">
        <v>8539</v>
      </c>
      <c r="D3944" s="1" t="s">
        <v>4162</v>
      </c>
      <c r="E3944" s="1" t="s">
        <v>10</v>
      </c>
      <c r="F3944" s="1" t="str">
        <f>IFERROR(__xludf.DUMMYFUNCTION("GOOGLETRANSLATE(C3944,""fr"",""en"")"),"#VALUE!")</f>
        <v>#VALUE!</v>
      </c>
    </row>
    <row r="3945" ht="15.75" customHeight="1">
      <c r="A3945" s="1" t="s">
        <v>8540</v>
      </c>
      <c r="B3945" s="1" t="s">
        <v>8541</v>
      </c>
      <c r="C3945" s="1" t="s">
        <v>8542</v>
      </c>
      <c r="D3945" s="1" t="s">
        <v>4162</v>
      </c>
      <c r="E3945" s="1" t="s">
        <v>10</v>
      </c>
      <c r="F3945" s="1" t="str">
        <f>IFERROR(__xludf.DUMMYFUNCTION("GOOGLETRANSLATE(C3945,""fr"",""en"")"),"#VALUE!")</f>
        <v>#VALUE!</v>
      </c>
    </row>
    <row r="3946" ht="15.75" customHeight="1">
      <c r="A3946" s="1" t="s">
        <v>8540</v>
      </c>
      <c r="B3946" s="1" t="s">
        <v>8543</v>
      </c>
      <c r="C3946" s="1" t="s">
        <v>8544</v>
      </c>
      <c r="D3946" s="1" t="s">
        <v>4162</v>
      </c>
      <c r="E3946" s="1" t="s">
        <v>10</v>
      </c>
      <c r="F3946" s="1" t="str">
        <f>IFERROR(__xludf.DUMMYFUNCTION("GOOGLETRANSLATE(C3946,""fr"",""en"")"),"#VALUE!")</f>
        <v>#VALUE!</v>
      </c>
    </row>
    <row r="3947" ht="15.75" customHeight="1">
      <c r="A3947" s="1" t="s">
        <v>8540</v>
      </c>
      <c r="B3947" s="1" t="s">
        <v>8545</v>
      </c>
      <c r="C3947" s="1" t="s">
        <v>8546</v>
      </c>
      <c r="D3947" s="1" t="s">
        <v>4162</v>
      </c>
      <c r="E3947" s="1" t="s">
        <v>10</v>
      </c>
      <c r="F3947" s="1" t="str">
        <f>IFERROR(__xludf.DUMMYFUNCTION("GOOGLETRANSLATE(C3947,""fr"",""en"")"),"#VALUE!")</f>
        <v>#VALUE!</v>
      </c>
    </row>
    <row r="3948" ht="15.75" customHeight="1">
      <c r="A3948" s="1" t="s">
        <v>8540</v>
      </c>
      <c r="B3948" s="1" t="s">
        <v>8547</v>
      </c>
      <c r="C3948" s="1" t="s">
        <v>8548</v>
      </c>
      <c r="D3948" s="1" t="s">
        <v>4162</v>
      </c>
      <c r="E3948" s="1" t="s">
        <v>10</v>
      </c>
      <c r="F3948" s="1" t="str">
        <f>IFERROR(__xludf.DUMMYFUNCTION("GOOGLETRANSLATE(C3948,""fr"",""en"")"),"#VALUE!")</f>
        <v>#VALUE!</v>
      </c>
    </row>
    <row r="3949" ht="15.75" customHeight="1">
      <c r="A3949" s="1" t="s">
        <v>8540</v>
      </c>
      <c r="B3949" s="1" t="s">
        <v>8549</v>
      </c>
      <c r="C3949" s="1" t="s">
        <v>8550</v>
      </c>
      <c r="D3949" s="1" t="s">
        <v>4162</v>
      </c>
      <c r="E3949" s="1" t="s">
        <v>10</v>
      </c>
      <c r="F3949" s="1" t="str">
        <f>IFERROR(__xludf.DUMMYFUNCTION("GOOGLETRANSLATE(C3949,""fr"",""en"")"),"#VALUE!")</f>
        <v>#VALUE!</v>
      </c>
    </row>
    <row r="3950" ht="15.75" customHeight="1">
      <c r="A3950" s="1" t="s">
        <v>8551</v>
      </c>
      <c r="B3950" s="1" t="s">
        <v>8552</v>
      </c>
      <c r="C3950" s="1" t="s">
        <v>8553</v>
      </c>
      <c r="D3950" s="1" t="s">
        <v>4162</v>
      </c>
      <c r="E3950" s="1" t="s">
        <v>10</v>
      </c>
      <c r="F3950" s="1" t="str">
        <f>IFERROR(__xludf.DUMMYFUNCTION("GOOGLETRANSLATE(C3950,""fr"",""en"")"),"The simulation seems correct to me, the site is well done, it's fast but I expect other quotes to be sure, thank you direct insurance!
    J.L.")</f>
        <v>The simulation seems correct to me, the site is well done, it's fast but I expect other quotes to be sure, thank you direct insurance!
    J.L.</v>
      </c>
    </row>
    <row r="3951" ht="15.75" customHeight="1">
      <c r="A3951" s="1" t="s">
        <v>8551</v>
      </c>
      <c r="B3951" s="1" t="s">
        <v>8554</v>
      </c>
      <c r="C3951" s="1" t="s">
        <v>8555</v>
      </c>
      <c r="D3951" s="1" t="s">
        <v>4162</v>
      </c>
      <c r="E3951" s="1" t="s">
        <v>10</v>
      </c>
      <c r="F3951" s="1" t="str">
        <f>IFERROR(__xludf.DUMMYFUNCTION("GOOGLETRANSLATE(C3951,""fr"",""en"")"),"#VALUE!")</f>
        <v>#VALUE!</v>
      </c>
    </row>
    <row r="3952" ht="15.75" customHeight="1">
      <c r="A3952" s="1" t="s">
        <v>8551</v>
      </c>
      <c r="B3952" s="1" t="s">
        <v>8465</v>
      </c>
      <c r="C3952" s="1" t="s">
        <v>8556</v>
      </c>
      <c r="D3952" s="1" t="s">
        <v>4162</v>
      </c>
      <c r="E3952" s="1" t="s">
        <v>10</v>
      </c>
      <c r="F3952" s="1" t="str">
        <f>IFERROR(__xludf.DUMMYFUNCTION("GOOGLETRANSLATE(C3952,""fr"",""en"")"),"#VALUE!")</f>
        <v>#VALUE!</v>
      </c>
    </row>
    <row r="3953" ht="15.75" customHeight="1">
      <c r="A3953" s="1" t="s">
        <v>8557</v>
      </c>
      <c r="B3953" s="1" t="s">
        <v>8558</v>
      </c>
      <c r="C3953" s="1" t="s">
        <v>8559</v>
      </c>
      <c r="D3953" s="1" t="s">
        <v>4162</v>
      </c>
      <c r="E3953" s="1" t="s">
        <v>10</v>
      </c>
      <c r="F3953" s="1" t="str">
        <f>IFERROR(__xludf.DUMMYFUNCTION("GOOGLETRANSLATE(C3953,""fr"",""en"")"),"#VALUE!")</f>
        <v>#VALUE!</v>
      </c>
    </row>
    <row r="3954" ht="15.75" customHeight="1">
      <c r="A3954" s="1" t="s">
        <v>8557</v>
      </c>
      <c r="B3954" s="1" t="s">
        <v>8560</v>
      </c>
      <c r="C3954" s="1" t="s">
        <v>8561</v>
      </c>
      <c r="D3954" s="1" t="s">
        <v>4162</v>
      </c>
      <c r="E3954" s="1" t="s">
        <v>10</v>
      </c>
      <c r="F3954" s="1" t="str">
        <f>IFERROR(__xludf.DUMMYFUNCTION("GOOGLETRANSLATE(C3954,""fr"",""en"")"),"#VALUE!")</f>
        <v>#VALUE!</v>
      </c>
    </row>
    <row r="3955" ht="15.75" customHeight="1">
      <c r="A3955" s="1" t="s">
        <v>8557</v>
      </c>
      <c r="B3955" s="1" t="s">
        <v>8562</v>
      </c>
      <c r="C3955" s="1" t="s">
        <v>8563</v>
      </c>
      <c r="D3955" s="1" t="s">
        <v>4162</v>
      </c>
      <c r="E3955" s="1" t="s">
        <v>10</v>
      </c>
      <c r="F3955" s="1" t="str">
        <f>IFERROR(__xludf.DUMMYFUNCTION("GOOGLETRANSLATE(C3955,""fr"",""en"")"),"#VALUE!")</f>
        <v>#VALUE!</v>
      </c>
    </row>
    <row r="3956" ht="15.75" customHeight="1">
      <c r="A3956" s="1" t="s">
        <v>8557</v>
      </c>
      <c r="B3956" s="1" t="s">
        <v>8564</v>
      </c>
      <c r="C3956" s="1" t="s">
        <v>8565</v>
      </c>
      <c r="D3956" s="1" t="s">
        <v>4162</v>
      </c>
      <c r="E3956" s="1" t="s">
        <v>10</v>
      </c>
      <c r="F3956" s="1" t="str">
        <f>IFERROR(__xludf.DUMMYFUNCTION("GOOGLETRANSLATE(C3956,""fr"",""en"")"),"#VALUE!")</f>
        <v>#VALUE!</v>
      </c>
    </row>
    <row r="3957" ht="15.75" customHeight="1">
      <c r="A3957" s="1" t="s">
        <v>8557</v>
      </c>
      <c r="B3957" s="1" t="s">
        <v>8566</v>
      </c>
      <c r="C3957" s="1" t="s">
        <v>8567</v>
      </c>
      <c r="D3957" s="1" t="s">
        <v>4162</v>
      </c>
      <c r="E3957" s="1" t="s">
        <v>10</v>
      </c>
      <c r="F3957" s="1" t="str">
        <f>IFERROR(__xludf.DUMMYFUNCTION("GOOGLETRANSLATE(C3957,""fr"",""en"")"),"#VALUE!")</f>
        <v>#VALUE!</v>
      </c>
    </row>
    <row r="3958" ht="15.75" customHeight="1">
      <c r="A3958" s="1" t="s">
        <v>8557</v>
      </c>
      <c r="B3958" s="1" t="s">
        <v>8568</v>
      </c>
      <c r="C3958" s="1" t="s">
        <v>8569</v>
      </c>
      <c r="D3958" s="1" t="s">
        <v>4162</v>
      </c>
      <c r="E3958" s="1" t="s">
        <v>10</v>
      </c>
      <c r="F3958" s="1" t="str">
        <f>IFERROR(__xludf.DUMMYFUNCTION("GOOGLETRANSLATE(C3958,""fr"",""en"")"),"#VALUE!")</f>
        <v>#VALUE!</v>
      </c>
    </row>
    <row r="3959" ht="15.75" customHeight="1">
      <c r="A3959" s="1" t="s">
        <v>8557</v>
      </c>
      <c r="B3959" s="1" t="s">
        <v>8570</v>
      </c>
      <c r="C3959" s="1" t="s">
        <v>8571</v>
      </c>
      <c r="D3959" s="1" t="s">
        <v>4162</v>
      </c>
      <c r="E3959" s="1" t="s">
        <v>10</v>
      </c>
      <c r="F3959" s="1" t="str">
        <f>IFERROR(__xludf.DUMMYFUNCTION("GOOGLETRANSLATE(C3959,""fr"",""en"")"),"#VALUE!")</f>
        <v>#VALUE!</v>
      </c>
    </row>
    <row r="3960" ht="15.75" customHeight="1">
      <c r="A3960" s="1" t="s">
        <v>8572</v>
      </c>
      <c r="B3960" s="1" t="s">
        <v>8573</v>
      </c>
      <c r="C3960" s="1" t="s">
        <v>8574</v>
      </c>
      <c r="D3960" s="1" t="s">
        <v>4162</v>
      </c>
      <c r="E3960" s="1" t="s">
        <v>10</v>
      </c>
      <c r="F3960" s="1" t="str">
        <f>IFERROR(__xludf.DUMMYFUNCTION("GOOGLETRANSLATE(C3960,""fr"",""en"")"),"#VALUE!")</f>
        <v>#VALUE!</v>
      </c>
    </row>
    <row r="3961" ht="15.75" customHeight="1">
      <c r="A3961" s="1" t="s">
        <v>8572</v>
      </c>
      <c r="B3961" s="1" t="s">
        <v>8575</v>
      </c>
      <c r="C3961" s="1" t="s">
        <v>8576</v>
      </c>
      <c r="D3961" s="1" t="s">
        <v>4162</v>
      </c>
      <c r="E3961" s="1" t="s">
        <v>10</v>
      </c>
      <c r="F3961" s="1" t="str">
        <f>IFERROR(__xludf.DUMMYFUNCTION("GOOGLETRANSLATE(C3961,""fr"",""en"")"),"#VALUE!")</f>
        <v>#VALUE!</v>
      </c>
    </row>
    <row r="3962" ht="15.75" customHeight="1">
      <c r="A3962" s="1" t="s">
        <v>8577</v>
      </c>
      <c r="B3962" s="1" t="s">
        <v>8578</v>
      </c>
      <c r="C3962" s="1" t="s">
        <v>8579</v>
      </c>
      <c r="D3962" s="1" t="s">
        <v>4162</v>
      </c>
      <c r="E3962" s="1" t="s">
        <v>10</v>
      </c>
      <c r="F3962" s="1" t="str">
        <f>IFERROR(__xludf.DUMMYFUNCTION("GOOGLETRANSLATE(C3962,""fr"",""en"")"),"#VALUE!")</f>
        <v>#VALUE!</v>
      </c>
    </row>
    <row r="3963" ht="15.75" customHeight="1">
      <c r="A3963" s="1" t="s">
        <v>8577</v>
      </c>
      <c r="B3963" s="1" t="s">
        <v>8580</v>
      </c>
      <c r="C3963" s="1" t="s">
        <v>8581</v>
      </c>
      <c r="D3963" s="1" t="s">
        <v>4162</v>
      </c>
      <c r="E3963" s="1" t="s">
        <v>10</v>
      </c>
      <c r="F3963" s="1" t="str">
        <f>IFERROR(__xludf.DUMMYFUNCTION("GOOGLETRANSLATE(C3963,""fr"",""en"")"),"#VALUE!")</f>
        <v>#VALUE!</v>
      </c>
    </row>
    <row r="3964" ht="15.75" customHeight="1">
      <c r="A3964" s="1" t="s">
        <v>8577</v>
      </c>
      <c r="B3964" s="1" t="s">
        <v>8582</v>
      </c>
      <c r="C3964" s="1" t="s">
        <v>8583</v>
      </c>
      <c r="D3964" s="1" t="s">
        <v>4162</v>
      </c>
      <c r="E3964" s="1" t="s">
        <v>10</v>
      </c>
      <c r="F3964" s="1" t="str">
        <f>IFERROR(__xludf.DUMMYFUNCTION("GOOGLETRANSLATE(C3964,""fr"",""en"")"),"#VALUE!")</f>
        <v>#VALUE!</v>
      </c>
    </row>
    <row r="3965" ht="15.75" customHeight="1">
      <c r="A3965" s="1" t="s">
        <v>3338</v>
      </c>
      <c r="B3965" s="1" t="s">
        <v>8584</v>
      </c>
      <c r="C3965" s="1" t="s">
        <v>8585</v>
      </c>
      <c r="D3965" s="1" t="s">
        <v>4162</v>
      </c>
      <c r="E3965" s="1" t="s">
        <v>10</v>
      </c>
      <c r="F3965" s="1" t="str">
        <f>IFERROR(__xludf.DUMMYFUNCTION("GOOGLETRANSLATE(C3965,""fr"",""en"")"),"#VALUE!")</f>
        <v>#VALUE!</v>
      </c>
    </row>
    <row r="3966" ht="15.75" customHeight="1">
      <c r="A3966" s="1" t="s">
        <v>3338</v>
      </c>
      <c r="B3966" s="1" t="s">
        <v>8586</v>
      </c>
      <c r="C3966" s="1" t="s">
        <v>8587</v>
      </c>
      <c r="D3966" s="1" t="s">
        <v>4162</v>
      </c>
      <c r="E3966" s="1" t="s">
        <v>10</v>
      </c>
      <c r="F3966" s="1" t="str">
        <f>IFERROR(__xludf.DUMMYFUNCTION("GOOGLETRANSLATE(C3966,""fr"",""en"")"),"#VALUE!")</f>
        <v>#VALUE!</v>
      </c>
    </row>
    <row r="3967" ht="15.75" customHeight="1">
      <c r="A3967" s="1" t="s">
        <v>3338</v>
      </c>
      <c r="B3967" s="1" t="s">
        <v>8588</v>
      </c>
      <c r="C3967" s="1" t="s">
        <v>8589</v>
      </c>
      <c r="D3967" s="1" t="s">
        <v>4162</v>
      </c>
      <c r="E3967" s="1" t="s">
        <v>10</v>
      </c>
      <c r="F3967" s="1" t="str">
        <f>IFERROR(__xludf.DUMMYFUNCTION("GOOGLETRANSLATE(C3967,""fr"",""en"")"),"#VALUE!")</f>
        <v>#VALUE!</v>
      </c>
    </row>
    <row r="3968" ht="15.75" customHeight="1">
      <c r="A3968" s="1" t="s">
        <v>3338</v>
      </c>
      <c r="B3968" s="1" t="s">
        <v>8590</v>
      </c>
      <c r="C3968" s="1" t="s">
        <v>8591</v>
      </c>
      <c r="D3968" s="1" t="s">
        <v>4162</v>
      </c>
      <c r="E3968" s="1" t="s">
        <v>10</v>
      </c>
      <c r="F3968" s="1" t="str">
        <f>IFERROR(__xludf.DUMMYFUNCTION("GOOGLETRANSLATE(C3968,""fr"",""en"")"),"#VALUE!")</f>
        <v>#VALUE!</v>
      </c>
    </row>
    <row r="3969" ht="15.75" customHeight="1">
      <c r="A3969" s="1" t="s">
        <v>8592</v>
      </c>
      <c r="B3969" s="1" t="s">
        <v>8593</v>
      </c>
      <c r="C3969" s="1" t="s">
        <v>8594</v>
      </c>
      <c r="D3969" s="1" t="s">
        <v>4162</v>
      </c>
      <c r="E3969" s="1" t="s">
        <v>10</v>
      </c>
      <c r="F3969" s="1" t="str">
        <f>IFERROR(__xludf.DUMMYFUNCTION("GOOGLETRANSLATE(C3969,""fr"",""en"")"),"#VALUE!")</f>
        <v>#VALUE!</v>
      </c>
    </row>
    <row r="3970" ht="15.75" customHeight="1">
      <c r="A3970" s="1" t="s">
        <v>8595</v>
      </c>
      <c r="B3970" s="1" t="s">
        <v>8596</v>
      </c>
      <c r="C3970" s="1" t="s">
        <v>8597</v>
      </c>
      <c r="D3970" s="1" t="s">
        <v>4162</v>
      </c>
      <c r="E3970" s="1" t="s">
        <v>10</v>
      </c>
      <c r="F3970" s="1" t="str">
        <f>IFERROR(__xludf.DUMMYFUNCTION("GOOGLETRANSLATE(C3970,""fr"",""en"")"),"#VALUE!")</f>
        <v>#VALUE!</v>
      </c>
    </row>
    <row r="3971" ht="15.75" customHeight="1">
      <c r="A3971" s="1" t="s">
        <v>8595</v>
      </c>
      <c r="B3971" s="1" t="s">
        <v>8598</v>
      </c>
      <c r="C3971" s="1" t="s">
        <v>8599</v>
      </c>
      <c r="D3971" s="1" t="s">
        <v>4162</v>
      </c>
      <c r="E3971" s="1" t="s">
        <v>10</v>
      </c>
      <c r="F3971" s="1" t="str">
        <f>IFERROR(__xludf.DUMMYFUNCTION("GOOGLETRANSLATE(C3971,""fr"",""en"")"),"#VALUE!")</f>
        <v>#VALUE!</v>
      </c>
    </row>
    <row r="3972" ht="15.75" customHeight="1">
      <c r="A3972" s="1" t="s">
        <v>8600</v>
      </c>
      <c r="B3972" s="1" t="s">
        <v>8601</v>
      </c>
      <c r="C3972" s="1" t="s">
        <v>8602</v>
      </c>
      <c r="D3972" s="1" t="s">
        <v>4162</v>
      </c>
      <c r="E3972" s="1" t="s">
        <v>10</v>
      </c>
      <c r="F3972" s="1" t="str">
        <f>IFERROR(__xludf.DUMMYFUNCTION("GOOGLETRANSLATE(C3972,""fr"",""en"")"),"#VALUE!")</f>
        <v>#VALUE!</v>
      </c>
    </row>
    <row r="3973" ht="15.75" customHeight="1">
      <c r="A3973" s="1" t="s">
        <v>8600</v>
      </c>
      <c r="B3973" s="1" t="s">
        <v>8603</v>
      </c>
      <c r="C3973" s="1" t="s">
        <v>8604</v>
      </c>
      <c r="D3973" s="1" t="s">
        <v>4162</v>
      </c>
      <c r="E3973" s="1" t="s">
        <v>10</v>
      </c>
      <c r="F3973" s="1" t="str">
        <f>IFERROR(__xludf.DUMMYFUNCTION("GOOGLETRANSLATE(C3973,""fr"",""en"")"),"#VALUE!")</f>
        <v>#VALUE!</v>
      </c>
    </row>
    <row r="3974" ht="15.75" customHeight="1">
      <c r="A3974" s="1" t="s">
        <v>8600</v>
      </c>
      <c r="B3974" s="1" t="s">
        <v>8605</v>
      </c>
      <c r="C3974" s="1" t="s">
        <v>8606</v>
      </c>
      <c r="D3974" s="1" t="s">
        <v>4162</v>
      </c>
      <c r="E3974" s="1" t="s">
        <v>10</v>
      </c>
      <c r="F3974" s="1" t="str">
        <f>IFERROR(__xludf.DUMMYFUNCTION("GOOGLETRANSLATE(C3974,""fr"",""en"")"),"#VALUE!")</f>
        <v>#VALUE!</v>
      </c>
    </row>
    <row r="3975" ht="15.75" customHeight="1">
      <c r="A3975" s="1" t="s">
        <v>8607</v>
      </c>
      <c r="B3975" s="1" t="s">
        <v>8608</v>
      </c>
      <c r="C3975" s="1" t="s">
        <v>8609</v>
      </c>
      <c r="D3975" s="1" t="s">
        <v>4162</v>
      </c>
      <c r="E3975" s="1" t="s">
        <v>10</v>
      </c>
      <c r="F3975" s="1" t="str">
        <f>IFERROR(__xludf.DUMMYFUNCTION("GOOGLETRANSLATE(C3975,""fr"",""en"")"),"#VALUE!")</f>
        <v>#VALUE!</v>
      </c>
    </row>
    <row r="3976" ht="15.75" customHeight="1">
      <c r="A3976" s="1" t="s">
        <v>8607</v>
      </c>
      <c r="B3976" s="1" t="s">
        <v>8610</v>
      </c>
      <c r="C3976" s="1" t="s">
        <v>8611</v>
      </c>
      <c r="D3976" s="1" t="s">
        <v>4162</v>
      </c>
      <c r="E3976" s="1" t="s">
        <v>10</v>
      </c>
      <c r="F3976" s="1" t="str">
        <f>IFERROR(__xludf.DUMMYFUNCTION("GOOGLETRANSLATE(C3976,""fr"",""en"")"),"#VALUE!")</f>
        <v>#VALUE!</v>
      </c>
    </row>
    <row r="3977" ht="15.75" customHeight="1">
      <c r="A3977" s="1" t="s">
        <v>8607</v>
      </c>
      <c r="B3977" s="1" t="s">
        <v>8612</v>
      </c>
      <c r="C3977" s="1" t="s">
        <v>8613</v>
      </c>
      <c r="D3977" s="1" t="s">
        <v>4162</v>
      </c>
      <c r="E3977" s="1" t="s">
        <v>10</v>
      </c>
      <c r="F3977" s="1" t="str">
        <f>IFERROR(__xludf.DUMMYFUNCTION("GOOGLETRANSLATE(C3977,""fr"",""en"")"),"#VALUE!")</f>
        <v>#VALUE!</v>
      </c>
    </row>
    <row r="3978" ht="15.75" customHeight="1">
      <c r="A3978" s="1" t="s">
        <v>8614</v>
      </c>
      <c r="B3978" s="1" t="s">
        <v>8615</v>
      </c>
      <c r="C3978" s="1" t="s">
        <v>8616</v>
      </c>
      <c r="D3978" s="1" t="s">
        <v>4162</v>
      </c>
      <c r="E3978" s="1" t="s">
        <v>10</v>
      </c>
      <c r="F3978" s="1" t="str">
        <f>IFERROR(__xludf.DUMMYFUNCTION("GOOGLETRANSLATE(C3978,""fr"",""en"")"),"#VALUE!")</f>
        <v>#VALUE!</v>
      </c>
    </row>
    <row r="3979" ht="15.75" customHeight="1">
      <c r="A3979" s="1" t="s">
        <v>8614</v>
      </c>
      <c r="B3979" s="1" t="s">
        <v>8617</v>
      </c>
      <c r="C3979" s="1" t="s">
        <v>8618</v>
      </c>
      <c r="D3979" s="1" t="s">
        <v>4162</v>
      </c>
      <c r="E3979" s="1" t="s">
        <v>10</v>
      </c>
      <c r="F3979" s="1" t="str">
        <f>IFERROR(__xludf.DUMMYFUNCTION("GOOGLETRANSLATE(C3979,""fr"",""en"")"),"#VALUE!")</f>
        <v>#VALUE!</v>
      </c>
    </row>
    <row r="3980" ht="15.75" customHeight="1">
      <c r="A3980" s="1" t="s">
        <v>8614</v>
      </c>
      <c r="B3980" s="1" t="s">
        <v>8619</v>
      </c>
      <c r="C3980" s="1" t="s">
        <v>8620</v>
      </c>
      <c r="D3980" s="1" t="s">
        <v>4162</v>
      </c>
      <c r="E3980" s="1" t="s">
        <v>10</v>
      </c>
      <c r="F3980" s="1" t="str">
        <f>IFERROR(__xludf.DUMMYFUNCTION("GOOGLETRANSLATE(C3980,""fr"",""en"")"),"#VALUE!")</f>
        <v>#VALUE!</v>
      </c>
    </row>
    <row r="3981" ht="15.75" customHeight="1">
      <c r="A3981" s="1" t="s">
        <v>8614</v>
      </c>
      <c r="B3981" s="1" t="s">
        <v>8621</v>
      </c>
      <c r="C3981" s="1" t="s">
        <v>8622</v>
      </c>
      <c r="D3981" s="1" t="s">
        <v>4162</v>
      </c>
      <c r="E3981" s="1" t="s">
        <v>10</v>
      </c>
      <c r="F3981" s="1" t="str">
        <f>IFERROR(__xludf.DUMMYFUNCTION("GOOGLETRANSLATE(C3981,""fr"",""en"")"),"#VALUE!")</f>
        <v>#VALUE!</v>
      </c>
    </row>
    <row r="3982" ht="15.75" customHeight="1">
      <c r="A3982" s="1" t="s">
        <v>8614</v>
      </c>
      <c r="B3982" s="1" t="s">
        <v>8623</v>
      </c>
      <c r="C3982" s="1" t="s">
        <v>8624</v>
      </c>
      <c r="D3982" s="1" t="s">
        <v>4162</v>
      </c>
      <c r="E3982" s="1" t="s">
        <v>10</v>
      </c>
      <c r="F3982" s="1" t="str">
        <f>IFERROR(__xludf.DUMMYFUNCTION("GOOGLETRANSLATE(C3982,""fr"",""en"")"),"#VALUE!")</f>
        <v>#VALUE!</v>
      </c>
    </row>
    <row r="3983" ht="15.75" customHeight="1">
      <c r="A3983" s="1" t="s">
        <v>8625</v>
      </c>
      <c r="B3983" s="1" t="s">
        <v>8626</v>
      </c>
      <c r="C3983" s="1" t="s">
        <v>8627</v>
      </c>
      <c r="D3983" s="1" t="s">
        <v>4162</v>
      </c>
      <c r="E3983" s="1" t="s">
        <v>10</v>
      </c>
      <c r="F3983" s="1" t="str">
        <f>IFERROR(__xludf.DUMMYFUNCTION("GOOGLETRANSLATE(C3983,""fr"",""en"")"),"#VALUE!")</f>
        <v>#VALUE!</v>
      </c>
    </row>
    <row r="3984" ht="15.75" customHeight="1">
      <c r="A3984" s="1" t="s">
        <v>8625</v>
      </c>
      <c r="B3984" s="1" t="s">
        <v>8628</v>
      </c>
      <c r="C3984" s="1" t="s">
        <v>8629</v>
      </c>
      <c r="D3984" s="1" t="s">
        <v>4162</v>
      </c>
      <c r="E3984" s="1" t="s">
        <v>10</v>
      </c>
      <c r="F3984" s="1" t="str">
        <f>IFERROR(__xludf.DUMMYFUNCTION("GOOGLETRANSLATE(C3984,""fr"",""en"")"),"#VALUE!")</f>
        <v>#VALUE!</v>
      </c>
    </row>
    <row r="3985" ht="15.75" customHeight="1">
      <c r="A3985" s="1" t="s">
        <v>8625</v>
      </c>
      <c r="B3985" s="1" t="s">
        <v>8630</v>
      </c>
      <c r="C3985" s="1" t="s">
        <v>8631</v>
      </c>
      <c r="D3985" s="1" t="s">
        <v>4162</v>
      </c>
      <c r="E3985" s="1" t="s">
        <v>10</v>
      </c>
      <c r="F3985" s="1" t="str">
        <f>IFERROR(__xludf.DUMMYFUNCTION("GOOGLETRANSLATE(C3985,""fr"",""en"")"),"#VALUE!")</f>
        <v>#VALUE!</v>
      </c>
    </row>
    <row r="3986" ht="15.75" customHeight="1">
      <c r="A3986" s="1" t="s">
        <v>8625</v>
      </c>
      <c r="B3986" s="1" t="s">
        <v>8632</v>
      </c>
      <c r="C3986" s="1" t="s">
        <v>8633</v>
      </c>
      <c r="D3986" s="1" t="s">
        <v>4162</v>
      </c>
      <c r="E3986" s="1" t="s">
        <v>10</v>
      </c>
      <c r="F3986" s="1" t="str">
        <f>IFERROR(__xludf.DUMMYFUNCTION("GOOGLETRANSLATE(C3986,""fr"",""en"")"),"#VALUE!")</f>
        <v>#VALUE!</v>
      </c>
    </row>
    <row r="3987" ht="15.75" customHeight="1">
      <c r="A3987" s="1" t="s">
        <v>8625</v>
      </c>
      <c r="B3987" s="1" t="s">
        <v>8634</v>
      </c>
      <c r="C3987" s="1" t="s">
        <v>8635</v>
      </c>
      <c r="D3987" s="1" t="s">
        <v>4162</v>
      </c>
      <c r="E3987" s="1" t="s">
        <v>10</v>
      </c>
      <c r="F3987" s="1" t="str">
        <f>IFERROR(__xludf.DUMMYFUNCTION("GOOGLETRANSLATE(C3987,""fr"",""en"")"),"#VALUE!")</f>
        <v>#VALUE!</v>
      </c>
    </row>
    <row r="3988" ht="15.75" customHeight="1">
      <c r="A3988" s="1" t="s">
        <v>8636</v>
      </c>
      <c r="B3988" s="1" t="s">
        <v>8637</v>
      </c>
      <c r="C3988" s="1" t="s">
        <v>8638</v>
      </c>
      <c r="D3988" s="1" t="s">
        <v>4162</v>
      </c>
      <c r="E3988" s="1" t="s">
        <v>10</v>
      </c>
      <c r="F3988" s="1" t="str">
        <f>IFERROR(__xludf.DUMMYFUNCTION("GOOGLETRANSLATE(C3988,""fr"",""en"")"),"#VALUE!")</f>
        <v>#VALUE!</v>
      </c>
    </row>
    <row r="3989" ht="15.75" customHeight="1">
      <c r="A3989" s="1" t="s">
        <v>8636</v>
      </c>
      <c r="B3989" s="1" t="s">
        <v>8639</v>
      </c>
      <c r="C3989" s="1" t="s">
        <v>8640</v>
      </c>
      <c r="D3989" s="1" t="s">
        <v>4162</v>
      </c>
      <c r="E3989" s="1" t="s">
        <v>10</v>
      </c>
      <c r="F3989" s="1" t="str">
        <f>IFERROR(__xludf.DUMMYFUNCTION("GOOGLETRANSLATE(C3989,""fr"",""en"")"),"#VALUE!")</f>
        <v>#VALUE!</v>
      </c>
    </row>
    <row r="3990" ht="15.75" customHeight="1">
      <c r="A3990" s="1" t="s">
        <v>8636</v>
      </c>
      <c r="B3990" s="1" t="s">
        <v>8641</v>
      </c>
      <c r="C3990" s="1" t="s">
        <v>8642</v>
      </c>
      <c r="D3990" s="1" t="s">
        <v>4162</v>
      </c>
      <c r="E3990" s="1" t="s">
        <v>10</v>
      </c>
      <c r="F3990" s="1" t="str">
        <f>IFERROR(__xludf.DUMMYFUNCTION("GOOGLETRANSLATE(C3990,""fr"",""en"")"),"#VALUE!")</f>
        <v>#VALUE!</v>
      </c>
    </row>
    <row r="3991" ht="15.75" customHeight="1">
      <c r="A3991" s="1" t="s">
        <v>8636</v>
      </c>
      <c r="B3991" s="1" t="s">
        <v>8643</v>
      </c>
      <c r="C3991" s="1" t="s">
        <v>8644</v>
      </c>
      <c r="D3991" s="1" t="s">
        <v>4162</v>
      </c>
      <c r="E3991" s="1" t="s">
        <v>10</v>
      </c>
      <c r="F3991" s="1" t="str">
        <f>IFERROR(__xludf.DUMMYFUNCTION("GOOGLETRANSLATE(C3991,""fr"",""en"")"),"#VALUE!")</f>
        <v>#VALUE!</v>
      </c>
    </row>
    <row r="3992" ht="15.75" customHeight="1">
      <c r="A3992" s="1" t="s">
        <v>3341</v>
      </c>
      <c r="B3992" s="1" t="s">
        <v>8645</v>
      </c>
      <c r="C3992" s="1" t="s">
        <v>8646</v>
      </c>
      <c r="D3992" s="1" t="s">
        <v>4162</v>
      </c>
      <c r="E3992" s="1" t="s">
        <v>10</v>
      </c>
      <c r="F3992" s="1" t="str">
        <f>IFERROR(__xludf.DUMMYFUNCTION("GOOGLETRANSLATE(C3992,""fr"",""en"")"),"#VALUE!")</f>
        <v>#VALUE!</v>
      </c>
    </row>
    <row r="3993" ht="15.75" customHeight="1">
      <c r="A3993" s="1" t="s">
        <v>3341</v>
      </c>
      <c r="B3993" s="1" t="s">
        <v>8647</v>
      </c>
      <c r="C3993" s="1" t="s">
        <v>8648</v>
      </c>
      <c r="D3993" s="1" t="s">
        <v>4162</v>
      </c>
      <c r="E3993" s="1" t="s">
        <v>10</v>
      </c>
      <c r="F3993" s="1" t="str">
        <f>IFERROR(__xludf.DUMMYFUNCTION("GOOGLETRANSLATE(C3993,""fr"",""en"")"),"#VALUE!")</f>
        <v>#VALUE!</v>
      </c>
    </row>
    <row r="3994" ht="15.75" customHeight="1">
      <c r="A3994" s="1" t="s">
        <v>3341</v>
      </c>
      <c r="B3994" s="1" t="s">
        <v>8649</v>
      </c>
      <c r="C3994" s="1" t="s">
        <v>8650</v>
      </c>
      <c r="D3994" s="1" t="s">
        <v>4162</v>
      </c>
      <c r="E3994" s="1" t="s">
        <v>10</v>
      </c>
      <c r="F3994" s="1" t="str">
        <f>IFERROR(__xludf.DUMMYFUNCTION("GOOGLETRANSLATE(C3994,""fr"",""en"")"),"#VALUE!")</f>
        <v>#VALUE!</v>
      </c>
    </row>
    <row r="3995" ht="15.75" customHeight="1">
      <c r="A3995" s="1" t="s">
        <v>3341</v>
      </c>
      <c r="B3995" s="1" t="s">
        <v>8651</v>
      </c>
      <c r="C3995" s="1" t="s">
        <v>8652</v>
      </c>
      <c r="D3995" s="1" t="s">
        <v>4162</v>
      </c>
      <c r="E3995" s="1" t="s">
        <v>10</v>
      </c>
      <c r="F3995" s="1" t="str">
        <f>IFERROR(__xludf.DUMMYFUNCTION("GOOGLETRANSLATE(C3995,""fr"",""en"")"),"#VALUE!")</f>
        <v>#VALUE!</v>
      </c>
    </row>
    <row r="3996" ht="15.75" customHeight="1">
      <c r="A3996" s="1" t="s">
        <v>3341</v>
      </c>
      <c r="B3996" s="1" t="s">
        <v>8653</v>
      </c>
      <c r="C3996" s="1" t="s">
        <v>8654</v>
      </c>
      <c r="D3996" s="1" t="s">
        <v>4162</v>
      </c>
      <c r="E3996" s="1" t="s">
        <v>10</v>
      </c>
      <c r="F3996" s="1" t="str">
        <f>IFERROR(__xludf.DUMMYFUNCTION("GOOGLETRANSLATE(C3996,""fr"",""en"")"),"#VALUE!")</f>
        <v>#VALUE!</v>
      </c>
    </row>
    <row r="3997" ht="15.75" customHeight="1">
      <c r="A3997" s="1" t="s">
        <v>3341</v>
      </c>
      <c r="B3997" s="1" t="s">
        <v>8655</v>
      </c>
      <c r="C3997" s="1" t="s">
        <v>8656</v>
      </c>
      <c r="D3997" s="1" t="s">
        <v>4162</v>
      </c>
      <c r="E3997" s="1" t="s">
        <v>10</v>
      </c>
      <c r="F3997" s="1" t="str">
        <f>IFERROR(__xludf.DUMMYFUNCTION("GOOGLETRANSLATE(C3997,""fr"",""en"")"),"#VALUE!")</f>
        <v>#VALUE!</v>
      </c>
    </row>
    <row r="3998" ht="15.75" customHeight="1">
      <c r="A3998" s="1" t="s">
        <v>3341</v>
      </c>
      <c r="B3998" s="1" t="s">
        <v>8657</v>
      </c>
      <c r="C3998" s="1" t="s">
        <v>8658</v>
      </c>
      <c r="D3998" s="1" t="s">
        <v>4162</v>
      </c>
      <c r="E3998" s="1" t="s">
        <v>10</v>
      </c>
      <c r="F3998" s="1" t="str">
        <f>IFERROR(__xludf.DUMMYFUNCTION("GOOGLETRANSLATE(C3998,""fr"",""en"")"),"#VALUE!")</f>
        <v>#VALUE!</v>
      </c>
    </row>
    <row r="3999" ht="15.75" customHeight="1">
      <c r="A3999" s="1" t="s">
        <v>8659</v>
      </c>
      <c r="B3999" s="1" t="s">
        <v>8660</v>
      </c>
      <c r="C3999" s="1" t="s">
        <v>8661</v>
      </c>
      <c r="D3999" s="1" t="s">
        <v>4162</v>
      </c>
      <c r="E3999" s="1" t="s">
        <v>10</v>
      </c>
      <c r="F3999" s="1" t="str">
        <f>IFERROR(__xludf.DUMMYFUNCTION("GOOGLETRANSLATE(C3999,""fr"",""en"")"),"#VALUE!")</f>
        <v>#VALUE!</v>
      </c>
    </row>
    <row r="4000" ht="15.75" customHeight="1">
      <c r="A4000" s="1" t="s">
        <v>3344</v>
      </c>
      <c r="B4000" s="1" t="s">
        <v>8662</v>
      </c>
      <c r="C4000" s="1" t="s">
        <v>8663</v>
      </c>
      <c r="D4000" s="1" t="s">
        <v>4162</v>
      </c>
      <c r="E4000" s="1" t="s">
        <v>10</v>
      </c>
      <c r="F4000" s="1" t="str">
        <f>IFERROR(__xludf.DUMMYFUNCTION("GOOGLETRANSLATE(C4000,""fr"",""en"")"),"#VALUE!")</f>
        <v>#VALUE!</v>
      </c>
    </row>
    <row r="4001" ht="15.75" customHeight="1">
      <c r="A4001" s="1" t="s">
        <v>3344</v>
      </c>
      <c r="B4001" s="1" t="s">
        <v>8664</v>
      </c>
      <c r="C4001" s="1" t="s">
        <v>8665</v>
      </c>
      <c r="D4001" s="1" t="s">
        <v>4162</v>
      </c>
      <c r="E4001" s="1" t="s">
        <v>10</v>
      </c>
      <c r="F4001" s="1" t="str">
        <f>IFERROR(__xludf.DUMMYFUNCTION("GOOGLETRANSLATE(C4001,""fr"",""en"")"),"#VALUE!")</f>
        <v>#VALUE!</v>
      </c>
    </row>
    <row r="4002" ht="15.75" customHeight="1">
      <c r="A4002" s="1" t="s">
        <v>3344</v>
      </c>
      <c r="B4002" s="1" t="s">
        <v>8666</v>
      </c>
      <c r="C4002" s="1" t="s">
        <v>8667</v>
      </c>
      <c r="D4002" s="1" t="s">
        <v>4162</v>
      </c>
      <c r="E4002" s="1" t="s">
        <v>10</v>
      </c>
      <c r="F4002" s="1" t="str">
        <f>IFERROR(__xludf.DUMMYFUNCTION("GOOGLETRANSLATE(C4002,""fr"",""en"")"),"#VALUE!")</f>
        <v>#VALUE!</v>
      </c>
    </row>
    <row r="4003" ht="15.75" customHeight="1">
      <c r="A4003" s="1" t="s">
        <v>3344</v>
      </c>
      <c r="B4003" s="1" t="s">
        <v>8668</v>
      </c>
      <c r="C4003" s="1" t="s">
        <v>8669</v>
      </c>
      <c r="D4003" s="1" t="s">
        <v>4162</v>
      </c>
      <c r="E4003" s="1" t="s">
        <v>10</v>
      </c>
      <c r="F4003" s="1" t="str">
        <f>IFERROR(__xludf.DUMMYFUNCTION("GOOGLETRANSLATE(C4003,""fr"",""en"")"),"#VALUE!")</f>
        <v>#VALUE!</v>
      </c>
    </row>
    <row r="4004" ht="15.75" customHeight="1">
      <c r="A4004" s="1" t="s">
        <v>3344</v>
      </c>
      <c r="B4004" s="1" t="s">
        <v>8670</v>
      </c>
      <c r="C4004" s="1" t="s">
        <v>8671</v>
      </c>
      <c r="D4004" s="1" t="s">
        <v>4162</v>
      </c>
      <c r="E4004" s="1" t="s">
        <v>10</v>
      </c>
      <c r="F4004" s="1" t="str">
        <f>IFERROR(__xludf.DUMMYFUNCTION("GOOGLETRANSLATE(C4004,""fr"",""en"")"),"#VALUE!")</f>
        <v>#VALUE!</v>
      </c>
    </row>
    <row r="4005" ht="15.75" customHeight="1">
      <c r="A4005" s="1" t="s">
        <v>3347</v>
      </c>
      <c r="B4005" s="1" t="s">
        <v>8672</v>
      </c>
      <c r="C4005" s="1" t="s">
        <v>8673</v>
      </c>
      <c r="D4005" s="1" t="s">
        <v>4162</v>
      </c>
      <c r="E4005" s="1" t="s">
        <v>10</v>
      </c>
      <c r="F4005" s="1" t="str">
        <f>IFERROR(__xludf.DUMMYFUNCTION("GOOGLETRANSLATE(C4005,""fr"",""en"")"),"#VALUE!")</f>
        <v>#VALUE!</v>
      </c>
    </row>
    <row r="4006" ht="15.75" customHeight="1">
      <c r="A4006" s="1" t="s">
        <v>3347</v>
      </c>
      <c r="B4006" s="1" t="s">
        <v>8674</v>
      </c>
      <c r="C4006" s="1" t="s">
        <v>8675</v>
      </c>
      <c r="D4006" s="1" t="s">
        <v>4162</v>
      </c>
      <c r="E4006" s="1" t="s">
        <v>10</v>
      </c>
      <c r="F4006" s="1" t="str">
        <f>IFERROR(__xludf.DUMMYFUNCTION("GOOGLETRANSLATE(C4006,""fr"",""en"")"),"#VALUE!")</f>
        <v>#VALUE!</v>
      </c>
    </row>
    <row r="4007" ht="15.75" customHeight="1">
      <c r="A4007" s="1" t="s">
        <v>3347</v>
      </c>
      <c r="B4007" s="1" t="s">
        <v>8676</v>
      </c>
      <c r="C4007" s="1" t="s">
        <v>8677</v>
      </c>
      <c r="D4007" s="1" t="s">
        <v>4162</v>
      </c>
      <c r="E4007" s="1" t="s">
        <v>10</v>
      </c>
      <c r="F4007" s="1" t="str">
        <f>IFERROR(__xludf.DUMMYFUNCTION("GOOGLETRANSLATE(C4007,""fr"",""en"")"),"#VALUE!")</f>
        <v>#VALUE!</v>
      </c>
    </row>
    <row r="4008" ht="15.75" customHeight="1">
      <c r="A4008" s="1" t="s">
        <v>8678</v>
      </c>
      <c r="B4008" s="1" t="s">
        <v>8679</v>
      </c>
      <c r="C4008" s="1" t="s">
        <v>8680</v>
      </c>
      <c r="D4008" s="1" t="s">
        <v>4162</v>
      </c>
      <c r="E4008" s="1" t="s">
        <v>10</v>
      </c>
      <c r="F4008" s="1" t="str">
        <f>IFERROR(__xludf.DUMMYFUNCTION("GOOGLETRANSLATE(C4008,""fr"",""en"")"),"#VALUE!")</f>
        <v>#VALUE!</v>
      </c>
    </row>
    <row r="4009" ht="15.75" customHeight="1">
      <c r="A4009" s="1" t="s">
        <v>8678</v>
      </c>
      <c r="B4009" s="1" t="s">
        <v>8681</v>
      </c>
      <c r="C4009" s="1" t="s">
        <v>8682</v>
      </c>
      <c r="D4009" s="1" t="s">
        <v>4162</v>
      </c>
      <c r="E4009" s="1" t="s">
        <v>10</v>
      </c>
      <c r="F4009" s="1" t="str">
        <f>IFERROR(__xludf.DUMMYFUNCTION("GOOGLETRANSLATE(C4009,""fr"",""en"")"),"#VALUE!")</f>
        <v>#VALUE!</v>
      </c>
    </row>
    <row r="4010" ht="15.75" customHeight="1">
      <c r="A4010" s="1" t="s">
        <v>8678</v>
      </c>
      <c r="B4010" s="1" t="s">
        <v>8683</v>
      </c>
      <c r="C4010" s="1" t="s">
        <v>8684</v>
      </c>
      <c r="D4010" s="1" t="s">
        <v>4162</v>
      </c>
      <c r="E4010" s="1" t="s">
        <v>10</v>
      </c>
      <c r="F4010" s="1" t="str">
        <f>IFERROR(__xludf.DUMMYFUNCTION("GOOGLETRANSLATE(C4010,""fr"",""en"")"),"#VALUE!")</f>
        <v>#VALUE!</v>
      </c>
    </row>
    <row r="4011" ht="15.75" customHeight="1">
      <c r="A4011" s="1" t="s">
        <v>8678</v>
      </c>
      <c r="B4011" s="1" t="s">
        <v>8685</v>
      </c>
      <c r="C4011" s="1" t="s">
        <v>8686</v>
      </c>
      <c r="D4011" s="1" t="s">
        <v>4162</v>
      </c>
      <c r="E4011" s="1" t="s">
        <v>10</v>
      </c>
      <c r="F4011" s="1" t="str">
        <f>IFERROR(__xludf.DUMMYFUNCTION("GOOGLETRANSLATE(C4011,""fr"",""en"")"),"#VALUE!")</f>
        <v>#VALUE!</v>
      </c>
    </row>
    <row r="4012" ht="15.75" customHeight="1">
      <c r="A4012" s="1" t="s">
        <v>8678</v>
      </c>
      <c r="B4012" s="1" t="s">
        <v>8687</v>
      </c>
      <c r="C4012" s="1" t="s">
        <v>8688</v>
      </c>
      <c r="D4012" s="1" t="s">
        <v>4162</v>
      </c>
      <c r="E4012" s="1" t="s">
        <v>10</v>
      </c>
      <c r="F4012" s="1" t="str">
        <f>IFERROR(__xludf.DUMMYFUNCTION("GOOGLETRANSLATE(C4012,""fr"",""en"")"),"#VALUE!")</f>
        <v>#VALUE!</v>
      </c>
    </row>
    <row r="4013" ht="15.75" customHeight="1">
      <c r="A4013" s="1" t="s">
        <v>8678</v>
      </c>
      <c r="B4013" s="1" t="s">
        <v>8689</v>
      </c>
      <c r="C4013" s="1" t="s">
        <v>8690</v>
      </c>
      <c r="D4013" s="1" t="s">
        <v>4162</v>
      </c>
      <c r="E4013" s="1" t="s">
        <v>10</v>
      </c>
      <c r="F4013" s="1" t="str">
        <f>IFERROR(__xludf.DUMMYFUNCTION("GOOGLETRANSLATE(C4013,""fr"",""en"")"),"#VALUE!")</f>
        <v>#VALUE!</v>
      </c>
    </row>
    <row r="4014" ht="15.75" customHeight="1">
      <c r="A4014" s="1" t="s">
        <v>8678</v>
      </c>
      <c r="B4014" s="1" t="s">
        <v>8691</v>
      </c>
      <c r="C4014" s="1" t="s">
        <v>8692</v>
      </c>
      <c r="D4014" s="1" t="s">
        <v>4162</v>
      </c>
      <c r="E4014" s="1" t="s">
        <v>10</v>
      </c>
      <c r="F4014" s="1" t="str">
        <f>IFERROR(__xludf.DUMMYFUNCTION("GOOGLETRANSLATE(C4014,""fr"",""en"")"),"#VALUE!")</f>
        <v>#VALUE!</v>
      </c>
    </row>
    <row r="4015" ht="15.75" customHeight="1">
      <c r="A4015" s="1" t="s">
        <v>8693</v>
      </c>
      <c r="B4015" s="1" t="s">
        <v>8694</v>
      </c>
      <c r="C4015" s="1" t="s">
        <v>8695</v>
      </c>
      <c r="D4015" s="1" t="s">
        <v>4162</v>
      </c>
      <c r="E4015" s="1" t="s">
        <v>10</v>
      </c>
      <c r="F4015" s="1" t="str">
        <f>IFERROR(__xludf.DUMMYFUNCTION("GOOGLETRANSLATE(C4015,""fr"",""en"")"),"#VALUE!")</f>
        <v>#VALUE!</v>
      </c>
    </row>
    <row r="4016" ht="15.75" customHeight="1">
      <c r="A4016" s="1" t="s">
        <v>8693</v>
      </c>
      <c r="B4016" s="1" t="s">
        <v>8696</v>
      </c>
      <c r="C4016" s="1" t="s">
        <v>8697</v>
      </c>
      <c r="D4016" s="1" t="s">
        <v>4162</v>
      </c>
      <c r="E4016" s="1" t="s">
        <v>10</v>
      </c>
      <c r="F4016" s="1" t="str">
        <f>IFERROR(__xludf.DUMMYFUNCTION("GOOGLETRANSLATE(C4016,""fr"",""en"")"),"#VALUE!")</f>
        <v>#VALUE!</v>
      </c>
    </row>
    <row r="4017" ht="15.75" customHeight="1">
      <c r="A4017" s="1" t="s">
        <v>8693</v>
      </c>
      <c r="B4017" s="1" t="s">
        <v>8698</v>
      </c>
      <c r="C4017" s="1" t="s">
        <v>8699</v>
      </c>
      <c r="D4017" s="1" t="s">
        <v>4162</v>
      </c>
      <c r="E4017" s="1" t="s">
        <v>10</v>
      </c>
      <c r="F4017" s="1" t="str">
        <f>IFERROR(__xludf.DUMMYFUNCTION("GOOGLETRANSLATE(C4017,""fr"",""en"")"),"#VALUE!")</f>
        <v>#VALUE!</v>
      </c>
    </row>
    <row r="4018" ht="15.75" customHeight="1">
      <c r="A4018" s="1" t="s">
        <v>8693</v>
      </c>
      <c r="B4018" s="1" t="s">
        <v>8700</v>
      </c>
      <c r="C4018" s="1" t="s">
        <v>8701</v>
      </c>
      <c r="D4018" s="1" t="s">
        <v>4162</v>
      </c>
      <c r="E4018" s="1" t="s">
        <v>10</v>
      </c>
      <c r="F4018" s="1" t="str">
        <f>IFERROR(__xludf.DUMMYFUNCTION("GOOGLETRANSLATE(C4018,""fr"",""en"")"),"#VALUE!")</f>
        <v>#VALUE!</v>
      </c>
    </row>
    <row r="4019" ht="15.75" customHeight="1">
      <c r="A4019" s="1" t="s">
        <v>8693</v>
      </c>
      <c r="B4019" s="1" t="s">
        <v>8702</v>
      </c>
      <c r="C4019" s="1" t="s">
        <v>8703</v>
      </c>
      <c r="D4019" s="1" t="s">
        <v>4162</v>
      </c>
      <c r="E4019" s="1" t="s">
        <v>10</v>
      </c>
      <c r="F4019" s="1" t="str">
        <f>IFERROR(__xludf.DUMMYFUNCTION("GOOGLETRANSLATE(C4019,""fr"",""en"")"),"#VALUE!")</f>
        <v>#VALUE!</v>
      </c>
    </row>
    <row r="4020" ht="15.75" customHeight="1">
      <c r="A4020" s="1" t="s">
        <v>8704</v>
      </c>
      <c r="B4020" s="1" t="s">
        <v>8705</v>
      </c>
      <c r="C4020" s="1" t="s">
        <v>8706</v>
      </c>
      <c r="D4020" s="1" t="s">
        <v>4162</v>
      </c>
      <c r="E4020" s="1" t="s">
        <v>10</v>
      </c>
      <c r="F4020" s="1" t="str">
        <f>IFERROR(__xludf.DUMMYFUNCTION("GOOGLETRANSLATE(C4020,""fr"",""en"")"),"#VALUE!")</f>
        <v>#VALUE!</v>
      </c>
    </row>
    <row r="4021" ht="15.75" customHeight="1">
      <c r="A4021" s="1" t="s">
        <v>8704</v>
      </c>
      <c r="B4021" s="1" t="s">
        <v>8707</v>
      </c>
      <c r="C4021" s="1" t="s">
        <v>8708</v>
      </c>
      <c r="D4021" s="1" t="s">
        <v>4162</v>
      </c>
      <c r="E4021" s="1" t="s">
        <v>10</v>
      </c>
      <c r="F4021" s="1" t="str">
        <f>IFERROR(__xludf.DUMMYFUNCTION("GOOGLETRANSLATE(C4021,""fr"",""en"")"),"#VALUE!")</f>
        <v>#VALUE!</v>
      </c>
    </row>
    <row r="4022" ht="15.75" customHeight="1">
      <c r="A4022" s="1" t="s">
        <v>8704</v>
      </c>
      <c r="B4022" s="1" t="s">
        <v>8709</v>
      </c>
      <c r="C4022" s="1" t="s">
        <v>8710</v>
      </c>
      <c r="D4022" s="1" t="s">
        <v>4162</v>
      </c>
      <c r="E4022" s="1" t="s">
        <v>10</v>
      </c>
      <c r="F4022" s="1" t="str">
        <f>IFERROR(__xludf.DUMMYFUNCTION("GOOGLETRANSLATE(C4022,""fr"",""en"")"),"#VALUE!")</f>
        <v>#VALUE!</v>
      </c>
    </row>
    <row r="4023" ht="15.75" customHeight="1">
      <c r="A4023" s="1" t="s">
        <v>8704</v>
      </c>
      <c r="B4023" s="1" t="s">
        <v>8711</v>
      </c>
      <c r="C4023" s="1" t="s">
        <v>8712</v>
      </c>
      <c r="D4023" s="1" t="s">
        <v>4162</v>
      </c>
      <c r="E4023" s="1" t="s">
        <v>10</v>
      </c>
      <c r="F4023" s="1" t="str">
        <f>IFERROR(__xludf.DUMMYFUNCTION("GOOGLETRANSLATE(C4023,""fr"",""en"")"),"#VALUE!")</f>
        <v>#VALUE!</v>
      </c>
    </row>
    <row r="4024" ht="15.75" customHeight="1">
      <c r="A4024" s="1" t="s">
        <v>8713</v>
      </c>
      <c r="B4024" s="1" t="s">
        <v>8714</v>
      </c>
      <c r="C4024" s="1" t="s">
        <v>8715</v>
      </c>
      <c r="D4024" s="1" t="s">
        <v>4162</v>
      </c>
      <c r="E4024" s="1" t="s">
        <v>10</v>
      </c>
      <c r="F4024" s="1" t="str">
        <f>IFERROR(__xludf.DUMMYFUNCTION("GOOGLETRANSLATE(C4024,""fr"",""en"")"),"#VALUE!")</f>
        <v>#VALUE!</v>
      </c>
    </row>
    <row r="4025" ht="15.75" customHeight="1">
      <c r="A4025" s="1" t="s">
        <v>8716</v>
      </c>
      <c r="B4025" s="1" t="s">
        <v>8717</v>
      </c>
      <c r="C4025" s="1" t="s">
        <v>8718</v>
      </c>
      <c r="D4025" s="1" t="s">
        <v>4162</v>
      </c>
      <c r="E4025" s="1" t="s">
        <v>10</v>
      </c>
      <c r="F4025" s="1" t="str">
        <f>IFERROR(__xludf.DUMMYFUNCTION("GOOGLETRANSLATE(C4025,""fr"",""en"")"),"#VALUE!")</f>
        <v>#VALUE!</v>
      </c>
    </row>
    <row r="4026" ht="15.75" customHeight="1">
      <c r="A4026" s="1" t="s">
        <v>8719</v>
      </c>
      <c r="B4026" s="1" t="s">
        <v>8720</v>
      </c>
      <c r="C4026" s="1" t="s">
        <v>8721</v>
      </c>
      <c r="D4026" s="1" t="s">
        <v>4162</v>
      </c>
      <c r="E4026" s="1" t="s">
        <v>10</v>
      </c>
      <c r="F4026" s="1" t="str">
        <f>IFERROR(__xludf.DUMMYFUNCTION("GOOGLETRANSLATE(C4026,""fr"",""en"")"),"#VALUE!")</f>
        <v>#VALUE!</v>
      </c>
    </row>
    <row r="4027" ht="15.75" customHeight="1">
      <c r="A4027" s="1" t="s">
        <v>8722</v>
      </c>
      <c r="B4027" s="1" t="s">
        <v>8723</v>
      </c>
      <c r="C4027" s="1" t="s">
        <v>8724</v>
      </c>
      <c r="D4027" s="1" t="s">
        <v>4162</v>
      </c>
      <c r="E4027" s="1" t="s">
        <v>10</v>
      </c>
      <c r="F4027" s="1" t="str">
        <f>IFERROR(__xludf.DUMMYFUNCTION("GOOGLETRANSLATE(C4027,""fr"",""en"")"),"#VALUE!")</f>
        <v>#VALUE!</v>
      </c>
    </row>
    <row r="4028" ht="15.75" customHeight="1">
      <c r="A4028" s="1" t="s">
        <v>8725</v>
      </c>
      <c r="B4028" s="1" t="s">
        <v>8726</v>
      </c>
      <c r="C4028" s="1" t="s">
        <v>8727</v>
      </c>
      <c r="D4028" s="1" t="s">
        <v>4162</v>
      </c>
      <c r="E4028" s="1" t="s">
        <v>10</v>
      </c>
      <c r="F4028" s="1" t="str">
        <f>IFERROR(__xludf.DUMMYFUNCTION("GOOGLETRANSLATE(C4028,""fr"",""en"")"),"#VALUE!")</f>
        <v>#VALUE!</v>
      </c>
    </row>
    <row r="4029" ht="15.75" customHeight="1">
      <c r="A4029" s="1" t="s">
        <v>8728</v>
      </c>
      <c r="B4029" s="1" t="s">
        <v>8729</v>
      </c>
      <c r="C4029" s="1" t="s">
        <v>8730</v>
      </c>
      <c r="D4029" s="1" t="s">
        <v>4162</v>
      </c>
      <c r="E4029" s="1" t="s">
        <v>10</v>
      </c>
      <c r="F4029" s="1" t="str">
        <f>IFERROR(__xludf.DUMMYFUNCTION("GOOGLETRANSLATE(C4029,""fr"",""en"")"),"#VALUE!")</f>
        <v>#VALUE!</v>
      </c>
    </row>
    <row r="4030" ht="15.75" customHeight="1">
      <c r="A4030" s="1" t="s">
        <v>8728</v>
      </c>
      <c r="B4030" s="1" t="s">
        <v>8731</v>
      </c>
      <c r="C4030" s="1" t="s">
        <v>8732</v>
      </c>
      <c r="D4030" s="1" t="s">
        <v>4162</v>
      </c>
      <c r="E4030" s="1" t="s">
        <v>10</v>
      </c>
      <c r="F4030" s="1" t="str">
        <f>IFERROR(__xludf.DUMMYFUNCTION("GOOGLETRANSLATE(C4030,""fr"",""en"")"),"#VALUE!")</f>
        <v>#VALUE!</v>
      </c>
    </row>
    <row r="4031" ht="15.75" customHeight="1">
      <c r="A4031" s="1" t="s">
        <v>8733</v>
      </c>
      <c r="B4031" s="1" t="s">
        <v>8734</v>
      </c>
      <c r="C4031" s="1" t="s">
        <v>8735</v>
      </c>
      <c r="D4031" s="1" t="s">
        <v>4162</v>
      </c>
      <c r="E4031" s="1" t="s">
        <v>10</v>
      </c>
      <c r="F4031" s="1" t="str">
        <f>IFERROR(__xludf.DUMMYFUNCTION("GOOGLETRANSLATE(C4031,""fr"",""en"")"),"#VALUE!")</f>
        <v>#VALUE!</v>
      </c>
    </row>
    <row r="4032" ht="15.75" customHeight="1">
      <c r="A4032" s="1" t="s">
        <v>8736</v>
      </c>
      <c r="B4032" s="1" t="s">
        <v>8737</v>
      </c>
      <c r="C4032" s="1" t="s">
        <v>8738</v>
      </c>
      <c r="D4032" s="1" t="s">
        <v>4162</v>
      </c>
      <c r="E4032" s="1" t="s">
        <v>10</v>
      </c>
      <c r="F4032" s="1" t="str">
        <f>IFERROR(__xludf.DUMMYFUNCTION("GOOGLETRANSLATE(C4032,""fr"",""en"")"),"The price is not high for car insurance but the guarantees are bad versus Groupama for a similar budget. Explanations on the website are wrong.")</f>
        <v>The price is not high for car insurance but the guarantees are bad versus Groupama for a similar budget. Explanations on the website are wrong.</v>
      </c>
    </row>
    <row r="4033" ht="15.75" customHeight="1">
      <c r="A4033" s="1" t="s">
        <v>8739</v>
      </c>
      <c r="B4033" s="1" t="s">
        <v>8740</v>
      </c>
      <c r="C4033" s="1" t="s">
        <v>8741</v>
      </c>
      <c r="D4033" s="1" t="s">
        <v>4162</v>
      </c>
      <c r="E4033" s="1" t="s">
        <v>10</v>
      </c>
      <c r="F4033" s="1" t="str">
        <f>IFERROR(__xludf.DUMMYFUNCTION("GOOGLETRANSLATE(C4033,""fr"",""en"")"),"#VALUE!")</f>
        <v>#VALUE!</v>
      </c>
    </row>
    <row r="4034" ht="15.75" customHeight="1">
      <c r="A4034" s="1" t="s">
        <v>8742</v>
      </c>
      <c r="B4034" s="1" t="s">
        <v>8743</v>
      </c>
      <c r="C4034" s="1" t="s">
        <v>8744</v>
      </c>
      <c r="D4034" s="1" t="s">
        <v>4162</v>
      </c>
      <c r="E4034" s="1" t="s">
        <v>10</v>
      </c>
      <c r="F4034" s="1" t="str">
        <f>IFERROR(__xludf.DUMMYFUNCTION("GOOGLETRANSLATE(C4034,""fr"",""en"")"),"#VALUE!")</f>
        <v>#VALUE!</v>
      </c>
    </row>
    <row r="4035" ht="15.75" customHeight="1">
      <c r="A4035" s="1" t="s">
        <v>8745</v>
      </c>
      <c r="B4035" s="1" t="s">
        <v>8746</v>
      </c>
      <c r="C4035" s="1" t="s">
        <v>8747</v>
      </c>
      <c r="D4035" s="1" t="s">
        <v>4162</v>
      </c>
      <c r="E4035" s="1" t="s">
        <v>10</v>
      </c>
      <c r="F4035" s="1" t="str">
        <f>IFERROR(__xludf.DUMMYFUNCTION("GOOGLETRANSLATE(C4035,""fr"",""en"")"),"#VALUE!")</f>
        <v>#VALUE!</v>
      </c>
    </row>
    <row r="4036" ht="15.75" customHeight="1">
      <c r="A4036" s="1" t="s">
        <v>8745</v>
      </c>
      <c r="B4036" s="1" t="s">
        <v>8748</v>
      </c>
      <c r="C4036" s="1" t="s">
        <v>8749</v>
      </c>
      <c r="D4036" s="1" t="s">
        <v>4162</v>
      </c>
      <c r="E4036" s="1" t="s">
        <v>10</v>
      </c>
      <c r="F4036" s="1" t="str">
        <f>IFERROR(__xludf.DUMMYFUNCTION("GOOGLETRANSLATE(C4036,""fr"",""en"")"),"#VALUE!")</f>
        <v>#VALUE!</v>
      </c>
    </row>
    <row r="4037" ht="15.75" customHeight="1">
      <c r="A4037" s="1" t="s">
        <v>8750</v>
      </c>
      <c r="B4037" s="1" t="s">
        <v>8751</v>
      </c>
      <c r="C4037" s="1" t="s">
        <v>8752</v>
      </c>
      <c r="D4037" s="1" t="s">
        <v>4162</v>
      </c>
      <c r="E4037" s="1" t="s">
        <v>10</v>
      </c>
      <c r="F4037" s="1" t="str">
        <f>IFERROR(__xludf.DUMMYFUNCTION("GOOGLETRANSLATE(C4037,""fr"",""en"")"),"#VALUE!")</f>
        <v>#VALUE!</v>
      </c>
    </row>
    <row r="4038" ht="15.75" customHeight="1">
      <c r="A4038" s="1" t="s">
        <v>8753</v>
      </c>
      <c r="B4038" s="1" t="s">
        <v>8754</v>
      </c>
      <c r="C4038" s="1" t="s">
        <v>8755</v>
      </c>
      <c r="D4038" s="1" t="s">
        <v>4162</v>
      </c>
      <c r="E4038" s="1" t="s">
        <v>10</v>
      </c>
      <c r="F4038" s="1" t="str">
        <f>IFERROR(__xludf.DUMMYFUNCTION("GOOGLETRANSLATE(C4038,""fr"",""en"")"),"#VALUE!")</f>
        <v>#VALUE!</v>
      </c>
    </row>
    <row r="4039" ht="15.75" customHeight="1">
      <c r="A4039" s="1" t="s">
        <v>8756</v>
      </c>
      <c r="B4039" s="1" t="s">
        <v>8757</v>
      </c>
      <c r="C4039" s="1" t="s">
        <v>8758</v>
      </c>
      <c r="D4039" s="1" t="s">
        <v>4162</v>
      </c>
      <c r="E4039" s="1" t="s">
        <v>10</v>
      </c>
      <c r="F4039" s="1" t="str">
        <f>IFERROR(__xludf.DUMMYFUNCTION("GOOGLETRANSLATE(C4039,""fr"",""en"")"),"#VALUE!")</f>
        <v>#VALUE!</v>
      </c>
    </row>
    <row r="4040" ht="15.75" customHeight="1">
      <c r="A4040" s="1" t="s">
        <v>8759</v>
      </c>
      <c r="B4040" s="1" t="s">
        <v>8760</v>
      </c>
      <c r="C4040" s="1" t="s">
        <v>8761</v>
      </c>
      <c r="D4040" s="1" t="s">
        <v>4162</v>
      </c>
      <c r="E4040" s="1" t="s">
        <v>10</v>
      </c>
      <c r="F4040" s="1" t="str">
        <f>IFERROR(__xludf.DUMMYFUNCTION("GOOGLETRANSLATE(C4040,""fr"",""en"")"),"#VALUE!")</f>
        <v>#VALUE!</v>
      </c>
    </row>
    <row r="4041" ht="15.75" customHeight="1">
      <c r="A4041" s="1" t="s">
        <v>8759</v>
      </c>
      <c r="B4041" s="1" t="s">
        <v>8762</v>
      </c>
      <c r="C4041" s="1" t="s">
        <v>8763</v>
      </c>
      <c r="D4041" s="1" t="s">
        <v>4162</v>
      </c>
      <c r="E4041" s="1" t="s">
        <v>10</v>
      </c>
      <c r="F4041" s="1" t="str">
        <f>IFERROR(__xludf.DUMMYFUNCTION("GOOGLETRANSLATE(C4041,""fr"",""en"")"),"#VALUE!")</f>
        <v>#VALUE!</v>
      </c>
    </row>
    <row r="4042" ht="15.75" customHeight="1">
      <c r="A4042" s="1" t="s">
        <v>3409</v>
      </c>
      <c r="B4042" s="1" t="s">
        <v>8764</v>
      </c>
      <c r="C4042" s="1" t="s">
        <v>8765</v>
      </c>
      <c r="D4042" s="1" t="s">
        <v>4162</v>
      </c>
      <c r="E4042" s="1" t="s">
        <v>10</v>
      </c>
      <c r="F4042" s="1" t="str">
        <f>IFERROR(__xludf.DUMMYFUNCTION("GOOGLETRANSLATE(C4042,""fr"",""en"")"),"#VALUE!")</f>
        <v>#VALUE!</v>
      </c>
    </row>
    <row r="4043" ht="15.75" customHeight="1">
      <c r="A4043" s="1" t="s">
        <v>8766</v>
      </c>
      <c r="B4043" s="1" t="s">
        <v>8767</v>
      </c>
      <c r="C4043" s="1" t="s">
        <v>8768</v>
      </c>
      <c r="D4043" s="1" t="s">
        <v>4162</v>
      </c>
      <c r="E4043" s="1" t="s">
        <v>10</v>
      </c>
      <c r="F4043" s="1" t="str">
        <f>IFERROR(__xludf.DUMMYFUNCTION("GOOGLETRANSLATE(C4043,""fr"",""en"")"),"#VALUE!")</f>
        <v>#VALUE!</v>
      </c>
    </row>
    <row r="4044" ht="15.75" customHeight="1">
      <c r="A4044" s="1" t="s">
        <v>8769</v>
      </c>
      <c r="B4044" s="1" t="s">
        <v>8770</v>
      </c>
      <c r="C4044" s="1" t="s">
        <v>8771</v>
      </c>
      <c r="D4044" s="1" t="s">
        <v>4162</v>
      </c>
      <c r="E4044" s="1" t="s">
        <v>10</v>
      </c>
      <c r="F4044" s="1" t="str">
        <f>IFERROR(__xludf.DUMMYFUNCTION("GOOGLETRANSLATE(C4044,""fr"",""en"")"),"#VALUE!")</f>
        <v>#VALUE!</v>
      </c>
    </row>
    <row r="4045" ht="15.75" customHeight="1">
      <c r="A4045" s="1" t="s">
        <v>3421</v>
      </c>
      <c r="B4045" s="1" t="s">
        <v>8772</v>
      </c>
      <c r="C4045" s="1" t="s">
        <v>8773</v>
      </c>
      <c r="D4045" s="1" t="s">
        <v>4162</v>
      </c>
      <c r="E4045" s="1" t="s">
        <v>10</v>
      </c>
      <c r="F4045" s="1" t="str">
        <f>IFERROR(__xludf.DUMMYFUNCTION("GOOGLETRANSLATE(C4045,""fr"",""en"")"),"#VALUE!")</f>
        <v>#VALUE!</v>
      </c>
    </row>
    <row r="4046" ht="15.75" customHeight="1">
      <c r="A4046" s="1" t="s">
        <v>8774</v>
      </c>
      <c r="B4046" s="1" t="s">
        <v>8775</v>
      </c>
      <c r="C4046" s="1" t="s">
        <v>8776</v>
      </c>
      <c r="D4046" s="1" t="s">
        <v>4162</v>
      </c>
      <c r="E4046" s="1" t="s">
        <v>10</v>
      </c>
      <c r="F4046" s="1" t="str">
        <f>IFERROR(__xludf.DUMMYFUNCTION("GOOGLETRANSLATE(C4046,""fr"",""en"")"),"#VALUE!")</f>
        <v>#VALUE!</v>
      </c>
    </row>
    <row r="4047" ht="15.75" customHeight="1">
      <c r="A4047" s="1" t="s">
        <v>3442</v>
      </c>
      <c r="B4047" s="1" t="s">
        <v>8777</v>
      </c>
      <c r="C4047" s="1" t="s">
        <v>8778</v>
      </c>
      <c r="D4047" s="1" t="s">
        <v>4162</v>
      </c>
      <c r="E4047" s="1" t="s">
        <v>10</v>
      </c>
      <c r="F4047" s="1" t="str">
        <f>IFERROR(__xludf.DUMMYFUNCTION("GOOGLETRANSLATE(C4047,""fr"",""en"")"),"#VALUE!")</f>
        <v>#VALUE!</v>
      </c>
    </row>
    <row r="4048" ht="15.75" customHeight="1">
      <c r="A4048" s="1" t="s">
        <v>8779</v>
      </c>
      <c r="B4048" s="1" t="s">
        <v>8780</v>
      </c>
      <c r="C4048" s="1" t="s">
        <v>8781</v>
      </c>
      <c r="D4048" s="1" t="s">
        <v>4162</v>
      </c>
      <c r="E4048" s="1" t="s">
        <v>10</v>
      </c>
      <c r="F4048" s="1" t="str">
        <f>IFERROR(__xludf.DUMMYFUNCTION("GOOGLETRANSLATE(C4048,""fr"",""en"")"),"#VALUE!")</f>
        <v>#VALUE!</v>
      </c>
    </row>
    <row r="4049" ht="15.75" customHeight="1">
      <c r="A4049" s="1" t="s">
        <v>8779</v>
      </c>
      <c r="B4049" s="1" t="s">
        <v>8782</v>
      </c>
      <c r="C4049" s="1" t="s">
        <v>8783</v>
      </c>
      <c r="D4049" s="1" t="s">
        <v>4162</v>
      </c>
      <c r="E4049" s="1" t="s">
        <v>10</v>
      </c>
      <c r="F4049" s="1" t="str">
        <f>IFERROR(__xludf.DUMMYFUNCTION("GOOGLETRANSLATE(C4049,""fr"",""en"")"),"#VALUE!")</f>
        <v>#VALUE!</v>
      </c>
    </row>
    <row r="4050" ht="15.75" customHeight="1">
      <c r="A4050" s="1" t="s">
        <v>8784</v>
      </c>
      <c r="B4050" s="1" t="s">
        <v>8785</v>
      </c>
      <c r="C4050" s="1" t="s">
        <v>8786</v>
      </c>
      <c r="D4050" s="1" t="s">
        <v>4162</v>
      </c>
      <c r="E4050" s="1" t="s">
        <v>10</v>
      </c>
      <c r="F4050" s="1" t="str">
        <f>IFERROR(__xludf.DUMMYFUNCTION("GOOGLETRANSLATE(C4050,""fr"",""en"")"),"#VALUE!")</f>
        <v>#VALUE!</v>
      </c>
    </row>
    <row r="4051" ht="15.75" customHeight="1">
      <c r="A4051" s="1" t="s">
        <v>8784</v>
      </c>
      <c r="B4051" s="1" t="s">
        <v>8787</v>
      </c>
      <c r="C4051" s="1" t="s">
        <v>8788</v>
      </c>
      <c r="D4051" s="1" t="s">
        <v>4162</v>
      </c>
      <c r="E4051" s="1" t="s">
        <v>10</v>
      </c>
      <c r="F4051" s="1" t="str">
        <f>IFERROR(__xludf.DUMMYFUNCTION("GOOGLETRANSLATE(C4051,""fr"",""en"")"),"More than 23% increase in my car contract (without accident.) The first year!")</f>
        <v>More than 23% increase in my car contract (without accident.) The first year!</v>
      </c>
    </row>
    <row r="4052" ht="15.75" customHeight="1">
      <c r="A4052" s="1" t="s">
        <v>8789</v>
      </c>
      <c r="B4052" s="1" t="s">
        <v>8790</v>
      </c>
      <c r="C4052" s="1" t="s">
        <v>8791</v>
      </c>
      <c r="D4052" s="1" t="s">
        <v>4162</v>
      </c>
      <c r="E4052" s="1" t="s">
        <v>10</v>
      </c>
      <c r="F4052" s="1" t="str">
        <f>IFERROR(__xludf.DUMMYFUNCTION("GOOGLETRANSLATE(C4052,""fr"",""en"")"),"#VALUE!")</f>
        <v>#VALUE!</v>
      </c>
    </row>
    <row r="4053" ht="15.75" customHeight="1">
      <c r="A4053" s="1" t="s">
        <v>8792</v>
      </c>
      <c r="B4053" s="1" t="s">
        <v>8793</v>
      </c>
      <c r="C4053" s="1" t="s">
        <v>8794</v>
      </c>
      <c r="D4053" s="1" t="s">
        <v>4162</v>
      </c>
      <c r="E4053" s="1" t="s">
        <v>10</v>
      </c>
      <c r="F4053" s="1" t="str">
        <f>IFERROR(__xludf.DUMMYFUNCTION("GOOGLETRANSLATE(C4053,""fr"",""en"")"),"#VALUE!")</f>
        <v>#VALUE!</v>
      </c>
    </row>
    <row r="4054" ht="15.75" customHeight="1">
      <c r="A4054" s="1" t="s">
        <v>3448</v>
      </c>
      <c r="B4054" s="1" t="s">
        <v>8795</v>
      </c>
      <c r="C4054" s="1" t="s">
        <v>8796</v>
      </c>
      <c r="D4054" s="1" t="s">
        <v>4162</v>
      </c>
      <c r="E4054" s="1" t="s">
        <v>10</v>
      </c>
      <c r="F4054" s="1" t="str">
        <f>IFERROR(__xludf.DUMMYFUNCTION("GOOGLETRANSLATE(C4054,""fr"",""en"")"),"#VALUE!")</f>
        <v>#VALUE!</v>
      </c>
    </row>
    <row r="4055" ht="15.75" customHeight="1">
      <c r="A4055" s="1" t="s">
        <v>8797</v>
      </c>
      <c r="B4055" s="1" t="s">
        <v>8798</v>
      </c>
      <c r="C4055" s="1" t="s">
        <v>8799</v>
      </c>
      <c r="D4055" s="1" t="s">
        <v>4162</v>
      </c>
      <c r="E4055" s="1" t="s">
        <v>10</v>
      </c>
      <c r="F4055" s="1" t="str">
        <f>IFERROR(__xludf.DUMMYFUNCTION("GOOGLETRANSLATE(C4055,""fr"",""en"")"),"#VALUE!")</f>
        <v>#VALUE!</v>
      </c>
    </row>
    <row r="4056" ht="15.75" customHeight="1">
      <c r="A4056" s="1" t="s">
        <v>8800</v>
      </c>
      <c r="B4056" s="1" t="s">
        <v>8801</v>
      </c>
      <c r="C4056" s="1" t="s">
        <v>8802</v>
      </c>
      <c r="D4056" s="1" t="s">
        <v>4162</v>
      </c>
      <c r="E4056" s="1" t="s">
        <v>10</v>
      </c>
      <c r="F4056" s="1" t="str">
        <f>IFERROR(__xludf.DUMMYFUNCTION("GOOGLETRANSLATE(C4056,""fr"",""en"")"),"#VALUE!")</f>
        <v>#VALUE!</v>
      </c>
    </row>
    <row r="4057" ht="15.75" customHeight="1">
      <c r="A4057" s="1" t="s">
        <v>8803</v>
      </c>
      <c r="B4057" s="1" t="s">
        <v>8804</v>
      </c>
      <c r="C4057" s="1" t="s">
        <v>8805</v>
      </c>
      <c r="D4057" s="1" t="s">
        <v>4162</v>
      </c>
      <c r="E4057" s="1" t="s">
        <v>10</v>
      </c>
      <c r="F4057" s="1" t="str">
        <f>IFERROR(__xludf.DUMMYFUNCTION("GOOGLETRANSLATE(C4057,""fr"",""en"")"),"#VALUE!")</f>
        <v>#VALUE!</v>
      </c>
    </row>
    <row r="4058" ht="15.75" customHeight="1">
      <c r="A4058" s="1" t="s">
        <v>3481</v>
      </c>
      <c r="B4058" s="1" t="s">
        <v>8806</v>
      </c>
      <c r="C4058" s="1" t="s">
        <v>8807</v>
      </c>
      <c r="D4058" s="1" t="s">
        <v>4162</v>
      </c>
      <c r="E4058" s="1" t="s">
        <v>10</v>
      </c>
      <c r="F4058" s="1" t="str">
        <f>IFERROR(__xludf.DUMMYFUNCTION("GOOGLETRANSLATE(C4058,""fr"",""en"")"),"Quite satisfied on the whole, disappointed that a solution is not found to make my new vehicle because too powerful")</f>
        <v>Quite satisfied on the whole, disappointed that a solution is not found to make my new vehicle because too powerful</v>
      </c>
    </row>
    <row r="4059" ht="15.75" customHeight="1">
      <c r="A4059" s="1" t="s">
        <v>8808</v>
      </c>
      <c r="B4059" s="1" t="s">
        <v>8809</v>
      </c>
      <c r="C4059" s="1" t="s">
        <v>8810</v>
      </c>
      <c r="D4059" s="1" t="s">
        <v>4162</v>
      </c>
      <c r="E4059" s="1" t="s">
        <v>10</v>
      </c>
      <c r="F4059" s="1" t="str">
        <f>IFERROR(__xludf.DUMMYFUNCTION("GOOGLETRANSLATE(C4059,""fr"",""en"")"),"#VALUE!")</f>
        <v>#VALUE!</v>
      </c>
    </row>
    <row r="4060" ht="15.75" customHeight="1">
      <c r="A4060" s="1" t="s">
        <v>8811</v>
      </c>
      <c r="B4060" s="1" t="s">
        <v>8812</v>
      </c>
      <c r="C4060" s="1" t="s">
        <v>8813</v>
      </c>
      <c r="D4060" s="1" t="s">
        <v>4162</v>
      </c>
      <c r="E4060" s="1" t="s">
        <v>10</v>
      </c>
      <c r="F4060" s="1" t="str">
        <f>IFERROR(__xludf.DUMMYFUNCTION("GOOGLETRANSLATE(C4060,""fr"",""en"")"),"#VALUE!")</f>
        <v>#VALUE!</v>
      </c>
    </row>
    <row r="4061" ht="15.75" customHeight="1">
      <c r="A4061" s="1" t="s">
        <v>8814</v>
      </c>
      <c r="B4061" s="1" t="s">
        <v>8815</v>
      </c>
      <c r="C4061" s="1" t="s">
        <v>8816</v>
      </c>
      <c r="D4061" s="1" t="s">
        <v>4162</v>
      </c>
      <c r="E4061" s="1" t="s">
        <v>10</v>
      </c>
      <c r="F4061" s="1" t="str">
        <f>IFERROR(__xludf.DUMMYFUNCTION("GOOGLETRANSLATE(C4061,""fr"",""en"")"),"#VALUE!")</f>
        <v>#VALUE!</v>
      </c>
    </row>
    <row r="4062" ht="15.75" customHeight="1">
      <c r="A4062" s="1" t="s">
        <v>8817</v>
      </c>
      <c r="B4062" s="1" t="s">
        <v>8818</v>
      </c>
      <c r="C4062" s="1" t="s">
        <v>8819</v>
      </c>
      <c r="D4062" s="1" t="s">
        <v>4162</v>
      </c>
      <c r="E4062" s="1" t="s">
        <v>10</v>
      </c>
      <c r="F4062" s="1" t="str">
        <f>IFERROR(__xludf.DUMMYFUNCTION("GOOGLETRANSLATE(C4062,""fr"",""en"")"),"#VALUE!")</f>
        <v>#VALUE!</v>
      </c>
    </row>
    <row r="4063" ht="15.75" customHeight="1">
      <c r="A4063" s="1" t="s">
        <v>8820</v>
      </c>
      <c r="B4063" s="1" t="s">
        <v>8821</v>
      </c>
      <c r="C4063" s="1" t="s">
        <v>8822</v>
      </c>
      <c r="D4063" s="1" t="s">
        <v>4162</v>
      </c>
      <c r="E4063" s="1" t="s">
        <v>10</v>
      </c>
      <c r="F4063" s="1" t="str">
        <f>IFERROR(__xludf.DUMMYFUNCTION("GOOGLETRANSLATE(C4063,""fr"",""en"")"),"#VALUE!")</f>
        <v>#VALUE!</v>
      </c>
    </row>
    <row r="4064" ht="15.75" customHeight="1">
      <c r="A4064" s="1" t="s">
        <v>8823</v>
      </c>
      <c r="B4064" s="1" t="s">
        <v>8824</v>
      </c>
      <c r="C4064" s="1" t="s">
        <v>8825</v>
      </c>
      <c r="D4064" s="1" t="s">
        <v>4162</v>
      </c>
      <c r="E4064" s="1" t="s">
        <v>10</v>
      </c>
      <c r="F4064" s="1" t="str">
        <f>IFERROR(__xludf.DUMMYFUNCTION("GOOGLETRANSLATE(C4064,""fr"",""en"")"),"#VALUE!")</f>
        <v>#VALUE!</v>
      </c>
    </row>
    <row r="4065" ht="15.75" customHeight="1">
      <c r="A4065" s="1" t="s">
        <v>8826</v>
      </c>
      <c r="B4065" s="1" t="s">
        <v>8827</v>
      </c>
      <c r="C4065" s="1" t="s">
        <v>8828</v>
      </c>
      <c r="D4065" s="1" t="s">
        <v>4162</v>
      </c>
      <c r="E4065" s="1" t="s">
        <v>10</v>
      </c>
      <c r="F4065" s="1" t="str">
        <f>IFERROR(__xludf.DUMMYFUNCTION("GOOGLETRANSLATE(C4065,""fr"",""en"")"),"#VALUE!")</f>
        <v>#VALUE!</v>
      </c>
    </row>
    <row r="4066" ht="15.75" customHeight="1">
      <c r="A4066" s="1" t="s">
        <v>3521</v>
      </c>
      <c r="B4066" s="1" t="s">
        <v>8829</v>
      </c>
      <c r="C4066" s="1" t="s">
        <v>8830</v>
      </c>
      <c r="D4066" s="1" t="s">
        <v>4162</v>
      </c>
      <c r="E4066" s="1" t="s">
        <v>10</v>
      </c>
      <c r="F4066" s="1" t="str">
        <f>IFERROR(__xludf.DUMMYFUNCTION("GOOGLETRANSLATE(C4066,""fr"",""en"")"),"#VALUE!")</f>
        <v>#VALUE!</v>
      </c>
    </row>
    <row r="4067" ht="15.75" customHeight="1">
      <c r="A4067" s="1" t="s">
        <v>8831</v>
      </c>
      <c r="B4067" s="1" t="s">
        <v>8832</v>
      </c>
      <c r="C4067" s="1" t="s">
        <v>8833</v>
      </c>
      <c r="D4067" s="1" t="s">
        <v>4162</v>
      </c>
      <c r="E4067" s="1" t="s">
        <v>10</v>
      </c>
      <c r="F4067" s="1" t="str">
        <f>IFERROR(__xludf.DUMMYFUNCTION("GOOGLETRANSLATE(C4067,""fr"",""en"")"),"#VALUE!")</f>
        <v>#VALUE!</v>
      </c>
    </row>
    <row r="4068" ht="15.75" customHeight="1">
      <c r="A4068" s="1" t="s">
        <v>8834</v>
      </c>
      <c r="B4068" s="1" t="s">
        <v>8835</v>
      </c>
      <c r="C4068" s="1" t="s">
        <v>8836</v>
      </c>
      <c r="D4068" s="1" t="s">
        <v>4162</v>
      </c>
      <c r="E4068" s="1" t="s">
        <v>10</v>
      </c>
      <c r="F4068" s="1" t="str">
        <f>IFERROR(__xludf.DUMMYFUNCTION("GOOGLETRANSLATE(C4068,""fr"",""en"")"),"#VALUE!")</f>
        <v>#VALUE!</v>
      </c>
    </row>
    <row r="4069" ht="15.75" customHeight="1">
      <c r="A4069" s="1" t="s">
        <v>8837</v>
      </c>
      <c r="B4069" s="1" t="s">
        <v>8838</v>
      </c>
      <c r="C4069" s="1" t="s">
        <v>8839</v>
      </c>
      <c r="D4069" s="1" t="s">
        <v>4162</v>
      </c>
      <c r="E4069" s="1" t="s">
        <v>10</v>
      </c>
      <c r="F4069" s="1" t="str">
        <f>IFERROR(__xludf.DUMMYFUNCTION("GOOGLETRANSLATE(C4069,""fr"",""en"")"),"#VALUE!")</f>
        <v>#VALUE!</v>
      </c>
    </row>
    <row r="4070" ht="15.75" customHeight="1">
      <c r="A4070" s="1" t="s">
        <v>8837</v>
      </c>
      <c r="B4070" s="1" t="s">
        <v>8840</v>
      </c>
      <c r="C4070" s="1" t="s">
        <v>8841</v>
      </c>
      <c r="D4070" s="1" t="s">
        <v>4162</v>
      </c>
      <c r="E4070" s="1" t="s">
        <v>10</v>
      </c>
      <c r="F4070" s="1" t="str">
        <f>IFERROR(__xludf.DUMMYFUNCTION("GOOGLETRANSLATE(C4070,""fr"",""en"")"),"#VALUE!")</f>
        <v>#VALUE!</v>
      </c>
    </row>
    <row r="4071" ht="15.75" customHeight="1">
      <c r="A4071" s="1" t="s">
        <v>8842</v>
      </c>
      <c r="B4071" s="1" t="s">
        <v>8843</v>
      </c>
      <c r="C4071" s="1" t="s">
        <v>8844</v>
      </c>
      <c r="D4071" s="1" t="s">
        <v>4162</v>
      </c>
      <c r="E4071" s="1" t="s">
        <v>10</v>
      </c>
      <c r="F4071" s="1" t="str">
        <f>IFERROR(__xludf.DUMMYFUNCTION("GOOGLETRANSLATE(C4071,""fr"",""en"")"),"Hello,
For two years insured at Direct Insurance, following an attractive offer for any new contract, I am now faced with disproportionate increases, in fact for two without any claim I see my subscription increase by 29%")</f>
        <v>Hello,
For two years insured at Direct Insurance, following an attractive offer for any new contract, I am now faced with disproportionate increases, in fact for two without any claim I see my subscription increase by 29%</v>
      </c>
    </row>
    <row r="4072" ht="15.75" customHeight="1">
      <c r="A4072" s="1" t="s">
        <v>8845</v>
      </c>
      <c r="B4072" s="1" t="s">
        <v>8846</v>
      </c>
      <c r="C4072" s="1" t="s">
        <v>8847</v>
      </c>
      <c r="D4072" s="1" t="s">
        <v>4162</v>
      </c>
      <c r="E4072" s="1" t="s">
        <v>10</v>
      </c>
      <c r="F4072" s="1" t="str">
        <f>IFERROR(__xludf.DUMMYFUNCTION("GOOGLETRANSLATE(C4072,""fr"",""en"")"),"#VALUE!")</f>
        <v>#VALUE!</v>
      </c>
    </row>
    <row r="4073" ht="15.75" customHeight="1">
      <c r="A4073" s="1" t="s">
        <v>8848</v>
      </c>
      <c r="B4073" s="1" t="s">
        <v>8849</v>
      </c>
      <c r="C4073" s="1" t="s">
        <v>8850</v>
      </c>
      <c r="D4073" s="1" t="s">
        <v>4162</v>
      </c>
      <c r="E4073" s="1" t="s">
        <v>10</v>
      </c>
      <c r="F4073" s="1" t="str">
        <f>IFERROR(__xludf.DUMMYFUNCTION("GOOGLETRANSLATE(C4073,""fr"",""en"")"),"#VALUE!")</f>
        <v>#VALUE!</v>
      </c>
    </row>
    <row r="4074" ht="15.75" customHeight="1">
      <c r="A4074" s="1" t="s">
        <v>8851</v>
      </c>
      <c r="B4074" s="1" t="s">
        <v>8852</v>
      </c>
      <c r="C4074" s="1" t="s">
        <v>8853</v>
      </c>
      <c r="D4074" s="1" t="s">
        <v>4162</v>
      </c>
      <c r="E4074" s="1" t="s">
        <v>10</v>
      </c>
      <c r="F4074" s="1" t="str">
        <f>IFERROR(__xludf.DUMMYFUNCTION("GOOGLETRANSLATE(C4074,""fr"",""en"")"),"#VALUE!")</f>
        <v>#VALUE!</v>
      </c>
    </row>
    <row r="4075" ht="15.75" customHeight="1">
      <c r="A4075" s="1" t="s">
        <v>8854</v>
      </c>
      <c r="B4075" s="1" t="s">
        <v>8855</v>
      </c>
      <c r="C4075" s="1" t="s">
        <v>8856</v>
      </c>
      <c r="D4075" s="1" t="s">
        <v>4162</v>
      </c>
      <c r="E4075" s="1" t="s">
        <v>10</v>
      </c>
      <c r="F4075" s="1" t="str">
        <f>IFERROR(__xludf.DUMMYFUNCTION("GOOGLETRANSLATE(C4075,""fr"",""en"")"),"#VALUE!")</f>
        <v>#VALUE!</v>
      </c>
    </row>
    <row r="4076" ht="15.75" customHeight="1">
      <c r="A4076" s="1" t="s">
        <v>8857</v>
      </c>
      <c r="B4076" s="1" t="s">
        <v>8858</v>
      </c>
      <c r="C4076" s="1" t="s">
        <v>8859</v>
      </c>
      <c r="D4076" s="1" t="s">
        <v>4162</v>
      </c>
      <c r="E4076" s="1" t="s">
        <v>10</v>
      </c>
      <c r="F4076" s="1" t="str">
        <f>IFERROR(__xludf.DUMMYFUNCTION("GOOGLETRANSLATE(C4076,""fr"",""en"")"),"#VALUE!")</f>
        <v>#VALUE!</v>
      </c>
    </row>
    <row r="4077" ht="15.75" customHeight="1">
      <c r="A4077" s="1" t="s">
        <v>8860</v>
      </c>
      <c r="B4077" s="1" t="s">
        <v>8861</v>
      </c>
      <c r="C4077" s="1" t="s">
        <v>8862</v>
      </c>
      <c r="D4077" s="1" t="s">
        <v>4162</v>
      </c>
      <c r="E4077" s="1" t="s">
        <v>10</v>
      </c>
      <c r="F4077" s="1" t="str">
        <f>IFERROR(__xludf.DUMMYFUNCTION("GOOGLETRANSLATE(C4077,""fr"",""en"")"),"#VALUE!")</f>
        <v>#VALUE!</v>
      </c>
    </row>
    <row r="4078" ht="15.75" customHeight="1">
      <c r="A4078" s="1" t="s">
        <v>8860</v>
      </c>
      <c r="B4078" s="1" t="s">
        <v>8863</v>
      </c>
      <c r="C4078" s="1" t="s">
        <v>8864</v>
      </c>
      <c r="D4078" s="1" t="s">
        <v>4162</v>
      </c>
      <c r="E4078" s="1" t="s">
        <v>10</v>
      </c>
      <c r="F4078" s="1" t="str">
        <f>IFERROR(__xludf.DUMMYFUNCTION("GOOGLETRANSLATE(C4078,""fr"",""en"")"),"#VALUE!")</f>
        <v>#VALUE!</v>
      </c>
    </row>
    <row r="4079" ht="15.75" customHeight="1">
      <c r="A4079" s="1" t="s">
        <v>8865</v>
      </c>
      <c r="B4079" s="1" t="s">
        <v>8866</v>
      </c>
      <c r="C4079" s="1" t="s">
        <v>8867</v>
      </c>
      <c r="D4079" s="1" t="s">
        <v>4162</v>
      </c>
      <c r="E4079" s="1" t="s">
        <v>10</v>
      </c>
      <c r="F4079" s="1" t="str">
        <f>IFERROR(__xludf.DUMMYFUNCTION("GOOGLETRANSLATE(C4079,""fr"",""en"")"),"#VALUE!")</f>
        <v>#VALUE!</v>
      </c>
    </row>
    <row r="4080" ht="15.75" customHeight="1">
      <c r="A4080" s="1" t="s">
        <v>8868</v>
      </c>
      <c r="B4080" s="1" t="s">
        <v>8869</v>
      </c>
      <c r="C4080" s="1" t="s">
        <v>8870</v>
      </c>
      <c r="D4080" s="1" t="s">
        <v>4162</v>
      </c>
      <c r="E4080" s="1" t="s">
        <v>10</v>
      </c>
      <c r="F4080" s="1" t="str">
        <f>IFERROR(__xludf.DUMMYFUNCTION("GOOGLETRANSLATE(C4080,""fr"",""en"")"),"#VALUE!")</f>
        <v>#VALUE!</v>
      </c>
    </row>
    <row r="4081" ht="15.75" customHeight="1">
      <c r="A4081" s="1" t="s">
        <v>8871</v>
      </c>
      <c r="B4081" s="1" t="s">
        <v>8872</v>
      </c>
      <c r="C4081" s="1" t="s">
        <v>8873</v>
      </c>
      <c r="D4081" s="1" t="s">
        <v>4162</v>
      </c>
      <c r="E4081" s="1" t="s">
        <v>10</v>
      </c>
      <c r="F4081" s="1" t="str">
        <f>IFERROR(__xludf.DUMMYFUNCTION("GOOGLETRANSLATE(C4081,""fr"",""en"")"),"#VALUE!")</f>
        <v>#VALUE!</v>
      </c>
    </row>
    <row r="4082" ht="15.75" customHeight="1">
      <c r="A4082" s="1" t="s">
        <v>8874</v>
      </c>
      <c r="B4082" s="1" t="s">
        <v>8875</v>
      </c>
      <c r="C4082" s="1" t="s">
        <v>8876</v>
      </c>
      <c r="D4082" s="1" t="s">
        <v>4162</v>
      </c>
      <c r="E4082" s="1" t="s">
        <v>10</v>
      </c>
      <c r="F4082" s="1" t="str">
        <f>IFERROR(__xludf.DUMMYFUNCTION("GOOGLETRANSLATE(C4082,""fr"",""en"")"),"#VALUE!")</f>
        <v>#VALUE!</v>
      </c>
    </row>
    <row r="4083" ht="15.75" customHeight="1">
      <c r="A4083" s="1" t="s">
        <v>8877</v>
      </c>
      <c r="B4083" s="1" t="s">
        <v>8878</v>
      </c>
      <c r="C4083" s="1" t="s">
        <v>8879</v>
      </c>
      <c r="D4083" s="1" t="s">
        <v>4162</v>
      </c>
      <c r="E4083" s="1" t="s">
        <v>10</v>
      </c>
      <c r="F4083" s="1" t="str">
        <f>IFERROR(__xludf.DUMMYFUNCTION("GOOGLETRANSLATE(C4083,""fr"",""en"")"),"#VALUE!")</f>
        <v>#VALUE!</v>
      </c>
    </row>
    <row r="4084" ht="15.75" customHeight="1">
      <c r="A4084" s="1" t="s">
        <v>8880</v>
      </c>
      <c r="B4084" s="1" t="s">
        <v>8881</v>
      </c>
      <c r="C4084" s="1" t="s">
        <v>8882</v>
      </c>
      <c r="D4084" s="1" t="s">
        <v>4162</v>
      </c>
      <c r="E4084" s="1" t="s">
        <v>10</v>
      </c>
      <c r="F4084" s="1" t="str">
        <f>IFERROR(__xludf.DUMMYFUNCTION("GOOGLETRANSLATE(C4084,""fr"",""en"")"),"#VALUE!")</f>
        <v>#VALUE!</v>
      </c>
    </row>
    <row r="4085" ht="15.75" customHeight="1">
      <c r="A4085" s="1" t="s">
        <v>8883</v>
      </c>
      <c r="B4085" s="1" t="s">
        <v>8884</v>
      </c>
      <c r="C4085" s="1" t="s">
        <v>8885</v>
      </c>
      <c r="D4085" s="1" t="s">
        <v>4162</v>
      </c>
      <c r="E4085" s="1" t="s">
        <v>10</v>
      </c>
      <c r="F4085" s="1" t="str">
        <f>IFERROR(__xludf.DUMMYFUNCTION("GOOGLETRANSLATE(C4085,""fr"",""en"")"),"#VALUE!")</f>
        <v>#VALUE!</v>
      </c>
    </row>
    <row r="4086" ht="15.75" customHeight="1">
      <c r="A4086" s="1" t="s">
        <v>8883</v>
      </c>
      <c r="B4086" s="1" t="s">
        <v>8886</v>
      </c>
      <c r="C4086" s="1" t="s">
        <v>8887</v>
      </c>
      <c r="D4086" s="1" t="s">
        <v>4162</v>
      </c>
      <c r="E4086" s="1" t="s">
        <v>10</v>
      </c>
      <c r="F4086" s="1" t="str">
        <f>IFERROR(__xludf.DUMMYFUNCTION("GOOGLETRANSLATE(C4086,""fr"",""en"")"),"#VALUE!")</f>
        <v>#VALUE!</v>
      </c>
    </row>
    <row r="4087" ht="15.75" customHeight="1">
      <c r="A4087" s="1" t="s">
        <v>3590</v>
      </c>
      <c r="B4087" s="1" t="s">
        <v>8888</v>
      </c>
      <c r="C4087" s="1" t="s">
        <v>8889</v>
      </c>
      <c r="D4087" s="1" t="s">
        <v>4162</v>
      </c>
      <c r="E4087" s="1" t="s">
        <v>10</v>
      </c>
      <c r="F4087" s="1" t="str">
        <f>IFERROR(__xludf.DUMMYFUNCTION("GOOGLETRANSLATE(C4087,""fr"",""en"")"),"#VALUE!")</f>
        <v>#VALUE!</v>
      </c>
    </row>
    <row r="4088" ht="15.75" customHeight="1">
      <c r="A4088" s="1" t="s">
        <v>3593</v>
      </c>
      <c r="B4088" s="1" t="s">
        <v>8890</v>
      </c>
      <c r="C4088" s="1" t="s">
        <v>8891</v>
      </c>
      <c r="D4088" s="1" t="s">
        <v>4162</v>
      </c>
      <c r="E4088" s="1" t="s">
        <v>10</v>
      </c>
      <c r="F4088" s="1" t="str">
        <f>IFERROR(__xludf.DUMMYFUNCTION("GOOGLETRANSLATE(C4088,""fr"",""en"")"),"#VALUE!")</f>
        <v>#VALUE!</v>
      </c>
    </row>
    <row r="4089" ht="15.75" customHeight="1">
      <c r="A4089" s="1" t="s">
        <v>8892</v>
      </c>
      <c r="B4089" s="1" t="s">
        <v>8893</v>
      </c>
      <c r="C4089" s="1" t="s">
        <v>8894</v>
      </c>
      <c r="D4089" s="1" t="s">
        <v>4162</v>
      </c>
      <c r="E4089" s="1" t="s">
        <v>10</v>
      </c>
      <c r="F4089" s="1" t="str">
        <f>IFERROR(__xludf.DUMMYFUNCTION("GOOGLETRANSLATE(C4089,""fr"",""en"")"),"#VALUE!")</f>
        <v>#VALUE!</v>
      </c>
    </row>
    <row r="4090" ht="15.75" customHeight="1">
      <c r="A4090" s="1" t="s">
        <v>8895</v>
      </c>
      <c r="B4090" s="1" t="s">
        <v>8896</v>
      </c>
      <c r="C4090" s="1" t="s">
        <v>8897</v>
      </c>
      <c r="D4090" s="1" t="s">
        <v>4162</v>
      </c>
      <c r="E4090" s="1" t="s">
        <v>10</v>
      </c>
      <c r="F4090" s="1" t="str">
        <f>IFERROR(__xludf.DUMMYFUNCTION("GOOGLETRANSLATE(C4090,""fr"",""en"")"),"#VALUE!")</f>
        <v>#VALUE!</v>
      </c>
    </row>
    <row r="4091" ht="15.75" customHeight="1">
      <c r="A4091" s="1" t="s">
        <v>8898</v>
      </c>
      <c r="B4091" s="1" t="s">
        <v>8899</v>
      </c>
      <c r="C4091" s="1" t="s">
        <v>8900</v>
      </c>
      <c r="D4091" s="1" t="s">
        <v>4162</v>
      </c>
      <c r="E4091" s="1" t="s">
        <v>10</v>
      </c>
      <c r="F4091" s="1" t="str">
        <f>IFERROR(__xludf.DUMMYFUNCTION("GOOGLETRANSLATE(C4091,""fr"",""en"")"),"#VALUE!")</f>
        <v>#VALUE!</v>
      </c>
    </row>
    <row r="4092" ht="15.75" customHeight="1">
      <c r="A4092" s="1" t="s">
        <v>3613</v>
      </c>
      <c r="B4092" s="1" t="s">
        <v>8901</v>
      </c>
      <c r="C4092" s="1" t="s">
        <v>8902</v>
      </c>
      <c r="D4092" s="1" t="s">
        <v>4162</v>
      </c>
      <c r="E4092" s="1" t="s">
        <v>10</v>
      </c>
      <c r="F4092" s="1" t="str">
        <f>IFERROR(__xludf.DUMMYFUNCTION("GOOGLETRANSLATE(C4092,""fr"",""en"")"),"#VALUE!")</f>
        <v>#VALUE!</v>
      </c>
    </row>
    <row r="4093" ht="15.75" customHeight="1">
      <c r="A4093" s="1" t="s">
        <v>8903</v>
      </c>
      <c r="B4093" s="1" t="s">
        <v>8904</v>
      </c>
      <c r="C4093" s="1" t="s">
        <v>8905</v>
      </c>
      <c r="D4093" s="1" t="s">
        <v>4162</v>
      </c>
      <c r="E4093" s="1" t="s">
        <v>10</v>
      </c>
      <c r="F4093" s="1" t="str">
        <f>IFERROR(__xludf.DUMMYFUNCTION("GOOGLETRANSLATE(C4093,""fr"",""en"")"),"#VALUE!")</f>
        <v>#VALUE!</v>
      </c>
    </row>
    <row r="4094" ht="15.75" customHeight="1">
      <c r="A4094" s="1" t="s">
        <v>8906</v>
      </c>
      <c r="B4094" s="1" t="s">
        <v>8907</v>
      </c>
      <c r="C4094" s="1" t="s">
        <v>8908</v>
      </c>
      <c r="D4094" s="1" t="s">
        <v>4162</v>
      </c>
      <c r="E4094" s="1" t="s">
        <v>10</v>
      </c>
      <c r="F4094" s="1" t="str">
        <f>IFERROR(__xludf.DUMMYFUNCTION("GOOGLETRANSLATE(C4094,""fr"",""en"")"),"#VALUE!")</f>
        <v>#VALUE!</v>
      </c>
    </row>
    <row r="4095" ht="15.75" customHeight="1">
      <c r="A4095" s="1" t="s">
        <v>8909</v>
      </c>
      <c r="B4095" s="1" t="s">
        <v>8910</v>
      </c>
      <c r="C4095" s="1" t="s">
        <v>8911</v>
      </c>
      <c r="D4095" s="1" t="s">
        <v>4162</v>
      </c>
      <c r="E4095" s="1" t="s">
        <v>10</v>
      </c>
      <c r="F4095" s="1" t="str">
        <f>IFERROR(__xludf.DUMMYFUNCTION("GOOGLETRANSLATE(C4095,""fr"",""en"")"),"#VALUE!")</f>
        <v>#VALUE!</v>
      </c>
    </row>
    <row r="4096" ht="15.75" customHeight="1">
      <c r="A4096" s="1" t="s">
        <v>8912</v>
      </c>
      <c r="B4096" s="1" t="s">
        <v>8913</v>
      </c>
      <c r="C4096" s="1" t="s">
        <v>8914</v>
      </c>
      <c r="D4096" s="1" t="s">
        <v>4162</v>
      </c>
      <c r="E4096" s="1" t="s">
        <v>10</v>
      </c>
      <c r="F4096" s="1" t="str">
        <f>IFERROR(__xludf.DUMMYFUNCTION("GOOGLETRANSLATE(C4096,""fr"",""en"")"),"#VALUE!")</f>
        <v>#VALUE!</v>
      </c>
    </row>
    <row r="4097" ht="15.75" customHeight="1">
      <c r="A4097" s="1" t="s">
        <v>8915</v>
      </c>
      <c r="B4097" s="1" t="s">
        <v>8916</v>
      </c>
      <c r="C4097" s="1" t="s">
        <v>8917</v>
      </c>
      <c r="D4097" s="1" t="s">
        <v>4162</v>
      </c>
      <c r="E4097" s="1" t="s">
        <v>10</v>
      </c>
      <c r="F4097" s="1" t="str">
        <f>IFERROR(__xludf.DUMMYFUNCTION("GOOGLETRANSLATE(C4097,""fr"",""en"")"),"At Direct Insurance for 8 years and 1 years with the car. For the first time I have a small disaster, responsibility of the other driver, confirmed with the signed letter and the well -filled observation amicable. from Direct Insurance:
No assistance, the"&amp;" processing of a super long file, no person of reference, responses ignite when I full and I ask for explanations.")</f>
        <v>At Direct Insurance for 8 years and 1 years with the car. For the first time I have a small disaster, responsibility of the other driver, confirmed with the signed letter and the well -filled observation amicable. from Direct Insurance:
No assistance, the processing of a super long file, no person of reference, responses ignite when I full and I ask for explanations.</v>
      </c>
    </row>
    <row r="4098" ht="15.75" customHeight="1">
      <c r="A4098" s="1" t="s">
        <v>8918</v>
      </c>
      <c r="B4098" s="1" t="s">
        <v>8919</v>
      </c>
      <c r="C4098" s="1" t="s">
        <v>8920</v>
      </c>
      <c r="D4098" s="1" t="s">
        <v>4162</v>
      </c>
      <c r="E4098" s="1" t="s">
        <v>10</v>
      </c>
      <c r="F4098" s="1" t="str">
        <f>IFERROR(__xludf.DUMMYFUNCTION("GOOGLETRANSLATE(C4098,""fr"",""en"")"),"#VALUE!")</f>
        <v>#VALUE!</v>
      </c>
    </row>
    <row r="4099" ht="15.75" customHeight="1">
      <c r="A4099" s="1" t="s">
        <v>8921</v>
      </c>
      <c r="B4099" s="1" t="s">
        <v>8922</v>
      </c>
      <c r="C4099" s="1" t="s">
        <v>8923</v>
      </c>
      <c r="D4099" s="1" t="s">
        <v>4162</v>
      </c>
      <c r="E4099" s="1" t="s">
        <v>10</v>
      </c>
      <c r="F4099" s="1" t="str">
        <f>IFERROR(__xludf.DUMMYFUNCTION("GOOGLETRANSLATE(C4099,""fr"",""en"")"),"#VALUE!")</f>
        <v>#VALUE!</v>
      </c>
    </row>
    <row r="4100" ht="15.75" customHeight="1">
      <c r="A4100" s="1" t="s">
        <v>8924</v>
      </c>
      <c r="B4100" s="1" t="s">
        <v>8925</v>
      </c>
      <c r="C4100" s="1" t="s">
        <v>8926</v>
      </c>
      <c r="D4100" s="1" t="s">
        <v>4162</v>
      </c>
      <c r="E4100" s="1" t="s">
        <v>10</v>
      </c>
      <c r="F4100" s="1" t="str">
        <f>IFERROR(__xludf.DUMMYFUNCTION("GOOGLETRANSLATE(C4100,""fr"",""en"")"),"#VALUE!")</f>
        <v>#VALUE!</v>
      </c>
    </row>
    <row r="4101" ht="15.75" customHeight="1">
      <c r="A4101" s="1" t="s">
        <v>8927</v>
      </c>
      <c r="B4101" s="1" t="s">
        <v>8928</v>
      </c>
      <c r="C4101" s="1" t="s">
        <v>8929</v>
      </c>
      <c r="D4101" s="1" t="s">
        <v>4162</v>
      </c>
      <c r="E4101" s="1" t="s">
        <v>10</v>
      </c>
      <c r="F4101" s="1" t="str">
        <f>IFERROR(__xludf.DUMMYFUNCTION("GOOGLETRANSLATE(C4101,""fr"",""en"")"),"#VALUE!")</f>
        <v>#VALUE!</v>
      </c>
    </row>
    <row r="4102" ht="15.75" customHeight="1">
      <c r="A4102" s="1" t="s">
        <v>8930</v>
      </c>
      <c r="B4102" s="1" t="s">
        <v>8931</v>
      </c>
      <c r="C4102" s="1" t="s">
        <v>8932</v>
      </c>
      <c r="D4102" s="1" t="s">
        <v>4162</v>
      </c>
      <c r="E4102" s="1" t="s">
        <v>10</v>
      </c>
      <c r="F4102" s="1" t="str">
        <f>IFERROR(__xludf.DUMMYFUNCTION("GOOGLETRANSLATE(C4102,""fr"",""en"")"),"#VALUE!")</f>
        <v>#VALUE!</v>
      </c>
    </row>
    <row r="4103" ht="15.75" customHeight="1">
      <c r="A4103" s="1" t="s">
        <v>8933</v>
      </c>
      <c r="B4103" s="1" t="s">
        <v>8934</v>
      </c>
      <c r="C4103" s="1" t="s">
        <v>8935</v>
      </c>
      <c r="D4103" s="1" t="s">
        <v>4162</v>
      </c>
      <c r="E4103" s="1" t="s">
        <v>10</v>
      </c>
      <c r="F4103" s="1" t="str">
        <f>IFERROR(__xludf.DUMMYFUNCTION("GOOGLETRANSLATE(C4103,""fr"",""en"")"),"#VALUE!")</f>
        <v>#VALUE!</v>
      </c>
    </row>
    <row r="4104" ht="15.75" customHeight="1">
      <c r="A4104" s="1" t="s">
        <v>8936</v>
      </c>
      <c r="B4104" s="1" t="s">
        <v>8937</v>
      </c>
      <c r="C4104" s="1" t="s">
        <v>8938</v>
      </c>
      <c r="D4104" s="1" t="s">
        <v>4162</v>
      </c>
      <c r="E4104" s="1" t="s">
        <v>10</v>
      </c>
      <c r="F4104" s="1" t="str">
        <f>IFERROR(__xludf.DUMMYFUNCTION("GOOGLETRANSLATE(C4104,""fr"",""en"")"),"#VALUE!")</f>
        <v>#VALUE!</v>
      </c>
    </row>
    <row r="4105" ht="15.75" customHeight="1">
      <c r="A4105" s="1" t="s">
        <v>8939</v>
      </c>
      <c r="B4105" s="1" t="s">
        <v>8940</v>
      </c>
      <c r="C4105" s="1" t="s">
        <v>8941</v>
      </c>
      <c r="D4105" s="1" t="s">
        <v>4162</v>
      </c>
      <c r="E4105" s="1" t="s">
        <v>10</v>
      </c>
      <c r="F4105" s="1" t="str">
        <f>IFERROR(__xludf.DUMMYFUNCTION("GOOGLETRANSLATE(C4105,""fr"",""en"")"),"#VALUE!")</f>
        <v>#VALUE!</v>
      </c>
    </row>
    <row r="4106" ht="15.75" customHeight="1">
      <c r="A4106" s="1" t="s">
        <v>8939</v>
      </c>
      <c r="B4106" s="1" t="s">
        <v>8942</v>
      </c>
      <c r="C4106" s="1" t="s">
        <v>8943</v>
      </c>
      <c r="D4106" s="1" t="s">
        <v>4162</v>
      </c>
      <c r="E4106" s="1" t="s">
        <v>10</v>
      </c>
      <c r="F4106" s="1" t="str">
        <f>IFERROR(__xludf.DUMMYFUNCTION("GOOGLETRANSLATE(C4106,""fr"",""en"")"),"#VALUE!")</f>
        <v>#VALUE!</v>
      </c>
    </row>
    <row r="4107" ht="15.75" customHeight="1">
      <c r="A4107" s="1" t="s">
        <v>8944</v>
      </c>
      <c r="B4107" s="1" t="s">
        <v>8945</v>
      </c>
      <c r="C4107" s="1" t="s">
        <v>8946</v>
      </c>
      <c r="D4107" s="1" t="s">
        <v>4162</v>
      </c>
      <c r="E4107" s="1" t="s">
        <v>10</v>
      </c>
      <c r="F4107" s="1" t="str">
        <f>IFERROR(__xludf.DUMMYFUNCTION("GOOGLETRANSLATE(C4107,""fr"",""en"")"),"#VALUE!")</f>
        <v>#VALUE!</v>
      </c>
    </row>
    <row r="4108" ht="15.75" customHeight="1">
      <c r="A4108" s="1" t="s">
        <v>8947</v>
      </c>
      <c r="B4108" s="1" t="s">
        <v>8948</v>
      </c>
      <c r="C4108" s="1" t="s">
        <v>8949</v>
      </c>
      <c r="D4108" s="1" t="s">
        <v>4162</v>
      </c>
      <c r="E4108" s="1" t="s">
        <v>10</v>
      </c>
      <c r="F4108" s="1" t="str">
        <f>IFERROR(__xludf.DUMMYFUNCTION("GOOGLETRANSLATE(C4108,""fr"",""en"")"),"#VALUE!")</f>
        <v>#VALUE!</v>
      </c>
    </row>
    <row r="4109" ht="15.75" customHeight="1">
      <c r="A4109" s="1" t="s">
        <v>8950</v>
      </c>
      <c r="B4109" s="1" t="s">
        <v>8951</v>
      </c>
      <c r="C4109" s="1" t="s">
        <v>8952</v>
      </c>
      <c r="D4109" s="1" t="s">
        <v>4162</v>
      </c>
      <c r="E4109" s="1" t="s">
        <v>10</v>
      </c>
      <c r="F4109" s="1" t="str">
        <f>IFERROR(__xludf.DUMMYFUNCTION("GOOGLETRANSLATE(C4109,""fr"",""en"")"),"#VALUE!")</f>
        <v>#VALUE!</v>
      </c>
    </row>
    <row r="4110" ht="15.75" customHeight="1">
      <c r="A4110" s="1" t="s">
        <v>8953</v>
      </c>
      <c r="B4110" s="1" t="s">
        <v>8954</v>
      </c>
      <c r="C4110" s="1" t="s">
        <v>8955</v>
      </c>
      <c r="D4110" s="1" t="s">
        <v>4162</v>
      </c>
      <c r="E4110" s="1" t="s">
        <v>10</v>
      </c>
      <c r="F4110" s="1" t="str">
        <f>IFERROR(__xludf.DUMMYFUNCTION("GOOGLETRANSLATE(C4110,""fr"",""en"")"),"#VALUE!")</f>
        <v>#VALUE!</v>
      </c>
    </row>
    <row r="4111" ht="15.75" customHeight="1">
      <c r="A4111" s="1" t="s">
        <v>8956</v>
      </c>
      <c r="B4111" s="1" t="s">
        <v>8957</v>
      </c>
      <c r="C4111" s="1" t="s">
        <v>8958</v>
      </c>
      <c r="D4111" s="1" t="s">
        <v>4162</v>
      </c>
      <c r="E4111" s="1" t="s">
        <v>10</v>
      </c>
      <c r="F4111" s="1" t="str">
        <f>IFERROR(__xludf.DUMMYFUNCTION("GOOGLETRANSLATE(C4111,""fr"",""en"")"),"#VALUE!")</f>
        <v>#VALUE!</v>
      </c>
    </row>
    <row r="4112" ht="15.75" customHeight="1">
      <c r="A4112" s="1" t="s">
        <v>8959</v>
      </c>
      <c r="B4112" s="1" t="s">
        <v>8960</v>
      </c>
      <c r="C4112" s="1" t="s">
        <v>8961</v>
      </c>
      <c r="D4112" s="1" t="s">
        <v>4162</v>
      </c>
      <c r="E4112" s="1" t="s">
        <v>10</v>
      </c>
      <c r="F4112" s="1" t="str">
        <f>IFERROR(__xludf.DUMMYFUNCTION("GOOGLETRANSLATE(C4112,""fr"",""en"")"),"#VALUE!")</f>
        <v>#VALUE!</v>
      </c>
    </row>
    <row r="4113" ht="15.75" customHeight="1">
      <c r="A4113" s="1" t="s">
        <v>8959</v>
      </c>
      <c r="B4113" s="1" t="s">
        <v>8962</v>
      </c>
      <c r="C4113" s="1" t="s">
        <v>8963</v>
      </c>
      <c r="D4113" s="1" t="s">
        <v>4162</v>
      </c>
      <c r="E4113" s="1" t="s">
        <v>10</v>
      </c>
      <c r="F4113" s="1" t="str">
        <f>IFERROR(__xludf.DUMMYFUNCTION("GOOGLETRANSLATE(C4113,""fr"",""en"")"),"#VALUE!")</f>
        <v>#VALUE!</v>
      </c>
    </row>
    <row r="4114" ht="15.75" customHeight="1">
      <c r="A4114" s="1" t="s">
        <v>8964</v>
      </c>
      <c r="B4114" s="1" t="s">
        <v>8965</v>
      </c>
      <c r="C4114" s="1" t="s">
        <v>8966</v>
      </c>
      <c r="D4114" s="1" t="s">
        <v>4162</v>
      </c>
      <c r="E4114" s="1" t="s">
        <v>10</v>
      </c>
      <c r="F4114" s="1" t="str">
        <f>IFERROR(__xludf.DUMMYFUNCTION("GOOGLETRANSLATE(C4114,""fr"",""en"")"),"#VALUE!")</f>
        <v>#VALUE!</v>
      </c>
    </row>
    <row r="4115" ht="15.75" customHeight="1">
      <c r="A4115" s="1" t="s">
        <v>8967</v>
      </c>
      <c r="B4115" s="1" t="s">
        <v>8968</v>
      </c>
      <c r="C4115" s="1" t="s">
        <v>8969</v>
      </c>
      <c r="D4115" s="1" t="s">
        <v>4162</v>
      </c>
      <c r="E4115" s="1" t="s">
        <v>10</v>
      </c>
      <c r="F4115" s="1" t="str">
        <f>IFERROR(__xludf.DUMMYFUNCTION("GOOGLETRANSLATE(C4115,""fr"",""en"")"),"#VALUE!")</f>
        <v>#VALUE!</v>
      </c>
    </row>
    <row r="4116" ht="15.75" customHeight="1">
      <c r="A4116" s="1" t="s">
        <v>8970</v>
      </c>
      <c r="B4116" s="1" t="s">
        <v>8971</v>
      </c>
      <c r="C4116" s="1" t="s">
        <v>8972</v>
      </c>
      <c r="D4116" s="1" t="s">
        <v>4162</v>
      </c>
      <c r="E4116" s="1" t="s">
        <v>10</v>
      </c>
      <c r="F4116" s="1" t="str">
        <f>IFERROR(__xludf.DUMMYFUNCTION("GOOGLETRANSLATE(C4116,""fr"",""en"")"),"#VALUE!")</f>
        <v>#VALUE!</v>
      </c>
    </row>
    <row r="4117" ht="15.75" customHeight="1">
      <c r="A4117" s="1" t="s">
        <v>8973</v>
      </c>
      <c r="B4117" s="1" t="s">
        <v>8974</v>
      </c>
      <c r="C4117" s="1" t="s">
        <v>8975</v>
      </c>
      <c r="D4117" s="1" t="s">
        <v>4162</v>
      </c>
      <c r="E4117" s="1" t="s">
        <v>10</v>
      </c>
      <c r="F4117" s="1" t="str">
        <f>IFERROR(__xludf.DUMMYFUNCTION("GOOGLETRANSLATE(C4117,""fr"",""en"")"),"#VALUE!")</f>
        <v>#VALUE!</v>
      </c>
    </row>
    <row r="4118" ht="15.75" customHeight="1">
      <c r="A4118" s="1" t="s">
        <v>8976</v>
      </c>
      <c r="B4118" s="1" t="s">
        <v>8977</v>
      </c>
      <c r="C4118" s="1" t="s">
        <v>8978</v>
      </c>
      <c r="D4118" s="1" t="s">
        <v>4162</v>
      </c>
      <c r="E4118" s="1" t="s">
        <v>10</v>
      </c>
      <c r="F4118" s="1" t="str">
        <f>IFERROR(__xludf.DUMMYFUNCTION("GOOGLETRANSLATE(C4118,""fr"",""en"")"),"#VALUE!")</f>
        <v>#VALUE!</v>
      </c>
    </row>
    <row r="4119" ht="15.75" customHeight="1">
      <c r="A4119" s="1" t="s">
        <v>3683</v>
      </c>
      <c r="B4119" s="1" t="s">
        <v>8979</v>
      </c>
      <c r="C4119" s="1" t="s">
        <v>8980</v>
      </c>
      <c r="D4119" s="1" t="s">
        <v>4162</v>
      </c>
      <c r="E4119" s="1" t="s">
        <v>10</v>
      </c>
      <c r="F4119" s="1" t="str">
        <f>IFERROR(__xludf.DUMMYFUNCTION("GOOGLETRANSLATE(C4119,""fr"",""en"")"),"#VALUE!")</f>
        <v>#VALUE!</v>
      </c>
    </row>
    <row r="4120" ht="15.75" customHeight="1">
      <c r="A4120" s="1" t="s">
        <v>8981</v>
      </c>
      <c r="B4120" s="1" t="s">
        <v>8982</v>
      </c>
      <c r="C4120" s="1" t="s">
        <v>8983</v>
      </c>
      <c r="D4120" s="1" t="s">
        <v>4162</v>
      </c>
      <c r="E4120" s="1" t="s">
        <v>10</v>
      </c>
      <c r="F4120" s="1" t="str">
        <f>IFERROR(__xludf.DUMMYFUNCTION("GOOGLETRANSLATE(C4120,""fr"",""en"")"),"#VALUE!")</f>
        <v>#VALUE!</v>
      </c>
    </row>
    <row r="4121" ht="15.75" customHeight="1">
      <c r="A4121" s="1" t="s">
        <v>3689</v>
      </c>
      <c r="B4121" s="1" t="s">
        <v>8984</v>
      </c>
      <c r="C4121" s="1" t="s">
        <v>8985</v>
      </c>
      <c r="D4121" s="1" t="s">
        <v>4162</v>
      </c>
      <c r="E4121" s="1" t="s">
        <v>10</v>
      </c>
      <c r="F4121" s="1" t="str">
        <f>IFERROR(__xludf.DUMMYFUNCTION("GOOGLETRANSLATE(C4121,""fr"",""en"")"),"#VALUE!")</f>
        <v>#VALUE!</v>
      </c>
    </row>
    <row r="4122" ht="15.75" customHeight="1">
      <c r="A4122" s="1" t="s">
        <v>8986</v>
      </c>
      <c r="B4122" s="1" t="s">
        <v>8987</v>
      </c>
      <c r="C4122" s="1" t="s">
        <v>8988</v>
      </c>
      <c r="D4122" s="1" t="s">
        <v>4162</v>
      </c>
      <c r="E4122" s="1" t="s">
        <v>10</v>
      </c>
      <c r="F4122" s="1" t="str">
        <f>IFERROR(__xludf.DUMMYFUNCTION("GOOGLETRANSLATE(C4122,""fr"",""en"")"),"#VALUE!")</f>
        <v>#VALUE!</v>
      </c>
    </row>
    <row r="4123" ht="15.75" customHeight="1">
      <c r="A4123" s="1" t="s">
        <v>8989</v>
      </c>
      <c r="B4123" s="1" t="s">
        <v>8990</v>
      </c>
      <c r="C4123" s="1" t="s">
        <v>8991</v>
      </c>
      <c r="D4123" s="1" t="s">
        <v>4162</v>
      </c>
      <c r="E4123" s="1" t="s">
        <v>10</v>
      </c>
      <c r="F4123" s="1" t="str">
        <f>IFERROR(__xludf.DUMMYFUNCTION("GOOGLETRANSLATE(C4123,""fr"",""en"")"),"#VALUE!")</f>
        <v>#VALUE!</v>
      </c>
    </row>
    <row r="4124" ht="15.75" customHeight="1">
      <c r="A4124" s="1" t="s">
        <v>8992</v>
      </c>
      <c r="B4124" s="1" t="s">
        <v>8993</v>
      </c>
      <c r="C4124" s="1" t="s">
        <v>8994</v>
      </c>
      <c r="D4124" s="1" t="s">
        <v>4162</v>
      </c>
      <c r="E4124" s="1" t="s">
        <v>10</v>
      </c>
      <c r="F4124" s="1" t="str">
        <f>IFERROR(__xludf.DUMMYFUNCTION("GOOGLETRANSLATE(C4124,""fr"",""en"")"),"#VALUE!")</f>
        <v>#VALUE!</v>
      </c>
    </row>
    <row r="4125" ht="15.75" customHeight="1">
      <c r="A4125" s="1" t="s">
        <v>8995</v>
      </c>
      <c r="B4125" s="1" t="s">
        <v>8996</v>
      </c>
      <c r="C4125" s="1" t="s">
        <v>8997</v>
      </c>
      <c r="D4125" s="1" t="s">
        <v>4162</v>
      </c>
      <c r="E4125" s="1" t="s">
        <v>10</v>
      </c>
      <c r="F4125" s="1" t="str">
        <f>IFERROR(__xludf.DUMMYFUNCTION("GOOGLETRANSLATE(C4125,""fr"",""en"")"),"#VALUE!")</f>
        <v>#VALUE!</v>
      </c>
    </row>
    <row r="4126" ht="15.75" customHeight="1">
      <c r="A4126" s="1" t="s">
        <v>3721</v>
      </c>
      <c r="B4126" s="1" t="s">
        <v>8998</v>
      </c>
      <c r="C4126" s="1" t="s">
        <v>8999</v>
      </c>
      <c r="D4126" s="1" t="s">
        <v>4162</v>
      </c>
      <c r="E4126" s="1" t="s">
        <v>10</v>
      </c>
      <c r="F4126" s="1" t="str">
        <f>IFERROR(__xludf.DUMMYFUNCTION("GOOGLETRANSLATE(C4126,""fr"",""en"")"),"#VALUE!")</f>
        <v>#VALUE!</v>
      </c>
    </row>
    <row r="4127" ht="15.75" customHeight="1">
      <c r="A4127" s="1" t="s">
        <v>3724</v>
      </c>
      <c r="B4127" s="1" t="s">
        <v>9000</v>
      </c>
      <c r="C4127" s="1" t="s">
        <v>9001</v>
      </c>
      <c r="D4127" s="1" t="s">
        <v>4162</v>
      </c>
      <c r="E4127" s="1" t="s">
        <v>10</v>
      </c>
      <c r="F4127" s="1" t="str">
        <f>IFERROR(__xludf.DUMMYFUNCTION("GOOGLETRANSLATE(C4127,""fr"",""en"")"),"#VALUE!")</f>
        <v>#VALUE!</v>
      </c>
    </row>
    <row r="4128" ht="15.75" customHeight="1">
      <c r="A4128" s="1" t="s">
        <v>3738</v>
      </c>
      <c r="B4128" s="1" t="s">
        <v>9002</v>
      </c>
      <c r="C4128" s="1" t="s">
        <v>9003</v>
      </c>
      <c r="D4128" s="1" t="s">
        <v>4162</v>
      </c>
      <c r="E4128" s="1" t="s">
        <v>10</v>
      </c>
      <c r="F4128" s="1" t="str">
        <f>IFERROR(__xludf.DUMMYFUNCTION("GOOGLETRANSLATE(C4128,""fr"",""en"")"),"#VALUE!")</f>
        <v>#VALUE!</v>
      </c>
    </row>
    <row r="4129" ht="15.75" customHeight="1">
      <c r="A4129" s="1" t="s">
        <v>9004</v>
      </c>
      <c r="B4129" s="1" t="s">
        <v>9005</v>
      </c>
      <c r="C4129" s="1" t="s">
        <v>9006</v>
      </c>
      <c r="D4129" s="1" t="s">
        <v>4162</v>
      </c>
      <c r="E4129" s="1" t="s">
        <v>10</v>
      </c>
      <c r="F4129" s="1" t="str">
        <f>IFERROR(__xludf.DUMMYFUNCTION("GOOGLETRANSLATE(C4129,""fr"",""en"")"),"#VALUE!")</f>
        <v>#VALUE!</v>
      </c>
    </row>
    <row r="4130" ht="15.75" customHeight="1">
      <c r="A4130" s="1" t="s">
        <v>9007</v>
      </c>
      <c r="B4130" s="1" t="s">
        <v>9008</v>
      </c>
      <c r="C4130" s="1" t="s">
        <v>9009</v>
      </c>
      <c r="D4130" s="1" t="s">
        <v>4162</v>
      </c>
      <c r="E4130" s="1" t="s">
        <v>10</v>
      </c>
      <c r="F4130" s="1" t="str">
        <f>IFERROR(__xludf.DUMMYFUNCTION("GOOGLETRANSLATE(C4130,""fr"",""en"")"),"#VALUE!")</f>
        <v>#VALUE!</v>
      </c>
    </row>
    <row r="4131" ht="15.75" customHeight="1">
      <c r="A4131" s="1" t="s">
        <v>3758</v>
      </c>
      <c r="B4131" s="1" t="s">
        <v>9010</v>
      </c>
      <c r="C4131" s="1" t="s">
        <v>9011</v>
      </c>
      <c r="D4131" s="1" t="s">
        <v>4162</v>
      </c>
      <c r="E4131" s="1" t="s">
        <v>10</v>
      </c>
      <c r="F4131" s="1" t="str">
        <f>IFERROR(__xludf.DUMMYFUNCTION("GOOGLETRANSLATE(C4131,""fr"",""en"")"),"#VALUE!")</f>
        <v>#VALUE!</v>
      </c>
    </row>
    <row r="4132" ht="15.75" customHeight="1">
      <c r="A4132" s="1" t="s">
        <v>3761</v>
      </c>
      <c r="B4132" s="1" t="s">
        <v>9012</v>
      </c>
      <c r="C4132" s="1" t="s">
        <v>9013</v>
      </c>
      <c r="D4132" s="1" t="s">
        <v>4162</v>
      </c>
      <c r="E4132" s="1" t="s">
        <v>10</v>
      </c>
      <c r="F4132" s="1" t="str">
        <f>IFERROR(__xludf.DUMMYFUNCTION("GOOGLETRANSLATE(C4132,""fr"",""en"")"),"#VALUE!")</f>
        <v>#VALUE!</v>
      </c>
    </row>
    <row r="4133" ht="15.75" customHeight="1">
      <c r="A4133" s="1" t="s">
        <v>3775</v>
      </c>
      <c r="B4133" s="1" t="s">
        <v>9014</v>
      </c>
      <c r="C4133" s="1" t="s">
        <v>9015</v>
      </c>
      <c r="D4133" s="1" t="s">
        <v>4162</v>
      </c>
      <c r="E4133" s="1" t="s">
        <v>10</v>
      </c>
      <c r="F4133" s="1" t="str">
        <f>IFERROR(__xludf.DUMMYFUNCTION("GOOGLETRANSLATE(C4133,""fr"",""en"")"),"#VALUE!")</f>
        <v>#VALUE!</v>
      </c>
    </row>
    <row r="4134" ht="15.75" customHeight="1">
      <c r="A4134" s="1" t="s">
        <v>9016</v>
      </c>
      <c r="B4134" s="1" t="s">
        <v>9017</v>
      </c>
      <c r="C4134" s="1" t="s">
        <v>9018</v>
      </c>
      <c r="D4134" s="1" t="s">
        <v>4162</v>
      </c>
      <c r="E4134" s="1" t="s">
        <v>10</v>
      </c>
      <c r="F4134" s="1" t="str">
        <f>IFERROR(__xludf.DUMMYFUNCTION("GOOGLETRANSLATE(C4134,""fr"",""en"")"),"#VALUE!")</f>
        <v>#VALUE!</v>
      </c>
    </row>
    <row r="4135" ht="15.75" customHeight="1">
      <c r="A4135" s="1" t="s">
        <v>9019</v>
      </c>
      <c r="B4135" s="1" t="s">
        <v>9020</v>
      </c>
      <c r="C4135" s="1" t="s">
        <v>9021</v>
      </c>
      <c r="D4135" s="1" t="s">
        <v>4162</v>
      </c>
      <c r="E4135" s="1" t="s">
        <v>10</v>
      </c>
      <c r="F4135" s="1" t="str">
        <f>IFERROR(__xludf.DUMMYFUNCTION("GOOGLETRANSLATE(C4135,""fr"",""en"")"),"#VALUE!")</f>
        <v>#VALUE!</v>
      </c>
    </row>
    <row r="4136" ht="15.75" customHeight="1">
      <c r="A4136" s="1" t="s">
        <v>9022</v>
      </c>
      <c r="B4136" s="1" t="s">
        <v>9023</v>
      </c>
      <c r="C4136" s="1" t="s">
        <v>9024</v>
      </c>
      <c r="D4136" s="1" t="s">
        <v>4162</v>
      </c>
      <c r="E4136" s="1" t="s">
        <v>10</v>
      </c>
      <c r="F4136" s="1" t="str">
        <f>IFERROR(__xludf.DUMMYFUNCTION("GOOGLETRANSLATE(C4136,""fr"",""en"")"),"#VALUE!")</f>
        <v>#VALUE!</v>
      </c>
    </row>
    <row r="4137" ht="15.75" customHeight="1">
      <c r="A4137" s="1" t="s">
        <v>9025</v>
      </c>
      <c r="B4137" s="1" t="s">
        <v>9026</v>
      </c>
      <c r="C4137" s="1" t="s">
        <v>9027</v>
      </c>
      <c r="D4137" s="1" t="s">
        <v>4162</v>
      </c>
      <c r="E4137" s="1" t="s">
        <v>10</v>
      </c>
      <c r="F4137" s="1" t="str">
        <f>IFERROR(__xludf.DUMMYFUNCTION("GOOGLETRANSLATE(C4137,""fr"",""en"")"),"#VALUE!")</f>
        <v>#VALUE!</v>
      </c>
    </row>
    <row r="4138" ht="15.75" customHeight="1">
      <c r="A4138" s="1" t="s">
        <v>9028</v>
      </c>
      <c r="B4138" s="1" t="s">
        <v>9029</v>
      </c>
      <c r="C4138" s="1" t="s">
        <v>9030</v>
      </c>
      <c r="D4138" s="1" t="s">
        <v>4162</v>
      </c>
      <c r="E4138" s="1" t="s">
        <v>10</v>
      </c>
      <c r="F4138" s="1" t="str">
        <f>IFERROR(__xludf.DUMMYFUNCTION("GOOGLETRANSLATE(C4138,""fr"",""en"")"),"#VALUE!")</f>
        <v>#VALUE!</v>
      </c>
    </row>
    <row r="4139" ht="15.75" customHeight="1">
      <c r="A4139" s="1" t="s">
        <v>9031</v>
      </c>
      <c r="B4139" s="1" t="s">
        <v>9032</v>
      </c>
      <c r="C4139" s="1" t="s">
        <v>9033</v>
      </c>
      <c r="D4139" s="1" t="s">
        <v>4162</v>
      </c>
      <c r="E4139" s="1" t="s">
        <v>10</v>
      </c>
      <c r="F4139" s="1" t="str">
        <f>IFERROR(__xludf.DUMMYFUNCTION("GOOGLETRANSLATE(C4139,""fr"",""en"")"),"#VALUE!")</f>
        <v>#VALUE!</v>
      </c>
    </row>
    <row r="4140" ht="15.75" customHeight="1">
      <c r="A4140" s="1" t="s">
        <v>9034</v>
      </c>
      <c r="B4140" s="1" t="s">
        <v>9035</v>
      </c>
      <c r="C4140" s="1" t="s">
        <v>9036</v>
      </c>
      <c r="D4140" s="1" t="s">
        <v>4162</v>
      </c>
      <c r="E4140" s="1" t="s">
        <v>10</v>
      </c>
      <c r="F4140" s="1" t="str">
        <f>IFERROR(__xludf.DUMMYFUNCTION("GOOGLETRANSLATE(C4140,""fr"",""en"")"),"#VALUE!")</f>
        <v>#VALUE!</v>
      </c>
    </row>
    <row r="4141" ht="15.75" customHeight="1">
      <c r="A4141" s="1" t="s">
        <v>9037</v>
      </c>
      <c r="B4141" s="1" t="s">
        <v>9038</v>
      </c>
      <c r="C4141" s="1" t="s">
        <v>9039</v>
      </c>
      <c r="D4141" s="1" t="s">
        <v>4162</v>
      </c>
      <c r="E4141" s="1" t="s">
        <v>10</v>
      </c>
      <c r="F4141" s="1" t="str">
        <f>IFERROR(__xludf.DUMMYFUNCTION("GOOGLETRANSLATE(C4141,""fr"",""en"")"),"#VALUE!")</f>
        <v>#VALUE!</v>
      </c>
    </row>
    <row r="4142" ht="15.75" customHeight="1">
      <c r="A4142" s="1" t="s">
        <v>9037</v>
      </c>
      <c r="B4142" s="1" t="s">
        <v>9040</v>
      </c>
      <c r="C4142" s="1" t="s">
        <v>9041</v>
      </c>
      <c r="D4142" s="1" t="s">
        <v>4162</v>
      </c>
      <c r="E4142" s="1" t="s">
        <v>10</v>
      </c>
      <c r="F4142" s="1" t="str">
        <f>IFERROR(__xludf.DUMMYFUNCTION("GOOGLETRANSLATE(C4142,""fr"",""en"")"),"#VALUE!")</f>
        <v>#VALUE!</v>
      </c>
    </row>
    <row r="4143" ht="15.75" customHeight="1">
      <c r="A4143" s="1" t="s">
        <v>3790</v>
      </c>
      <c r="B4143" s="1" t="s">
        <v>9042</v>
      </c>
      <c r="C4143" s="1" t="s">
        <v>9043</v>
      </c>
      <c r="D4143" s="1" t="s">
        <v>4162</v>
      </c>
      <c r="E4143" s="1" t="s">
        <v>10</v>
      </c>
      <c r="F4143" s="1" t="str">
        <f>IFERROR(__xludf.DUMMYFUNCTION("GOOGLETRANSLATE(C4143,""fr"",""en"")"),"#VALUE!")</f>
        <v>#VALUE!</v>
      </c>
    </row>
    <row r="4144" ht="15.75" customHeight="1">
      <c r="A4144" s="1" t="s">
        <v>9044</v>
      </c>
      <c r="B4144" s="1" t="s">
        <v>9045</v>
      </c>
      <c r="C4144" s="1" t="s">
        <v>9046</v>
      </c>
      <c r="D4144" s="1" t="s">
        <v>4162</v>
      </c>
      <c r="E4144" s="1" t="s">
        <v>10</v>
      </c>
      <c r="F4144" s="1" t="str">
        <f>IFERROR(__xludf.DUMMYFUNCTION("GOOGLETRANSLATE(C4144,""fr"",""en"")"),"#VALUE!")</f>
        <v>#VALUE!</v>
      </c>
    </row>
    <row r="4145" ht="15.75" customHeight="1">
      <c r="A4145" s="1" t="s">
        <v>9047</v>
      </c>
      <c r="B4145" s="1" t="s">
        <v>9048</v>
      </c>
      <c r="C4145" s="1" t="s">
        <v>9049</v>
      </c>
      <c r="D4145" s="1" t="s">
        <v>4162</v>
      </c>
      <c r="E4145" s="1" t="s">
        <v>10</v>
      </c>
      <c r="F4145" s="1" t="str">
        <f>IFERROR(__xludf.DUMMYFUNCTION("GOOGLETRANSLATE(C4145,""fr"",""en"")"),"#VALUE!")</f>
        <v>#VALUE!</v>
      </c>
    </row>
    <row r="4146" ht="15.75" customHeight="1">
      <c r="A4146" s="1" t="s">
        <v>3808</v>
      </c>
      <c r="B4146" s="1" t="s">
        <v>9050</v>
      </c>
      <c r="C4146" s="1" t="s">
        <v>9051</v>
      </c>
      <c r="D4146" s="1" t="s">
        <v>4162</v>
      </c>
      <c r="E4146" s="1" t="s">
        <v>10</v>
      </c>
      <c r="F4146" s="1" t="str">
        <f>IFERROR(__xludf.DUMMYFUNCTION("GOOGLETRANSLATE(C4146,""fr"",""en"")"),"#VALUE!")</f>
        <v>#VALUE!</v>
      </c>
    </row>
    <row r="4147" ht="15.75" customHeight="1">
      <c r="A4147" s="1" t="s">
        <v>3808</v>
      </c>
      <c r="B4147" s="1" t="s">
        <v>9052</v>
      </c>
      <c r="C4147" s="1" t="s">
        <v>9053</v>
      </c>
      <c r="D4147" s="1" t="s">
        <v>4162</v>
      </c>
      <c r="E4147" s="1" t="s">
        <v>10</v>
      </c>
      <c r="F4147" s="1" t="str">
        <f>IFERROR(__xludf.DUMMYFUNCTION("GOOGLETRANSLATE(C4147,""fr"",""en"")"),"#VALUE!")</f>
        <v>#VALUE!</v>
      </c>
    </row>
    <row r="4148" ht="15.75" customHeight="1">
      <c r="A4148" s="1" t="s">
        <v>9054</v>
      </c>
      <c r="B4148" s="1" t="s">
        <v>9055</v>
      </c>
      <c r="C4148" s="1" t="s">
        <v>9056</v>
      </c>
      <c r="D4148" s="1" t="s">
        <v>4162</v>
      </c>
      <c r="E4148" s="1" t="s">
        <v>10</v>
      </c>
      <c r="F4148" s="1" t="str">
        <f>IFERROR(__xludf.DUMMYFUNCTION("GOOGLETRANSLATE(C4148,""fr"",""en"")"),"#VALUE!")</f>
        <v>#VALUE!</v>
      </c>
    </row>
    <row r="4149" ht="15.75" customHeight="1">
      <c r="A4149" s="1" t="s">
        <v>9057</v>
      </c>
      <c r="B4149" s="1" t="s">
        <v>9058</v>
      </c>
      <c r="C4149" s="1" t="s">
        <v>9059</v>
      </c>
      <c r="D4149" s="1" t="s">
        <v>4162</v>
      </c>
      <c r="E4149" s="1" t="s">
        <v>10</v>
      </c>
      <c r="F4149" s="1" t="str">
        <f>IFERROR(__xludf.DUMMYFUNCTION("GOOGLETRANSLATE(C4149,""fr"",""en"")"),"#VALUE!")</f>
        <v>#VALUE!</v>
      </c>
    </row>
    <row r="4150" ht="15.75" customHeight="1">
      <c r="A4150" s="1" t="s">
        <v>9060</v>
      </c>
      <c r="B4150" s="1" t="s">
        <v>9061</v>
      </c>
      <c r="C4150" s="1" t="s">
        <v>9062</v>
      </c>
      <c r="D4150" s="1" t="s">
        <v>4162</v>
      </c>
      <c r="E4150" s="1" t="s">
        <v>10</v>
      </c>
      <c r="F4150" s="1" t="str">
        <f>IFERROR(__xludf.DUMMYFUNCTION("GOOGLETRANSLATE(C4150,""fr"",""en"")"),"#VALUE!")</f>
        <v>#VALUE!</v>
      </c>
    </row>
    <row r="4151" ht="15.75" customHeight="1">
      <c r="A4151" s="1" t="s">
        <v>3814</v>
      </c>
      <c r="B4151" s="1" t="s">
        <v>9063</v>
      </c>
      <c r="C4151" s="1" t="s">
        <v>9064</v>
      </c>
      <c r="D4151" s="1" t="s">
        <v>4162</v>
      </c>
      <c r="E4151" s="1" t="s">
        <v>10</v>
      </c>
      <c r="F4151" s="1" t="str">
        <f>IFERROR(__xludf.DUMMYFUNCTION("GOOGLETRANSLATE(C4151,""fr"",""en"")"),"#VALUE!")</f>
        <v>#VALUE!</v>
      </c>
    </row>
    <row r="4152" ht="15.75" customHeight="1">
      <c r="A4152" s="1" t="s">
        <v>9065</v>
      </c>
      <c r="B4152" s="1" t="s">
        <v>9066</v>
      </c>
      <c r="C4152" s="1" t="s">
        <v>9067</v>
      </c>
      <c r="D4152" s="1" t="s">
        <v>4162</v>
      </c>
      <c r="E4152" s="1" t="s">
        <v>10</v>
      </c>
      <c r="F4152" s="1" t="str">
        <f>IFERROR(__xludf.DUMMYFUNCTION("GOOGLETRANSLATE(C4152,""fr"",""en"")"),"#VALUE!")</f>
        <v>#VALUE!</v>
      </c>
    </row>
    <row r="4153" ht="15.75" customHeight="1">
      <c r="A4153" s="1" t="s">
        <v>9068</v>
      </c>
      <c r="B4153" s="1" t="s">
        <v>9069</v>
      </c>
      <c r="C4153" s="1" t="s">
        <v>9070</v>
      </c>
      <c r="D4153" s="1" t="s">
        <v>4162</v>
      </c>
      <c r="E4153" s="1" t="s">
        <v>10</v>
      </c>
      <c r="F4153" s="1" t="str">
        <f>IFERROR(__xludf.DUMMYFUNCTION("GOOGLETRANSLATE(C4153,""fr"",""en"")"),"#VALUE!")</f>
        <v>#VALUE!</v>
      </c>
    </row>
    <row r="4154" ht="15.75" customHeight="1">
      <c r="A4154" s="1" t="s">
        <v>9071</v>
      </c>
      <c r="B4154" s="1" t="s">
        <v>9072</v>
      </c>
      <c r="C4154" s="1" t="s">
        <v>9073</v>
      </c>
      <c r="D4154" s="1" t="s">
        <v>4162</v>
      </c>
      <c r="E4154" s="1" t="s">
        <v>10</v>
      </c>
      <c r="F4154" s="1" t="str">
        <f>IFERROR(__xludf.DUMMYFUNCTION("GOOGLETRANSLATE(C4154,""fr"",""en"")"),"#VALUE!")</f>
        <v>#VALUE!</v>
      </c>
    </row>
    <row r="4155" ht="15.75" customHeight="1">
      <c r="A4155" s="1" t="s">
        <v>9074</v>
      </c>
      <c r="B4155" s="1" t="s">
        <v>9075</v>
      </c>
      <c r="C4155" s="1" t="s">
        <v>9076</v>
      </c>
      <c r="D4155" s="1" t="s">
        <v>4162</v>
      </c>
      <c r="E4155" s="1" t="s">
        <v>10</v>
      </c>
      <c r="F4155" s="1" t="str">
        <f>IFERROR(__xludf.DUMMYFUNCTION("GOOGLETRANSLATE(C4155,""fr"",""en"")"),"#VALUE!")</f>
        <v>#VALUE!</v>
      </c>
    </row>
    <row r="4156" ht="15.75" customHeight="1">
      <c r="A4156" s="1" t="s">
        <v>3828</v>
      </c>
      <c r="B4156" s="1" t="s">
        <v>9077</v>
      </c>
      <c r="C4156" s="1" t="s">
        <v>9078</v>
      </c>
      <c r="D4156" s="1" t="s">
        <v>4162</v>
      </c>
      <c r="E4156" s="1" t="s">
        <v>10</v>
      </c>
      <c r="F4156" s="1" t="str">
        <f>IFERROR(__xludf.DUMMYFUNCTION("GOOGLETRANSLATE(C4156,""fr"",""en"")"),"#VALUE!")</f>
        <v>#VALUE!</v>
      </c>
    </row>
    <row r="4157" ht="15.75" customHeight="1">
      <c r="A4157" s="1" t="s">
        <v>9079</v>
      </c>
      <c r="B4157" s="1" t="s">
        <v>9080</v>
      </c>
      <c r="C4157" s="1" t="s">
        <v>9081</v>
      </c>
      <c r="D4157" s="1" t="s">
        <v>4162</v>
      </c>
      <c r="E4157" s="1" t="s">
        <v>10</v>
      </c>
      <c r="F4157" s="1" t="str">
        <f>IFERROR(__xludf.DUMMYFUNCTION("GOOGLETRANSLATE(C4157,""fr"",""en"")"),"#VALUE!")</f>
        <v>#VALUE!</v>
      </c>
    </row>
    <row r="4158" ht="15.75" customHeight="1">
      <c r="A4158" s="1" t="s">
        <v>9082</v>
      </c>
      <c r="B4158" s="1" t="s">
        <v>9083</v>
      </c>
      <c r="C4158" s="1" t="s">
        <v>9084</v>
      </c>
      <c r="D4158" s="1" t="s">
        <v>4162</v>
      </c>
      <c r="E4158" s="1" t="s">
        <v>10</v>
      </c>
      <c r="F4158" s="1" t="str">
        <f>IFERROR(__xludf.DUMMYFUNCTION("GOOGLETRANSLATE(C4158,""fr"",""en"")"),"#VALUE!")</f>
        <v>#VALUE!</v>
      </c>
    </row>
    <row r="4159" ht="15.75" customHeight="1">
      <c r="A4159" s="1" t="s">
        <v>9085</v>
      </c>
      <c r="B4159" s="1" t="s">
        <v>9086</v>
      </c>
      <c r="C4159" s="1" t="s">
        <v>9087</v>
      </c>
      <c r="D4159" s="1" t="s">
        <v>4162</v>
      </c>
      <c r="E4159" s="1" t="s">
        <v>10</v>
      </c>
      <c r="F4159" s="1" t="str">
        <f>IFERROR(__xludf.DUMMYFUNCTION("GOOGLETRANSLATE(C4159,""fr"",""en"")"),"#VALUE!")</f>
        <v>#VALUE!</v>
      </c>
    </row>
    <row r="4160" ht="15.75" customHeight="1">
      <c r="A4160" s="1" t="s">
        <v>9088</v>
      </c>
      <c r="B4160" s="1" t="s">
        <v>9089</v>
      </c>
      <c r="C4160" s="1" t="s">
        <v>9090</v>
      </c>
      <c r="D4160" s="1" t="s">
        <v>4162</v>
      </c>
      <c r="E4160" s="1" t="s">
        <v>10</v>
      </c>
      <c r="F4160" s="1" t="str">
        <f>IFERROR(__xludf.DUMMYFUNCTION("GOOGLETRANSLATE(C4160,""fr"",""en"")"),"#VALUE!")</f>
        <v>#VALUE!</v>
      </c>
    </row>
    <row r="4161" ht="15.75" customHeight="1">
      <c r="A4161" s="1" t="s">
        <v>9091</v>
      </c>
      <c r="B4161" s="1" t="s">
        <v>9092</v>
      </c>
      <c r="C4161" s="1" t="s">
        <v>9093</v>
      </c>
      <c r="D4161" s="1" t="s">
        <v>4162</v>
      </c>
      <c r="E4161" s="1" t="s">
        <v>10</v>
      </c>
      <c r="F4161" s="1" t="str">
        <f>IFERROR(__xludf.DUMMYFUNCTION("GOOGLETRANSLATE(C4161,""fr"",""en"")"),"#VALUE!")</f>
        <v>#VALUE!</v>
      </c>
    </row>
    <row r="4162" ht="15.75" customHeight="1">
      <c r="A4162" s="1" t="s">
        <v>9094</v>
      </c>
      <c r="B4162" s="1" t="s">
        <v>9095</v>
      </c>
      <c r="C4162" s="1" t="s">
        <v>9096</v>
      </c>
      <c r="D4162" s="1" t="s">
        <v>4162</v>
      </c>
      <c r="E4162" s="1" t="s">
        <v>10</v>
      </c>
      <c r="F4162" s="1" t="str">
        <f>IFERROR(__xludf.DUMMYFUNCTION("GOOGLETRANSLATE(C4162,""fr"",""en"")"),"#VALUE!")</f>
        <v>#VALUE!</v>
      </c>
    </row>
    <row r="4163" ht="15.75" customHeight="1">
      <c r="A4163" s="1" t="s">
        <v>9097</v>
      </c>
      <c r="B4163" s="1" t="s">
        <v>9098</v>
      </c>
      <c r="C4163" s="1" t="s">
        <v>9099</v>
      </c>
      <c r="D4163" s="1" t="s">
        <v>4162</v>
      </c>
      <c r="E4163" s="1" t="s">
        <v>10</v>
      </c>
      <c r="F4163" s="1" t="str">
        <f>IFERROR(__xludf.DUMMYFUNCTION("GOOGLETRANSLATE(C4163,""fr"",""en"")"),"#VALUE!")</f>
        <v>#VALUE!</v>
      </c>
    </row>
    <row r="4164" ht="15.75" customHeight="1">
      <c r="A4164" s="1" t="s">
        <v>9100</v>
      </c>
      <c r="B4164" s="1" t="s">
        <v>9101</v>
      </c>
      <c r="C4164" s="1" t="s">
        <v>9102</v>
      </c>
      <c r="D4164" s="1" t="s">
        <v>4162</v>
      </c>
      <c r="E4164" s="1" t="s">
        <v>10</v>
      </c>
      <c r="F4164" s="1" t="str">
        <f>IFERROR(__xludf.DUMMYFUNCTION("GOOGLETRANSLATE(C4164,""fr"",""en"")"),"#VALUE!")</f>
        <v>#VALUE!</v>
      </c>
    </row>
    <row r="4165" ht="15.75" customHeight="1">
      <c r="A4165" s="1" t="s">
        <v>9100</v>
      </c>
      <c r="B4165" s="1" t="s">
        <v>9103</v>
      </c>
      <c r="C4165" s="1" t="s">
        <v>9104</v>
      </c>
      <c r="D4165" s="1" t="s">
        <v>4162</v>
      </c>
      <c r="E4165" s="1" t="s">
        <v>10</v>
      </c>
      <c r="F4165" s="1" t="str">
        <f>IFERROR(__xludf.DUMMYFUNCTION("GOOGLETRANSLATE(C4165,""fr"",""en"")"),"#VALUE!")</f>
        <v>#VALUE!</v>
      </c>
    </row>
    <row r="4166" ht="15.75" customHeight="1">
      <c r="A4166" s="1" t="s">
        <v>9105</v>
      </c>
      <c r="B4166" s="1" t="s">
        <v>9106</v>
      </c>
      <c r="C4166" s="1" t="s">
        <v>9107</v>
      </c>
      <c r="D4166" s="1" t="s">
        <v>4162</v>
      </c>
      <c r="E4166" s="1" t="s">
        <v>10</v>
      </c>
      <c r="F4166" s="1" t="str">
        <f>IFERROR(__xludf.DUMMYFUNCTION("GOOGLETRANSLATE(C4166,""fr"",""en"")"),"#VALUE!")</f>
        <v>#VALUE!</v>
      </c>
    </row>
    <row r="4167" ht="15.75" customHeight="1">
      <c r="A4167" s="1" t="s">
        <v>9108</v>
      </c>
      <c r="B4167" s="1" t="s">
        <v>9109</v>
      </c>
      <c r="C4167" s="1" t="s">
        <v>9110</v>
      </c>
      <c r="D4167" s="1" t="s">
        <v>4162</v>
      </c>
      <c r="E4167" s="1" t="s">
        <v>10</v>
      </c>
      <c r="F4167" s="1" t="str">
        <f>IFERROR(__xludf.DUMMYFUNCTION("GOOGLETRANSLATE(C4167,""fr"",""en"")"),"#VALUE!")</f>
        <v>#VALUE!</v>
      </c>
    </row>
    <row r="4168" ht="15.75" customHeight="1">
      <c r="A4168" s="1" t="s">
        <v>3846</v>
      </c>
      <c r="B4168" s="1" t="s">
        <v>9111</v>
      </c>
      <c r="C4168" s="1" t="s">
        <v>9112</v>
      </c>
      <c r="D4168" s="1" t="s">
        <v>4162</v>
      </c>
      <c r="E4168" s="1" t="s">
        <v>10</v>
      </c>
      <c r="F4168" s="1" t="str">
        <f>IFERROR(__xludf.DUMMYFUNCTION("GOOGLETRANSLATE(C4168,""fr"",""en"")"),"#VALUE!")</f>
        <v>#VALUE!</v>
      </c>
    </row>
    <row r="4169" ht="15.75" customHeight="1">
      <c r="A4169" s="1" t="s">
        <v>9113</v>
      </c>
      <c r="B4169" s="1" t="s">
        <v>9114</v>
      </c>
      <c r="C4169" s="1" t="s">
        <v>9115</v>
      </c>
      <c r="D4169" s="1" t="s">
        <v>4162</v>
      </c>
      <c r="E4169" s="1" t="s">
        <v>10</v>
      </c>
      <c r="F4169" s="1" t="str">
        <f>IFERROR(__xludf.DUMMYFUNCTION("GOOGLETRANSLATE(C4169,""fr"",""en"")"),"#VALUE!")</f>
        <v>#VALUE!</v>
      </c>
    </row>
    <row r="4170" ht="15.75" customHeight="1">
      <c r="A4170" s="1" t="s">
        <v>9116</v>
      </c>
      <c r="B4170" s="1" t="s">
        <v>9117</v>
      </c>
      <c r="C4170" s="1" t="s">
        <v>9118</v>
      </c>
      <c r="D4170" s="1" t="s">
        <v>4162</v>
      </c>
      <c r="E4170" s="1" t="s">
        <v>10</v>
      </c>
      <c r="F4170" s="1" t="str">
        <f>IFERROR(__xludf.DUMMYFUNCTION("GOOGLETRANSLATE(C4170,""fr"",""en"")"),"#VALUE!")</f>
        <v>#VALUE!</v>
      </c>
    </row>
    <row r="4171" ht="15.75" customHeight="1">
      <c r="A4171" s="1" t="s">
        <v>9119</v>
      </c>
      <c r="B4171" s="1" t="s">
        <v>9120</v>
      </c>
      <c r="C4171" s="1" t="s">
        <v>9121</v>
      </c>
      <c r="D4171" s="1" t="s">
        <v>4162</v>
      </c>
      <c r="E4171" s="1" t="s">
        <v>10</v>
      </c>
      <c r="F4171" s="1" t="str">
        <f>IFERROR(__xludf.DUMMYFUNCTION("GOOGLETRANSLATE(C4171,""fr"",""en"")"),"#VALUE!")</f>
        <v>#VALUE!</v>
      </c>
    </row>
    <row r="4172" ht="15.75" customHeight="1">
      <c r="A4172" s="1" t="s">
        <v>9119</v>
      </c>
      <c r="B4172" s="1" t="s">
        <v>9122</v>
      </c>
      <c r="C4172" s="1" t="s">
        <v>9123</v>
      </c>
      <c r="D4172" s="1" t="s">
        <v>4162</v>
      </c>
      <c r="E4172" s="1" t="s">
        <v>10</v>
      </c>
      <c r="F4172" s="1" t="str">
        <f>IFERROR(__xludf.DUMMYFUNCTION("GOOGLETRANSLATE(C4172,""fr"",""en"")"),"#VALUE!")</f>
        <v>#VALUE!</v>
      </c>
    </row>
    <row r="4173" ht="15.75" customHeight="1">
      <c r="A4173" s="1" t="s">
        <v>9124</v>
      </c>
      <c r="B4173" s="1" t="s">
        <v>9125</v>
      </c>
      <c r="C4173" s="1" t="s">
        <v>9126</v>
      </c>
      <c r="D4173" s="1" t="s">
        <v>4162</v>
      </c>
      <c r="E4173" s="1" t="s">
        <v>10</v>
      </c>
      <c r="F4173" s="1" t="str">
        <f>IFERROR(__xludf.DUMMYFUNCTION("GOOGLETRANSLATE(C4173,""fr"",""en"")"),"#VALUE!")</f>
        <v>#VALUE!</v>
      </c>
    </row>
    <row r="4174" ht="15.75" customHeight="1">
      <c r="A4174" s="1" t="s">
        <v>9127</v>
      </c>
      <c r="B4174" s="1" t="s">
        <v>9128</v>
      </c>
      <c r="C4174" s="1" t="s">
        <v>9129</v>
      </c>
      <c r="D4174" s="1" t="s">
        <v>4162</v>
      </c>
      <c r="E4174" s="1" t="s">
        <v>10</v>
      </c>
      <c r="F4174" s="1" t="str">
        <f>IFERROR(__xludf.DUMMYFUNCTION("GOOGLETRANSLATE(C4174,""fr"",""en"")"),"#VALUE!")</f>
        <v>#VALUE!</v>
      </c>
    </row>
    <row r="4175" ht="15.75" customHeight="1">
      <c r="A4175" s="1" t="s">
        <v>9130</v>
      </c>
      <c r="B4175" s="1" t="s">
        <v>9131</v>
      </c>
      <c r="C4175" s="1" t="s">
        <v>9132</v>
      </c>
      <c r="D4175" s="1" t="s">
        <v>4162</v>
      </c>
      <c r="E4175" s="1" t="s">
        <v>10</v>
      </c>
      <c r="F4175" s="1" t="str">
        <f>IFERROR(__xludf.DUMMYFUNCTION("GOOGLETRANSLATE(C4175,""fr"",""en"")"),"#VALUE!")</f>
        <v>#VALUE!</v>
      </c>
    </row>
    <row r="4176" ht="15.75" customHeight="1">
      <c r="A4176" s="1" t="s">
        <v>9130</v>
      </c>
      <c r="B4176" s="1" t="s">
        <v>9133</v>
      </c>
      <c r="C4176" s="1" t="s">
        <v>9134</v>
      </c>
      <c r="D4176" s="1" t="s">
        <v>4162</v>
      </c>
      <c r="E4176" s="1" t="s">
        <v>10</v>
      </c>
      <c r="F4176" s="1" t="str">
        <f>IFERROR(__xludf.DUMMYFUNCTION("GOOGLETRANSLATE(C4176,""fr"",""en"")"),"#VALUE!")</f>
        <v>#VALUE!</v>
      </c>
    </row>
    <row r="4177" ht="15.75" customHeight="1">
      <c r="A4177" s="1" t="s">
        <v>9135</v>
      </c>
      <c r="B4177" s="1" t="s">
        <v>9136</v>
      </c>
      <c r="C4177" s="1" t="s">
        <v>9137</v>
      </c>
      <c r="D4177" s="1" t="s">
        <v>4162</v>
      </c>
      <c r="E4177" s="1" t="s">
        <v>10</v>
      </c>
      <c r="F4177" s="1" t="str">
        <f>IFERROR(__xludf.DUMMYFUNCTION("GOOGLETRANSLATE(C4177,""fr"",""en"")"),"#VALUE!")</f>
        <v>#VALUE!</v>
      </c>
    </row>
    <row r="4178" ht="15.75" customHeight="1">
      <c r="A4178" s="1" t="s">
        <v>3858</v>
      </c>
      <c r="B4178" s="1" t="s">
        <v>9138</v>
      </c>
      <c r="C4178" s="1" t="s">
        <v>9139</v>
      </c>
      <c r="D4178" s="1" t="s">
        <v>4162</v>
      </c>
      <c r="E4178" s="1" t="s">
        <v>10</v>
      </c>
      <c r="F4178" s="1" t="str">
        <f>IFERROR(__xludf.DUMMYFUNCTION("GOOGLETRANSLATE(C4178,""fr"",""en"")"),"#VALUE!")</f>
        <v>#VALUE!</v>
      </c>
    </row>
    <row r="4179" ht="15.75" customHeight="1">
      <c r="A4179" s="1" t="s">
        <v>9140</v>
      </c>
      <c r="B4179" s="1" t="s">
        <v>9141</v>
      </c>
      <c r="C4179" s="1" t="s">
        <v>9142</v>
      </c>
      <c r="D4179" s="1" t="s">
        <v>4162</v>
      </c>
      <c r="E4179" s="1" t="s">
        <v>10</v>
      </c>
      <c r="F4179" s="1" t="str">
        <f>IFERROR(__xludf.DUMMYFUNCTION("GOOGLETRANSLATE(C4179,""fr"",""en"")"),"#VALUE!")</f>
        <v>#VALUE!</v>
      </c>
    </row>
    <row r="4180" ht="15.75" customHeight="1">
      <c r="A4180" s="1" t="s">
        <v>3867</v>
      </c>
      <c r="B4180" s="1" t="s">
        <v>9143</v>
      </c>
      <c r="C4180" s="1" t="s">
        <v>9144</v>
      </c>
      <c r="D4180" s="1" t="s">
        <v>4162</v>
      </c>
      <c r="E4180" s="1" t="s">
        <v>10</v>
      </c>
      <c r="F4180" s="1" t="str">
        <f>IFERROR(__xludf.DUMMYFUNCTION("GOOGLETRANSLATE(C4180,""fr"",""en"")"),"#VALUE!")</f>
        <v>#VALUE!</v>
      </c>
    </row>
    <row r="4181" ht="15.75" customHeight="1">
      <c r="A4181" s="1" t="s">
        <v>9145</v>
      </c>
      <c r="B4181" s="1" t="s">
        <v>9146</v>
      </c>
      <c r="C4181" s="1" t="s">
        <v>9147</v>
      </c>
      <c r="D4181" s="1" t="s">
        <v>4162</v>
      </c>
      <c r="E4181" s="1" t="s">
        <v>10</v>
      </c>
      <c r="F4181" s="1" t="str">
        <f>IFERROR(__xludf.DUMMYFUNCTION("GOOGLETRANSLATE(C4181,""fr"",""en"")"),"#VALUE!")</f>
        <v>#VALUE!</v>
      </c>
    </row>
    <row r="4182" ht="15.75" customHeight="1">
      <c r="A4182" s="1" t="s">
        <v>3875</v>
      </c>
      <c r="B4182" s="1" t="s">
        <v>9148</v>
      </c>
      <c r="C4182" s="1" t="s">
        <v>9149</v>
      </c>
      <c r="D4182" s="1" t="s">
        <v>4162</v>
      </c>
      <c r="E4182" s="1" t="s">
        <v>10</v>
      </c>
      <c r="F4182" s="1" t="str">
        <f>IFERROR(__xludf.DUMMYFUNCTION("GOOGLETRANSLATE(C4182,""fr"",""en"")"),"#VALUE!")</f>
        <v>#VALUE!</v>
      </c>
    </row>
    <row r="4183" ht="15.75" customHeight="1">
      <c r="A4183" s="1" t="s">
        <v>9150</v>
      </c>
      <c r="B4183" s="1" t="s">
        <v>9151</v>
      </c>
      <c r="C4183" s="1" t="s">
        <v>9152</v>
      </c>
      <c r="D4183" s="1" t="s">
        <v>4162</v>
      </c>
      <c r="E4183" s="1" t="s">
        <v>10</v>
      </c>
      <c r="F4183" s="1" t="str">
        <f>IFERROR(__xludf.DUMMYFUNCTION("GOOGLETRANSLATE(C4183,""fr"",""en"")"),"#VALUE!")</f>
        <v>#VALUE!</v>
      </c>
    </row>
    <row r="4184" ht="15.75" customHeight="1">
      <c r="A4184" s="1" t="s">
        <v>9153</v>
      </c>
      <c r="B4184" s="1" t="s">
        <v>9154</v>
      </c>
      <c r="C4184" s="1" t="s">
        <v>9155</v>
      </c>
      <c r="D4184" s="1" t="s">
        <v>4162</v>
      </c>
      <c r="E4184" s="1" t="s">
        <v>10</v>
      </c>
      <c r="F4184" s="1" t="str">
        <f>IFERROR(__xludf.DUMMYFUNCTION("GOOGLETRANSLATE(C4184,""fr"",""en"")"),"#VALUE!")</f>
        <v>#VALUE!</v>
      </c>
    </row>
    <row r="4185" ht="15.75" customHeight="1">
      <c r="A4185" s="1" t="s">
        <v>9153</v>
      </c>
      <c r="B4185" s="1" t="s">
        <v>9156</v>
      </c>
      <c r="C4185" s="1" t="s">
        <v>9157</v>
      </c>
      <c r="D4185" s="1" t="s">
        <v>4162</v>
      </c>
      <c r="E4185" s="1" t="s">
        <v>10</v>
      </c>
      <c r="F4185" s="1" t="str">
        <f>IFERROR(__xludf.DUMMYFUNCTION("GOOGLETRANSLATE(C4185,""fr"",""en"")"),"#VALUE!")</f>
        <v>#VALUE!</v>
      </c>
    </row>
    <row r="4186" ht="15.75" customHeight="1">
      <c r="A4186" s="1" t="s">
        <v>9158</v>
      </c>
      <c r="B4186" s="1" t="s">
        <v>9159</v>
      </c>
      <c r="C4186" s="1" t="s">
        <v>9160</v>
      </c>
      <c r="D4186" s="1" t="s">
        <v>4162</v>
      </c>
      <c r="E4186" s="1" t="s">
        <v>10</v>
      </c>
      <c r="F4186" s="1" t="str">
        <f>IFERROR(__xludf.DUMMYFUNCTION("GOOGLETRANSLATE(C4186,""fr"",""en"")"),"#VALUE!")</f>
        <v>#VALUE!</v>
      </c>
    </row>
    <row r="4187" ht="15.75" customHeight="1">
      <c r="A4187" s="1" t="s">
        <v>9161</v>
      </c>
      <c r="B4187" s="1" t="s">
        <v>9162</v>
      </c>
      <c r="C4187" s="1" t="s">
        <v>9163</v>
      </c>
      <c r="D4187" s="1" t="s">
        <v>4162</v>
      </c>
      <c r="E4187" s="1" t="s">
        <v>10</v>
      </c>
      <c r="F4187" s="1" t="str">
        <f>IFERROR(__xludf.DUMMYFUNCTION("GOOGLETRANSLATE(C4187,""fr"",""en"")"),"#VALUE!")</f>
        <v>#VALUE!</v>
      </c>
    </row>
    <row r="4188" ht="15.75" customHeight="1">
      <c r="A4188" s="1" t="s">
        <v>9164</v>
      </c>
      <c r="B4188" s="1" t="s">
        <v>9165</v>
      </c>
      <c r="C4188" s="1" t="s">
        <v>9166</v>
      </c>
      <c r="D4188" s="1" t="s">
        <v>4162</v>
      </c>
      <c r="E4188" s="1" t="s">
        <v>10</v>
      </c>
      <c r="F4188" s="1" t="str">
        <f>IFERROR(__xludf.DUMMYFUNCTION("GOOGLETRANSLATE(C4188,""fr"",""en"")"),"#VALUE!")</f>
        <v>#VALUE!</v>
      </c>
    </row>
    <row r="4189" ht="15.75" customHeight="1">
      <c r="A4189" s="1" t="s">
        <v>9167</v>
      </c>
      <c r="B4189" s="1" t="s">
        <v>9168</v>
      </c>
      <c r="C4189" s="1" t="s">
        <v>9169</v>
      </c>
      <c r="D4189" s="1" t="s">
        <v>4162</v>
      </c>
      <c r="E4189" s="1" t="s">
        <v>10</v>
      </c>
      <c r="F4189" s="1" t="str">
        <f>IFERROR(__xludf.DUMMYFUNCTION("GOOGLETRANSLATE(C4189,""fr"",""en"")"),"#VALUE!")</f>
        <v>#VALUE!</v>
      </c>
    </row>
    <row r="4190" ht="15.75" customHeight="1">
      <c r="A4190" s="1" t="s">
        <v>9170</v>
      </c>
      <c r="B4190" s="1" t="s">
        <v>9171</v>
      </c>
      <c r="C4190" s="1" t="s">
        <v>9172</v>
      </c>
      <c r="D4190" s="1" t="s">
        <v>4162</v>
      </c>
      <c r="E4190" s="1" t="s">
        <v>10</v>
      </c>
      <c r="F4190" s="1" t="str">
        <f>IFERROR(__xludf.DUMMYFUNCTION("GOOGLETRANSLATE(C4190,""fr"",""en"")"),"#VALUE!")</f>
        <v>#VALUE!</v>
      </c>
    </row>
    <row r="4191" ht="15.75" customHeight="1">
      <c r="A4191" s="1" t="s">
        <v>9173</v>
      </c>
      <c r="B4191" s="1" t="s">
        <v>9174</v>
      </c>
      <c r="C4191" s="1" t="s">
        <v>9175</v>
      </c>
      <c r="D4191" s="1" t="s">
        <v>4162</v>
      </c>
      <c r="E4191" s="1" t="s">
        <v>10</v>
      </c>
      <c r="F4191" s="1" t="str">
        <f>IFERROR(__xludf.DUMMYFUNCTION("GOOGLETRANSLATE(C4191,""fr"",""en"")"),"#VALUE!")</f>
        <v>#VALUE!</v>
      </c>
    </row>
    <row r="4192" ht="15.75" customHeight="1">
      <c r="A4192" s="1" t="s">
        <v>9176</v>
      </c>
      <c r="B4192" s="1" t="s">
        <v>9177</v>
      </c>
      <c r="C4192" s="1" t="s">
        <v>9178</v>
      </c>
      <c r="D4192" s="1" t="s">
        <v>4162</v>
      </c>
      <c r="E4192" s="1" t="s">
        <v>10</v>
      </c>
      <c r="F4192" s="1" t="str">
        <f>IFERROR(__xludf.DUMMYFUNCTION("GOOGLETRANSLATE(C4192,""fr"",""en"")"),"#VALUE!")</f>
        <v>#VALUE!</v>
      </c>
    </row>
    <row r="4193" ht="15.75" customHeight="1">
      <c r="A4193" s="1" t="s">
        <v>9176</v>
      </c>
      <c r="B4193" s="1" t="s">
        <v>9179</v>
      </c>
      <c r="C4193" s="1" t="s">
        <v>9180</v>
      </c>
      <c r="D4193" s="1" t="s">
        <v>4162</v>
      </c>
      <c r="E4193" s="1" t="s">
        <v>10</v>
      </c>
      <c r="F4193" s="1" t="str">
        <f>IFERROR(__xludf.DUMMYFUNCTION("GOOGLETRANSLATE(C4193,""fr"",""en"")"),"#VALUE!")</f>
        <v>#VALUE!</v>
      </c>
    </row>
    <row r="4194" ht="15.75" customHeight="1">
      <c r="A4194" s="1" t="s">
        <v>9181</v>
      </c>
      <c r="B4194" s="1" t="s">
        <v>9182</v>
      </c>
      <c r="C4194" s="1" t="s">
        <v>9183</v>
      </c>
      <c r="D4194" s="1" t="s">
        <v>4162</v>
      </c>
      <c r="E4194" s="1" t="s">
        <v>10</v>
      </c>
      <c r="F4194" s="1" t="str">
        <f>IFERROR(__xludf.DUMMYFUNCTION("GOOGLETRANSLATE(C4194,""fr"",""en"")"),"#VALUE!")</f>
        <v>#VALUE!</v>
      </c>
    </row>
    <row r="4195" ht="15.75" customHeight="1">
      <c r="A4195" s="1" t="s">
        <v>9184</v>
      </c>
      <c r="B4195" s="1" t="s">
        <v>9185</v>
      </c>
      <c r="C4195" s="1" t="s">
        <v>9186</v>
      </c>
      <c r="D4195" s="1" t="s">
        <v>4162</v>
      </c>
      <c r="E4195" s="1" t="s">
        <v>10</v>
      </c>
      <c r="F4195" s="1" t="str">
        <f>IFERROR(__xludf.DUMMYFUNCTION("GOOGLETRANSLATE(C4195,""fr"",""en"")"),"#VALUE!")</f>
        <v>#VALUE!</v>
      </c>
    </row>
    <row r="4196" ht="15.75" customHeight="1">
      <c r="A4196" s="1" t="s">
        <v>9187</v>
      </c>
      <c r="B4196" s="1" t="s">
        <v>9188</v>
      </c>
      <c r="C4196" s="1" t="s">
        <v>9189</v>
      </c>
      <c r="D4196" s="1" t="s">
        <v>4162</v>
      </c>
      <c r="E4196" s="1" t="s">
        <v>10</v>
      </c>
      <c r="F4196" s="1" t="str">
        <f>IFERROR(__xludf.DUMMYFUNCTION("GOOGLETRANSLATE(C4196,""fr"",""en"")"),"#VALUE!")</f>
        <v>#VALUE!</v>
      </c>
    </row>
    <row r="4197" ht="15.75" customHeight="1">
      <c r="A4197" s="1" t="s">
        <v>9190</v>
      </c>
      <c r="B4197" s="1" t="s">
        <v>9191</v>
      </c>
      <c r="C4197" s="1" t="s">
        <v>9192</v>
      </c>
      <c r="D4197" s="1" t="s">
        <v>4162</v>
      </c>
      <c r="E4197" s="1" t="s">
        <v>10</v>
      </c>
      <c r="F4197" s="1" t="str">
        <f>IFERROR(__xludf.DUMMYFUNCTION("GOOGLETRANSLATE(C4197,""fr"",""en"")"),"My insurance was paid for the year, following an increase in bonus of € 150, I decide to terminate this contract. Then these people have the audacity to claim me 75 € having no writing justifying this sum, I contact them by phone and they answer me that I"&amp;" made an request by internet and that this service is paying! The height for internet insurance !!!")</f>
        <v>My insurance was paid for the year, following an increase in bonus of € 150, I decide to terminate this contract. Then these people have the audacity to claim me 75 € having no writing justifying this sum, I contact them by phone and they answer me that I made an request by internet and that this service is paying! The height for internet insurance !!!</v>
      </c>
    </row>
    <row r="4198" ht="15.75" customHeight="1">
      <c r="A4198" s="1" t="s">
        <v>9193</v>
      </c>
      <c r="B4198" s="1" t="s">
        <v>9194</v>
      </c>
      <c r="C4198" s="1" t="s">
        <v>9195</v>
      </c>
      <c r="D4198" s="1" t="s">
        <v>4162</v>
      </c>
      <c r="E4198" s="1" t="s">
        <v>10</v>
      </c>
      <c r="F4198" s="1" t="str">
        <f>IFERROR(__xludf.DUMMYFUNCTION("GOOGLETRANSLATE(C4198,""fr"",""en"")"),"#VALUE!")</f>
        <v>#VALUE!</v>
      </c>
    </row>
    <row r="4199" ht="15.75" customHeight="1">
      <c r="A4199" s="1" t="s">
        <v>3912</v>
      </c>
      <c r="B4199" s="1" t="s">
        <v>9196</v>
      </c>
      <c r="C4199" s="1" t="s">
        <v>9197</v>
      </c>
      <c r="D4199" s="1" t="s">
        <v>4162</v>
      </c>
      <c r="E4199" s="1" t="s">
        <v>10</v>
      </c>
      <c r="F4199" s="1" t="str">
        <f>IFERROR(__xludf.DUMMYFUNCTION("GOOGLETRANSLATE(C4199,""fr"",""en"")"),"#VALUE!")</f>
        <v>#VALUE!</v>
      </c>
    </row>
    <row r="4200" ht="15.75" customHeight="1">
      <c r="A4200" s="1" t="s">
        <v>9198</v>
      </c>
      <c r="B4200" s="1" t="s">
        <v>9199</v>
      </c>
      <c r="C4200" s="1" t="s">
        <v>9200</v>
      </c>
      <c r="D4200" s="1" t="s">
        <v>4162</v>
      </c>
      <c r="E4200" s="1" t="s">
        <v>10</v>
      </c>
      <c r="F4200" s="1" t="str">
        <f>IFERROR(__xludf.DUMMYFUNCTION("GOOGLETRANSLATE(C4200,""fr"",""en"")"),"#VALUE!")</f>
        <v>#VALUE!</v>
      </c>
    </row>
    <row r="4201" ht="15.75" customHeight="1">
      <c r="A4201" s="1" t="s">
        <v>3920</v>
      </c>
      <c r="B4201" s="1" t="s">
        <v>9201</v>
      </c>
      <c r="C4201" s="1" t="s">
        <v>9202</v>
      </c>
      <c r="D4201" s="1" t="s">
        <v>4162</v>
      </c>
      <c r="E4201" s="1" t="s">
        <v>10</v>
      </c>
      <c r="F4201" s="1" t="str">
        <f>IFERROR(__xludf.DUMMYFUNCTION("GOOGLETRANSLATE(C4201,""fr"",""en"")"),"#VALUE!")</f>
        <v>#VALUE!</v>
      </c>
    </row>
    <row r="4202" ht="15.75" customHeight="1">
      <c r="A4202" s="1" t="s">
        <v>9203</v>
      </c>
      <c r="B4202" s="1" t="s">
        <v>9204</v>
      </c>
      <c r="C4202" s="1" t="s">
        <v>9205</v>
      </c>
      <c r="D4202" s="1" t="s">
        <v>4162</v>
      </c>
      <c r="E4202" s="1" t="s">
        <v>10</v>
      </c>
      <c r="F4202" s="1" t="str">
        <f>IFERROR(__xludf.DUMMYFUNCTION("GOOGLETRANSLATE(C4202,""fr"",""en"")"),"#VALUE!")</f>
        <v>#VALUE!</v>
      </c>
    </row>
    <row r="4203" ht="15.75" customHeight="1">
      <c r="A4203" s="1" t="s">
        <v>9206</v>
      </c>
      <c r="B4203" s="1" t="s">
        <v>9207</v>
      </c>
      <c r="C4203" s="1" t="s">
        <v>9208</v>
      </c>
      <c r="D4203" s="1" t="s">
        <v>4162</v>
      </c>
      <c r="E4203" s="1" t="s">
        <v>10</v>
      </c>
      <c r="F4203" s="1" t="str">
        <f>IFERROR(__xludf.DUMMYFUNCTION("GOOGLETRANSLATE(C4203,""fr"",""en"")"),"Not necessarily the cheapest for cars of +10 years and substantial deductibles")</f>
        <v>Not necessarily the cheapest for cars of +10 years and substantial deductibles</v>
      </c>
    </row>
    <row r="4204" ht="15.75" customHeight="1">
      <c r="A4204" s="1" t="s">
        <v>9209</v>
      </c>
      <c r="B4204" s="1" t="s">
        <v>9210</v>
      </c>
      <c r="C4204" s="1" t="s">
        <v>9211</v>
      </c>
      <c r="D4204" s="1" t="s">
        <v>4162</v>
      </c>
      <c r="E4204" s="1" t="s">
        <v>10</v>
      </c>
      <c r="F4204" s="1" t="str">
        <f>IFERROR(__xludf.DUMMYFUNCTION("GOOGLETRANSLATE(C4204,""fr"",""en"")"),"#VALUE!")</f>
        <v>#VALUE!</v>
      </c>
    </row>
    <row r="4205" ht="15.75" customHeight="1">
      <c r="A4205" s="1" t="s">
        <v>9212</v>
      </c>
      <c r="B4205" s="1" t="s">
        <v>9213</v>
      </c>
      <c r="C4205" s="1" t="s">
        <v>9214</v>
      </c>
      <c r="D4205" s="1" t="s">
        <v>4162</v>
      </c>
      <c r="E4205" s="1" t="s">
        <v>10</v>
      </c>
      <c r="F4205" s="1" t="str">
        <f>IFERROR(__xludf.DUMMYFUNCTION("GOOGLETRANSLATE(C4205,""fr"",""en"")"),"#VALUE!")</f>
        <v>#VALUE!</v>
      </c>
    </row>
    <row r="4206" ht="15.75" customHeight="1">
      <c r="A4206" s="1" t="s">
        <v>9215</v>
      </c>
      <c r="B4206" s="1" t="s">
        <v>9216</v>
      </c>
      <c r="C4206" s="1" t="s">
        <v>9217</v>
      </c>
      <c r="D4206" s="1" t="s">
        <v>4162</v>
      </c>
      <c r="E4206" s="1" t="s">
        <v>10</v>
      </c>
      <c r="F4206" s="1" t="str">
        <f>IFERROR(__xludf.DUMMYFUNCTION("GOOGLETRANSLATE(C4206,""fr"",""en"")"),"#VALUE!")</f>
        <v>#VALUE!</v>
      </c>
    </row>
    <row r="4207" ht="15.75" customHeight="1">
      <c r="A4207" s="1" t="s">
        <v>3936</v>
      </c>
      <c r="B4207" s="1" t="s">
        <v>9218</v>
      </c>
      <c r="C4207" s="1" t="s">
        <v>9219</v>
      </c>
      <c r="D4207" s="1" t="s">
        <v>4162</v>
      </c>
      <c r="E4207" s="1" t="s">
        <v>10</v>
      </c>
      <c r="F4207" s="1" t="str">
        <f>IFERROR(__xludf.DUMMYFUNCTION("GOOGLETRANSLATE(C4207,""fr"",""en"")"),"#VALUE!")</f>
        <v>#VALUE!</v>
      </c>
    </row>
    <row r="4208" ht="15.75" customHeight="1">
      <c r="A4208" s="1" t="s">
        <v>9220</v>
      </c>
      <c r="B4208" s="1" t="s">
        <v>9221</v>
      </c>
      <c r="C4208" s="1" t="s">
        <v>9222</v>
      </c>
      <c r="D4208" s="1" t="s">
        <v>4162</v>
      </c>
      <c r="E4208" s="1" t="s">
        <v>10</v>
      </c>
      <c r="F4208" s="1" t="str">
        <f>IFERROR(__xludf.DUMMYFUNCTION("GOOGLETRANSLATE(C4208,""fr"",""en"")"),"#VALUE!")</f>
        <v>#VALUE!</v>
      </c>
    </row>
    <row r="4209" ht="15.75" customHeight="1">
      <c r="A4209" s="1" t="s">
        <v>9223</v>
      </c>
      <c r="B4209" s="1" t="s">
        <v>9224</v>
      </c>
      <c r="C4209" s="1" t="s">
        <v>9225</v>
      </c>
      <c r="D4209" s="1" t="s">
        <v>4162</v>
      </c>
      <c r="E4209" s="1" t="s">
        <v>10</v>
      </c>
      <c r="F4209" s="1" t="str">
        <f>IFERROR(__xludf.DUMMYFUNCTION("GOOGLETRANSLATE(C4209,""fr"",""en"")"),"#VALUE!")</f>
        <v>#VALUE!</v>
      </c>
    </row>
    <row r="4210" ht="15.75" customHeight="1">
      <c r="A4210" s="1" t="s">
        <v>9226</v>
      </c>
      <c r="B4210" s="1" t="s">
        <v>9227</v>
      </c>
      <c r="C4210" s="1" t="s">
        <v>9228</v>
      </c>
      <c r="D4210" s="1" t="s">
        <v>4162</v>
      </c>
      <c r="E4210" s="1" t="s">
        <v>10</v>
      </c>
      <c r="F4210" s="1" t="str">
        <f>IFERROR(__xludf.DUMMYFUNCTION("GOOGLETRANSLATE(C4210,""fr"",""en"")"),"#VALUE!")</f>
        <v>#VALUE!</v>
      </c>
    </row>
    <row r="4211" ht="15.75" customHeight="1">
      <c r="A4211" s="1" t="s">
        <v>9229</v>
      </c>
      <c r="B4211" s="1" t="s">
        <v>9230</v>
      </c>
      <c r="C4211" s="1" t="s">
        <v>9231</v>
      </c>
      <c r="D4211" s="1" t="s">
        <v>4162</v>
      </c>
      <c r="E4211" s="1" t="s">
        <v>10</v>
      </c>
      <c r="F4211" s="1" t="str">
        <f>IFERROR(__xludf.DUMMYFUNCTION("GOOGLETRANSLATE(C4211,""fr"",""en"")"),"#VALUE!")</f>
        <v>#VALUE!</v>
      </c>
    </row>
    <row r="4212" ht="15.75" customHeight="1">
      <c r="A4212" s="1" t="s">
        <v>3942</v>
      </c>
      <c r="B4212" s="1" t="s">
        <v>9232</v>
      </c>
      <c r="C4212" s="1" t="s">
        <v>9233</v>
      </c>
      <c r="D4212" s="1" t="s">
        <v>4162</v>
      </c>
      <c r="E4212" s="1" t="s">
        <v>10</v>
      </c>
      <c r="F4212" s="1" t="str">
        <f>IFERROR(__xludf.DUMMYFUNCTION("GOOGLETRANSLATE(C4212,""fr"",""en"")"),"#VALUE!")</f>
        <v>#VALUE!</v>
      </c>
    </row>
    <row r="4213" ht="15.75" customHeight="1">
      <c r="A4213" s="1" t="s">
        <v>9234</v>
      </c>
      <c r="B4213" s="1" t="s">
        <v>3710</v>
      </c>
      <c r="C4213" s="1" t="s">
        <v>9235</v>
      </c>
      <c r="D4213" s="1" t="s">
        <v>4162</v>
      </c>
      <c r="E4213" s="1" t="s">
        <v>10</v>
      </c>
      <c r="F4213" s="1" t="str">
        <f>IFERROR(__xludf.DUMMYFUNCTION("GOOGLETRANSLATE(C4213,""fr"",""en"")"),"#VALUE!")</f>
        <v>#VALUE!</v>
      </c>
    </row>
    <row r="4214" ht="15.75" customHeight="1">
      <c r="A4214" s="1" t="s">
        <v>3945</v>
      </c>
      <c r="B4214" s="1" t="s">
        <v>9236</v>
      </c>
      <c r="C4214" s="1" t="s">
        <v>9237</v>
      </c>
      <c r="D4214" s="1" t="s">
        <v>4162</v>
      </c>
      <c r="E4214" s="1" t="s">
        <v>10</v>
      </c>
      <c r="F4214" s="1" t="str">
        <f>IFERROR(__xludf.DUMMYFUNCTION("GOOGLETRANSLATE(C4214,""fr"",""en"")"),"#VALUE!")</f>
        <v>#VALUE!</v>
      </c>
    </row>
    <row r="4215" ht="15.75" customHeight="1">
      <c r="A4215" s="1" t="s">
        <v>3948</v>
      </c>
      <c r="B4215" s="1" t="s">
        <v>9238</v>
      </c>
      <c r="C4215" s="1" t="s">
        <v>9239</v>
      </c>
      <c r="D4215" s="1" t="s">
        <v>4162</v>
      </c>
      <c r="E4215" s="1" t="s">
        <v>10</v>
      </c>
      <c r="F4215" s="1" t="str">
        <f>IFERROR(__xludf.DUMMYFUNCTION("GOOGLETRANSLATE(C4215,""fr"",""en"")"),"#VALUE!")</f>
        <v>#VALUE!</v>
      </c>
    </row>
    <row r="4216" ht="15.75" customHeight="1">
      <c r="A4216" s="1" t="s">
        <v>9240</v>
      </c>
      <c r="B4216" s="1" t="s">
        <v>9241</v>
      </c>
      <c r="C4216" s="1" t="s">
        <v>9242</v>
      </c>
      <c r="D4216" s="1" t="s">
        <v>4162</v>
      </c>
      <c r="E4216" s="1" t="s">
        <v>10</v>
      </c>
      <c r="F4216" s="1" t="str">
        <f>IFERROR(__xludf.DUMMYFUNCTION("GOOGLETRANSLATE(C4216,""fr"",""en"")"),"#VALUE!")</f>
        <v>#VALUE!</v>
      </c>
    </row>
    <row r="4217" ht="15.75" customHeight="1">
      <c r="A4217" s="1" t="s">
        <v>9243</v>
      </c>
      <c r="B4217" s="1" t="s">
        <v>9244</v>
      </c>
      <c r="C4217" s="1" t="s">
        <v>9245</v>
      </c>
      <c r="D4217" s="1" t="s">
        <v>4162</v>
      </c>
      <c r="E4217" s="1" t="s">
        <v>10</v>
      </c>
      <c r="F4217" s="1" t="str">
        <f>IFERROR(__xludf.DUMMYFUNCTION("GOOGLETRANSLATE(C4217,""fr"",""en"")"),"#VALUE!")</f>
        <v>#VALUE!</v>
      </c>
    </row>
    <row r="4218" ht="15.75" customHeight="1">
      <c r="A4218" s="1" t="s">
        <v>9246</v>
      </c>
      <c r="B4218" s="1" t="s">
        <v>9247</v>
      </c>
      <c r="C4218" s="1" t="s">
        <v>9248</v>
      </c>
      <c r="D4218" s="1" t="s">
        <v>4162</v>
      </c>
      <c r="E4218" s="1" t="s">
        <v>10</v>
      </c>
      <c r="F4218" s="1" t="str">
        <f>IFERROR(__xludf.DUMMYFUNCTION("GOOGLETRANSLATE(C4218,""fr"",""en"")"),"#VALUE!")</f>
        <v>#VALUE!</v>
      </c>
    </row>
    <row r="4219" ht="15.75" customHeight="1">
      <c r="A4219" s="1" t="s">
        <v>9246</v>
      </c>
      <c r="B4219" s="1" t="s">
        <v>9249</v>
      </c>
      <c r="C4219" s="1" t="s">
        <v>9250</v>
      </c>
      <c r="D4219" s="1" t="s">
        <v>4162</v>
      </c>
      <c r="E4219" s="1" t="s">
        <v>10</v>
      </c>
      <c r="F4219" s="1" t="str">
        <f>IFERROR(__xludf.DUMMYFUNCTION("GOOGLETRANSLATE(C4219,""fr"",""en"")"),"#VALUE!")</f>
        <v>#VALUE!</v>
      </c>
    </row>
    <row r="4220" ht="15.75" customHeight="1">
      <c r="A4220" s="1" t="s">
        <v>9251</v>
      </c>
      <c r="B4220" s="1" t="s">
        <v>9252</v>
      </c>
      <c r="C4220" s="1" t="s">
        <v>9253</v>
      </c>
      <c r="D4220" s="1" t="s">
        <v>4162</v>
      </c>
      <c r="E4220" s="1" t="s">
        <v>10</v>
      </c>
      <c r="F4220" s="1" t="str">
        <f>IFERROR(__xludf.DUMMYFUNCTION("GOOGLETRANSLATE(C4220,""fr"",""en"")"),"#VALUE!")</f>
        <v>#VALUE!</v>
      </c>
    </row>
    <row r="4221" ht="15.75" customHeight="1">
      <c r="A4221" s="1" t="s">
        <v>9254</v>
      </c>
      <c r="B4221" s="1" t="s">
        <v>9255</v>
      </c>
      <c r="C4221" s="1" t="s">
        <v>9256</v>
      </c>
      <c r="D4221" s="1" t="s">
        <v>4162</v>
      </c>
      <c r="E4221" s="1" t="s">
        <v>10</v>
      </c>
      <c r="F4221" s="1" t="str">
        <f>IFERROR(__xludf.DUMMYFUNCTION("GOOGLETRANSLATE(C4221,""fr"",""en"")"),"#VALUE!")</f>
        <v>#VALUE!</v>
      </c>
    </row>
    <row r="4222" ht="15.75" customHeight="1">
      <c r="A4222" s="1" t="s">
        <v>9257</v>
      </c>
      <c r="B4222" s="1" t="s">
        <v>9258</v>
      </c>
      <c r="C4222" s="1" t="s">
        <v>9259</v>
      </c>
      <c r="D4222" s="1" t="s">
        <v>4162</v>
      </c>
      <c r="E4222" s="1" t="s">
        <v>10</v>
      </c>
      <c r="F4222" s="1" t="str">
        <f>IFERROR(__xludf.DUMMYFUNCTION("GOOGLETRANSLATE(C4222,""fr"",""en"")"),"#VALUE!")</f>
        <v>#VALUE!</v>
      </c>
    </row>
    <row r="4223" ht="15.75" customHeight="1">
      <c r="A4223" s="1" t="s">
        <v>9260</v>
      </c>
      <c r="B4223" s="1" t="s">
        <v>9261</v>
      </c>
      <c r="C4223" s="1" t="s">
        <v>9262</v>
      </c>
      <c r="D4223" s="1" t="s">
        <v>4162</v>
      </c>
      <c r="E4223" s="1" t="s">
        <v>10</v>
      </c>
      <c r="F4223" s="1" t="str">
        <f>IFERROR(__xludf.DUMMYFUNCTION("GOOGLETRANSLATE(C4223,""fr"",""en"")"),"Customer for 2 years, I had to use the services of Direct Asurance following a responsible disaster")</f>
        <v>Customer for 2 years, I had to use the services of Direct Asurance following a responsible disaster</v>
      </c>
    </row>
    <row r="4224" ht="15.75" customHeight="1">
      <c r="A4224" s="1" t="s">
        <v>3957</v>
      </c>
      <c r="B4224" s="1" t="s">
        <v>9263</v>
      </c>
      <c r="C4224" s="1" t="s">
        <v>9264</v>
      </c>
      <c r="D4224" s="1" t="s">
        <v>4162</v>
      </c>
      <c r="E4224" s="1" t="s">
        <v>10</v>
      </c>
      <c r="F4224" s="1" t="str">
        <f>IFERROR(__xludf.DUMMYFUNCTION("GOOGLETRANSLATE(C4224,""fr"",""en"")"),"#VALUE!")</f>
        <v>#VALUE!</v>
      </c>
    </row>
    <row r="4225" ht="15.75" customHeight="1">
      <c r="A4225" s="1" t="s">
        <v>9265</v>
      </c>
      <c r="B4225" s="1" t="s">
        <v>9266</v>
      </c>
      <c r="C4225" s="1" t="s">
        <v>9267</v>
      </c>
      <c r="D4225" s="1" t="s">
        <v>4162</v>
      </c>
      <c r="E4225" s="1" t="s">
        <v>10</v>
      </c>
      <c r="F4225" s="1" t="str">
        <f>IFERROR(__xludf.DUMMYFUNCTION("GOOGLETRANSLATE(C4225,""fr"",""en"")"),"#VALUE!")</f>
        <v>#VALUE!</v>
      </c>
    </row>
    <row r="4226" ht="15.75" customHeight="1">
      <c r="A4226" s="1" t="s">
        <v>9268</v>
      </c>
      <c r="B4226" s="1" t="s">
        <v>9269</v>
      </c>
      <c r="C4226" s="1" t="s">
        <v>9270</v>
      </c>
      <c r="D4226" s="1" t="s">
        <v>4162</v>
      </c>
      <c r="E4226" s="1" t="s">
        <v>10</v>
      </c>
      <c r="F4226" s="1" t="str">
        <f>IFERROR(__xludf.DUMMYFUNCTION("GOOGLETRANSLATE(C4226,""fr"",""en"")"),"#VALUE!")</f>
        <v>#VALUE!</v>
      </c>
    </row>
    <row r="4227" ht="15.75" customHeight="1">
      <c r="A4227" s="1" t="s">
        <v>3960</v>
      </c>
      <c r="B4227" s="1" t="s">
        <v>9271</v>
      </c>
      <c r="C4227" s="1" t="s">
        <v>9272</v>
      </c>
      <c r="D4227" s="1" t="s">
        <v>4162</v>
      </c>
      <c r="E4227" s="1" t="s">
        <v>10</v>
      </c>
      <c r="F4227" s="1" t="str">
        <f>IFERROR(__xludf.DUMMYFUNCTION("GOOGLETRANSLATE(C4227,""fr"",""en"")"),"#VALUE!")</f>
        <v>#VALUE!</v>
      </c>
    </row>
    <row r="4228" ht="15.75" customHeight="1">
      <c r="A4228" s="1" t="s">
        <v>3963</v>
      </c>
      <c r="B4228" s="1" t="s">
        <v>9273</v>
      </c>
      <c r="C4228" s="1" t="s">
        <v>9274</v>
      </c>
      <c r="D4228" s="1" t="s">
        <v>4162</v>
      </c>
      <c r="E4228" s="1" t="s">
        <v>10</v>
      </c>
      <c r="F4228" s="1" t="str">
        <f>IFERROR(__xludf.DUMMYFUNCTION("GOOGLETRANSLATE(C4228,""fr"",""en"")"),"Customer service responses are random, the height that the request just concerns payment of payment, a small bonus they are unable to calculate my subscription correctly.
")</f>
        <v>Customer service responses are random, the height that the request just concerns payment of payment, a small bonus they are unable to calculate my subscription correctly.
</v>
      </c>
    </row>
    <row r="4229" ht="15.75" customHeight="1">
      <c r="A4229" s="1" t="s">
        <v>3966</v>
      </c>
      <c r="B4229" s="1" t="s">
        <v>9275</v>
      </c>
      <c r="C4229" s="1" t="s">
        <v>9276</v>
      </c>
      <c r="D4229" s="1" t="s">
        <v>4162</v>
      </c>
      <c r="E4229" s="1" t="s">
        <v>10</v>
      </c>
      <c r="F4229" s="1" t="str">
        <f>IFERROR(__xludf.DUMMYFUNCTION("GOOGLETRANSLATE(C4229,""fr"",""en"")"),"#VALUE!")</f>
        <v>#VALUE!</v>
      </c>
    </row>
    <row r="4230" ht="15.75" customHeight="1">
      <c r="A4230" s="1" t="s">
        <v>3966</v>
      </c>
      <c r="B4230" s="1" t="s">
        <v>9277</v>
      </c>
      <c r="C4230" s="1" t="s">
        <v>9278</v>
      </c>
      <c r="D4230" s="1" t="s">
        <v>4162</v>
      </c>
      <c r="E4230" s="1" t="s">
        <v>10</v>
      </c>
      <c r="F4230" s="1" t="str">
        <f>IFERROR(__xludf.DUMMYFUNCTION("GOOGLETRANSLATE(C4230,""fr"",""en"")"),"#VALUE!")</f>
        <v>#VALUE!</v>
      </c>
    </row>
    <row r="4231" ht="15.75" customHeight="1">
      <c r="A4231" s="1" t="s">
        <v>9279</v>
      </c>
      <c r="B4231" s="1" t="s">
        <v>9280</v>
      </c>
      <c r="C4231" s="1" t="s">
        <v>9281</v>
      </c>
      <c r="D4231" s="1" t="s">
        <v>4162</v>
      </c>
      <c r="E4231" s="1" t="s">
        <v>10</v>
      </c>
      <c r="F4231" s="1" t="str">
        <f>IFERROR(__xludf.DUMMYFUNCTION("GOOGLETRANSLATE(C4231,""fr"",""en"")"),"#VALUE!")</f>
        <v>#VALUE!</v>
      </c>
    </row>
    <row r="4232" ht="15.75" customHeight="1">
      <c r="A4232" s="1" t="s">
        <v>9282</v>
      </c>
      <c r="B4232" s="1" t="s">
        <v>9283</v>
      </c>
      <c r="C4232" s="1" t="s">
        <v>9284</v>
      </c>
      <c r="D4232" s="1" t="s">
        <v>4162</v>
      </c>
      <c r="E4232" s="1" t="s">
        <v>10</v>
      </c>
      <c r="F4232" s="1" t="str">
        <f>IFERROR(__xludf.DUMMYFUNCTION("GOOGLETRANSLATE(C4232,""fr"",""en"")"),"#VALUE!")</f>
        <v>#VALUE!</v>
      </c>
    </row>
    <row r="4233" ht="15.75" customHeight="1">
      <c r="A4233" s="1" t="s">
        <v>3969</v>
      </c>
      <c r="B4233" s="1" t="s">
        <v>9285</v>
      </c>
      <c r="C4233" s="1" t="s">
        <v>9286</v>
      </c>
      <c r="D4233" s="1" t="s">
        <v>4162</v>
      </c>
      <c r="E4233" s="1" t="s">
        <v>10</v>
      </c>
      <c r="F4233" s="1" t="str">
        <f>IFERROR(__xludf.DUMMYFUNCTION("GOOGLETRANSLATE(C4233,""fr"",""en"")"),"#VALUE!")</f>
        <v>#VALUE!</v>
      </c>
    </row>
    <row r="4234" ht="15.75" customHeight="1">
      <c r="A4234" s="1" t="s">
        <v>3972</v>
      </c>
      <c r="B4234" s="1" t="s">
        <v>9287</v>
      </c>
      <c r="C4234" s="1" t="s">
        <v>9288</v>
      </c>
      <c r="D4234" s="1" t="s">
        <v>4162</v>
      </c>
      <c r="E4234" s="1" t="s">
        <v>10</v>
      </c>
      <c r="F4234" s="1" t="str">
        <f>IFERROR(__xludf.DUMMYFUNCTION("GOOGLETRANSLATE(C4234,""fr"",""en"")"),"#VALUE!")</f>
        <v>#VALUE!</v>
      </c>
    </row>
    <row r="4235" ht="15.75" customHeight="1">
      <c r="A4235" s="1" t="s">
        <v>9289</v>
      </c>
      <c r="B4235" s="1" t="s">
        <v>9290</v>
      </c>
      <c r="C4235" s="1" t="s">
        <v>9291</v>
      </c>
      <c r="D4235" s="1" t="s">
        <v>4162</v>
      </c>
      <c r="E4235" s="1" t="s">
        <v>10</v>
      </c>
      <c r="F4235" s="1" t="str">
        <f>IFERROR(__xludf.DUMMYFUNCTION("GOOGLETRANSLATE(C4235,""fr"",""en"")"),"#VALUE!")</f>
        <v>#VALUE!</v>
      </c>
    </row>
    <row r="4236" ht="15.75" customHeight="1">
      <c r="A4236" s="1" t="s">
        <v>9292</v>
      </c>
      <c r="B4236" s="1" t="s">
        <v>9293</v>
      </c>
      <c r="C4236" s="1" t="s">
        <v>9294</v>
      </c>
      <c r="D4236" s="1" t="s">
        <v>4162</v>
      </c>
      <c r="E4236" s="1" t="s">
        <v>10</v>
      </c>
      <c r="F4236" s="1" t="str">
        <f>IFERROR(__xludf.DUMMYFUNCTION("GOOGLETRANSLATE(C4236,""fr"",""en"")"),"#VALUE!")</f>
        <v>#VALUE!</v>
      </c>
    </row>
    <row r="4237" ht="15.75" customHeight="1">
      <c r="A4237" s="1" t="s">
        <v>3975</v>
      </c>
      <c r="B4237" s="1" t="s">
        <v>9295</v>
      </c>
      <c r="C4237" s="1" t="s">
        <v>9296</v>
      </c>
      <c r="D4237" s="1" t="s">
        <v>4162</v>
      </c>
      <c r="E4237" s="1" t="s">
        <v>10</v>
      </c>
      <c r="F4237" s="1" t="str">
        <f>IFERROR(__xludf.DUMMYFUNCTION("GOOGLETRANSLATE(C4237,""fr"",""en"")"),"#VALUE!")</f>
        <v>#VALUE!</v>
      </c>
    </row>
    <row r="4238" ht="15.75" customHeight="1">
      <c r="A4238" s="1" t="s">
        <v>9297</v>
      </c>
      <c r="B4238" s="1" t="s">
        <v>9298</v>
      </c>
      <c r="C4238" s="1" t="s">
        <v>9299</v>
      </c>
      <c r="D4238" s="1" t="s">
        <v>4162</v>
      </c>
      <c r="E4238" s="1" t="s">
        <v>10</v>
      </c>
      <c r="F4238" s="1" t="str">
        <f>IFERROR(__xludf.DUMMYFUNCTION("GOOGLETRANSLATE(C4238,""fr"",""en"")"),"#VALUE!")</f>
        <v>#VALUE!</v>
      </c>
    </row>
    <row r="4239" ht="15.75" customHeight="1">
      <c r="A4239" s="1" t="s">
        <v>9300</v>
      </c>
      <c r="B4239" s="1" t="s">
        <v>9301</v>
      </c>
      <c r="C4239" s="1" t="s">
        <v>9302</v>
      </c>
      <c r="D4239" s="1" t="s">
        <v>4162</v>
      </c>
      <c r="E4239" s="1" t="s">
        <v>10</v>
      </c>
      <c r="F4239" s="1" t="str">
        <f>IFERROR(__xludf.DUMMYFUNCTION("GOOGLETRANSLATE(C4239,""fr"",""en"")"),"#VALUE!")</f>
        <v>#VALUE!</v>
      </c>
    </row>
    <row r="4240" ht="15.75" customHeight="1">
      <c r="A4240" s="1" t="s">
        <v>9303</v>
      </c>
      <c r="B4240" s="1" t="s">
        <v>9304</v>
      </c>
      <c r="C4240" s="1" t="s">
        <v>9305</v>
      </c>
      <c r="D4240" s="1" t="s">
        <v>4162</v>
      </c>
      <c r="E4240" s="1" t="s">
        <v>10</v>
      </c>
      <c r="F4240" s="1" t="str">
        <f>IFERROR(__xludf.DUMMYFUNCTION("GOOGLETRANSLATE(C4240,""fr"",""en"")"),"#VALUE!")</f>
        <v>#VALUE!</v>
      </c>
    </row>
    <row r="4241" ht="15.75" customHeight="1">
      <c r="A4241" s="1" t="s">
        <v>9306</v>
      </c>
      <c r="B4241" s="1" t="s">
        <v>9307</v>
      </c>
      <c r="C4241" s="1" t="s">
        <v>9308</v>
      </c>
      <c r="D4241" s="1" t="s">
        <v>4162</v>
      </c>
      <c r="E4241" s="1" t="s">
        <v>10</v>
      </c>
      <c r="F4241" s="1" t="str">
        <f>IFERROR(__xludf.DUMMYFUNCTION("GOOGLETRANSLATE(C4241,""fr"",""en"")"),"#VALUE!")</f>
        <v>#VALUE!</v>
      </c>
    </row>
    <row r="4242" ht="15.75" customHeight="1">
      <c r="A4242" s="1" t="s">
        <v>9306</v>
      </c>
      <c r="B4242" s="1" t="s">
        <v>9309</v>
      </c>
      <c r="C4242" s="1" t="s">
        <v>9310</v>
      </c>
      <c r="D4242" s="1" t="s">
        <v>4162</v>
      </c>
      <c r="E4242" s="1" t="s">
        <v>10</v>
      </c>
      <c r="F4242" s="1" t="str">
        <f>IFERROR(__xludf.DUMMYFUNCTION("GOOGLETRANSLATE(C4242,""fr"",""en"")"),"#VALUE!")</f>
        <v>#VALUE!</v>
      </c>
    </row>
    <row r="4243" ht="15.75" customHeight="1">
      <c r="A4243" s="1" t="s">
        <v>3994</v>
      </c>
      <c r="B4243" s="1" t="s">
        <v>9311</v>
      </c>
      <c r="C4243" s="1" t="s">
        <v>9312</v>
      </c>
      <c r="D4243" s="1" t="s">
        <v>4162</v>
      </c>
      <c r="E4243" s="1" t="s">
        <v>10</v>
      </c>
      <c r="F4243" s="1" t="str">
        <f>IFERROR(__xludf.DUMMYFUNCTION("GOOGLETRANSLATE(C4243,""fr"",""en"")"),"#VALUE!")</f>
        <v>#VALUE!</v>
      </c>
    </row>
    <row r="4244" ht="15.75" customHeight="1">
      <c r="A4244" s="1" t="s">
        <v>9313</v>
      </c>
      <c r="B4244" s="1" t="s">
        <v>9314</v>
      </c>
      <c r="C4244" s="1" t="s">
        <v>9315</v>
      </c>
      <c r="D4244" s="1" t="s">
        <v>4162</v>
      </c>
      <c r="E4244" s="1" t="s">
        <v>10</v>
      </c>
      <c r="F4244" s="1" t="str">
        <f>IFERROR(__xludf.DUMMYFUNCTION("GOOGLETRANSLATE(C4244,""fr"",""en"")"),"#VALUE!")</f>
        <v>#VALUE!</v>
      </c>
    </row>
    <row r="4245" ht="15.75" customHeight="1">
      <c r="A4245" s="1" t="s">
        <v>9313</v>
      </c>
      <c r="B4245" s="1" t="s">
        <v>9316</v>
      </c>
      <c r="C4245" s="1" t="s">
        <v>9317</v>
      </c>
      <c r="D4245" s="1" t="s">
        <v>4162</v>
      </c>
      <c r="E4245" s="1" t="s">
        <v>10</v>
      </c>
      <c r="F4245" s="1" t="str">
        <f>IFERROR(__xludf.DUMMYFUNCTION("GOOGLETRANSLATE(C4245,""fr"",""en"")"),"#VALUE!")</f>
        <v>#VALUE!</v>
      </c>
    </row>
    <row r="4246" ht="15.75" customHeight="1">
      <c r="A4246" s="1" t="s">
        <v>3997</v>
      </c>
      <c r="B4246" s="1" t="s">
        <v>9318</v>
      </c>
      <c r="C4246" s="1" t="s">
        <v>9319</v>
      </c>
      <c r="D4246" s="1" t="s">
        <v>4162</v>
      </c>
      <c r="E4246" s="1" t="s">
        <v>10</v>
      </c>
      <c r="F4246" s="1" t="str">
        <f>IFERROR(__xludf.DUMMYFUNCTION("GOOGLETRANSLATE(C4246,""fr"",""en"")"),"#VALUE!")</f>
        <v>#VALUE!</v>
      </c>
    </row>
    <row r="4247" ht="15.75" customHeight="1">
      <c r="A4247" s="1" t="s">
        <v>9320</v>
      </c>
      <c r="B4247" s="1" t="s">
        <v>9321</v>
      </c>
      <c r="C4247" s="1" t="s">
        <v>9322</v>
      </c>
      <c r="D4247" s="1" t="s">
        <v>4162</v>
      </c>
      <c r="E4247" s="1" t="s">
        <v>10</v>
      </c>
      <c r="F4247" s="1" t="str">
        <f>IFERROR(__xludf.DUMMYFUNCTION("GOOGLETRANSLATE(C4247,""fr"",""en"")"),"#VALUE!")</f>
        <v>#VALUE!</v>
      </c>
    </row>
    <row r="4248" ht="15.75" customHeight="1">
      <c r="A4248" s="1" t="s">
        <v>9323</v>
      </c>
      <c r="B4248" s="1" t="s">
        <v>9324</v>
      </c>
      <c r="C4248" s="1" t="s">
        <v>9325</v>
      </c>
      <c r="D4248" s="1" t="s">
        <v>4162</v>
      </c>
      <c r="E4248" s="1" t="s">
        <v>10</v>
      </c>
      <c r="F4248" s="1" t="str">
        <f>IFERROR(__xludf.DUMMYFUNCTION("GOOGLETRANSLATE(C4248,""fr"",""en"")"),"#VALUE!")</f>
        <v>#VALUE!</v>
      </c>
    </row>
    <row r="4249" ht="15.75" customHeight="1">
      <c r="A4249" s="1" t="s">
        <v>9326</v>
      </c>
      <c r="B4249" s="1" t="s">
        <v>9327</v>
      </c>
      <c r="C4249" s="1" t="s">
        <v>9328</v>
      </c>
      <c r="D4249" s="1" t="s">
        <v>4162</v>
      </c>
      <c r="E4249" s="1" t="s">
        <v>10</v>
      </c>
      <c r="F4249" s="1" t="str">
        <f>IFERROR(__xludf.DUMMYFUNCTION("GOOGLETRANSLATE(C4249,""fr"",""en"")"),"#VALUE!")</f>
        <v>#VALUE!</v>
      </c>
    </row>
    <row r="4250" ht="15.75" customHeight="1">
      <c r="A4250" s="1" t="s">
        <v>9329</v>
      </c>
      <c r="B4250" s="1" t="s">
        <v>9330</v>
      </c>
      <c r="C4250" s="1" t="s">
        <v>9331</v>
      </c>
      <c r="D4250" s="1" t="s">
        <v>4162</v>
      </c>
      <c r="E4250" s="1" t="s">
        <v>10</v>
      </c>
      <c r="F4250" s="1" t="str">
        <f>IFERROR(__xludf.DUMMYFUNCTION("GOOGLETRANSLATE(C4250,""fr"",""en"")"),"#VALUE!")</f>
        <v>#VALUE!</v>
      </c>
    </row>
    <row r="4251" ht="15.75" customHeight="1">
      <c r="A4251" s="1" t="s">
        <v>9332</v>
      </c>
      <c r="B4251" s="1" t="s">
        <v>9333</v>
      </c>
      <c r="C4251" s="1" t="s">
        <v>9334</v>
      </c>
      <c r="D4251" s="1" t="s">
        <v>4162</v>
      </c>
      <c r="E4251" s="1" t="s">
        <v>10</v>
      </c>
      <c r="F4251" s="1" t="str">
        <f>IFERROR(__xludf.DUMMYFUNCTION("GOOGLETRANSLATE(C4251,""fr"",""en"")"),"#VALUE!")</f>
        <v>#VALUE!</v>
      </c>
    </row>
    <row r="4252" ht="15.75" customHeight="1">
      <c r="A4252" s="1" t="s">
        <v>9335</v>
      </c>
      <c r="B4252" s="1" t="s">
        <v>9336</v>
      </c>
      <c r="C4252" s="1" t="s">
        <v>9337</v>
      </c>
      <c r="D4252" s="1" t="s">
        <v>4162</v>
      </c>
      <c r="E4252" s="1" t="s">
        <v>10</v>
      </c>
      <c r="F4252" s="1" t="str">
        <f>IFERROR(__xludf.DUMMYFUNCTION("GOOGLETRANSLATE(C4252,""fr"",""en"")"),"#VALUE!")</f>
        <v>#VALUE!</v>
      </c>
    </row>
    <row r="4253" ht="15.75" customHeight="1">
      <c r="A4253" s="1" t="s">
        <v>9338</v>
      </c>
      <c r="B4253" s="1" t="s">
        <v>9339</v>
      </c>
      <c r="C4253" s="1" t="s">
        <v>9340</v>
      </c>
      <c r="D4253" s="1" t="s">
        <v>4162</v>
      </c>
      <c r="E4253" s="1" t="s">
        <v>10</v>
      </c>
      <c r="F4253" s="1" t="str">
        <f>IFERROR(__xludf.DUMMYFUNCTION("GOOGLETRANSLATE(C4253,""fr"",""en"")"),"#VALUE!")</f>
        <v>#VALUE!</v>
      </c>
    </row>
    <row r="4254" ht="15.75" customHeight="1">
      <c r="A4254" s="1" t="s">
        <v>4009</v>
      </c>
      <c r="B4254" s="1" t="s">
        <v>9341</v>
      </c>
      <c r="C4254" s="1" t="s">
        <v>9342</v>
      </c>
      <c r="D4254" s="1" t="s">
        <v>4162</v>
      </c>
      <c r="E4254" s="1" t="s">
        <v>10</v>
      </c>
      <c r="F4254" s="1" t="str">
        <f>IFERROR(__xludf.DUMMYFUNCTION("GOOGLETRANSLATE(C4254,""fr"",""en"")"),"#VALUE!")</f>
        <v>#VALUE!</v>
      </c>
    </row>
    <row r="4255" ht="15.75" customHeight="1">
      <c r="A4255" s="1" t="s">
        <v>9343</v>
      </c>
      <c r="B4255" s="1" t="s">
        <v>9344</v>
      </c>
      <c r="C4255" s="1" t="s">
        <v>9345</v>
      </c>
      <c r="D4255" s="1" t="s">
        <v>4162</v>
      </c>
      <c r="E4255" s="1" t="s">
        <v>10</v>
      </c>
      <c r="F4255" s="1" t="str">
        <f>IFERROR(__xludf.DUMMYFUNCTION("GOOGLETRANSLATE(C4255,""fr"",""en"")"),"#VALUE!")</f>
        <v>#VALUE!</v>
      </c>
    </row>
    <row r="4256" ht="15.75" customHeight="1">
      <c r="A4256" s="1" t="s">
        <v>9346</v>
      </c>
      <c r="B4256" s="1" t="s">
        <v>9347</v>
      </c>
      <c r="C4256" s="1" t="s">
        <v>9348</v>
      </c>
      <c r="D4256" s="1" t="s">
        <v>4162</v>
      </c>
      <c r="E4256" s="1" t="s">
        <v>10</v>
      </c>
      <c r="F4256" s="1" t="str">
        <f>IFERROR(__xludf.DUMMYFUNCTION("GOOGLETRANSLATE(C4256,""fr"",""en"")"),"#VALUE!")</f>
        <v>#VALUE!</v>
      </c>
    </row>
    <row r="4257" ht="15.75" customHeight="1">
      <c r="A4257" s="1" t="s">
        <v>9346</v>
      </c>
      <c r="B4257" s="1" t="s">
        <v>9349</v>
      </c>
      <c r="C4257" s="1" t="s">
        <v>9350</v>
      </c>
      <c r="D4257" s="1" t="s">
        <v>4162</v>
      </c>
      <c r="E4257" s="1" t="s">
        <v>10</v>
      </c>
      <c r="F4257" s="1" t="str">
        <f>IFERROR(__xludf.DUMMYFUNCTION("GOOGLETRANSLATE(C4257,""fr"",""en"")"),"#VALUE!")</f>
        <v>#VALUE!</v>
      </c>
    </row>
    <row r="4258" ht="15.75" customHeight="1">
      <c r="A4258" s="1" t="s">
        <v>9351</v>
      </c>
      <c r="B4258" s="1" t="s">
        <v>9352</v>
      </c>
      <c r="C4258" s="1" t="s">
        <v>9353</v>
      </c>
      <c r="D4258" s="1" t="s">
        <v>4162</v>
      </c>
      <c r="E4258" s="1" t="s">
        <v>10</v>
      </c>
      <c r="F4258" s="1" t="str">
        <f>IFERROR(__xludf.DUMMYFUNCTION("GOOGLETRANSLATE(C4258,""fr"",""en"")"),"#VALUE!")</f>
        <v>#VALUE!</v>
      </c>
    </row>
    <row r="4259" ht="15.75" customHeight="1">
      <c r="A4259" s="1" t="s">
        <v>9351</v>
      </c>
      <c r="B4259" s="1" t="s">
        <v>9354</v>
      </c>
      <c r="C4259" s="1" t="s">
        <v>9355</v>
      </c>
      <c r="D4259" s="1" t="s">
        <v>4162</v>
      </c>
      <c r="E4259" s="1" t="s">
        <v>10</v>
      </c>
      <c r="F4259" s="1" t="str">
        <f>IFERROR(__xludf.DUMMYFUNCTION("GOOGLETRANSLATE(C4259,""fr"",""en"")"),"#VALUE!")</f>
        <v>#VALUE!</v>
      </c>
    </row>
    <row r="4260" ht="15.75" customHeight="1">
      <c r="A4260" s="1" t="s">
        <v>9356</v>
      </c>
      <c r="B4260" s="1" t="s">
        <v>9357</v>
      </c>
      <c r="C4260" s="1" t="s">
        <v>9358</v>
      </c>
      <c r="D4260" s="1" t="s">
        <v>4162</v>
      </c>
      <c r="E4260" s="1" t="s">
        <v>10</v>
      </c>
      <c r="F4260" s="1" t="str">
        <f>IFERROR(__xludf.DUMMYFUNCTION("GOOGLETRANSLATE(C4260,""fr"",""en"")"),"#VALUE!")</f>
        <v>#VALUE!</v>
      </c>
    </row>
    <row r="4261" ht="15.75" customHeight="1">
      <c r="A4261" s="1" t="s">
        <v>9359</v>
      </c>
      <c r="B4261" s="1" t="s">
        <v>9360</v>
      </c>
      <c r="C4261" s="1" t="s">
        <v>9361</v>
      </c>
      <c r="D4261" s="1" t="s">
        <v>4162</v>
      </c>
      <c r="E4261" s="1" t="s">
        <v>10</v>
      </c>
      <c r="F4261" s="1" t="str">
        <f>IFERROR(__xludf.DUMMYFUNCTION("GOOGLETRANSLATE(C4261,""fr"",""en"")"),"#VALUE!")</f>
        <v>#VALUE!</v>
      </c>
    </row>
    <row r="4262" ht="15.75" customHeight="1">
      <c r="A4262" s="1" t="s">
        <v>4012</v>
      </c>
      <c r="B4262" s="1" t="s">
        <v>9362</v>
      </c>
      <c r="C4262" s="1" t="s">
        <v>9363</v>
      </c>
      <c r="D4262" s="1" t="s">
        <v>4162</v>
      </c>
      <c r="E4262" s="1" t="s">
        <v>10</v>
      </c>
      <c r="F4262" s="1" t="str">
        <f>IFERROR(__xludf.DUMMYFUNCTION("GOOGLETRANSLATE(C4262,""fr"",""en"")"),"#VALUE!")</f>
        <v>#VALUE!</v>
      </c>
    </row>
    <row r="4263" ht="15.75" customHeight="1">
      <c r="A4263" s="1" t="s">
        <v>4015</v>
      </c>
      <c r="B4263" s="1" t="s">
        <v>9364</v>
      </c>
      <c r="C4263" s="1" t="s">
        <v>9365</v>
      </c>
      <c r="D4263" s="1" t="s">
        <v>4162</v>
      </c>
      <c r="E4263" s="1" t="s">
        <v>10</v>
      </c>
      <c r="F4263" s="1" t="str">
        <f>IFERROR(__xludf.DUMMYFUNCTION("GOOGLETRANSLATE(C4263,""fr"",""en"")"),"#VALUE!")</f>
        <v>#VALUE!</v>
      </c>
    </row>
    <row r="4264" ht="15.75" customHeight="1">
      <c r="A4264" s="1" t="s">
        <v>9366</v>
      </c>
      <c r="B4264" s="1" t="s">
        <v>9367</v>
      </c>
      <c r="C4264" s="1" t="s">
        <v>9368</v>
      </c>
      <c r="D4264" s="1" t="s">
        <v>4162</v>
      </c>
      <c r="E4264" s="1" t="s">
        <v>10</v>
      </c>
      <c r="F4264" s="1" t="str">
        <f>IFERROR(__xludf.DUMMYFUNCTION("GOOGLETRANSLATE(C4264,""fr"",""en"")"),"#VALUE!")</f>
        <v>#VALUE!</v>
      </c>
    </row>
    <row r="4265" ht="15.75" customHeight="1">
      <c r="A4265" s="1" t="s">
        <v>9369</v>
      </c>
      <c r="B4265" s="1" t="s">
        <v>9370</v>
      </c>
      <c r="C4265" s="1" t="s">
        <v>9371</v>
      </c>
      <c r="D4265" s="1" t="s">
        <v>4162</v>
      </c>
      <c r="E4265" s="1" t="s">
        <v>10</v>
      </c>
      <c r="F4265" s="1" t="str">
        <f>IFERROR(__xludf.DUMMYFUNCTION("GOOGLETRANSLATE(C4265,""fr"",""en"")"),"#VALUE!")</f>
        <v>#VALUE!</v>
      </c>
    </row>
    <row r="4266" ht="15.75" customHeight="1">
      <c r="A4266" s="1" t="s">
        <v>4018</v>
      </c>
      <c r="B4266" s="1" t="s">
        <v>9372</v>
      </c>
      <c r="C4266" s="1" t="s">
        <v>9373</v>
      </c>
      <c r="D4266" s="1" t="s">
        <v>4162</v>
      </c>
      <c r="E4266" s="1" t="s">
        <v>10</v>
      </c>
      <c r="F4266" s="1" t="str">
        <f>IFERROR(__xludf.DUMMYFUNCTION("GOOGLETRANSLATE(C4266,""fr"",""en"")"),"#VALUE!")</f>
        <v>#VALUE!</v>
      </c>
    </row>
    <row r="4267" ht="15.75" customHeight="1">
      <c r="A4267" s="1" t="s">
        <v>9374</v>
      </c>
      <c r="B4267" s="1" t="s">
        <v>9375</v>
      </c>
      <c r="C4267" s="1" t="s">
        <v>9376</v>
      </c>
      <c r="D4267" s="1" t="s">
        <v>4162</v>
      </c>
      <c r="E4267" s="1" t="s">
        <v>10</v>
      </c>
      <c r="F4267" s="1" t="str">
        <f>IFERROR(__xludf.DUMMYFUNCTION("GOOGLETRANSLATE(C4267,""fr"",""en"")"),"#VALUE!")</f>
        <v>#VALUE!</v>
      </c>
    </row>
    <row r="4268" ht="15.75" customHeight="1">
      <c r="A4268" s="1" t="s">
        <v>9377</v>
      </c>
      <c r="B4268" s="1" t="s">
        <v>9378</v>
      </c>
      <c r="C4268" s="1" t="s">
        <v>9379</v>
      </c>
      <c r="D4268" s="1" t="s">
        <v>4162</v>
      </c>
      <c r="E4268" s="1" t="s">
        <v>10</v>
      </c>
      <c r="F4268" s="1" t="str">
        <f>IFERROR(__xludf.DUMMYFUNCTION("GOOGLETRANSLATE(C4268,""fr"",""en"")"),"#VALUE!")</f>
        <v>#VALUE!</v>
      </c>
    </row>
    <row r="4269" ht="15.75" customHeight="1">
      <c r="A4269" s="1" t="s">
        <v>9380</v>
      </c>
      <c r="B4269" s="1" t="s">
        <v>9381</v>
      </c>
      <c r="C4269" s="1" t="s">
        <v>9382</v>
      </c>
      <c r="D4269" s="1" t="s">
        <v>4162</v>
      </c>
      <c r="E4269" s="1" t="s">
        <v>10</v>
      </c>
      <c r="F4269" s="1" t="str">
        <f>IFERROR(__xludf.DUMMYFUNCTION("GOOGLETRANSLATE(C4269,""fr"",""en"")"),"#VALUE!")</f>
        <v>#VALUE!</v>
      </c>
    </row>
    <row r="4270" ht="15.75" customHeight="1">
      <c r="A4270" s="1" t="s">
        <v>9383</v>
      </c>
      <c r="B4270" s="1" t="s">
        <v>9384</v>
      </c>
      <c r="C4270" s="1" t="s">
        <v>9385</v>
      </c>
      <c r="D4270" s="1" t="s">
        <v>4162</v>
      </c>
      <c r="E4270" s="1" t="s">
        <v>10</v>
      </c>
      <c r="F4270" s="1" t="str">
        <f>IFERROR(__xludf.DUMMYFUNCTION("GOOGLETRANSLATE(C4270,""fr"",""en"")"),"#VALUE!")</f>
        <v>#VALUE!</v>
      </c>
    </row>
    <row r="4271" ht="15.75" customHeight="1">
      <c r="A4271" s="1" t="s">
        <v>9386</v>
      </c>
      <c r="B4271" s="1" t="s">
        <v>9387</v>
      </c>
      <c r="C4271" s="1" t="s">
        <v>9388</v>
      </c>
      <c r="D4271" s="1" t="s">
        <v>4162</v>
      </c>
      <c r="E4271" s="1" t="s">
        <v>10</v>
      </c>
      <c r="F4271" s="1" t="str">
        <f>IFERROR(__xludf.DUMMYFUNCTION("GOOGLETRANSLATE(C4271,""fr"",""en"")"),"#VALUE!")</f>
        <v>#VALUE!</v>
      </c>
    </row>
    <row r="4272" ht="15.75" customHeight="1">
      <c r="A4272" s="1" t="s">
        <v>9389</v>
      </c>
      <c r="B4272" s="1" t="s">
        <v>9390</v>
      </c>
      <c r="C4272" s="1" t="s">
        <v>9391</v>
      </c>
      <c r="D4272" s="1" t="s">
        <v>4162</v>
      </c>
      <c r="E4272" s="1" t="s">
        <v>10</v>
      </c>
      <c r="F4272" s="1" t="str">
        <f>IFERROR(__xludf.DUMMYFUNCTION("GOOGLETRANSLATE(C4272,""fr"",""en"")"),"#VALUE!")</f>
        <v>#VALUE!</v>
      </c>
    </row>
    <row r="4273" ht="15.75" customHeight="1">
      <c r="A4273" s="1" t="s">
        <v>4029</v>
      </c>
      <c r="B4273" s="1" t="s">
        <v>9392</v>
      </c>
      <c r="C4273" s="1" t="s">
        <v>9393</v>
      </c>
      <c r="D4273" s="1" t="s">
        <v>4162</v>
      </c>
      <c r="E4273" s="1" t="s">
        <v>10</v>
      </c>
      <c r="F4273" s="1" t="str">
        <f>IFERROR(__xludf.DUMMYFUNCTION("GOOGLETRANSLATE(C4273,""fr"",""en"")"),"#VALUE!")</f>
        <v>#VALUE!</v>
      </c>
    </row>
    <row r="4274" ht="15.75" customHeight="1">
      <c r="A4274" s="1" t="s">
        <v>4032</v>
      </c>
      <c r="B4274" s="1" t="s">
        <v>9394</v>
      </c>
      <c r="C4274" s="1" t="s">
        <v>9395</v>
      </c>
      <c r="D4274" s="1" t="s">
        <v>4162</v>
      </c>
      <c r="E4274" s="1" t="s">
        <v>10</v>
      </c>
      <c r="F4274" s="1" t="str">
        <f>IFERROR(__xludf.DUMMYFUNCTION("GOOGLETRANSLATE(C4274,""fr"",""en"")"),"#VALUE!")</f>
        <v>#VALUE!</v>
      </c>
    </row>
    <row r="4275" ht="15.75" customHeight="1">
      <c r="A4275" s="1" t="s">
        <v>9396</v>
      </c>
      <c r="B4275" s="1" t="s">
        <v>9397</v>
      </c>
      <c r="C4275" s="1" t="s">
        <v>9398</v>
      </c>
      <c r="D4275" s="1" t="s">
        <v>4162</v>
      </c>
      <c r="E4275" s="1" t="s">
        <v>10</v>
      </c>
      <c r="F4275" s="1" t="str">
        <f>IFERROR(__xludf.DUMMYFUNCTION("GOOGLETRANSLATE(C4275,""fr"",""en"")"),"#VALUE!")</f>
        <v>#VALUE!</v>
      </c>
    </row>
    <row r="4276" ht="15.75" customHeight="1">
      <c r="A4276" s="1" t="s">
        <v>9399</v>
      </c>
      <c r="B4276" s="1" t="s">
        <v>9400</v>
      </c>
      <c r="C4276" s="1" t="s">
        <v>9401</v>
      </c>
      <c r="D4276" s="1" t="s">
        <v>4162</v>
      </c>
      <c r="E4276" s="1" t="s">
        <v>10</v>
      </c>
      <c r="F4276" s="1" t="str">
        <f>IFERROR(__xludf.DUMMYFUNCTION("GOOGLETRANSLATE(C4276,""fr"",""en"")"),"#VALUE!")</f>
        <v>#VALUE!</v>
      </c>
    </row>
    <row r="4277" ht="15.75" customHeight="1">
      <c r="A4277" s="1" t="s">
        <v>9402</v>
      </c>
      <c r="B4277" s="1" t="s">
        <v>9403</v>
      </c>
      <c r="C4277" s="1" t="s">
        <v>9404</v>
      </c>
      <c r="D4277" s="1" t="s">
        <v>4162</v>
      </c>
      <c r="E4277" s="1" t="s">
        <v>10</v>
      </c>
      <c r="F4277" s="1" t="str">
        <f>IFERROR(__xludf.DUMMYFUNCTION("GOOGLETRANSLATE(C4277,""fr"",""en"")"),"#VALUE!")</f>
        <v>#VALUE!</v>
      </c>
    </row>
    <row r="4278" ht="15.75" customHeight="1">
      <c r="A4278" s="1" t="s">
        <v>9405</v>
      </c>
      <c r="B4278" s="1" t="s">
        <v>9406</v>
      </c>
      <c r="C4278" s="1" t="s">
        <v>9407</v>
      </c>
      <c r="D4278" s="1" t="s">
        <v>4162</v>
      </c>
      <c r="E4278" s="1" t="s">
        <v>10</v>
      </c>
      <c r="F4278" s="1" t="str">
        <f>IFERROR(__xludf.DUMMYFUNCTION("GOOGLETRANSLATE(C4278,""fr"",""en"")"),"#VALUE!")</f>
        <v>#VALUE!</v>
      </c>
    </row>
    <row r="4279" ht="15.75" customHeight="1">
      <c r="A4279" s="1" t="s">
        <v>4049</v>
      </c>
      <c r="B4279" s="1" t="s">
        <v>9408</v>
      </c>
      <c r="C4279" s="1" t="s">
        <v>9409</v>
      </c>
      <c r="D4279" s="1" t="s">
        <v>4162</v>
      </c>
      <c r="E4279" s="1" t="s">
        <v>10</v>
      </c>
      <c r="F4279" s="1" t="str">
        <f>IFERROR(__xludf.DUMMYFUNCTION("GOOGLETRANSLATE(C4279,""fr"",""en"")"),"#VALUE!")</f>
        <v>#VALUE!</v>
      </c>
    </row>
    <row r="4280" ht="15.75" customHeight="1">
      <c r="A4280" s="1" t="s">
        <v>9410</v>
      </c>
      <c r="B4280" s="1" t="s">
        <v>9411</v>
      </c>
      <c r="C4280" s="1" t="s">
        <v>9412</v>
      </c>
      <c r="D4280" s="1" t="s">
        <v>4162</v>
      </c>
      <c r="E4280" s="1" t="s">
        <v>10</v>
      </c>
      <c r="F4280" s="1" t="str">
        <f>IFERROR(__xludf.DUMMYFUNCTION("GOOGLETRANSLATE(C4280,""fr"",""en"")"),"#VALUE!")</f>
        <v>#VALUE!</v>
      </c>
    </row>
    <row r="4281" ht="15.75" customHeight="1">
      <c r="A4281" s="1" t="s">
        <v>9413</v>
      </c>
      <c r="B4281" s="1" t="s">
        <v>9414</v>
      </c>
      <c r="C4281" s="1" t="s">
        <v>9415</v>
      </c>
      <c r="D4281" s="1" t="s">
        <v>4162</v>
      </c>
      <c r="E4281" s="1" t="s">
        <v>10</v>
      </c>
      <c r="F4281" s="1" t="str">
        <f>IFERROR(__xludf.DUMMYFUNCTION("GOOGLETRANSLATE(C4281,""fr"",""en"")"),"#VALUE!")</f>
        <v>#VALUE!</v>
      </c>
    </row>
    <row r="4282" ht="15.75" customHeight="1">
      <c r="A4282" s="1" t="s">
        <v>4063</v>
      </c>
      <c r="B4282" s="1" t="s">
        <v>9416</v>
      </c>
      <c r="C4282" s="1" t="s">
        <v>9417</v>
      </c>
      <c r="D4282" s="1" t="s">
        <v>4162</v>
      </c>
      <c r="E4282" s="1" t="s">
        <v>10</v>
      </c>
      <c r="F4282" s="1" t="str">
        <f>IFERROR(__xludf.DUMMYFUNCTION("GOOGLETRANSLATE(C4282,""fr"",""en"")"),"#VALUE!")</f>
        <v>#VALUE!</v>
      </c>
    </row>
    <row r="4283" ht="15.75" customHeight="1">
      <c r="A4283" s="1" t="s">
        <v>9418</v>
      </c>
      <c r="B4283" s="1" t="s">
        <v>9419</v>
      </c>
      <c r="C4283" s="1" t="s">
        <v>9420</v>
      </c>
      <c r="D4283" s="1" t="s">
        <v>4162</v>
      </c>
      <c r="E4283" s="1" t="s">
        <v>10</v>
      </c>
      <c r="F4283" s="1" t="str">
        <f>IFERROR(__xludf.DUMMYFUNCTION("GOOGLETRANSLATE(C4283,""fr"",""en"")"),"#VALUE!")</f>
        <v>#VALUE!</v>
      </c>
    </row>
    <row r="4284" ht="15.75" customHeight="1">
      <c r="A4284" s="1" t="s">
        <v>9421</v>
      </c>
      <c r="B4284" s="1" t="s">
        <v>9422</v>
      </c>
      <c r="C4284" s="1" t="s">
        <v>9423</v>
      </c>
      <c r="D4284" s="1" t="s">
        <v>4162</v>
      </c>
      <c r="E4284" s="1" t="s">
        <v>10</v>
      </c>
      <c r="F4284" s="1" t="str">
        <f>IFERROR(__xludf.DUMMYFUNCTION("GOOGLETRANSLATE(C4284,""fr"",""en"")"),"#VALUE!")</f>
        <v>#VALUE!</v>
      </c>
    </row>
    <row r="4285" ht="15.75" customHeight="1">
      <c r="A4285" s="1" t="s">
        <v>9424</v>
      </c>
      <c r="B4285" s="1" t="s">
        <v>9425</v>
      </c>
      <c r="C4285" s="1" t="s">
        <v>9426</v>
      </c>
      <c r="D4285" s="1" t="s">
        <v>4162</v>
      </c>
      <c r="E4285" s="1" t="s">
        <v>10</v>
      </c>
      <c r="F4285" s="1" t="str">
        <f>IFERROR(__xludf.DUMMYFUNCTION("GOOGLETRANSLATE(C4285,""fr"",""en"")"),"#VALUE!")</f>
        <v>#VALUE!</v>
      </c>
    </row>
    <row r="4286" ht="15.75" customHeight="1">
      <c r="A4286" s="1" t="s">
        <v>9427</v>
      </c>
      <c r="B4286" s="1" t="s">
        <v>9428</v>
      </c>
      <c r="C4286" s="1" t="s">
        <v>9429</v>
      </c>
      <c r="D4286" s="1" t="s">
        <v>4162</v>
      </c>
      <c r="E4286" s="1" t="s">
        <v>10</v>
      </c>
      <c r="F4286" s="1" t="str">
        <f>IFERROR(__xludf.DUMMYFUNCTION("GOOGLETRANSLATE(C4286,""fr"",""en"")"),"#VALUE!")</f>
        <v>#VALUE!</v>
      </c>
    </row>
    <row r="4287" ht="15.75" customHeight="1">
      <c r="A4287" s="1" t="s">
        <v>9430</v>
      </c>
      <c r="B4287" s="1" t="s">
        <v>9431</v>
      </c>
      <c r="C4287" s="1" t="s">
        <v>9432</v>
      </c>
      <c r="D4287" s="1" t="s">
        <v>4162</v>
      </c>
      <c r="E4287" s="1" t="s">
        <v>10</v>
      </c>
      <c r="F4287" s="1" t="str">
        <f>IFERROR(__xludf.DUMMYFUNCTION("GOOGLETRANSLATE(C4287,""fr"",""en"")"),"#VALUE!")</f>
        <v>#VALUE!</v>
      </c>
    </row>
    <row r="4288" ht="15.75" customHeight="1">
      <c r="A4288" s="1" t="s">
        <v>9433</v>
      </c>
      <c r="B4288" s="1" t="s">
        <v>9434</v>
      </c>
      <c r="C4288" s="1" t="s">
        <v>9435</v>
      </c>
      <c r="D4288" s="1" t="s">
        <v>4162</v>
      </c>
      <c r="E4288" s="1" t="s">
        <v>10</v>
      </c>
      <c r="F4288" s="1" t="str">
        <f>IFERROR(__xludf.DUMMYFUNCTION("GOOGLETRANSLATE(C4288,""fr"",""en"")"),"Big bonus increase problem each year despite no disaster wrongly for 10 years")</f>
        <v>Big bonus increase problem each year despite no disaster wrongly for 10 years</v>
      </c>
    </row>
    <row r="4289" ht="15.75" customHeight="1">
      <c r="A4289" s="1" t="s">
        <v>9436</v>
      </c>
      <c r="B4289" s="1" t="s">
        <v>9437</v>
      </c>
      <c r="C4289" s="1" t="s">
        <v>9438</v>
      </c>
      <c r="D4289" s="1" t="s">
        <v>4162</v>
      </c>
      <c r="E4289" s="1" t="s">
        <v>10</v>
      </c>
      <c r="F4289" s="1" t="str">
        <f>IFERROR(__xludf.DUMMYFUNCTION("GOOGLETRANSLATE(C4289,""fr"",""en"")"),"#VALUE!")</f>
        <v>#VALUE!</v>
      </c>
    </row>
    <row r="4290" ht="15.75" customHeight="1">
      <c r="A4290" s="1" t="s">
        <v>9439</v>
      </c>
      <c r="B4290" s="1" t="s">
        <v>9440</v>
      </c>
      <c r="C4290" s="1" t="s">
        <v>9441</v>
      </c>
      <c r="D4290" s="1" t="s">
        <v>4162</v>
      </c>
      <c r="E4290" s="1" t="s">
        <v>10</v>
      </c>
      <c r="F4290" s="1" t="str">
        <f>IFERROR(__xludf.DUMMYFUNCTION("GOOGLETRANSLATE(C4290,""fr"",""en"")"),"#VALUE!")</f>
        <v>#VALUE!</v>
      </c>
    </row>
    <row r="4291" ht="15.75" customHeight="1">
      <c r="A4291" s="1" t="s">
        <v>9442</v>
      </c>
      <c r="B4291" s="1" t="s">
        <v>9443</v>
      </c>
      <c r="C4291" s="1" t="s">
        <v>9444</v>
      </c>
      <c r="D4291" s="1" t="s">
        <v>4162</v>
      </c>
      <c r="E4291" s="1" t="s">
        <v>10</v>
      </c>
      <c r="F4291" s="1" t="str">
        <f>IFERROR(__xludf.DUMMYFUNCTION("GOOGLETRANSLATE(C4291,""fr"",""en"")"),"#VALUE!")</f>
        <v>#VALUE!</v>
      </c>
    </row>
    <row r="4292" ht="15.75" customHeight="1">
      <c r="A4292" s="1" t="s">
        <v>4088</v>
      </c>
      <c r="B4292" s="1" t="s">
        <v>9445</v>
      </c>
      <c r="C4292" s="1" t="s">
        <v>9446</v>
      </c>
      <c r="D4292" s="1" t="s">
        <v>4162</v>
      </c>
      <c r="E4292" s="1" t="s">
        <v>10</v>
      </c>
      <c r="F4292" s="1" t="str">
        <f>IFERROR(__xludf.DUMMYFUNCTION("GOOGLETRANSLATE(C4292,""fr"",""en"")"),"#VALUE!")</f>
        <v>#VALUE!</v>
      </c>
    </row>
    <row r="4293" ht="15.75" customHeight="1">
      <c r="A4293" s="1" t="s">
        <v>9447</v>
      </c>
      <c r="B4293" s="1" t="s">
        <v>9448</v>
      </c>
      <c r="C4293" s="1" t="s">
        <v>9449</v>
      </c>
      <c r="D4293" s="1" t="s">
        <v>4162</v>
      </c>
      <c r="E4293" s="1" t="s">
        <v>10</v>
      </c>
      <c r="F4293" s="1" t="str">
        <f>IFERROR(__xludf.DUMMYFUNCTION("GOOGLETRANSLATE(C4293,""fr"",""en"")"),"#VALUE!")</f>
        <v>#VALUE!</v>
      </c>
    </row>
    <row r="4294" ht="15.75" customHeight="1">
      <c r="A4294" s="1" t="s">
        <v>9447</v>
      </c>
      <c r="B4294" s="1" t="s">
        <v>9450</v>
      </c>
      <c r="C4294" s="1" t="s">
        <v>9451</v>
      </c>
      <c r="D4294" s="1" t="s">
        <v>4162</v>
      </c>
      <c r="E4294" s="1" t="s">
        <v>10</v>
      </c>
      <c r="F4294" s="1" t="str">
        <f>IFERROR(__xludf.DUMMYFUNCTION("GOOGLETRANSLATE(C4294,""fr"",""en"")"),"#VALUE!")</f>
        <v>#VALUE!</v>
      </c>
    </row>
    <row r="4295" ht="15.75" customHeight="1">
      <c r="A4295" s="1" t="s">
        <v>9452</v>
      </c>
      <c r="B4295" s="1" t="s">
        <v>9453</v>
      </c>
      <c r="C4295" s="1" t="s">
        <v>9454</v>
      </c>
      <c r="D4295" s="1" t="s">
        <v>4162</v>
      </c>
      <c r="E4295" s="1" t="s">
        <v>10</v>
      </c>
      <c r="F4295" s="1" t="str">
        <f>IFERROR(__xludf.DUMMYFUNCTION("GOOGLETRANSLATE(C4295,""fr"",""en"")"),"#VALUE!")</f>
        <v>#VALUE!</v>
      </c>
    </row>
    <row r="4296" ht="15.75" customHeight="1">
      <c r="A4296" s="1" t="s">
        <v>9455</v>
      </c>
      <c r="B4296" s="1" t="s">
        <v>9456</v>
      </c>
      <c r="C4296" s="1" t="s">
        <v>9457</v>
      </c>
      <c r="D4296" s="1" t="s">
        <v>4162</v>
      </c>
      <c r="E4296" s="1" t="s">
        <v>10</v>
      </c>
      <c r="F4296" s="1" t="str">
        <f>IFERROR(__xludf.DUMMYFUNCTION("GOOGLETRANSLATE(C4296,""fr"",""en"")"),"#VALUE!")</f>
        <v>#VALUE!</v>
      </c>
    </row>
    <row r="4297" ht="15.75" customHeight="1">
      <c r="A4297" s="1" t="s">
        <v>9455</v>
      </c>
      <c r="B4297" s="1" t="s">
        <v>9458</v>
      </c>
      <c r="C4297" s="1" t="s">
        <v>9459</v>
      </c>
      <c r="D4297" s="1" t="s">
        <v>4162</v>
      </c>
      <c r="E4297" s="1" t="s">
        <v>10</v>
      </c>
      <c r="F4297" s="1" t="str">
        <f>IFERROR(__xludf.DUMMYFUNCTION("GOOGLETRANSLATE(C4297,""fr"",""en"")"),"#VALUE!")</f>
        <v>#VALUE!</v>
      </c>
    </row>
    <row r="4298" ht="15.75" customHeight="1">
      <c r="A4298" s="1" t="s">
        <v>9460</v>
      </c>
      <c r="B4298" s="1" t="s">
        <v>9461</v>
      </c>
      <c r="C4298" s="1" t="s">
        <v>9462</v>
      </c>
      <c r="D4298" s="1" t="s">
        <v>4162</v>
      </c>
      <c r="E4298" s="1" t="s">
        <v>10</v>
      </c>
      <c r="F4298" s="1" t="str">
        <f>IFERROR(__xludf.DUMMYFUNCTION("GOOGLETRANSLATE(C4298,""fr"",""en"")"),"Customer service has strongly reviewed I call them to explain to them that the gray card is to my wife for its concern I am asked if I have already been assured I answer that yes but that it was me who had terminated my contract we answers me I am obliged"&amp;" to cancel your contract")</f>
        <v>Customer service has strongly reviewed I call them to explain to them that the gray card is to my wife for its concern I am asked if I have already been assured I answer that yes but that it was me who had terminated my contract we answers me I am obliged to cancel your contract</v>
      </c>
    </row>
    <row r="4299" ht="15.75" customHeight="1">
      <c r="A4299" s="1" t="s">
        <v>9463</v>
      </c>
      <c r="B4299" s="1" t="s">
        <v>9464</v>
      </c>
      <c r="C4299" s="1" t="s">
        <v>9465</v>
      </c>
      <c r="D4299" s="1" t="s">
        <v>4162</v>
      </c>
      <c r="E4299" s="1" t="s">
        <v>10</v>
      </c>
      <c r="F4299" s="1" t="str">
        <f>IFERROR(__xludf.DUMMYFUNCTION("GOOGLETRANSLATE(C4299,""fr"",""en"")"),"#VALUE!")</f>
        <v>#VALUE!</v>
      </c>
    </row>
    <row r="4300" ht="15.75" customHeight="1">
      <c r="A4300" s="1" t="s">
        <v>9466</v>
      </c>
      <c r="B4300" s="1" t="s">
        <v>9467</v>
      </c>
      <c r="C4300" s="1" t="s">
        <v>9468</v>
      </c>
      <c r="D4300" s="1" t="s">
        <v>4162</v>
      </c>
      <c r="E4300" s="1" t="s">
        <v>10</v>
      </c>
      <c r="F4300" s="1" t="str">
        <f>IFERROR(__xludf.DUMMYFUNCTION("GOOGLETRANSLATE(C4300,""fr"",""en"")"),"#VALUE!")</f>
        <v>#VALUE!</v>
      </c>
    </row>
    <row r="4301" ht="15.75" customHeight="1">
      <c r="A4301" s="1" t="s">
        <v>9469</v>
      </c>
      <c r="B4301" s="1" t="s">
        <v>9470</v>
      </c>
      <c r="C4301" s="1" t="s">
        <v>9471</v>
      </c>
      <c r="D4301" s="1" t="s">
        <v>4162</v>
      </c>
      <c r="E4301" s="1" t="s">
        <v>10</v>
      </c>
      <c r="F4301" s="1" t="str">
        <f>IFERROR(__xludf.DUMMYFUNCTION("GOOGLETRANSLATE(C4301,""fr"",""en"")"),"#VALUE!")</f>
        <v>#VALUE!</v>
      </c>
    </row>
    <row r="4302" ht="15.75" customHeight="1">
      <c r="A4302" s="1" t="s">
        <v>9472</v>
      </c>
      <c r="B4302" s="1" t="s">
        <v>9473</v>
      </c>
      <c r="C4302" s="1" t="s">
        <v>9474</v>
      </c>
      <c r="D4302" s="1" t="s">
        <v>4162</v>
      </c>
      <c r="E4302" s="1" t="s">
        <v>10</v>
      </c>
      <c r="F4302" s="1" t="str">
        <f>IFERROR(__xludf.DUMMYFUNCTION("GOOGLETRANSLATE(C4302,""fr"",""en"")"),"#VALUE!")</f>
        <v>#VALUE!</v>
      </c>
    </row>
    <row r="4303" ht="15.75" customHeight="1">
      <c r="A4303" s="1" t="s">
        <v>4105</v>
      </c>
      <c r="B4303" s="1" t="s">
        <v>9475</v>
      </c>
      <c r="C4303" s="1" t="s">
        <v>9476</v>
      </c>
      <c r="D4303" s="1" t="s">
        <v>4162</v>
      </c>
      <c r="E4303" s="1" t="s">
        <v>10</v>
      </c>
      <c r="F4303" s="1" t="str">
        <f>IFERROR(__xludf.DUMMYFUNCTION("GOOGLETRANSLATE(C4303,""fr"",""en"")"),"#VALUE!")</f>
        <v>#VALUE!</v>
      </c>
    </row>
    <row r="4304" ht="15.75" customHeight="1">
      <c r="A4304" s="1" t="s">
        <v>4105</v>
      </c>
      <c r="B4304" s="1" t="s">
        <v>9477</v>
      </c>
      <c r="C4304" s="1" t="s">
        <v>9478</v>
      </c>
      <c r="D4304" s="1" t="s">
        <v>4162</v>
      </c>
      <c r="E4304" s="1" t="s">
        <v>10</v>
      </c>
      <c r="F4304" s="1" t="str">
        <f>IFERROR(__xludf.DUMMYFUNCTION("GOOGLETRANSLATE(C4304,""fr"",""en"")"),"#VALUE!")</f>
        <v>#VALUE!</v>
      </c>
    </row>
    <row r="4305" ht="15.75" customHeight="1">
      <c r="A4305" s="1" t="s">
        <v>4105</v>
      </c>
      <c r="B4305" s="1" t="s">
        <v>9479</v>
      </c>
      <c r="C4305" s="1" t="s">
        <v>9480</v>
      </c>
      <c r="D4305" s="1" t="s">
        <v>4162</v>
      </c>
      <c r="E4305" s="1" t="s">
        <v>10</v>
      </c>
      <c r="F4305" s="1" t="str">
        <f>IFERROR(__xludf.DUMMYFUNCTION("GOOGLETRANSLATE(C4305,""fr"",""en"")"),"#VALUE!")</f>
        <v>#VALUE!</v>
      </c>
    </row>
    <row r="4306" ht="15.75" customHeight="1">
      <c r="A4306" s="1" t="s">
        <v>9481</v>
      </c>
      <c r="B4306" s="1" t="s">
        <v>9482</v>
      </c>
      <c r="C4306" s="1" t="s">
        <v>9483</v>
      </c>
      <c r="D4306" s="1" t="s">
        <v>4162</v>
      </c>
      <c r="E4306" s="1" t="s">
        <v>10</v>
      </c>
      <c r="F4306" s="1" t="str">
        <f>IFERROR(__xludf.DUMMYFUNCTION("GOOGLETRANSLATE(C4306,""fr"",""en"")"),"#VALUE!")</f>
        <v>#VALUE!</v>
      </c>
    </row>
    <row r="4307" ht="15.75" customHeight="1">
      <c r="A4307" s="1" t="s">
        <v>4108</v>
      </c>
      <c r="B4307" s="1" t="s">
        <v>9484</v>
      </c>
      <c r="C4307" s="1" t="s">
        <v>9485</v>
      </c>
      <c r="D4307" s="1" t="s">
        <v>4162</v>
      </c>
      <c r="E4307" s="1" t="s">
        <v>10</v>
      </c>
      <c r="F4307" s="1" t="str">
        <f>IFERROR(__xludf.DUMMYFUNCTION("GOOGLETRANSLATE(C4307,""fr"",""en"")"),"#VALUE!")</f>
        <v>#VALUE!</v>
      </c>
    </row>
    <row r="4308" ht="15.75" customHeight="1">
      <c r="A4308" s="1" t="s">
        <v>4108</v>
      </c>
      <c r="B4308" s="1" t="s">
        <v>9486</v>
      </c>
      <c r="C4308" s="1" t="s">
        <v>9487</v>
      </c>
      <c r="D4308" s="1" t="s">
        <v>4162</v>
      </c>
      <c r="E4308" s="1" t="s">
        <v>10</v>
      </c>
      <c r="F4308" s="1" t="str">
        <f>IFERROR(__xludf.DUMMYFUNCTION("GOOGLETRANSLATE(C4308,""fr"",""en"")"),"#VALUE!")</f>
        <v>#VALUE!</v>
      </c>
    </row>
    <row r="4309" ht="15.75" customHeight="1">
      <c r="A4309" s="1" t="s">
        <v>9488</v>
      </c>
      <c r="B4309" s="1" t="s">
        <v>9489</v>
      </c>
      <c r="C4309" s="1" t="s">
        <v>9490</v>
      </c>
      <c r="D4309" s="1" t="s">
        <v>4162</v>
      </c>
      <c r="E4309" s="1" t="s">
        <v>10</v>
      </c>
      <c r="F4309" s="1" t="str">
        <f>IFERROR(__xludf.DUMMYFUNCTION("GOOGLETRANSLATE(C4309,""fr"",""en"")"),"#VALUE!")</f>
        <v>#VALUE!</v>
      </c>
    </row>
    <row r="4310" ht="15.75" customHeight="1">
      <c r="A4310" s="1" t="s">
        <v>9491</v>
      </c>
      <c r="B4310" s="1" t="s">
        <v>9492</v>
      </c>
      <c r="C4310" s="1" t="s">
        <v>9493</v>
      </c>
      <c r="D4310" s="1" t="s">
        <v>4162</v>
      </c>
      <c r="E4310" s="1" t="s">
        <v>10</v>
      </c>
      <c r="F4310" s="1" t="str">
        <f>IFERROR(__xludf.DUMMYFUNCTION("GOOGLETRANSLATE(C4310,""fr"",""en"")"),"#VALUE!")</f>
        <v>#VALUE!</v>
      </c>
    </row>
    <row r="4311" ht="15.75" customHeight="1">
      <c r="A4311" s="1" t="s">
        <v>9494</v>
      </c>
      <c r="B4311" s="1" t="s">
        <v>9495</v>
      </c>
      <c r="C4311" s="1" t="s">
        <v>9496</v>
      </c>
      <c r="D4311" s="1" t="s">
        <v>4162</v>
      </c>
      <c r="E4311" s="1" t="s">
        <v>10</v>
      </c>
      <c r="F4311" s="1" t="str">
        <f>IFERROR(__xludf.DUMMYFUNCTION("GOOGLETRANSLATE(C4311,""fr"",""en"")"),"Completely unjustified price increase (from 525 to € 644). Call of customer service to have an explanation I was entitled to ""there are a lot of accidents in your region so you are more likely to have a"" bogus excuse")</f>
        <v>Completely unjustified price increase (from 525 to € 644). Call of customer service to have an explanation I was entitled to "there are a lot of accidents in your region so you are more likely to have a" bogus excuse</v>
      </c>
    </row>
    <row r="4312" ht="15.75" customHeight="1">
      <c r="A4312" s="1" t="s">
        <v>9497</v>
      </c>
      <c r="B4312" s="1" t="s">
        <v>9498</v>
      </c>
      <c r="C4312" s="1" t="s">
        <v>9499</v>
      </c>
      <c r="D4312" s="1" t="s">
        <v>4162</v>
      </c>
      <c r="E4312" s="1" t="s">
        <v>10</v>
      </c>
      <c r="F4312" s="1" t="str">
        <f>IFERROR(__xludf.DUMMYFUNCTION("GOOGLETRANSLATE(C4312,""fr"",""en"")"),"#VALUE!")</f>
        <v>#VALUE!</v>
      </c>
    </row>
    <row r="4313" ht="15.75" customHeight="1">
      <c r="A4313" s="1" t="s">
        <v>4120</v>
      </c>
      <c r="B4313" s="1" t="s">
        <v>9500</v>
      </c>
      <c r="C4313" s="1" t="s">
        <v>9501</v>
      </c>
      <c r="D4313" s="1" t="s">
        <v>4162</v>
      </c>
      <c r="E4313" s="1" t="s">
        <v>10</v>
      </c>
      <c r="F4313" s="1" t="str">
        <f>IFERROR(__xludf.DUMMYFUNCTION("GOOGLETRANSLATE(C4313,""fr"",""en"")"),"#VALUE!")</f>
        <v>#VALUE!</v>
      </c>
    </row>
    <row r="4314" ht="15.75" customHeight="1">
      <c r="A4314" s="1" t="s">
        <v>4120</v>
      </c>
      <c r="B4314" s="1" t="s">
        <v>9502</v>
      </c>
      <c r="C4314" s="1" t="s">
        <v>9503</v>
      </c>
      <c r="D4314" s="1" t="s">
        <v>4162</v>
      </c>
      <c r="E4314" s="1" t="s">
        <v>10</v>
      </c>
      <c r="F4314" s="1" t="str">
        <f>IFERROR(__xludf.DUMMYFUNCTION("GOOGLETRANSLATE(C4314,""fr"",""en"")"),"#VALUE!")</f>
        <v>#VALUE!</v>
      </c>
    </row>
    <row r="4315" ht="15.75" customHeight="1">
      <c r="A4315" s="1" t="s">
        <v>9504</v>
      </c>
      <c r="B4315" s="1" t="s">
        <v>9505</v>
      </c>
      <c r="C4315" s="1" t="s">
        <v>9506</v>
      </c>
      <c r="D4315" s="1" t="s">
        <v>4162</v>
      </c>
      <c r="E4315" s="1" t="s">
        <v>10</v>
      </c>
      <c r="F4315" s="1" t="str">
        <f>IFERROR(__xludf.DUMMYFUNCTION("GOOGLETRANSLATE(C4315,""fr"",""en"")"),"#VALUE!")</f>
        <v>#VALUE!</v>
      </c>
    </row>
    <row r="4316" ht="15.75" customHeight="1">
      <c r="A4316" s="1" t="s">
        <v>9507</v>
      </c>
      <c r="B4316" s="1" t="s">
        <v>9508</v>
      </c>
      <c r="C4316" s="1" t="s">
        <v>9509</v>
      </c>
      <c r="D4316" s="1" t="s">
        <v>4162</v>
      </c>
      <c r="E4316" s="1" t="s">
        <v>10</v>
      </c>
      <c r="F4316" s="1" t="str">
        <f>IFERROR(__xludf.DUMMYFUNCTION("GOOGLETRANSLATE(C4316,""fr"",""en"")"),"#VALUE!")</f>
        <v>#VALUE!</v>
      </c>
    </row>
    <row r="4317" ht="15.75" customHeight="1">
      <c r="A4317" s="1" t="s">
        <v>9510</v>
      </c>
      <c r="B4317" s="1" t="s">
        <v>9511</v>
      </c>
      <c r="C4317" s="1" t="s">
        <v>9512</v>
      </c>
      <c r="D4317" s="1" t="s">
        <v>4162</v>
      </c>
      <c r="E4317" s="1" t="s">
        <v>10</v>
      </c>
      <c r="F4317" s="1" t="str">
        <f>IFERROR(__xludf.DUMMYFUNCTION("GOOGLETRANSLATE(C4317,""fr"",""en"")"),"#VALUE!")</f>
        <v>#VALUE!</v>
      </c>
    </row>
    <row r="4318" ht="15.75" customHeight="1">
      <c r="A4318" s="1" t="s">
        <v>9510</v>
      </c>
      <c r="B4318" s="1" t="s">
        <v>9513</v>
      </c>
      <c r="C4318" s="1" t="s">
        <v>9514</v>
      </c>
      <c r="D4318" s="1" t="s">
        <v>4162</v>
      </c>
      <c r="E4318" s="1" t="s">
        <v>10</v>
      </c>
      <c r="F4318" s="1" t="str">
        <f>IFERROR(__xludf.DUMMYFUNCTION("GOOGLETRANSLATE(C4318,""fr"",""en"")"),"#VALUE!")</f>
        <v>#VALUE!</v>
      </c>
    </row>
    <row r="4319" ht="15.75" customHeight="1">
      <c r="A4319" s="1" t="s">
        <v>9515</v>
      </c>
      <c r="B4319" s="1" t="s">
        <v>9516</v>
      </c>
      <c r="C4319" s="1" t="s">
        <v>9517</v>
      </c>
      <c r="D4319" s="1" t="s">
        <v>4162</v>
      </c>
      <c r="E4319" s="1" t="s">
        <v>10</v>
      </c>
      <c r="F4319" s="1" t="str">
        <f>IFERROR(__xludf.DUMMYFUNCTION("GOOGLETRANSLATE(C4319,""fr"",""en"")"),"#VALUE!")</f>
        <v>#VALUE!</v>
      </c>
    </row>
    <row r="4320" ht="15.75" customHeight="1">
      <c r="A4320" s="1" t="s">
        <v>9515</v>
      </c>
      <c r="B4320" s="1" t="s">
        <v>9518</v>
      </c>
      <c r="C4320" s="1" t="s">
        <v>9519</v>
      </c>
      <c r="D4320" s="1" t="s">
        <v>4162</v>
      </c>
      <c r="E4320" s="1" t="s">
        <v>10</v>
      </c>
      <c r="F4320" s="1" t="str">
        <f>IFERROR(__xludf.DUMMYFUNCTION("GOOGLETRANSLATE(C4320,""fr"",""en"")"),"#VALUE!")</f>
        <v>#VALUE!</v>
      </c>
    </row>
    <row r="4321" ht="15.75" customHeight="1">
      <c r="A4321" s="1" t="s">
        <v>9520</v>
      </c>
      <c r="B4321" s="1" t="s">
        <v>9521</v>
      </c>
      <c r="C4321" s="1" t="s">
        <v>9522</v>
      </c>
      <c r="D4321" s="1" t="s">
        <v>4162</v>
      </c>
      <c r="E4321" s="1" t="s">
        <v>10</v>
      </c>
      <c r="F4321" s="1" t="str">
        <f>IFERROR(__xludf.DUMMYFUNCTION("GOOGLETRANSLATE(C4321,""fr"",""en"")"),"#VALUE!")</f>
        <v>#VALUE!</v>
      </c>
    </row>
    <row r="4322" ht="15.75" customHeight="1">
      <c r="A4322" s="1" t="s">
        <v>9523</v>
      </c>
      <c r="B4322" s="1" t="s">
        <v>9524</v>
      </c>
      <c r="C4322" s="1" t="s">
        <v>9525</v>
      </c>
      <c r="D4322" s="1" t="s">
        <v>4162</v>
      </c>
      <c r="E4322" s="1" t="s">
        <v>10</v>
      </c>
      <c r="F4322" s="1" t="str">
        <f>IFERROR(__xludf.DUMMYFUNCTION("GOOGLETRANSLATE(C4322,""fr"",""en"")"),"#VALUE!")</f>
        <v>#VALUE!</v>
      </c>
    </row>
    <row r="4323" ht="15.75" customHeight="1">
      <c r="A4323" s="1" t="s">
        <v>9526</v>
      </c>
      <c r="B4323" s="1" t="s">
        <v>9527</v>
      </c>
      <c r="C4323" s="1" t="s">
        <v>9528</v>
      </c>
      <c r="D4323" s="1" t="s">
        <v>4162</v>
      </c>
      <c r="E4323" s="1" t="s">
        <v>10</v>
      </c>
      <c r="F4323" s="1" t="str">
        <f>IFERROR(__xludf.DUMMYFUNCTION("GOOGLETRANSLATE(C4323,""fr"",""en"")"),"#VALUE!")</f>
        <v>#VALUE!</v>
      </c>
    </row>
    <row r="4324" ht="15.75" customHeight="1">
      <c r="A4324" s="1" t="s">
        <v>9529</v>
      </c>
      <c r="B4324" s="1" t="s">
        <v>9530</v>
      </c>
      <c r="C4324" s="1" t="s">
        <v>9531</v>
      </c>
      <c r="D4324" s="1" t="s">
        <v>4162</v>
      </c>
      <c r="E4324" s="1" t="s">
        <v>10</v>
      </c>
      <c r="F4324" s="1" t="str">
        <f>IFERROR(__xludf.DUMMYFUNCTION("GOOGLETRANSLATE(C4324,""fr"",""en"")"),"#VALUE!")</f>
        <v>#VALUE!</v>
      </c>
    </row>
    <row r="4325" ht="15.75" customHeight="1">
      <c r="A4325" s="1" t="s">
        <v>9532</v>
      </c>
      <c r="B4325" s="1" t="s">
        <v>9533</v>
      </c>
      <c r="C4325" s="1" t="s">
        <v>9534</v>
      </c>
      <c r="D4325" s="1" t="s">
        <v>4162</v>
      </c>
      <c r="E4325" s="1" t="s">
        <v>10</v>
      </c>
      <c r="F4325" s="1" t="str">
        <f>IFERROR(__xludf.DUMMYFUNCTION("GOOGLETRANSLATE(C4325,""fr"",""en"")"),"#VALUE!")</f>
        <v>#VALUE!</v>
      </c>
    </row>
    <row r="4326" ht="15.75" customHeight="1">
      <c r="A4326" s="1" t="s">
        <v>9535</v>
      </c>
      <c r="B4326" s="1" t="s">
        <v>9536</v>
      </c>
      <c r="C4326" s="1" t="s">
        <v>9537</v>
      </c>
      <c r="D4326" s="1" t="s">
        <v>4162</v>
      </c>
      <c r="E4326" s="1" t="s">
        <v>10</v>
      </c>
      <c r="F4326" s="1" t="str">
        <f>IFERROR(__xludf.DUMMYFUNCTION("GOOGLETRANSLATE(C4326,""fr"",""en"")"),"No coment, insurer to flee. Insurer has only the name, because for samples there is no problem ... but when you have an accident, a dispute, you will no longer find anyone on the phone. Very difficult to see impossible to reach ... Sadly personally left p"&amp;"ersonnel expressed expressed from an approximate French who only read and repeat as a theatrical rehearsal ... it does not seem to know the files of the insured. They defrauded me a year of subscription for my home insurance, (reason, late payment for the"&amp;" subscription they then terminated me, and despite this termination they asked me to pay the year and will reimburse me in proportion to Unused month (once again a competent person on the phone) ... What I have naively done ... and since it impossible to "&amp;"recover the 10 months not used. Annual activity settle for terminated insurance. Bravo very very strong direct insurance. And currently, in dispute for car insurance, after a flight, no news for almost 6 months ... very exhausting ... a bottle in the sea "&amp;"...... advice do not look Not that the amount of the subscription is ultimately a lure ... Choose an insurer on whom you can count in the event of a problem. (forget this insurer who is not just a mafia which presents himself monthly to take their samples"&amp;") besides if someone can help me I am interested I do not know more by what end to take this problem ....")</f>
        <v>No coment, insurer to flee. Insurer has only the name, because for samples there is no problem ... but when you have an accident, a dispute, you will no longer find anyone on the phone. Very difficult to see impossible to reach ... Sadly personally left personnel expressed expressed from an approximate French who only read and repeat as a theatrical rehearsal ... it does not seem to know the files of the insured. They defrauded me a year of subscription for my home insurance, (reason, late payment for the subscription they then terminated me, and despite this termination they asked me to pay the year and will reimburse me in proportion to Unused month (once again a competent person on the phone) ... What I have naively done ... and since it impossible to recover the 10 months not used. Annual activity settle for terminated insurance. Bravo very very strong direct insurance. And currently, in dispute for car insurance, after a flight, no news for almost 6 months ... very exhausting ... a bottle in the sea ...... advice do not look Not that the amount of the subscription is ultimately a lure ... Choose an insurer on whom you can count in the event of a problem. (forget this insurer who is not just a mafia which presents himself monthly to take their samples) besides if someone can help me I am interested I do not know more by what end to take this problem ....</v>
      </c>
    </row>
    <row r="4327" ht="15.75" customHeight="1">
      <c r="A4327" s="1" t="s">
        <v>9535</v>
      </c>
      <c r="B4327" s="1" t="s">
        <v>9538</v>
      </c>
      <c r="C4327" s="1" t="s">
        <v>9539</v>
      </c>
      <c r="D4327" s="1" t="s">
        <v>4162</v>
      </c>
      <c r="E4327" s="1" t="s">
        <v>10</v>
      </c>
      <c r="F4327" s="1" t="str">
        <f>IFERROR(__xludf.DUMMYFUNCTION("GOOGLETRANSLATE(C4327,""fr"",""en"")"),"#VALUE!")</f>
        <v>#VALUE!</v>
      </c>
    </row>
    <row r="4328" ht="15.75" customHeight="1">
      <c r="A4328" s="1" t="s">
        <v>9540</v>
      </c>
      <c r="B4328" s="1" t="s">
        <v>9541</v>
      </c>
      <c r="C4328" s="1" t="s">
        <v>9542</v>
      </c>
      <c r="D4328" s="1" t="s">
        <v>4162</v>
      </c>
      <c r="E4328" s="1" t="s">
        <v>10</v>
      </c>
      <c r="F4328" s="1" t="str">
        <f>IFERROR(__xludf.DUMMYFUNCTION("GOOGLETRANSLATE(C4328,""fr"",""en"")"),"#VALUE!")</f>
        <v>#VALUE!</v>
      </c>
    </row>
    <row r="4329" ht="15.75" customHeight="1">
      <c r="A4329" s="1" t="s">
        <v>9543</v>
      </c>
      <c r="B4329" s="1" t="s">
        <v>9544</v>
      </c>
      <c r="C4329" s="1" t="s">
        <v>9545</v>
      </c>
      <c r="D4329" s="1" t="s">
        <v>4162</v>
      </c>
      <c r="E4329" s="1" t="s">
        <v>10</v>
      </c>
      <c r="F4329" s="1" t="str">
        <f>IFERROR(__xludf.DUMMYFUNCTION("GOOGLETRANSLATE(C4329,""fr"",""en"")"),"#VALUE!")</f>
        <v>#VALUE!</v>
      </c>
    </row>
    <row r="4330" ht="15.75" customHeight="1">
      <c r="A4330" s="1" t="s">
        <v>9543</v>
      </c>
      <c r="B4330" s="1" t="s">
        <v>9546</v>
      </c>
      <c r="C4330" s="1" t="s">
        <v>9547</v>
      </c>
      <c r="D4330" s="1" t="s">
        <v>4162</v>
      </c>
      <c r="E4330" s="1" t="s">
        <v>10</v>
      </c>
      <c r="F4330" s="1" t="str">
        <f>IFERROR(__xludf.DUMMYFUNCTION("GOOGLETRANSLATE(C4330,""fr"",""en"")"),"#VALUE!")</f>
        <v>#VALUE!</v>
      </c>
    </row>
    <row r="4331" ht="15.75" customHeight="1">
      <c r="A4331" s="1" t="s">
        <v>9548</v>
      </c>
      <c r="B4331" s="1" t="s">
        <v>9549</v>
      </c>
      <c r="C4331" s="1" t="s">
        <v>9550</v>
      </c>
      <c r="D4331" s="1" t="s">
        <v>4162</v>
      </c>
      <c r="E4331" s="1" t="s">
        <v>10</v>
      </c>
      <c r="F4331" s="1" t="str">
        <f>IFERROR(__xludf.DUMMYFUNCTION("GOOGLETRANSLATE(C4331,""fr"",""en"")"),"#VALUE!")</f>
        <v>#VALUE!</v>
      </c>
    </row>
    <row r="4332" ht="15.75" customHeight="1">
      <c r="A4332" s="1" t="s">
        <v>9551</v>
      </c>
      <c r="B4332" s="1" t="s">
        <v>9552</v>
      </c>
      <c r="C4332" s="1" t="s">
        <v>9553</v>
      </c>
      <c r="D4332" s="1" t="s">
        <v>4162</v>
      </c>
      <c r="E4332" s="1" t="s">
        <v>10</v>
      </c>
      <c r="F4332" s="1" t="str">
        <f>IFERROR(__xludf.DUMMYFUNCTION("GOOGLETRANSLATE(C4332,""fr"",""en"")"),"#VALUE!")</f>
        <v>#VALUE!</v>
      </c>
    </row>
    <row r="4333" ht="15.75" customHeight="1">
      <c r="A4333" s="1" t="s">
        <v>4156</v>
      </c>
      <c r="B4333" s="1" t="s">
        <v>9554</v>
      </c>
      <c r="C4333" s="1" t="s">
        <v>9555</v>
      </c>
      <c r="D4333" s="1" t="s">
        <v>4162</v>
      </c>
      <c r="E4333" s="1" t="s">
        <v>10</v>
      </c>
      <c r="F4333" s="1" t="str">
        <f>IFERROR(__xludf.DUMMYFUNCTION("GOOGLETRANSLATE(C4333,""fr"",""en"")"),"#VALUE!")</f>
        <v>#VALUE!</v>
      </c>
    </row>
    <row r="4334" ht="15.75" customHeight="1">
      <c r="A4334" s="1" t="s">
        <v>9556</v>
      </c>
      <c r="B4334" s="1" t="s">
        <v>9557</v>
      </c>
      <c r="C4334" s="1" t="s">
        <v>9558</v>
      </c>
      <c r="D4334" s="1" t="s">
        <v>4162</v>
      </c>
      <c r="E4334" s="1" t="s">
        <v>10</v>
      </c>
      <c r="F4334" s="1" t="str">
        <f>IFERROR(__xludf.DUMMYFUNCTION("GOOGLETRANSLATE(C4334,""fr"",""en"")"),"#VALUE!")</f>
        <v>#VALUE!</v>
      </c>
    </row>
    <row r="4335" ht="15.75" customHeight="1">
      <c r="A4335" s="1" t="s">
        <v>9559</v>
      </c>
      <c r="B4335" s="1" t="s">
        <v>9560</v>
      </c>
      <c r="C4335" s="1" t="s">
        <v>9561</v>
      </c>
      <c r="D4335" s="1" t="s">
        <v>4162</v>
      </c>
      <c r="E4335" s="1" t="s">
        <v>10</v>
      </c>
      <c r="F4335" s="1" t="str">
        <f>IFERROR(__xludf.DUMMYFUNCTION("GOOGLETRANSLATE(C4335,""fr"",""en"")"),"Never answer on the phone. Obliged to get on the top of the non-adherent number to have an answer. All this to learn that you cannot have a ""young driver"" child as a secondary driver on your car. TO FLEE")</f>
        <v>Never answer on the phone. Obliged to get on the top of the non-adherent number to have an answer. All this to learn that you cannot have a "young driver" child as a secondary driver on your car. TO FLEE</v>
      </c>
    </row>
    <row r="4336" ht="15.75" customHeight="1">
      <c r="A4336" s="1" t="s">
        <v>9562</v>
      </c>
      <c r="B4336" s="1" t="s">
        <v>9563</v>
      </c>
      <c r="C4336" s="1" t="s">
        <v>9564</v>
      </c>
      <c r="D4336" s="1" t="s">
        <v>4162</v>
      </c>
      <c r="E4336" s="1" t="s">
        <v>10</v>
      </c>
      <c r="F4336" s="1" t="str">
        <f>IFERROR(__xludf.DUMMYFUNCTION("GOOGLETRANSLATE(C4336,""fr"",""en"")"),"#VALUE!")</f>
        <v>#VALUE!</v>
      </c>
    </row>
    <row r="4337" ht="15.75" customHeight="1">
      <c r="A4337" s="1" t="s">
        <v>9565</v>
      </c>
      <c r="B4337" s="1" t="s">
        <v>9566</v>
      </c>
      <c r="C4337" s="1" t="s">
        <v>9567</v>
      </c>
      <c r="D4337" s="1" t="s">
        <v>4162</v>
      </c>
      <c r="E4337" s="1" t="s">
        <v>10</v>
      </c>
      <c r="F4337" s="1" t="str">
        <f>IFERROR(__xludf.DUMMYFUNCTION("GOOGLETRANSLATE(C4337,""fr"",""en"")"),"#VALUE!")</f>
        <v>#VALUE!</v>
      </c>
    </row>
    <row r="4338" ht="15.75" customHeight="1">
      <c r="A4338" s="1" t="s">
        <v>9568</v>
      </c>
      <c r="B4338" s="1" t="s">
        <v>9569</v>
      </c>
      <c r="C4338" s="1" t="s">
        <v>9570</v>
      </c>
      <c r="D4338" s="1" t="s">
        <v>4162</v>
      </c>
      <c r="E4338" s="1" t="s">
        <v>10</v>
      </c>
      <c r="F4338" s="1" t="str">
        <f>IFERROR(__xludf.DUMMYFUNCTION("GOOGLETRANSLATE(C4338,""fr"",""en"")"),"#VALUE!")</f>
        <v>#VALUE!</v>
      </c>
    </row>
    <row r="4339" ht="15.75" customHeight="1">
      <c r="A4339" s="1" t="s">
        <v>9571</v>
      </c>
      <c r="B4339" s="1" t="s">
        <v>9572</v>
      </c>
      <c r="C4339" s="1" t="s">
        <v>9573</v>
      </c>
      <c r="D4339" s="1" t="s">
        <v>4162</v>
      </c>
      <c r="E4339" s="1" t="s">
        <v>10</v>
      </c>
      <c r="F4339" s="1" t="str">
        <f>IFERROR(__xludf.DUMMYFUNCTION("GOOGLETRANSLATE(C4339,""fr"",""en"")"),"#VALUE!")</f>
        <v>#VALUE!</v>
      </c>
    </row>
    <row r="4340" ht="15.75" customHeight="1">
      <c r="A4340" s="1" t="s">
        <v>9574</v>
      </c>
      <c r="B4340" s="1" t="s">
        <v>9575</v>
      </c>
      <c r="C4340" s="1" t="s">
        <v>9576</v>
      </c>
      <c r="D4340" s="1" t="s">
        <v>4162</v>
      </c>
      <c r="E4340" s="1" t="s">
        <v>10</v>
      </c>
      <c r="F4340" s="1" t="str">
        <f>IFERROR(__xludf.DUMMYFUNCTION("GOOGLETRANSLATE(C4340,""fr"",""en"")"),"#VALUE!")</f>
        <v>#VALUE!</v>
      </c>
    </row>
    <row r="4341" ht="15.75" customHeight="1">
      <c r="A4341" s="1" t="s">
        <v>9574</v>
      </c>
      <c r="B4341" s="1" t="s">
        <v>9577</v>
      </c>
      <c r="C4341" s="1" t="s">
        <v>9578</v>
      </c>
      <c r="D4341" s="1" t="s">
        <v>4162</v>
      </c>
      <c r="E4341" s="1" t="s">
        <v>10</v>
      </c>
      <c r="F4341" s="1" t="str">
        <f>IFERROR(__xludf.DUMMYFUNCTION("GOOGLETRANSLATE(C4341,""fr"",""en"")"),"#VALUE!")</f>
        <v>#VALUE!</v>
      </c>
    </row>
    <row r="4342" ht="15.75" customHeight="1">
      <c r="A4342" s="1" t="s">
        <v>9574</v>
      </c>
      <c r="B4342" s="1" t="s">
        <v>9579</v>
      </c>
      <c r="C4342" s="1" t="s">
        <v>9580</v>
      </c>
      <c r="D4342" s="1" t="s">
        <v>4162</v>
      </c>
      <c r="E4342" s="1" t="s">
        <v>10</v>
      </c>
      <c r="F4342" s="1" t="str">
        <f>IFERROR(__xludf.DUMMYFUNCTION("GOOGLETRANSLATE(C4342,""fr"",""en"")"),"#VALUE!")</f>
        <v>#VALUE!</v>
      </c>
    </row>
    <row r="4343" ht="15.75" customHeight="1">
      <c r="A4343" s="1" t="s">
        <v>9581</v>
      </c>
      <c r="B4343" s="1" t="s">
        <v>9582</v>
      </c>
      <c r="C4343" s="1" t="s">
        <v>9583</v>
      </c>
      <c r="D4343" s="1" t="s">
        <v>4162</v>
      </c>
      <c r="E4343" s="1" t="s">
        <v>10</v>
      </c>
      <c r="F4343" s="1" t="str">
        <f>IFERROR(__xludf.DUMMYFUNCTION("GOOGLETRANSLATE(C4343,""fr"",""en"")"),"#VALUE!")</f>
        <v>#VALUE!</v>
      </c>
    </row>
    <row r="4344" ht="15.75" customHeight="1">
      <c r="A4344" s="1" t="s">
        <v>9584</v>
      </c>
      <c r="B4344" s="1" t="s">
        <v>9585</v>
      </c>
      <c r="C4344" s="1" t="s">
        <v>9586</v>
      </c>
      <c r="D4344" s="1" t="s">
        <v>4162</v>
      </c>
      <c r="E4344" s="1" t="s">
        <v>10</v>
      </c>
      <c r="F4344" s="1" t="str">
        <f>IFERROR(__xludf.DUMMYFUNCTION("GOOGLETRANSLATE(C4344,""fr"",""en"")"),"#VALUE!")</f>
        <v>#VALUE!</v>
      </c>
    </row>
    <row r="4345" ht="15.75" customHeight="1">
      <c r="A4345" s="1" t="s">
        <v>9584</v>
      </c>
      <c r="B4345" s="1" t="s">
        <v>9587</v>
      </c>
      <c r="C4345" s="1" t="s">
        <v>9588</v>
      </c>
      <c r="D4345" s="1" t="s">
        <v>4162</v>
      </c>
      <c r="E4345" s="1" t="s">
        <v>10</v>
      </c>
      <c r="F4345" s="1" t="str">
        <f>IFERROR(__xludf.DUMMYFUNCTION("GOOGLETRANSLATE(C4345,""fr"",""en"")"),"#VALUE!")</f>
        <v>#VALUE!</v>
      </c>
    </row>
    <row r="4346" ht="15.75" customHeight="1">
      <c r="A4346" s="1" t="s">
        <v>9584</v>
      </c>
      <c r="B4346" s="1" t="s">
        <v>9589</v>
      </c>
      <c r="C4346" s="1" t="s">
        <v>9590</v>
      </c>
      <c r="D4346" s="1" t="s">
        <v>4162</v>
      </c>
      <c r="E4346" s="1" t="s">
        <v>10</v>
      </c>
      <c r="F4346" s="1" t="str">
        <f>IFERROR(__xludf.DUMMYFUNCTION("GOOGLETRANSLATE(C4346,""fr"",""en"")"),"#VALUE!")</f>
        <v>#VALUE!</v>
      </c>
    </row>
    <row r="4347" ht="15.75" customHeight="1">
      <c r="A4347" s="1" t="s">
        <v>9591</v>
      </c>
      <c r="B4347" s="1" t="s">
        <v>9592</v>
      </c>
      <c r="C4347" s="1" t="s">
        <v>9593</v>
      </c>
      <c r="D4347" s="1" t="s">
        <v>4162</v>
      </c>
      <c r="E4347" s="1" t="s">
        <v>10</v>
      </c>
      <c r="F4347" s="1" t="str">
        <f>IFERROR(__xludf.DUMMYFUNCTION("GOOGLETRANSLATE(C4347,""fr"",""en"")"),"#VALUE!")</f>
        <v>#VALUE!</v>
      </c>
    </row>
    <row r="4348" ht="15.75" customHeight="1">
      <c r="A4348" s="1" t="s">
        <v>9591</v>
      </c>
      <c r="B4348" s="1" t="s">
        <v>9594</v>
      </c>
      <c r="C4348" s="1" t="s">
        <v>9595</v>
      </c>
      <c r="D4348" s="1" t="s">
        <v>4162</v>
      </c>
      <c r="E4348" s="1" t="s">
        <v>10</v>
      </c>
      <c r="F4348" s="1" t="str">
        <f>IFERROR(__xludf.DUMMYFUNCTION("GOOGLETRANSLATE(C4348,""fr"",""en"")"),"#VALUE!")</f>
        <v>#VALUE!</v>
      </c>
    </row>
    <row r="4349" ht="15.75" customHeight="1">
      <c r="A4349" s="1" t="s">
        <v>9591</v>
      </c>
      <c r="B4349" s="1" t="s">
        <v>9596</v>
      </c>
      <c r="C4349" s="1" t="s">
        <v>9597</v>
      </c>
      <c r="D4349" s="1" t="s">
        <v>4162</v>
      </c>
      <c r="E4349" s="1" t="s">
        <v>10</v>
      </c>
      <c r="F4349" s="1" t="str">
        <f>IFERROR(__xludf.DUMMYFUNCTION("GOOGLETRANSLATE(C4349,""fr"",""en"")"),"#VALUE!")</f>
        <v>#VALUE!</v>
      </c>
    </row>
    <row r="4350" ht="15.75" customHeight="1">
      <c r="A4350" s="1" t="s">
        <v>9598</v>
      </c>
      <c r="B4350" s="1" t="s">
        <v>9599</v>
      </c>
      <c r="C4350" s="1" t="s">
        <v>9600</v>
      </c>
      <c r="D4350" s="1" t="s">
        <v>4162</v>
      </c>
      <c r="E4350" s="1" t="s">
        <v>10</v>
      </c>
      <c r="F4350" s="1" t="str">
        <f>IFERROR(__xludf.DUMMYFUNCTION("GOOGLETRANSLATE(C4350,""fr"",""en"")"),"#VALUE!")</f>
        <v>#VALUE!</v>
      </c>
    </row>
    <row r="4351" ht="15.75" customHeight="1">
      <c r="A4351" s="1" t="s">
        <v>9601</v>
      </c>
      <c r="B4351" s="1" t="s">
        <v>9602</v>
      </c>
      <c r="C4351" s="1" t="s">
        <v>9603</v>
      </c>
      <c r="D4351" s="1" t="s">
        <v>4162</v>
      </c>
      <c r="E4351" s="1" t="s">
        <v>10</v>
      </c>
      <c r="F4351" s="1" t="str">
        <f>IFERROR(__xludf.DUMMYFUNCTION("GOOGLETRANSLATE(C4351,""fr"",""en"")"),"#VALUE!")</f>
        <v>#VALUE!</v>
      </c>
    </row>
    <row r="4352" ht="15.75" customHeight="1">
      <c r="A4352" s="1" t="s">
        <v>9604</v>
      </c>
      <c r="B4352" s="1" t="s">
        <v>9605</v>
      </c>
      <c r="C4352" s="1" t="s">
        <v>9606</v>
      </c>
      <c r="D4352" s="1" t="s">
        <v>9607</v>
      </c>
      <c r="E4352" s="1" t="s">
        <v>10</v>
      </c>
      <c r="F4352" s="1" t="str">
        <f>IFERROR(__xludf.DUMMYFUNCTION("GOOGLETRANSLATE(C4352,""fr"",""en"")"),"#VALUE!")</f>
        <v>#VALUE!</v>
      </c>
    </row>
    <row r="4353" ht="15.75" customHeight="1">
      <c r="A4353" s="1" t="s">
        <v>9608</v>
      </c>
      <c r="B4353" s="1" t="s">
        <v>9609</v>
      </c>
      <c r="C4353" s="1" t="s">
        <v>9610</v>
      </c>
      <c r="D4353" s="1" t="s">
        <v>9607</v>
      </c>
      <c r="E4353" s="1" t="s">
        <v>10</v>
      </c>
      <c r="F4353" s="1" t="str">
        <f>IFERROR(__xludf.DUMMYFUNCTION("GOOGLETRANSLATE(C4353,""fr"",""en"")"),"#VALUE!")</f>
        <v>#VALUE!</v>
      </c>
    </row>
    <row r="4354" ht="15.75" customHeight="1">
      <c r="A4354" s="1" t="s">
        <v>625</v>
      </c>
      <c r="B4354" s="1" t="s">
        <v>9611</v>
      </c>
      <c r="C4354" s="1" t="s">
        <v>9612</v>
      </c>
      <c r="D4354" s="1" t="s">
        <v>9607</v>
      </c>
      <c r="E4354" s="1" t="s">
        <v>10</v>
      </c>
      <c r="F4354" s="1" t="str">
        <f>IFERROR(__xludf.DUMMYFUNCTION("GOOGLETRANSLATE(C4354,""fr"",""en"")"),"#VALUE!")</f>
        <v>#VALUE!</v>
      </c>
    </row>
    <row r="4355" ht="15.75" customHeight="1">
      <c r="A4355" s="1" t="s">
        <v>646</v>
      </c>
      <c r="B4355" s="1" t="s">
        <v>9613</v>
      </c>
      <c r="C4355" s="1" t="s">
        <v>9614</v>
      </c>
      <c r="D4355" s="1" t="s">
        <v>9607</v>
      </c>
      <c r="E4355" s="1" t="s">
        <v>10</v>
      </c>
      <c r="F4355" s="1" t="str">
        <f>IFERROR(__xludf.DUMMYFUNCTION("GOOGLETRANSLATE(C4355,""fr"",""en"")"),"#VALUE!")</f>
        <v>#VALUE!</v>
      </c>
    </row>
    <row r="4356" ht="15.75" customHeight="1">
      <c r="A4356" s="1" t="s">
        <v>663</v>
      </c>
      <c r="B4356" s="1" t="s">
        <v>9615</v>
      </c>
      <c r="C4356" s="1" t="s">
        <v>9616</v>
      </c>
      <c r="D4356" s="1" t="s">
        <v>9607</v>
      </c>
      <c r="E4356" s="1" t="s">
        <v>10</v>
      </c>
      <c r="F4356" s="1" t="str">
        <f>IFERROR(__xludf.DUMMYFUNCTION("GOOGLETRANSLATE(C4356,""fr"",""en"")"),"#VALUE!")</f>
        <v>#VALUE!</v>
      </c>
    </row>
    <row r="4357" ht="15.75" customHeight="1">
      <c r="A4357" s="1" t="s">
        <v>663</v>
      </c>
      <c r="B4357" s="1" t="s">
        <v>9617</v>
      </c>
      <c r="C4357" s="1" t="s">
        <v>9618</v>
      </c>
      <c r="D4357" s="1" t="s">
        <v>9607</v>
      </c>
      <c r="E4357" s="1" t="s">
        <v>10</v>
      </c>
      <c r="F4357" s="1" t="str">
        <f>IFERROR(__xludf.DUMMYFUNCTION("GOOGLETRANSLATE(C4357,""fr"",""en"")"),"#VALUE!")</f>
        <v>#VALUE!</v>
      </c>
    </row>
    <row r="4358" ht="15.75" customHeight="1">
      <c r="A4358" s="1" t="s">
        <v>666</v>
      </c>
      <c r="B4358" s="1" t="s">
        <v>9619</v>
      </c>
      <c r="C4358" s="1" t="s">
        <v>9620</v>
      </c>
      <c r="D4358" s="1" t="s">
        <v>9607</v>
      </c>
      <c r="E4358" s="1" t="s">
        <v>10</v>
      </c>
      <c r="F4358" s="1" t="str">
        <f>IFERROR(__xludf.DUMMYFUNCTION("GOOGLETRANSLATE(C4358,""fr"",""en"")"),"#VALUE!")</f>
        <v>#VALUE!</v>
      </c>
    </row>
    <row r="4359" ht="15.75" customHeight="1">
      <c r="A4359" s="1" t="s">
        <v>666</v>
      </c>
      <c r="B4359" s="1" t="s">
        <v>9621</v>
      </c>
      <c r="C4359" s="1" t="s">
        <v>9622</v>
      </c>
      <c r="D4359" s="1" t="s">
        <v>9607</v>
      </c>
      <c r="E4359" s="1" t="s">
        <v>10</v>
      </c>
      <c r="F4359" s="1" t="str">
        <f>IFERROR(__xludf.DUMMYFUNCTION("GOOGLETRANSLATE(C4359,""fr"",""en"")"),"#VALUE!")</f>
        <v>#VALUE!</v>
      </c>
    </row>
    <row r="4360" ht="15.75" customHeight="1">
      <c r="A4360" s="1" t="s">
        <v>683</v>
      </c>
      <c r="B4360" s="1" t="s">
        <v>9623</v>
      </c>
      <c r="C4360" s="1" t="s">
        <v>9624</v>
      </c>
      <c r="D4360" s="1" t="s">
        <v>9607</v>
      </c>
      <c r="E4360" s="1" t="s">
        <v>10</v>
      </c>
      <c r="F4360" s="1" t="str">
        <f>IFERROR(__xludf.DUMMYFUNCTION("GOOGLETRANSLATE(C4360,""fr"",""en"")"),"#VALUE!")</f>
        <v>#VALUE!</v>
      </c>
    </row>
    <row r="4361" ht="15.75" customHeight="1">
      <c r="A4361" s="1" t="s">
        <v>709</v>
      </c>
      <c r="B4361" s="1" t="s">
        <v>9625</v>
      </c>
      <c r="C4361" s="1" t="s">
        <v>9626</v>
      </c>
      <c r="D4361" s="1" t="s">
        <v>9607</v>
      </c>
      <c r="E4361" s="1" t="s">
        <v>10</v>
      </c>
      <c r="F4361" s="1" t="str">
        <f>IFERROR(__xludf.DUMMYFUNCTION("GOOGLETRANSLATE(C4361,""fr"",""en"")"),"#VALUE!")</f>
        <v>#VALUE!</v>
      </c>
    </row>
    <row r="4362" ht="15.75" customHeight="1">
      <c r="A4362" s="1" t="s">
        <v>720</v>
      </c>
      <c r="B4362" s="1" t="s">
        <v>9627</v>
      </c>
      <c r="C4362" s="1" t="s">
        <v>9628</v>
      </c>
      <c r="D4362" s="1" t="s">
        <v>9607</v>
      </c>
      <c r="E4362" s="1" t="s">
        <v>10</v>
      </c>
      <c r="F4362" s="1" t="str">
        <f>IFERROR(__xludf.DUMMYFUNCTION("GOOGLETRANSLATE(C4362,""fr"",""en"")"),"#VALUE!")</f>
        <v>#VALUE!</v>
      </c>
    </row>
    <row r="4363" ht="15.75" customHeight="1">
      <c r="A4363" s="1" t="s">
        <v>727</v>
      </c>
      <c r="B4363" s="1" t="s">
        <v>9629</v>
      </c>
      <c r="C4363" s="1" t="s">
        <v>9630</v>
      </c>
      <c r="D4363" s="1" t="s">
        <v>9607</v>
      </c>
      <c r="E4363" s="1" t="s">
        <v>10</v>
      </c>
      <c r="F4363" s="1" t="str">
        <f>IFERROR(__xludf.DUMMYFUNCTION("GOOGLETRANSLATE(C4363,""fr"",""en"")"),"#VALUE!")</f>
        <v>#VALUE!</v>
      </c>
    </row>
    <row r="4364" ht="15.75" customHeight="1">
      <c r="A4364" s="1" t="s">
        <v>738</v>
      </c>
      <c r="B4364" s="1" t="s">
        <v>9631</v>
      </c>
      <c r="C4364" s="1" t="s">
        <v>9632</v>
      </c>
      <c r="D4364" s="1" t="s">
        <v>9607</v>
      </c>
      <c r="E4364" s="1" t="s">
        <v>10</v>
      </c>
      <c r="F4364" s="1" t="str">
        <f>IFERROR(__xludf.DUMMYFUNCTION("GOOGLETRANSLATE(C4364,""fr"",""en"")"),"#VALUE!")</f>
        <v>#VALUE!</v>
      </c>
    </row>
    <row r="4365" ht="15.75" customHeight="1">
      <c r="A4365" s="1" t="s">
        <v>738</v>
      </c>
      <c r="B4365" s="1" t="s">
        <v>9633</v>
      </c>
      <c r="C4365" s="1" t="s">
        <v>9634</v>
      </c>
      <c r="D4365" s="1" t="s">
        <v>9607</v>
      </c>
      <c r="E4365" s="1" t="s">
        <v>10</v>
      </c>
      <c r="F4365" s="1" t="str">
        <f>IFERROR(__xludf.DUMMYFUNCTION("GOOGLETRANSLATE(C4365,""fr"",""en"")"),"#VALUE!")</f>
        <v>#VALUE!</v>
      </c>
    </row>
    <row r="4366" ht="15.75" customHeight="1">
      <c r="A4366" s="1" t="s">
        <v>4601</v>
      </c>
      <c r="B4366" s="1" t="s">
        <v>9635</v>
      </c>
      <c r="C4366" s="1" t="s">
        <v>9636</v>
      </c>
      <c r="D4366" s="1" t="s">
        <v>9607</v>
      </c>
      <c r="E4366" s="1" t="s">
        <v>10</v>
      </c>
      <c r="F4366" s="1" t="str">
        <f>IFERROR(__xludf.DUMMYFUNCTION("GOOGLETRANSLATE(C4366,""fr"",""en"")"),"#VALUE!")</f>
        <v>#VALUE!</v>
      </c>
    </row>
    <row r="4367" ht="15.75" customHeight="1">
      <c r="A4367" s="1" t="s">
        <v>4601</v>
      </c>
      <c r="B4367" s="1" t="s">
        <v>9637</v>
      </c>
      <c r="C4367" s="1" t="s">
        <v>9638</v>
      </c>
      <c r="D4367" s="1" t="s">
        <v>9607</v>
      </c>
      <c r="E4367" s="1" t="s">
        <v>10</v>
      </c>
      <c r="F4367" s="1" t="str">
        <f>IFERROR(__xludf.DUMMYFUNCTION("GOOGLETRANSLATE(C4367,""fr"",""en"")"),"#VALUE!")</f>
        <v>#VALUE!</v>
      </c>
    </row>
    <row r="4368" ht="15.75" customHeight="1">
      <c r="A4368" s="1" t="s">
        <v>4601</v>
      </c>
      <c r="B4368" s="1" t="s">
        <v>9639</v>
      </c>
      <c r="C4368" s="1" t="s">
        <v>9640</v>
      </c>
      <c r="D4368" s="1" t="s">
        <v>9607</v>
      </c>
      <c r="E4368" s="1" t="s">
        <v>10</v>
      </c>
      <c r="F4368" s="1" t="str">
        <f>IFERROR(__xludf.DUMMYFUNCTION("GOOGLETRANSLATE(C4368,""fr"",""en"")"),"#VALUE!")</f>
        <v>#VALUE!</v>
      </c>
    </row>
    <row r="4369" ht="15.75" customHeight="1">
      <c r="A4369" s="1" t="s">
        <v>4601</v>
      </c>
      <c r="B4369" s="1" t="s">
        <v>9641</v>
      </c>
      <c r="C4369" s="1" t="s">
        <v>9642</v>
      </c>
      <c r="D4369" s="1" t="s">
        <v>9607</v>
      </c>
      <c r="E4369" s="1" t="s">
        <v>10</v>
      </c>
      <c r="F4369" s="1" t="str">
        <f>IFERROR(__xludf.DUMMYFUNCTION("GOOGLETRANSLATE(C4369,""fr"",""en"")"),"#VALUE!")</f>
        <v>#VALUE!</v>
      </c>
    </row>
    <row r="4370" ht="15.75" customHeight="1">
      <c r="A4370" s="1" t="s">
        <v>741</v>
      </c>
      <c r="B4370" s="1" t="s">
        <v>9643</v>
      </c>
      <c r="C4370" s="1" t="s">
        <v>9644</v>
      </c>
      <c r="D4370" s="1" t="s">
        <v>9607</v>
      </c>
      <c r="E4370" s="1" t="s">
        <v>10</v>
      </c>
      <c r="F4370" s="1" t="str">
        <f>IFERROR(__xludf.DUMMYFUNCTION("GOOGLETRANSLATE(C4370,""fr"",""en"")"),"I have been insured at GMF for 2 years for our vehicle. It is impossible to obtain clear information on my contract neither by phone nor by appointment (agency of Lyon 7 Jean Macé). The offices are only open during my working hours! I therefore advise to "&amp;"inform you well before taking out a contract.")</f>
        <v>I have been insured at GMF for 2 years for our vehicle. It is impossible to obtain clear information on my contract neither by phone nor by appointment (agency of Lyon 7 Jean Macé). The offices are only open during my working hours! I therefore advise to inform you well before taking out a contract.</v>
      </c>
    </row>
    <row r="4371" ht="15.75" customHeight="1">
      <c r="A4371" s="1" t="s">
        <v>778</v>
      </c>
      <c r="B4371" s="1" t="s">
        <v>9645</v>
      </c>
      <c r="C4371" s="1" t="s">
        <v>9646</v>
      </c>
      <c r="D4371" s="1" t="s">
        <v>9607</v>
      </c>
      <c r="E4371" s="1" t="s">
        <v>10</v>
      </c>
      <c r="F4371" s="1" t="str">
        <f>IFERROR(__xludf.DUMMYFUNCTION("GOOGLETRANSLATE(C4371,""fr"",""en"")"),"#VALUE!")</f>
        <v>#VALUE!</v>
      </c>
    </row>
    <row r="4372" ht="15.75" customHeight="1">
      <c r="A4372" s="1" t="s">
        <v>778</v>
      </c>
      <c r="B4372" s="1" t="s">
        <v>9647</v>
      </c>
      <c r="C4372" s="1" t="s">
        <v>9648</v>
      </c>
      <c r="D4372" s="1" t="s">
        <v>9607</v>
      </c>
      <c r="E4372" s="1" t="s">
        <v>10</v>
      </c>
      <c r="F4372" s="1" t="str">
        <f>IFERROR(__xludf.DUMMYFUNCTION("GOOGLETRANSLATE(C4372,""fr"",""en"")"),"#VALUE!")</f>
        <v>#VALUE!</v>
      </c>
    </row>
    <row r="4373" ht="15.75" customHeight="1">
      <c r="A4373" s="1" t="s">
        <v>797</v>
      </c>
      <c r="B4373" s="1" t="s">
        <v>9649</v>
      </c>
      <c r="C4373" s="1" t="s">
        <v>9650</v>
      </c>
      <c r="D4373" s="1" t="s">
        <v>9607</v>
      </c>
      <c r="E4373" s="1" t="s">
        <v>10</v>
      </c>
      <c r="F4373" s="1" t="str">
        <f>IFERROR(__xludf.DUMMYFUNCTION("GOOGLETRANSLATE(C4373,""fr"",""en"")"),"#VALUE!")</f>
        <v>#VALUE!</v>
      </c>
    </row>
    <row r="4374" ht="15.75" customHeight="1">
      <c r="A4374" s="1" t="s">
        <v>797</v>
      </c>
      <c r="B4374" s="1" t="s">
        <v>9651</v>
      </c>
      <c r="C4374" s="1" t="s">
        <v>9652</v>
      </c>
      <c r="D4374" s="1" t="s">
        <v>9607</v>
      </c>
      <c r="E4374" s="1" t="s">
        <v>10</v>
      </c>
      <c r="F4374" s="1" t="str">
        <f>IFERROR(__xludf.DUMMYFUNCTION("GOOGLETRANSLATE(C4374,""fr"",""en"")"),"#VALUE!")</f>
        <v>#VALUE!</v>
      </c>
    </row>
    <row r="4375" ht="15.75" customHeight="1">
      <c r="A4375" s="1" t="s">
        <v>797</v>
      </c>
      <c r="B4375" s="1" t="s">
        <v>9653</v>
      </c>
      <c r="C4375" s="1" t="s">
        <v>9654</v>
      </c>
      <c r="D4375" s="1" t="s">
        <v>9607</v>
      </c>
      <c r="E4375" s="1" t="s">
        <v>10</v>
      </c>
      <c r="F4375" s="1" t="str">
        <f>IFERROR(__xludf.DUMMYFUNCTION("GOOGLETRANSLATE(C4375,""fr"",""en"")"),"#VALUE!")</f>
        <v>#VALUE!</v>
      </c>
    </row>
    <row r="4376" ht="15.75" customHeight="1">
      <c r="A4376" s="1" t="s">
        <v>800</v>
      </c>
      <c r="B4376" s="1" t="s">
        <v>9655</v>
      </c>
      <c r="C4376" s="1" t="s">
        <v>9656</v>
      </c>
      <c r="D4376" s="1" t="s">
        <v>9607</v>
      </c>
      <c r="E4376" s="1" t="s">
        <v>10</v>
      </c>
      <c r="F4376" s="1" t="str">
        <f>IFERROR(__xludf.DUMMYFUNCTION("GOOGLETRANSLATE(C4376,""fr"",""en"")"),"#VALUE!")</f>
        <v>#VALUE!</v>
      </c>
    </row>
    <row r="4377" ht="15.75" customHeight="1">
      <c r="A4377" s="1" t="s">
        <v>807</v>
      </c>
      <c r="B4377" s="1" t="s">
        <v>9657</v>
      </c>
      <c r="C4377" s="1" t="s">
        <v>9658</v>
      </c>
      <c r="D4377" s="1" t="s">
        <v>9607</v>
      </c>
      <c r="E4377" s="1" t="s">
        <v>10</v>
      </c>
      <c r="F4377" s="1" t="str">
        <f>IFERROR(__xludf.DUMMYFUNCTION("GOOGLETRANSLATE(C4377,""fr"",""en"")"),"#VALUE!")</f>
        <v>#VALUE!</v>
      </c>
    </row>
    <row r="4378" ht="15.75" customHeight="1">
      <c r="A4378" s="1" t="s">
        <v>807</v>
      </c>
      <c r="B4378" s="1" t="s">
        <v>9659</v>
      </c>
      <c r="C4378" s="1" t="s">
        <v>9660</v>
      </c>
      <c r="D4378" s="1" t="s">
        <v>9607</v>
      </c>
      <c r="E4378" s="1" t="s">
        <v>10</v>
      </c>
      <c r="F4378" s="1" t="str">
        <f>IFERROR(__xludf.DUMMYFUNCTION("GOOGLETRANSLATE(C4378,""fr"",""en"")"),"#VALUE!")</f>
        <v>#VALUE!</v>
      </c>
    </row>
    <row r="4379" ht="15.75" customHeight="1">
      <c r="A4379" s="1" t="s">
        <v>807</v>
      </c>
      <c r="B4379" s="1" t="s">
        <v>9661</v>
      </c>
      <c r="C4379" s="1" t="s">
        <v>9662</v>
      </c>
      <c r="D4379" s="1" t="s">
        <v>9607</v>
      </c>
      <c r="E4379" s="1" t="s">
        <v>10</v>
      </c>
      <c r="F4379" s="1" t="str">
        <f>IFERROR(__xludf.DUMMYFUNCTION("GOOGLETRANSLATE(C4379,""fr"",""en"")"),"#VALUE!")</f>
        <v>#VALUE!</v>
      </c>
    </row>
    <row r="4380" ht="15.75" customHeight="1">
      <c r="A4380" s="1" t="s">
        <v>807</v>
      </c>
      <c r="B4380" s="1" t="s">
        <v>9663</v>
      </c>
      <c r="C4380" s="1" t="s">
        <v>9664</v>
      </c>
      <c r="D4380" s="1" t="s">
        <v>9607</v>
      </c>
      <c r="E4380" s="1" t="s">
        <v>10</v>
      </c>
      <c r="F4380" s="1" t="str">
        <f>IFERROR(__xludf.DUMMYFUNCTION("GOOGLETRANSLATE(C4380,""fr"",""en"")"),"#VALUE!")</f>
        <v>#VALUE!</v>
      </c>
    </row>
    <row r="4381" ht="15.75" customHeight="1">
      <c r="A4381" s="1" t="s">
        <v>807</v>
      </c>
      <c r="B4381" s="1" t="s">
        <v>9665</v>
      </c>
      <c r="C4381" s="1" t="s">
        <v>9666</v>
      </c>
      <c r="D4381" s="1" t="s">
        <v>9607</v>
      </c>
      <c r="E4381" s="1" t="s">
        <v>10</v>
      </c>
      <c r="F4381" s="1" t="str">
        <f>IFERROR(__xludf.DUMMYFUNCTION("GOOGLETRANSLATE(C4381,""fr"",""en"")"),"I am satisfied with everything and especially of the customer area and also of the prices. I opted for the without deductible therefore more expensive but avoids problems in the event of an incident")</f>
        <v>I am satisfied with everything and especially of the customer area and also of the prices. I opted for the without deductible therefore more expensive but avoids problems in the event of an incident</v>
      </c>
    </row>
    <row r="4382" ht="15.75" customHeight="1">
      <c r="A4382" s="1" t="s">
        <v>807</v>
      </c>
      <c r="B4382" s="1" t="s">
        <v>9667</v>
      </c>
      <c r="C4382" s="1" t="s">
        <v>9668</v>
      </c>
      <c r="D4382" s="1" t="s">
        <v>9607</v>
      </c>
      <c r="E4382" s="1" t="s">
        <v>10</v>
      </c>
      <c r="F4382" s="1" t="str">
        <f>IFERROR(__xludf.DUMMYFUNCTION("GOOGLETRANSLATE(C4382,""fr"",""en"")"),"I'm satisfied with the service.
The prices remain average.
Agencies complete the online services very well.
To recommend in my entourage.")</f>
        <v>I'm satisfied with the service.
The prices remain average.
Agencies complete the online services very well.
To recommend in my entourage.</v>
      </c>
    </row>
    <row r="4383" ht="15.75" customHeight="1">
      <c r="A4383" s="1" t="s">
        <v>818</v>
      </c>
      <c r="B4383" s="1" t="s">
        <v>9669</v>
      </c>
      <c r="C4383" s="1" t="s">
        <v>9670</v>
      </c>
      <c r="D4383" s="1" t="s">
        <v>9607</v>
      </c>
      <c r="E4383" s="1" t="s">
        <v>10</v>
      </c>
      <c r="F4383" s="1" t="str">
        <f>IFERROR(__xludf.DUMMYFUNCTION("GOOGLETRANSLATE(C4383,""fr"",""en"")"),"#VALUE!")</f>
        <v>#VALUE!</v>
      </c>
    </row>
    <row r="4384" ht="15.75" customHeight="1">
      <c r="A4384" s="1" t="s">
        <v>818</v>
      </c>
      <c r="B4384" s="1" t="s">
        <v>9671</v>
      </c>
      <c r="C4384" s="1" t="s">
        <v>9672</v>
      </c>
      <c r="D4384" s="1" t="s">
        <v>9607</v>
      </c>
      <c r="E4384" s="1" t="s">
        <v>10</v>
      </c>
      <c r="F4384" s="1" t="str">
        <f>IFERROR(__xludf.DUMMYFUNCTION("GOOGLETRANSLATE(C4384,""fr"",""en"")"),"#VALUE!")</f>
        <v>#VALUE!</v>
      </c>
    </row>
    <row r="4385" ht="15.75" customHeight="1">
      <c r="A4385" s="1" t="s">
        <v>818</v>
      </c>
      <c r="B4385" s="1" t="s">
        <v>9673</v>
      </c>
      <c r="C4385" s="1" t="s">
        <v>9674</v>
      </c>
      <c r="D4385" s="1" t="s">
        <v>9607</v>
      </c>
      <c r="E4385" s="1" t="s">
        <v>10</v>
      </c>
      <c r="F4385" s="1" t="str">
        <f>IFERROR(__xludf.DUMMYFUNCTION("GOOGLETRANSLATE(C4385,""fr"",""en"")"),"#VALUE!")</f>
        <v>#VALUE!</v>
      </c>
    </row>
    <row r="4386" ht="15.75" customHeight="1">
      <c r="A4386" s="1" t="s">
        <v>818</v>
      </c>
      <c r="B4386" s="1" t="s">
        <v>9675</v>
      </c>
      <c r="C4386" s="1" t="s">
        <v>9676</v>
      </c>
      <c r="D4386" s="1" t="s">
        <v>9607</v>
      </c>
      <c r="E4386" s="1" t="s">
        <v>10</v>
      </c>
      <c r="F4386" s="1" t="str">
        <f>IFERROR(__xludf.DUMMYFUNCTION("GOOGLETRANSLATE(C4386,""fr"",""en"")"),"#VALUE!")</f>
        <v>#VALUE!</v>
      </c>
    </row>
    <row r="4387" ht="15.75" customHeight="1">
      <c r="A4387" s="1" t="s">
        <v>818</v>
      </c>
      <c r="B4387" s="1" t="s">
        <v>9677</v>
      </c>
      <c r="C4387" s="1" t="s">
        <v>9678</v>
      </c>
      <c r="D4387" s="1" t="s">
        <v>9607</v>
      </c>
      <c r="E4387" s="1" t="s">
        <v>10</v>
      </c>
      <c r="F4387" s="1" t="str">
        <f>IFERROR(__xludf.DUMMYFUNCTION("GOOGLETRANSLATE(C4387,""fr"",""en"")"),"#VALUE!")</f>
        <v>#VALUE!</v>
      </c>
    </row>
    <row r="4388" ht="15.75" customHeight="1">
      <c r="A4388" s="1" t="s">
        <v>818</v>
      </c>
      <c r="B4388" s="1" t="s">
        <v>9679</v>
      </c>
      <c r="C4388" s="1" t="s">
        <v>9680</v>
      </c>
      <c r="D4388" s="1" t="s">
        <v>9607</v>
      </c>
      <c r="E4388" s="1" t="s">
        <v>10</v>
      </c>
      <c r="F4388" s="1" t="str">
        <f>IFERROR(__xludf.DUMMYFUNCTION("GOOGLETRANSLATE(C4388,""fr"",""en"")"),"Very satisfied. When I need information, GMF advisers are very helpful and available and perfectly meet my expectations.")</f>
        <v>Very satisfied. When I need information, GMF advisers are very helpful and available and perfectly meet my expectations.</v>
      </c>
    </row>
    <row r="4389" ht="15.75" customHeight="1">
      <c r="A4389" s="1" t="s">
        <v>818</v>
      </c>
      <c r="B4389" s="1" t="s">
        <v>9681</v>
      </c>
      <c r="C4389" s="1" t="s">
        <v>9682</v>
      </c>
      <c r="D4389" s="1" t="s">
        <v>9607</v>
      </c>
      <c r="E4389" s="1" t="s">
        <v>10</v>
      </c>
      <c r="F4389" s="1" t="str">
        <f>IFERROR(__xludf.DUMMYFUNCTION("GOOGLETRANSLATE(C4389,""fr"",""en"")"),"#VALUE!")</f>
        <v>#VALUE!</v>
      </c>
    </row>
    <row r="4390" ht="15.75" customHeight="1">
      <c r="A4390" s="1" t="s">
        <v>835</v>
      </c>
      <c r="B4390" s="1" t="s">
        <v>9683</v>
      </c>
      <c r="C4390" s="1" t="s">
        <v>9684</v>
      </c>
      <c r="D4390" s="1" t="s">
        <v>9607</v>
      </c>
      <c r="E4390" s="1" t="s">
        <v>10</v>
      </c>
      <c r="F4390" s="1" t="str">
        <f>IFERROR(__xludf.DUMMYFUNCTION("GOOGLETRANSLATE(C4390,""fr"",""en"")"),"#VALUE!")</f>
        <v>#VALUE!</v>
      </c>
    </row>
    <row r="4391" ht="15.75" customHeight="1">
      <c r="A4391" s="1" t="s">
        <v>835</v>
      </c>
      <c r="B4391" s="1" t="s">
        <v>9685</v>
      </c>
      <c r="C4391" s="1" t="s">
        <v>9686</v>
      </c>
      <c r="D4391" s="1" t="s">
        <v>9607</v>
      </c>
      <c r="E4391" s="1" t="s">
        <v>10</v>
      </c>
      <c r="F4391" s="1" t="str">
        <f>IFERROR(__xludf.DUMMYFUNCTION("GOOGLETRANSLATE(C4391,""fr"",""en"")"),"#VALUE!")</f>
        <v>#VALUE!</v>
      </c>
    </row>
    <row r="4392" ht="15.75" customHeight="1">
      <c r="A4392" s="1" t="s">
        <v>835</v>
      </c>
      <c r="B4392" s="1" t="s">
        <v>9687</v>
      </c>
      <c r="C4392" s="1" t="s">
        <v>9688</v>
      </c>
      <c r="D4392" s="1" t="s">
        <v>9607</v>
      </c>
      <c r="E4392" s="1" t="s">
        <v>10</v>
      </c>
      <c r="F4392" s="1" t="str">
        <f>IFERROR(__xludf.DUMMYFUNCTION("GOOGLETRANSLATE(C4392,""fr"",""en"")"),"#VALUE!")</f>
        <v>#VALUE!</v>
      </c>
    </row>
    <row r="4393" ht="15.75" customHeight="1">
      <c r="A4393" s="1" t="s">
        <v>835</v>
      </c>
      <c r="B4393" s="1" t="s">
        <v>9689</v>
      </c>
      <c r="C4393" s="1" t="s">
        <v>9690</v>
      </c>
      <c r="D4393" s="1" t="s">
        <v>9607</v>
      </c>
      <c r="E4393" s="1" t="s">
        <v>10</v>
      </c>
      <c r="F4393" s="1" t="str">
        <f>IFERROR(__xludf.DUMMYFUNCTION("GOOGLETRANSLATE(C4393,""fr"",""en"")"),"#VALUE!")</f>
        <v>#VALUE!</v>
      </c>
    </row>
    <row r="4394" ht="15.75" customHeight="1">
      <c r="A4394" s="1" t="s">
        <v>835</v>
      </c>
      <c r="B4394" s="1" t="s">
        <v>9691</v>
      </c>
      <c r="C4394" s="1" t="s">
        <v>9692</v>
      </c>
      <c r="D4394" s="1" t="s">
        <v>9607</v>
      </c>
      <c r="E4394" s="1" t="s">
        <v>10</v>
      </c>
      <c r="F4394" s="1" t="str">
        <f>IFERROR(__xludf.DUMMYFUNCTION("GOOGLETRANSLATE(C4394,""fr"",""en"")"),"#VALUE!")</f>
        <v>#VALUE!</v>
      </c>
    </row>
    <row r="4395" ht="15.75" customHeight="1">
      <c r="A4395" s="1" t="s">
        <v>835</v>
      </c>
      <c r="B4395" s="1" t="s">
        <v>9693</v>
      </c>
      <c r="C4395" s="1" t="s">
        <v>9694</v>
      </c>
      <c r="D4395" s="1" t="s">
        <v>9607</v>
      </c>
      <c r="E4395" s="1" t="s">
        <v>10</v>
      </c>
      <c r="F4395" s="1" t="str">
        <f>IFERROR(__xludf.DUMMYFUNCTION("GOOGLETRANSLATE(C4395,""fr"",""en"")"),"#VALUE!")</f>
        <v>#VALUE!</v>
      </c>
    </row>
    <row r="4396" ht="15.75" customHeight="1">
      <c r="A4396" s="1" t="s">
        <v>840</v>
      </c>
      <c r="B4396" s="1" t="s">
        <v>9695</v>
      </c>
      <c r="C4396" s="1" t="s">
        <v>9696</v>
      </c>
      <c r="D4396" s="1" t="s">
        <v>9607</v>
      </c>
      <c r="E4396" s="1" t="s">
        <v>10</v>
      </c>
      <c r="F4396" s="1" t="str">
        <f>IFERROR(__xludf.DUMMYFUNCTION("GOOGLETRANSLATE(C4396,""fr"",""en"")"),"#VALUE!")</f>
        <v>#VALUE!</v>
      </c>
    </row>
    <row r="4397" ht="15.75" customHeight="1">
      <c r="A4397" s="1" t="s">
        <v>840</v>
      </c>
      <c r="B4397" s="1" t="s">
        <v>9697</v>
      </c>
      <c r="C4397" s="1" t="s">
        <v>9698</v>
      </c>
      <c r="D4397" s="1" t="s">
        <v>9607</v>
      </c>
      <c r="E4397" s="1" t="s">
        <v>10</v>
      </c>
      <c r="F4397" s="1" t="str">
        <f>IFERROR(__xludf.DUMMYFUNCTION("GOOGLETRANSLATE(C4397,""fr"",""en"")"),"#VALUE!")</f>
        <v>#VALUE!</v>
      </c>
    </row>
    <row r="4398" ht="15.75" customHeight="1">
      <c r="A4398" s="1" t="s">
        <v>840</v>
      </c>
      <c r="B4398" s="1" t="s">
        <v>9699</v>
      </c>
      <c r="C4398" s="1" t="s">
        <v>9700</v>
      </c>
      <c r="D4398" s="1" t="s">
        <v>9607</v>
      </c>
      <c r="E4398" s="1" t="s">
        <v>10</v>
      </c>
      <c r="F4398" s="1" t="str">
        <f>IFERROR(__xludf.DUMMYFUNCTION("GOOGLETRANSLATE(C4398,""fr"",""en"")"),"#VALUE!")</f>
        <v>#VALUE!</v>
      </c>
    </row>
    <row r="4399" ht="15.75" customHeight="1">
      <c r="A4399" s="1" t="s">
        <v>840</v>
      </c>
      <c r="B4399" s="1" t="s">
        <v>9701</v>
      </c>
      <c r="C4399" s="1" t="s">
        <v>9702</v>
      </c>
      <c r="D4399" s="1" t="s">
        <v>9607</v>
      </c>
      <c r="E4399" s="1" t="s">
        <v>10</v>
      </c>
      <c r="F4399" s="1" t="str">
        <f>IFERROR(__xludf.DUMMYFUNCTION("GOOGLETRANSLATE(C4399,""fr"",""en"")"),"#VALUE!")</f>
        <v>#VALUE!</v>
      </c>
    </row>
    <row r="4400" ht="15.75" customHeight="1">
      <c r="A4400" s="1" t="s">
        <v>847</v>
      </c>
      <c r="B4400" s="1" t="s">
        <v>9703</v>
      </c>
      <c r="C4400" s="1" t="s">
        <v>9704</v>
      </c>
      <c r="D4400" s="1" t="s">
        <v>9607</v>
      </c>
      <c r="E4400" s="1" t="s">
        <v>10</v>
      </c>
      <c r="F4400" s="1" t="str">
        <f>IFERROR(__xludf.DUMMYFUNCTION("GOOGLETRANSLATE(C4400,""fr"",""en"")"),"#VALUE!")</f>
        <v>#VALUE!</v>
      </c>
    </row>
    <row r="4401" ht="15.75" customHeight="1">
      <c r="A4401" s="1" t="s">
        <v>847</v>
      </c>
      <c r="B4401" s="1" t="s">
        <v>9705</v>
      </c>
      <c r="C4401" s="1" t="s">
        <v>9706</v>
      </c>
      <c r="D4401" s="1" t="s">
        <v>9607</v>
      </c>
      <c r="E4401" s="1" t="s">
        <v>10</v>
      </c>
      <c r="F4401" s="1" t="str">
        <f>IFERROR(__xludf.DUMMYFUNCTION("GOOGLETRANSLATE(C4401,""fr"",""en"")"),"#VALUE!")</f>
        <v>#VALUE!</v>
      </c>
    </row>
    <row r="4402" ht="15.75" customHeight="1">
      <c r="A4402" s="1" t="s">
        <v>847</v>
      </c>
      <c r="B4402" s="1" t="s">
        <v>9707</v>
      </c>
      <c r="C4402" s="1" t="s">
        <v>9708</v>
      </c>
      <c r="D4402" s="1" t="s">
        <v>9607</v>
      </c>
      <c r="E4402" s="1" t="s">
        <v>10</v>
      </c>
      <c r="F4402" s="1" t="str">
        <f>IFERROR(__xludf.DUMMYFUNCTION("GOOGLETRANSLATE(C4402,""fr"",""en"")"),"#VALUE!")</f>
        <v>#VALUE!</v>
      </c>
    </row>
    <row r="4403" ht="15.75" customHeight="1">
      <c r="A4403" s="1" t="s">
        <v>847</v>
      </c>
      <c r="B4403" s="1" t="s">
        <v>9709</v>
      </c>
      <c r="C4403" s="1" t="s">
        <v>9710</v>
      </c>
      <c r="D4403" s="1" t="s">
        <v>9607</v>
      </c>
      <c r="E4403" s="1" t="s">
        <v>10</v>
      </c>
      <c r="F4403" s="1" t="str">
        <f>IFERROR(__xludf.DUMMYFUNCTION("GOOGLETRANSLATE(C4403,""fr"",""en"")"),"#VALUE!")</f>
        <v>#VALUE!</v>
      </c>
    </row>
    <row r="4404" ht="15.75" customHeight="1">
      <c r="A4404" s="1" t="s">
        <v>847</v>
      </c>
      <c r="B4404" s="1" t="s">
        <v>9711</v>
      </c>
      <c r="C4404" s="1" t="s">
        <v>9712</v>
      </c>
      <c r="D4404" s="1" t="s">
        <v>9607</v>
      </c>
      <c r="E4404" s="1" t="s">
        <v>10</v>
      </c>
      <c r="F4404" s="1" t="str">
        <f>IFERROR(__xludf.DUMMYFUNCTION("GOOGLETRANSLATE(C4404,""fr"",""en"")"),"#VALUE!")</f>
        <v>#VALUE!</v>
      </c>
    </row>
    <row r="4405" ht="15.75" customHeight="1">
      <c r="A4405" s="1" t="s">
        <v>847</v>
      </c>
      <c r="B4405" s="1" t="s">
        <v>9713</v>
      </c>
      <c r="C4405" s="1" t="s">
        <v>9714</v>
      </c>
      <c r="D4405" s="1" t="s">
        <v>9607</v>
      </c>
      <c r="E4405" s="1" t="s">
        <v>10</v>
      </c>
      <c r="F4405" s="1" t="str">
        <f>IFERROR(__xludf.DUMMYFUNCTION("GOOGLETRANSLATE(C4405,""fr"",""en"")"),"#VALUE!")</f>
        <v>#VALUE!</v>
      </c>
    </row>
    <row r="4406" ht="15.75" customHeight="1">
      <c r="A4406" s="1" t="s">
        <v>856</v>
      </c>
      <c r="B4406" s="1" t="s">
        <v>9715</v>
      </c>
      <c r="C4406" s="1" t="s">
        <v>9716</v>
      </c>
      <c r="D4406" s="1" t="s">
        <v>9607</v>
      </c>
      <c r="E4406" s="1" t="s">
        <v>10</v>
      </c>
      <c r="F4406" s="1" t="str">
        <f>IFERROR(__xludf.DUMMYFUNCTION("GOOGLETRANSLATE(C4406,""fr"",""en"")"),"#VALUE!")</f>
        <v>#VALUE!</v>
      </c>
    </row>
    <row r="4407" ht="15.75" customHeight="1">
      <c r="A4407" s="1" t="s">
        <v>856</v>
      </c>
      <c r="B4407" s="1" t="s">
        <v>9717</v>
      </c>
      <c r="C4407" s="1" t="s">
        <v>9718</v>
      </c>
      <c r="D4407" s="1" t="s">
        <v>9607</v>
      </c>
      <c r="E4407" s="1" t="s">
        <v>10</v>
      </c>
      <c r="F4407" s="1" t="str">
        <f>IFERROR(__xludf.DUMMYFUNCTION("GOOGLETRANSLATE(C4407,""fr"",""en"")"),"#VALUE!")</f>
        <v>#VALUE!</v>
      </c>
    </row>
    <row r="4408" ht="15.75" customHeight="1">
      <c r="A4408" s="1" t="s">
        <v>856</v>
      </c>
      <c r="B4408" s="1" t="s">
        <v>9719</v>
      </c>
      <c r="C4408" s="1" t="s">
        <v>9720</v>
      </c>
      <c r="D4408" s="1" t="s">
        <v>9607</v>
      </c>
      <c r="E4408" s="1" t="s">
        <v>10</v>
      </c>
      <c r="F4408" s="1" t="str">
        <f>IFERROR(__xludf.DUMMYFUNCTION("GOOGLETRANSLATE(C4408,""fr"",""en"")"),"#VALUE!")</f>
        <v>#VALUE!</v>
      </c>
    </row>
    <row r="4409" ht="15.75" customHeight="1">
      <c r="A4409" s="1" t="s">
        <v>856</v>
      </c>
      <c r="B4409" s="1" t="s">
        <v>9721</v>
      </c>
      <c r="C4409" s="1" t="s">
        <v>9722</v>
      </c>
      <c r="D4409" s="1" t="s">
        <v>9607</v>
      </c>
      <c r="E4409" s="1" t="s">
        <v>10</v>
      </c>
      <c r="F4409" s="1" t="str">
        <f>IFERROR(__xludf.DUMMYFUNCTION("GOOGLETRANSLATE(C4409,""fr"",""en"")"),"#VALUE!")</f>
        <v>#VALUE!</v>
      </c>
    </row>
    <row r="4410" ht="15.75" customHeight="1">
      <c r="A4410" s="1" t="s">
        <v>856</v>
      </c>
      <c r="B4410" s="1" t="s">
        <v>9723</v>
      </c>
      <c r="C4410" s="1" t="s">
        <v>9724</v>
      </c>
      <c r="D4410" s="1" t="s">
        <v>9607</v>
      </c>
      <c r="E4410" s="1" t="s">
        <v>10</v>
      </c>
      <c r="F4410" s="1" t="str">
        <f>IFERROR(__xludf.DUMMYFUNCTION("GOOGLETRANSLATE(C4410,""fr"",""en"")"),"#VALUE!")</f>
        <v>#VALUE!</v>
      </c>
    </row>
    <row r="4411" ht="15.75" customHeight="1">
      <c r="A4411" s="1" t="s">
        <v>865</v>
      </c>
      <c r="B4411" s="1" t="s">
        <v>9725</v>
      </c>
      <c r="C4411" s="1" t="s">
        <v>9726</v>
      </c>
      <c r="D4411" s="1" t="s">
        <v>9607</v>
      </c>
      <c r="E4411" s="1" t="s">
        <v>10</v>
      </c>
      <c r="F4411" s="1" t="str">
        <f>IFERROR(__xludf.DUMMYFUNCTION("GOOGLETRANSLATE(C4411,""fr"",""en"")"),"#VALUE!")</f>
        <v>#VALUE!</v>
      </c>
    </row>
    <row r="4412" ht="15.75" customHeight="1">
      <c r="A4412" s="1" t="s">
        <v>865</v>
      </c>
      <c r="B4412" s="1" t="s">
        <v>9727</v>
      </c>
      <c r="C4412" s="1" t="s">
        <v>9728</v>
      </c>
      <c r="D4412" s="1" t="s">
        <v>9607</v>
      </c>
      <c r="E4412" s="1" t="s">
        <v>10</v>
      </c>
      <c r="F4412" s="1" t="str">
        <f>IFERROR(__xludf.DUMMYFUNCTION("GOOGLETRANSLATE(C4412,""fr"",""en"")"),"#VALUE!")</f>
        <v>#VALUE!</v>
      </c>
    </row>
    <row r="4413" ht="15.75" customHeight="1">
      <c r="A4413" s="1" t="s">
        <v>865</v>
      </c>
      <c r="B4413" s="1" t="s">
        <v>9729</v>
      </c>
      <c r="C4413" s="1" t="s">
        <v>9730</v>
      </c>
      <c r="D4413" s="1" t="s">
        <v>9607</v>
      </c>
      <c r="E4413" s="1" t="s">
        <v>10</v>
      </c>
      <c r="F4413" s="1" t="str">
        <f>IFERROR(__xludf.DUMMYFUNCTION("GOOGLETRANSLATE(C4413,""fr"",""en"")"),"#VALUE!")</f>
        <v>#VALUE!</v>
      </c>
    </row>
    <row r="4414" ht="15.75" customHeight="1">
      <c r="A4414" s="1" t="s">
        <v>865</v>
      </c>
      <c r="B4414" s="1" t="s">
        <v>9731</v>
      </c>
      <c r="C4414" s="1" t="s">
        <v>9732</v>
      </c>
      <c r="D4414" s="1" t="s">
        <v>9607</v>
      </c>
      <c r="E4414" s="1" t="s">
        <v>10</v>
      </c>
      <c r="F4414" s="1" t="str">
        <f>IFERROR(__xludf.DUMMYFUNCTION("GOOGLETRANSLATE(C4414,""fr"",""en"")"),"#VALUE!")</f>
        <v>#VALUE!</v>
      </c>
    </row>
    <row r="4415" ht="15.75" customHeight="1">
      <c r="A4415" s="1" t="s">
        <v>865</v>
      </c>
      <c r="B4415" s="1" t="s">
        <v>9733</v>
      </c>
      <c r="C4415" s="1" t="s">
        <v>9734</v>
      </c>
      <c r="D4415" s="1" t="s">
        <v>9607</v>
      </c>
      <c r="E4415" s="1" t="s">
        <v>10</v>
      </c>
      <c r="F4415" s="1" t="str">
        <f>IFERROR(__xludf.DUMMYFUNCTION("GOOGLETRANSLATE(C4415,""fr"",""en"")"),"#VALUE!")</f>
        <v>#VALUE!</v>
      </c>
    </row>
    <row r="4416" ht="15.75" customHeight="1">
      <c r="A4416" s="1" t="s">
        <v>865</v>
      </c>
      <c r="B4416" s="1" t="s">
        <v>9735</v>
      </c>
      <c r="C4416" s="1" t="s">
        <v>9736</v>
      </c>
      <c r="D4416" s="1" t="s">
        <v>9607</v>
      </c>
      <c r="E4416" s="1" t="s">
        <v>10</v>
      </c>
      <c r="F4416" s="1" t="str">
        <f>IFERROR(__xludf.DUMMYFUNCTION("GOOGLETRANSLATE(C4416,""fr"",""en"")"),"#VALUE!")</f>
        <v>#VALUE!</v>
      </c>
    </row>
    <row r="4417" ht="15.75" customHeight="1">
      <c r="A4417" s="1" t="s">
        <v>865</v>
      </c>
      <c r="B4417" s="1" t="s">
        <v>9737</v>
      </c>
      <c r="C4417" s="1" t="s">
        <v>9738</v>
      </c>
      <c r="D4417" s="1" t="s">
        <v>9607</v>
      </c>
      <c r="E4417" s="1" t="s">
        <v>10</v>
      </c>
      <c r="F4417" s="1" t="str">
        <f>IFERROR(__xludf.DUMMYFUNCTION("GOOGLETRANSLATE(C4417,""fr"",""en"")"),"#VALUE!")</f>
        <v>#VALUE!</v>
      </c>
    </row>
    <row r="4418" ht="15.75" customHeight="1">
      <c r="A4418" s="1" t="s">
        <v>865</v>
      </c>
      <c r="B4418" s="1" t="s">
        <v>9739</v>
      </c>
      <c r="C4418" s="1" t="s">
        <v>9740</v>
      </c>
      <c r="D4418" s="1" t="s">
        <v>9607</v>
      </c>
      <c r="E4418" s="1" t="s">
        <v>10</v>
      </c>
      <c r="F4418" s="1" t="str">
        <f>IFERROR(__xludf.DUMMYFUNCTION("GOOGLETRANSLATE(C4418,""fr"",""en"")"),"#VALUE!")</f>
        <v>#VALUE!</v>
      </c>
    </row>
    <row r="4419" ht="15.75" customHeight="1">
      <c r="A4419" s="1" t="s">
        <v>865</v>
      </c>
      <c r="B4419" s="1" t="s">
        <v>9741</v>
      </c>
      <c r="C4419" s="1" t="s">
        <v>9742</v>
      </c>
      <c r="D4419" s="1" t="s">
        <v>9607</v>
      </c>
      <c r="E4419" s="1" t="s">
        <v>10</v>
      </c>
      <c r="F4419" s="1" t="str">
        <f>IFERROR(__xludf.DUMMYFUNCTION("GOOGLETRANSLATE(C4419,""fr"",""en"")"),"#VALUE!")</f>
        <v>#VALUE!</v>
      </c>
    </row>
    <row r="4420" ht="15.75" customHeight="1">
      <c r="A4420" s="1" t="s">
        <v>865</v>
      </c>
      <c r="B4420" s="1" t="s">
        <v>9743</v>
      </c>
      <c r="C4420" s="1" t="s">
        <v>9744</v>
      </c>
      <c r="D4420" s="1" t="s">
        <v>9607</v>
      </c>
      <c r="E4420" s="1" t="s">
        <v>10</v>
      </c>
      <c r="F4420" s="1" t="str">
        <f>IFERROR(__xludf.DUMMYFUNCTION("GOOGLETRANSLATE(C4420,""fr"",""en"")"),"#VALUE!")</f>
        <v>#VALUE!</v>
      </c>
    </row>
    <row r="4421" ht="15.75" customHeight="1">
      <c r="A4421" s="1" t="s">
        <v>865</v>
      </c>
      <c r="B4421" s="1" t="s">
        <v>9745</v>
      </c>
      <c r="C4421" s="1" t="s">
        <v>9746</v>
      </c>
      <c r="D4421" s="1" t="s">
        <v>9607</v>
      </c>
      <c r="E4421" s="1" t="s">
        <v>10</v>
      </c>
      <c r="F4421" s="1" t="str">
        <f>IFERROR(__xludf.DUMMYFUNCTION("GOOGLETRANSLATE(C4421,""fr"",""en"")"),"#VALUE!")</f>
        <v>#VALUE!</v>
      </c>
    </row>
    <row r="4422" ht="15.75" customHeight="1">
      <c r="A4422" s="1" t="s">
        <v>865</v>
      </c>
      <c r="B4422" s="1" t="s">
        <v>9747</v>
      </c>
      <c r="C4422" s="1" t="s">
        <v>9748</v>
      </c>
      <c r="D4422" s="1" t="s">
        <v>9607</v>
      </c>
      <c r="E4422" s="1" t="s">
        <v>10</v>
      </c>
      <c r="F4422" s="1" t="str">
        <f>IFERROR(__xludf.DUMMYFUNCTION("GOOGLETRANSLATE(C4422,""fr"",""en"")"),"#VALUE!")</f>
        <v>#VALUE!</v>
      </c>
    </row>
    <row r="4423" ht="15.75" customHeight="1">
      <c r="A4423" s="1" t="s">
        <v>865</v>
      </c>
      <c r="B4423" s="1" t="s">
        <v>9749</v>
      </c>
      <c r="C4423" s="1" t="s">
        <v>9750</v>
      </c>
      <c r="D4423" s="1" t="s">
        <v>9607</v>
      </c>
      <c r="E4423" s="1" t="s">
        <v>10</v>
      </c>
      <c r="F4423" s="1" t="str">
        <f>IFERROR(__xludf.DUMMYFUNCTION("GOOGLETRANSLATE(C4423,""fr"",""en"")"),"More proximity and availability of GMF advisers and that changes everything because it shortened time to take steps, which is not always the case elsewhere.")</f>
        <v>More proximity and availability of GMF advisers and that changes everything because it shortened time to take steps, which is not always the case elsewhere.</v>
      </c>
    </row>
    <row r="4424" ht="15.75" customHeight="1">
      <c r="A4424" s="1" t="s">
        <v>865</v>
      </c>
      <c r="B4424" s="1" t="s">
        <v>9751</v>
      </c>
      <c r="C4424" s="1" t="s">
        <v>9752</v>
      </c>
      <c r="D4424" s="1" t="s">
        <v>9607</v>
      </c>
      <c r="E4424" s="1" t="s">
        <v>10</v>
      </c>
      <c r="F4424" s="1" t="str">
        <f>IFERROR(__xludf.DUMMYFUNCTION("GOOGLETRANSLATE(C4424,""fr"",""en"")"),"#VALUE!")</f>
        <v>#VALUE!</v>
      </c>
    </row>
    <row r="4425" ht="15.75" customHeight="1">
      <c r="A4425" s="1" t="s">
        <v>865</v>
      </c>
      <c r="B4425" s="1" t="s">
        <v>9753</v>
      </c>
      <c r="C4425" s="1" t="s">
        <v>9754</v>
      </c>
      <c r="D4425" s="1" t="s">
        <v>9607</v>
      </c>
      <c r="E4425" s="1" t="s">
        <v>10</v>
      </c>
      <c r="F4425" s="1" t="str">
        <f>IFERROR(__xludf.DUMMYFUNCTION("GOOGLETRANSLATE(C4425,""fr"",""en"")"),"For the moment, and for at least 3 years, I have been completely satisfied with GMF whether for the discounts made during the COVVID, motorcycle insurance with ""garage"" mode, availability and friendliness of staff on the phone.
To contiue...")</f>
        <v>For the moment, and for at least 3 years, I have been completely satisfied with GMF whether for the discounts made during the COVVID, motorcycle insurance with "garage" mode, availability and friendliness of staff on the phone.
To contiue...</v>
      </c>
    </row>
    <row r="4426" ht="15.75" customHeight="1">
      <c r="A4426" s="1" t="s">
        <v>892</v>
      </c>
      <c r="B4426" s="1" t="s">
        <v>9755</v>
      </c>
      <c r="C4426" s="1" t="s">
        <v>9756</v>
      </c>
      <c r="D4426" s="1" t="s">
        <v>9607</v>
      </c>
      <c r="E4426" s="1" t="s">
        <v>10</v>
      </c>
      <c r="F4426" s="1" t="str">
        <f>IFERROR(__xludf.DUMMYFUNCTION("GOOGLETRANSLATE(C4426,""fr"",""en"")"),"#VALUE!")</f>
        <v>#VALUE!</v>
      </c>
    </row>
    <row r="4427" ht="15.75" customHeight="1">
      <c r="A4427" s="1" t="s">
        <v>892</v>
      </c>
      <c r="B4427" s="1" t="s">
        <v>9757</v>
      </c>
      <c r="C4427" s="1" t="s">
        <v>9758</v>
      </c>
      <c r="D4427" s="1" t="s">
        <v>9607</v>
      </c>
      <c r="E4427" s="1" t="s">
        <v>10</v>
      </c>
      <c r="F4427" s="1" t="str">
        <f>IFERROR(__xludf.DUMMYFUNCTION("GOOGLETRANSLATE(C4427,""fr"",""en"")"),"#VALUE!")</f>
        <v>#VALUE!</v>
      </c>
    </row>
    <row r="4428" ht="15.75" customHeight="1">
      <c r="A4428" s="1" t="s">
        <v>892</v>
      </c>
      <c r="B4428" s="1" t="s">
        <v>9759</v>
      </c>
      <c r="C4428" s="1" t="s">
        <v>9760</v>
      </c>
      <c r="D4428" s="1" t="s">
        <v>9607</v>
      </c>
      <c r="E4428" s="1" t="s">
        <v>10</v>
      </c>
      <c r="F4428" s="1" t="str">
        <f>IFERROR(__xludf.DUMMYFUNCTION("GOOGLETRANSLATE(C4428,""fr"",""en"")"),"#VALUE!")</f>
        <v>#VALUE!</v>
      </c>
    </row>
    <row r="4429" ht="15.75" customHeight="1">
      <c r="A4429" s="1" t="s">
        <v>892</v>
      </c>
      <c r="B4429" s="1" t="s">
        <v>9761</v>
      </c>
      <c r="C4429" s="1" t="s">
        <v>9762</v>
      </c>
      <c r="D4429" s="1" t="s">
        <v>9607</v>
      </c>
      <c r="E4429" s="1" t="s">
        <v>10</v>
      </c>
      <c r="F4429" s="1" t="str">
        <f>IFERROR(__xludf.DUMMYFUNCTION("GOOGLETRANSLATE(C4429,""fr"",""en"")"),"#VALUE!")</f>
        <v>#VALUE!</v>
      </c>
    </row>
    <row r="4430" ht="15.75" customHeight="1">
      <c r="A4430" s="1" t="s">
        <v>892</v>
      </c>
      <c r="B4430" s="1" t="s">
        <v>9763</v>
      </c>
      <c r="C4430" s="1" t="s">
        <v>9764</v>
      </c>
      <c r="D4430" s="1" t="s">
        <v>9607</v>
      </c>
      <c r="E4430" s="1" t="s">
        <v>10</v>
      </c>
      <c r="F4430" s="1" t="str">
        <f>IFERROR(__xludf.DUMMYFUNCTION("GOOGLETRANSLATE(C4430,""fr"",""en"")"),"#VALUE!")</f>
        <v>#VALUE!</v>
      </c>
    </row>
    <row r="4431" ht="15.75" customHeight="1">
      <c r="A4431" s="1" t="s">
        <v>892</v>
      </c>
      <c r="B4431" s="1" t="s">
        <v>9765</v>
      </c>
      <c r="C4431" s="1" t="s">
        <v>9766</v>
      </c>
      <c r="D4431" s="1" t="s">
        <v>9607</v>
      </c>
      <c r="E4431" s="1" t="s">
        <v>10</v>
      </c>
      <c r="F4431" s="1" t="str">
        <f>IFERROR(__xludf.DUMMYFUNCTION("GOOGLETRANSLATE(C4431,""fr"",""en"")"),"#VALUE!")</f>
        <v>#VALUE!</v>
      </c>
    </row>
    <row r="4432" ht="15.75" customHeight="1">
      <c r="A4432" s="1" t="s">
        <v>903</v>
      </c>
      <c r="B4432" s="1" t="s">
        <v>9767</v>
      </c>
      <c r="C4432" s="1" t="s">
        <v>9768</v>
      </c>
      <c r="D4432" s="1" t="s">
        <v>9607</v>
      </c>
      <c r="E4432" s="1" t="s">
        <v>10</v>
      </c>
      <c r="F4432" s="1" t="str">
        <f>IFERROR(__xludf.DUMMYFUNCTION("GOOGLETRANSLATE(C4432,""fr"",""en"")"),"#VALUE!")</f>
        <v>#VALUE!</v>
      </c>
    </row>
    <row r="4433" ht="15.75" customHeight="1">
      <c r="A4433" s="1" t="s">
        <v>903</v>
      </c>
      <c r="B4433" s="1" t="s">
        <v>9769</v>
      </c>
      <c r="C4433" s="1" t="s">
        <v>9770</v>
      </c>
      <c r="D4433" s="1" t="s">
        <v>9607</v>
      </c>
      <c r="E4433" s="1" t="s">
        <v>10</v>
      </c>
      <c r="F4433" s="1" t="str">
        <f>IFERROR(__xludf.DUMMYFUNCTION("GOOGLETRANSLATE(C4433,""fr"",""en"")"),"#VALUE!")</f>
        <v>#VALUE!</v>
      </c>
    </row>
    <row r="4434" ht="15.75" customHeight="1">
      <c r="A4434" s="1" t="s">
        <v>903</v>
      </c>
      <c r="B4434" s="1" t="s">
        <v>9771</v>
      </c>
      <c r="C4434" s="1" t="s">
        <v>9772</v>
      </c>
      <c r="D4434" s="1" t="s">
        <v>9607</v>
      </c>
      <c r="E4434" s="1" t="s">
        <v>10</v>
      </c>
      <c r="F4434" s="1" t="str">
        <f>IFERROR(__xludf.DUMMYFUNCTION("GOOGLETRANSLATE(C4434,""fr"",""en"")"),"#VALUE!")</f>
        <v>#VALUE!</v>
      </c>
    </row>
    <row r="4435" ht="15.75" customHeight="1">
      <c r="A4435" s="1" t="s">
        <v>903</v>
      </c>
      <c r="B4435" s="1" t="s">
        <v>9773</v>
      </c>
      <c r="C4435" s="1" t="s">
        <v>9774</v>
      </c>
      <c r="D4435" s="1" t="s">
        <v>9607</v>
      </c>
      <c r="E4435" s="1" t="s">
        <v>10</v>
      </c>
      <c r="F4435" s="1" t="str">
        <f>IFERROR(__xludf.DUMMYFUNCTION("GOOGLETRANSLATE(C4435,""fr"",""en"")"),"#VALUE!")</f>
        <v>#VALUE!</v>
      </c>
    </row>
    <row r="4436" ht="15.75" customHeight="1">
      <c r="A4436" s="1" t="s">
        <v>920</v>
      </c>
      <c r="B4436" s="1" t="s">
        <v>9775</v>
      </c>
      <c r="C4436" s="1" t="s">
        <v>9776</v>
      </c>
      <c r="D4436" s="1" t="s">
        <v>9607</v>
      </c>
      <c r="E4436" s="1" t="s">
        <v>10</v>
      </c>
      <c r="F4436" s="1" t="str">
        <f>IFERROR(__xludf.DUMMYFUNCTION("GOOGLETRANSLATE(C4436,""fr"",""en"")"),"#VALUE!")</f>
        <v>#VALUE!</v>
      </c>
    </row>
    <row r="4437" ht="15.75" customHeight="1">
      <c r="A4437" s="1" t="s">
        <v>927</v>
      </c>
      <c r="B4437" s="1" t="s">
        <v>9777</v>
      </c>
      <c r="C4437" s="1" t="s">
        <v>9778</v>
      </c>
      <c r="D4437" s="1" t="s">
        <v>9607</v>
      </c>
      <c r="E4437" s="1" t="s">
        <v>10</v>
      </c>
      <c r="F4437" s="1" t="str">
        <f>IFERROR(__xludf.DUMMYFUNCTION("GOOGLETRANSLATE(C4437,""fr"",""en"")"),"#VALUE!")</f>
        <v>#VALUE!</v>
      </c>
    </row>
    <row r="4438" ht="15.75" customHeight="1">
      <c r="A4438" s="1" t="s">
        <v>993</v>
      </c>
      <c r="B4438" s="1" t="s">
        <v>9779</v>
      </c>
      <c r="C4438" s="1" t="s">
        <v>9780</v>
      </c>
      <c r="D4438" s="1" t="s">
        <v>9607</v>
      </c>
      <c r="E4438" s="1" t="s">
        <v>10</v>
      </c>
      <c r="F4438" s="1" t="str">
        <f>IFERROR(__xludf.DUMMYFUNCTION("GOOGLETRANSLATE(C4438,""fr"",""en"")"),"I am satisfied with the services offered and the speed of access to the desired information.
We can always ask better with a decrease in contribution costs")</f>
        <v>I am satisfied with the services offered and the speed of access to the desired information.
We can always ask better with a decrease in contribution costs</v>
      </c>
    </row>
    <row r="4439" ht="15.75" customHeight="1">
      <c r="A4439" s="1" t="s">
        <v>993</v>
      </c>
      <c r="B4439" s="1" t="s">
        <v>9781</v>
      </c>
      <c r="C4439" s="1" t="s">
        <v>9782</v>
      </c>
      <c r="D4439" s="1" t="s">
        <v>9607</v>
      </c>
      <c r="E4439" s="1" t="s">
        <v>10</v>
      </c>
      <c r="F4439" s="1" t="str">
        <f>IFERROR(__xludf.DUMMYFUNCTION("GOOGLETRANSLATE(C4439,""fr"",""en"")"),"#VALUE!")</f>
        <v>#VALUE!</v>
      </c>
    </row>
    <row r="4440" ht="15.75" customHeight="1">
      <c r="A4440" s="1" t="s">
        <v>1063</v>
      </c>
      <c r="B4440" s="1" t="s">
        <v>9783</v>
      </c>
      <c r="C4440" s="1" t="s">
        <v>9784</v>
      </c>
      <c r="D4440" s="1" t="s">
        <v>9607</v>
      </c>
      <c r="E4440" s="1" t="s">
        <v>10</v>
      </c>
      <c r="F4440" s="1" t="str">
        <f>IFERROR(__xludf.DUMMYFUNCTION("GOOGLETRANSLATE(C4440,""fr"",""en"")"),"#VALUE!")</f>
        <v>#VALUE!</v>
      </c>
    </row>
    <row r="4441" ht="15.75" customHeight="1">
      <c r="A4441" s="1" t="s">
        <v>1063</v>
      </c>
      <c r="B4441" s="1" t="s">
        <v>9785</v>
      </c>
      <c r="C4441" s="1" t="s">
        <v>9786</v>
      </c>
      <c r="D4441" s="1" t="s">
        <v>9607</v>
      </c>
      <c r="E4441" s="1" t="s">
        <v>10</v>
      </c>
      <c r="F4441" s="1" t="str">
        <f>IFERROR(__xludf.DUMMYFUNCTION("GOOGLETRANSLATE(C4441,""fr"",""en"")"),"#VALUE!")</f>
        <v>#VALUE!</v>
      </c>
    </row>
    <row r="4442" ht="15.75" customHeight="1">
      <c r="A4442" s="1" t="s">
        <v>1084</v>
      </c>
      <c r="B4442" s="1" t="s">
        <v>9787</v>
      </c>
      <c r="C4442" s="1" t="s">
        <v>9788</v>
      </c>
      <c r="D4442" s="1" t="s">
        <v>9607</v>
      </c>
      <c r="E4442" s="1" t="s">
        <v>10</v>
      </c>
      <c r="F4442" s="1" t="str">
        <f>IFERROR(__xludf.DUMMYFUNCTION("GOOGLETRANSLATE(C4442,""fr"",""en"")"),"#VALUE!")</f>
        <v>#VALUE!</v>
      </c>
    </row>
    <row r="4443" ht="15.75" customHeight="1">
      <c r="A4443" s="1" t="s">
        <v>1084</v>
      </c>
      <c r="B4443" s="1" t="s">
        <v>9789</v>
      </c>
      <c r="C4443" s="1" t="s">
        <v>9790</v>
      </c>
      <c r="D4443" s="1" t="s">
        <v>9607</v>
      </c>
      <c r="E4443" s="1" t="s">
        <v>10</v>
      </c>
      <c r="F4443" s="1" t="str">
        <f>IFERROR(__xludf.DUMMYFUNCTION("GOOGLETRANSLATE(C4443,""fr"",""en"")"),"#VALUE!")</f>
        <v>#VALUE!</v>
      </c>
    </row>
    <row r="4444" ht="15.75" customHeight="1">
      <c r="A4444" s="1" t="s">
        <v>1095</v>
      </c>
      <c r="B4444" s="1" t="s">
        <v>9791</v>
      </c>
      <c r="C4444" s="1" t="s">
        <v>9792</v>
      </c>
      <c r="D4444" s="1" t="s">
        <v>9607</v>
      </c>
      <c r="E4444" s="1" t="s">
        <v>10</v>
      </c>
      <c r="F4444" s="1" t="str">
        <f>IFERROR(__xludf.DUMMYFUNCTION("GOOGLETRANSLATE(C4444,""fr"",""en"")"),"#VALUE!")</f>
        <v>#VALUE!</v>
      </c>
    </row>
    <row r="4445" ht="15.75" customHeight="1">
      <c r="A4445" s="1" t="s">
        <v>1104</v>
      </c>
      <c r="B4445" s="1" t="s">
        <v>9793</v>
      </c>
      <c r="C4445" s="1" t="s">
        <v>9794</v>
      </c>
      <c r="D4445" s="1" t="s">
        <v>9607</v>
      </c>
      <c r="E4445" s="1" t="s">
        <v>10</v>
      </c>
      <c r="F4445" s="1" t="str">
        <f>IFERROR(__xludf.DUMMYFUNCTION("GOOGLETRANSLATE(C4445,""fr"",""en"")"),"#VALUE!")</f>
        <v>#VALUE!</v>
      </c>
    </row>
    <row r="4446" ht="15.75" customHeight="1">
      <c r="A4446" s="1" t="s">
        <v>1107</v>
      </c>
      <c r="B4446" s="1" t="s">
        <v>9795</v>
      </c>
      <c r="C4446" s="1" t="s">
        <v>9796</v>
      </c>
      <c r="D4446" s="1" t="s">
        <v>9607</v>
      </c>
      <c r="E4446" s="1" t="s">
        <v>10</v>
      </c>
      <c r="F4446" s="1" t="str">
        <f>IFERROR(__xludf.DUMMYFUNCTION("GOOGLETRANSLATE(C4446,""fr"",""en"")"),"I am satisfied with the services of GMF, practice the service to be recalled, the answers are fast and the interlocutors very professional. and in agency also")</f>
        <v>I am satisfied with the services of GMF, practice the service to be recalled, the answers are fast and the interlocutors very professional. and in agency also</v>
      </c>
    </row>
    <row r="4447" ht="15.75" customHeight="1">
      <c r="A4447" s="1" t="s">
        <v>1116</v>
      </c>
      <c r="B4447" s="1" t="s">
        <v>9797</v>
      </c>
      <c r="C4447" s="1" t="s">
        <v>9798</v>
      </c>
      <c r="D4447" s="1" t="s">
        <v>9607</v>
      </c>
      <c r="E4447" s="1" t="s">
        <v>10</v>
      </c>
      <c r="F4447" s="1" t="str">
        <f>IFERROR(__xludf.DUMMYFUNCTION("GOOGLETRANSLATE(C4447,""fr"",""en"")"),"#VALUE!")</f>
        <v>#VALUE!</v>
      </c>
    </row>
    <row r="4448" ht="15.75" customHeight="1">
      <c r="A4448" s="1" t="s">
        <v>1125</v>
      </c>
      <c r="B4448" s="1" t="s">
        <v>9799</v>
      </c>
      <c r="C4448" s="1" t="s">
        <v>9800</v>
      </c>
      <c r="D4448" s="1" t="s">
        <v>9607</v>
      </c>
      <c r="E4448" s="1" t="s">
        <v>10</v>
      </c>
      <c r="F4448" s="1" t="str">
        <f>IFERROR(__xludf.DUMMYFUNCTION("GOOGLETRANSLATE(C4448,""fr"",""en"")"),"#VALUE!")</f>
        <v>#VALUE!</v>
      </c>
    </row>
    <row r="4449" ht="15.75" customHeight="1">
      <c r="A4449" s="1" t="s">
        <v>1136</v>
      </c>
      <c r="B4449" s="1" t="s">
        <v>9801</v>
      </c>
      <c r="C4449" s="1" t="s">
        <v>9802</v>
      </c>
      <c r="D4449" s="1" t="s">
        <v>9607</v>
      </c>
      <c r="E4449" s="1" t="s">
        <v>10</v>
      </c>
      <c r="F4449" s="1" t="str">
        <f>IFERROR(__xludf.DUMMYFUNCTION("GOOGLETRANSLATE(C4449,""fr"",""en"")"),"#VALUE!")</f>
        <v>#VALUE!</v>
      </c>
    </row>
    <row r="4450" ht="15.75" customHeight="1">
      <c r="A4450" s="1" t="s">
        <v>1136</v>
      </c>
      <c r="B4450" s="1" t="s">
        <v>9803</v>
      </c>
      <c r="C4450" s="1" t="s">
        <v>9804</v>
      </c>
      <c r="D4450" s="1" t="s">
        <v>9607</v>
      </c>
      <c r="E4450" s="1" t="s">
        <v>10</v>
      </c>
      <c r="F4450" s="1" t="str">
        <f>IFERROR(__xludf.DUMMYFUNCTION("GOOGLETRANSLATE(C4450,""fr"",""en"")"),"#VALUE!")</f>
        <v>#VALUE!</v>
      </c>
    </row>
    <row r="4451" ht="15.75" customHeight="1">
      <c r="A4451" s="1" t="s">
        <v>1143</v>
      </c>
      <c r="B4451" s="1" t="s">
        <v>9805</v>
      </c>
      <c r="C4451" s="1" t="s">
        <v>9806</v>
      </c>
      <c r="D4451" s="1" t="s">
        <v>9607</v>
      </c>
      <c r="E4451" s="1" t="s">
        <v>10</v>
      </c>
      <c r="F4451" s="1" t="str">
        <f>IFERROR(__xludf.DUMMYFUNCTION("GOOGLETRANSLATE(C4451,""fr"",""en"")"),"#VALUE!")</f>
        <v>#VALUE!</v>
      </c>
    </row>
    <row r="4452" ht="15.75" customHeight="1">
      <c r="A4452" s="1" t="s">
        <v>1156</v>
      </c>
      <c r="B4452" s="1" t="s">
        <v>9807</v>
      </c>
      <c r="C4452" s="1" t="s">
        <v>9808</v>
      </c>
      <c r="D4452" s="1" t="s">
        <v>9607</v>
      </c>
      <c r="E4452" s="1" t="s">
        <v>10</v>
      </c>
      <c r="F4452" s="1" t="str">
        <f>IFERROR(__xludf.DUMMYFUNCTION("GOOGLETRANSLATE(C4452,""fr"",""en"")"),"#VALUE!")</f>
        <v>#VALUE!</v>
      </c>
    </row>
    <row r="4453" ht="15.75" customHeight="1">
      <c r="A4453" s="1" t="s">
        <v>1180</v>
      </c>
      <c r="B4453" s="1" t="s">
        <v>9809</v>
      </c>
      <c r="C4453" s="1" t="s">
        <v>9810</v>
      </c>
      <c r="D4453" s="1" t="s">
        <v>9607</v>
      </c>
      <c r="E4453" s="1" t="s">
        <v>10</v>
      </c>
      <c r="F4453" s="1" t="str">
        <f>IFERROR(__xludf.DUMMYFUNCTION("GOOGLETRANSLATE(C4453,""fr"",""en"")"),"#VALUE!")</f>
        <v>#VALUE!</v>
      </c>
    </row>
    <row r="4454" ht="15.75" customHeight="1">
      <c r="A4454" s="1" t="s">
        <v>1187</v>
      </c>
      <c r="B4454" s="1" t="s">
        <v>9811</v>
      </c>
      <c r="C4454" s="1" t="s">
        <v>9812</v>
      </c>
      <c r="D4454" s="1" t="s">
        <v>9607</v>
      </c>
      <c r="E4454" s="1" t="s">
        <v>10</v>
      </c>
      <c r="F4454" s="1" t="str">
        <f>IFERROR(__xludf.DUMMYFUNCTION("GOOGLETRANSLATE(C4454,""fr"",""en"")"),"#VALUE!")</f>
        <v>#VALUE!</v>
      </c>
    </row>
    <row r="4455" ht="15.75" customHeight="1">
      <c r="A4455" s="1" t="s">
        <v>1187</v>
      </c>
      <c r="B4455" s="1" t="s">
        <v>9813</v>
      </c>
      <c r="C4455" s="1" t="s">
        <v>9814</v>
      </c>
      <c r="D4455" s="1" t="s">
        <v>9607</v>
      </c>
      <c r="E4455" s="1" t="s">
        <v>10</v>
      </c>
      <c r="F4455" s="1" t="str">
        <f>IFERROR(__xludf.DUMMYFUNCTION("GOOGLETRANSLATE(C4455,""fr"",""en"")"),"#VALUE!")</f>
        <v>#VALUE!</v>
      </c>
    </row>
    <row r="4456" ht="15.75" customHeight="1">
      <c r="A4456" s="1" t="s">
        <v>1196</v>
      </c>
      <c r="B4456" s="1" t="s">
        <v>9815</v>
      </c>
      <c r="C4456" s="1" t="s">
        <v>9816</v>
      </c>
      <c r="D4456" s="1" t="s">
        <v>9607</v>
      </c>
      <c r="E4456" s="1" t="s">
        <v>10</v>
      </c>
      <c r="F4456" s="1" t="str">
        <f>IFERROR(__xludf.DUMMYFUNCTION("GOOGLETRANSLATE(C4456,""fr"",""en"")"),"#VALUE!")</f>
        <v>#VALUE!</v>
      </c>
    </row>
    <row r="4457" ht="15.75" customHeight="1">
      <c r="A4457" s="1" t="s">
        <v>1196</v>
      </c>
      <c r="B4457" s="1" t="s">
        <v>9817</v>
      </c>
      <c r="C4457" s="1" t="s">
        <v>9818</v>
      </c>
      <c r="D4457" s="1" t="s">
        <v>9607</v>
      </c>
      <c r="E4457" s="1" t="s">
        <v>10</v>
      </c>
      <c r="F4457" s="1" t="str">
        <f>IFERROR(__xludf.DUMMYFUNCTION("GOOGLETRANSLATE(C4457,""fr"",""en"")"),"#VALUE!")</f>
        <v>#VALUE!</v>
      </c>
    </row>
    <row r="4458" ht="15.75" customHeight="1">
      <c r="A4458" s="1" t="s">
        <v>1196</v>
      </c>
      <c r="B4458" s="1" t="s">
        <v>9819</v>
      </c>
      <c r="C4458" s="1" t="s">
        <v>9820</v>
      </c>
      <c r="D4458" s="1" t="s">
        <v>9607</v>
      </c>
      <c r="E4458" s="1" t="s">
        <v>10</v>
      </c>
      <c r="F4458" s="1" t="str">
        <f>IFERROR(__xludf.DUMMYFUNCTION("GOOGLETRANSLATE(C4458,""fr"",""en"")"),"#VALUE!")</f>
        <v>#VALUE!</v>
      </c>
    </row>
    <row r="4459" ht="15.75" customHeight="1">
      <c r="A4459" s="1" t="s">
        <v>1196</v>
      </c>
      <c r="B4459" s="1" t="s">
        <v>9821</v>
      </c>
      <c r="C4459" s="1" t="s">
        <v>9822</v>
      </c>
      <c r="D4459" s="1" t="s">
        <v>9607</v>
      </c>
      <c r="E4459" s="1" t="s">
        <v>10</v>
      </c>
      <c r="F4459" s="1" t="str">
        <f>IFERROR(__xludf.DUMMYFUNCTION("GOOGLETRANSLATE(C4459,""fr"",""en"")"),"#VALUE!")</f>
        <v>#VALUE!</v>
      </c>
    </row>
    <row r="4460" ht="15.75" customHeight="1">
      <c r="A4460" s="1" t="s">
        <v>1207</v>
      </c>
      <c r="B4460" s="1" t="s">
        <v>9823</v>
      </c>
      <c r="C4460" s="1" t="s">
        <v>9824</v>
      </c>
      <c r="D4460" s="1" t="s">
        <v>9607</v>
      </c>
      <c r="E4460" s="1" t="s">
        <v>10</v>
      </c>
      <c r="F4460" s="1" t="str">
        <f>IFERROR(__xludf.DUMMYFUNCTION("GOOGLETRANSLATE(C4460,""fr"",""en"")"),"#VALUE!")</f>
        <v>#VALUE!</v>
      </c>
    </row>
    <row r="4461" ht="15.75" customHeight="1">
      <c r="A4461" s="1" t="s">
        <v>1207</v>
      </c>
      <c r="B4461" s="1" t="s">
        <v>9825</v>
      </c>
      <c r="C4461" s="1" t="s">
        <v>9826</v>
      </c>
      <c r="D4461" s="1" t="s">
        <v>9607</v>
      </c>
      <c r="E4461" s="1" t="s">
        <v>10</v>
      </c>
      <c r="F4461" s="1" t="str">
        <f>IFERROR(__xludf.DUMMYFUNCTION("GOOGLETRANSLATE(C4461,""fr"",""en"")"),"#VALUE!")</f>
        <v>#VALUE!</v>
      </c>
    </row>
    <row r="4462" ht="15.75" customHeight="1">
      <c r="A4462" s="1" t="s">
        <v>1288</v>
      </c>
      <c r="B4462" s="1" t="s">
        <v>9827</v>
      </c>
      <c r="C4462" s="1" t="s">
        <v>9828</v>
      </c>
      <c r="D4462" s="1" t="s">
        <v>9607</v>
      </c>
      <c r="E4462" s="1" t="s">
        <v>10</v>
      </c>
      <c r="F4462" s="1" t="str">
        <f>IFERROR(__xludf.DUMMYFUNCTION("GOOGLETRANSLATE(C4462,""fr"",""en"")"),"#VALUE!")</f>
        <v>#VALUE!</v>
      </c>
    </row>
    <row r="4463" ht="15.75" customHeight="1">
      <c r="A4463" s="1" t="s">
        <v>1308</v>
      </c>
      <c r="B4463" s="1" t="s">
        <v>9829</v>
      </c>
      <c r="C4463" s="1" t="s">
        <v>9830</v>
      </c>
      <c r="D4463" s="1" t="s">
        <v>9607</v>
      </c>
      <c r="E4463" s="1" t="s">
        <v>10</v>
      </c>
      <c r="F4463" s="1" t="str">
        <f>IFERROR(__xludf.DUMMYFUNCTION("GOOGLETRANSLATE(C4463,""fr"",""en"")"),"#VALUE!")</f>
        <v>#VALUE!</v>
      </c>
    </row>
    <row r="4464" ht="15.75" customHeight="1">
      <c r="A4464" s="1" t="s">
        <v>1336</v>
      </c>
      <c r="B4464" s="1" t="s">
        <v>9831</v>
      </c>
      <c r="C4464" s="1" t="s">
        <v>9832</v>
      </c>
      <c r="D4464" s="1" t="s">
        <v>9607</v>
      </c>
      <c r="E4464" s="1" t="s">
        <v>10</v>
      </c>
      <c r="F4464" s="1" t="str">
        <f>IFERROR(__xludf.DUMMYFUNCTION("GOOGLETRANSLATE(C4464,""fr"",""en"")"),"#VALUE!")</f>
        <v>#VALUE!</v>
      </c>
    </row>
    <row r="4465" ht="15.75" customHeight="1">
      <c r="A4465" s="1" t="s">
        <v>1336</v>
      </c>
      <c r="B4465" s="1" t="s">
        <v>9833</v>
      </c>
      <c r="C4465" s="1" t="s">
        <v>9834</v>
      </c>
      <c r="D4465" s="1" t="s">
        <v>9607</v>
      </c>
      <c r="E4465" s="1" t="s">
        <v>10</v>
      </c>
      <c r="F4465" s="1" t="str">
        <f>IFERROR(__xludf.DUMMYFUNCTION("GOOGLETRANSLATE(C4465,""fr"",""en"")"),"#VALUE!")</f>
        <v>#VALUE!</v>
      </c>
    </row>
    <row r="4466" ht="15.75" customHeight="1">
      <c r="A4466" s="1" t="s">
        <v>1336</v>
      </c>
      <c r="B4466" s="1" t="s">
        <v>9835</v>
      </c>
      <c r="C4466" s="1" t="s">
        <v>9836</v>
      </c>
      <c r="D4466" s="1" t="s">
        <v>9607</v>
      </c>
      <c r="E4466" s="1" t="s">
        <v>10</v>
      </c>
      <c r="F4466" s="1" t="str">
        <f>IFERROR(__xludf.DUMMYFUNCTION("GOOGLETRANSLATE(C4466,""fr"",""en"")"),"#VALUE!")</f>
        <v>#VALUE!</v>
      </c>
    </row>
    <row r="4467" ht="15.75" customHeight="1">
      <c r="A4467" s="1" t="s">
        <v>1351</v>
      </c>
      <c r="B4467" s="1" t="s">
        <v>9837</v>
      </c>
      <c r="C4467" s="1" t="s">
        <v>9838</v>
      </c>
      <c r="D4467" s="1" t="s">
        <v>9607</v>
      </c>
      <c r="E4467" s="1" t="s">
        <v>10</v>
      </c>
      <c r="F4467" s="1" t="str">
        <f>IFERROR(__xludf.DUMMYFUNCTION("GOOGLETRANSLATE(C4467,""fr"",""en"")"),"#VALUE!")</f>
        <v>#VALUE!</v>
      </c>
    </row>
    <row r="4468" ht="15.75" customHeight="1">
      <c r="A4468" s="1" t="s">
        <v>1361</v>
      </c>
      <c r="B4468" s="1" t="s">
        <v>9839</v>
      </c>
      <c r="C4468" s="1" t="s">
        <v>9840</v>
      </c>
      <c r="D4468" s="1" t="s">
        <v>9607</v>
      </c>
      <c r="E4468" s="1" t="s">
        <v>10</v>
      </c>
      <c r="F4468" s="1" t="str">
        <f>IFERROR(__xludf.DUMMYFUNCTION("GOOGLETRANSLATE(C4468,""fr"",""en"")"),"#VALUE!")</f>
        <v>#VALUE!</v>
      </c>
    </row>
    <row r="4469" ht="15.75" customHeight="1">
      <c r="A4469" s="1" t="s">
        <v>1403</v>
      </c>
      <c r="B4469" s="1" t="s">
        <v>9841</v>
      </c>
      <c r="C4469" s="1" t="s">
        <v>9842</v>
      </c>
      <c r="D4469" s="1" t="s">
        <v>9607</v>
      </c>
      <c r="E4469" s="1" t="s">
        <v>10</v>
      </c>
      <c r="F4469" s="1" t="str">
        <f>IFERROR(__xludf.DUMMYFUNCTION("GOOGLETRANSLATE(C4469,""fr"",""en"")"),"#VALUE!")</f>
        <v>#VALUE!</v>
      </c>
    </row>
    <row r="4470" ht="15.75" customHeight="1">
      <c r="A4470" s="1" t="s">
        <v>1403</v>
      </c>
      <c r="B4470" s="1" t="s">
        <v>9843</v>
      </c>
      <c r="C4470" s="1" t="s">
        <v>9844</v>
      </c>
      <c r="D4470" s="1" t="s">
        <v>9607</v>
      </c>
      <c r="E4470" s="1" t="s">
        <v>10</v>
      </c>
      <c r="F4470" s="1" t="str">
        <f>IFERROR(__xludf.DUMMYFUNCTION("GOOGLETRANSLATE(C4470,""fr"",""en"")"),"#VALUE!")</f>
        <v>#VALUE!</v>
      </c>
    </row>
    <row r="4471" ht="15.75" customHeight="1">
      <c r="A4471" s="1" t="s">
        <v>1403</v>
      </c>
      <c r="B4471" s="1" t="s">
        <v>9845</v>
      </c>
      <c r="C4471" s="1" t="s">
        <v>9846</v>
      </c>
      <c r="D4471" s="1" t="s">
        <v>9607</v>
      </c>
      <c r="E4471" s="1" t="s">
        <v>10</v>
      </c>
      <c r="F4471" s="1" t="str">
        <f>IFERROR(__xludf.DUMMYFUNCTION("GOOGLETRANSLATE(C4471,""fr"",""en"")"),"#VALUE!")</f>
        <v>#VALUE!</v>
      </c>
    </row>
    <row r="4472" ht="15.75" customHeight="1">
      <c r="A4472" s="1" t="s">
        <v>1403</v>
      </c>
      <c r="B4472" s="1" t="s">
        <v>9847</v>
      </c>
      <c r="C4472" s="1" t="s">
        <v>9848</v>
      </c>
      <c r="D4472" s="1" t="s">
        <v>9607</v>
      </c>
      <c r="E4472" s="1" t="s">
        <v>10</v>
      </c>
      <c r="F4472" s="1" t="str">
        <f>IFERROR(__xludf.DUMMYFUNCTION("GOOGLETRANSLATE(C4472,""fr"",""en"")"),"#VALUE!")</f>
        <v>#VALUE!</v>
      </c>
    </row>
    <row r="4473" ht="15.75" customHeight="1">
      <c r="A4473" s="1" t="s">
        <v>1403</v>
      </c>
      <c r="B4473" s="1" t="s">
        <v>9849</v>
      </c>
      <c r="C4473" s="1" t="s">
        <v>9850</v>
      </c>
      <c r="D4473" s="1" t="s">
        <v>9607</v>
      </c>
      <c r="E4473" s="1" t="s">
        <v>10</v>
      </c>
      <c r="F4473" s="1" t="str">
        <f>IFERROR(__xludf.DUMMYFUNCTION("GOOGLETRANSLATE(C4473,""fr"",""en"")"),"#VALUE!")</f>
        <v>#VALUE!</v>
      </c>
    </row>
    <row r="4474" ht="15.75" customHeight="1">
      <c r="A4474" s="1" t="s">
        <v>1455</v>
      </c>
      <c r="B4474" s="1" t="s">
        <v>9851</v>
      </c>
      <c r="C4474" s="1" t="s">
        <v>9852</v>
      </c>
      <c r="D4474" s="1" t="s">
        <v>9607</v>
      </c>
      <c r="E4474" s="1" t="s">
        <v>10</v>
      </c>
      <c r="F4474" s="1" t="str">
        <f>IFERROR(__xludf.DUMMYFUNCTION("GOOGLETRANSLATE(C4474,""fr"",""en"")"),"#VALUE!")</f>
        <v>#VALUE!</v>
      </c>
    </row>
    <row r="4475" ht="15.75" customHeight="1">
      <c r="A4475" s="1" t="s">
        <v>1455</v>
      </c>
      <c r="B4475" s="1" t="s">
        <v>9853</v>
      </c>
      <c r="C4475" s="1" t="s">
        <v>9854</v>
      </c>
      <c r="D4475" s="1" t="s">
        <v>9607</v>
      </c>
      <c r="E4475" s="1" t="s">
        <v>10</v>
      </c>
      <c r="F4475" s="1" t="str">
        <f>IFERROR(__xludf.DUMMYFUNCTION("GOOGLETRANSLATE(C4475,""fr"",""en"")"),"#VALUE!")</f>
        <v>#VALUE!</v>
      </c>
    </row>
    <row r="4476" ht="15.75" customHeight="1">
      <c r="A4476" s="1" t="s">
        <v>6031</v>
      </c>
      <c r="B4476" s="1" t="s">
        <v>9855</v>
      </c>
      <c r="C4476" s="1" t="s">
        <v>9856</v>
      </c>
      <c r="D4476" s="1" t="s">
        <v>9607</v>
      </c>
      <c r="E4476" s="1" t="s">
        <v>10</v>
      </c>
      <c r="F4476" s="1" t="str">
        <f>IFERROR(__xludf.DUMMYFUNCTION("GOOGLETRANSLATE(C4476,""fr"",""en"")"),"#VALUE!")</f>
        <v>#VALUE!</v>
      </c>
    </row>
    <row r="4477" ht="15.75" customHeight="1">
      <c r="A4477" s="1" t="s">
        <v>1476</v>
      </c>
      <c r="B4477" s="1" t="s">
        <v>9857</v>
      </c>
      <c r="C4477" s="1" t="s">
        <v>9858</v>
      </c>
      <c r="D4477" s="1" t="s">
        <v>9607</v>
      </c>
      <c r="E4477" s="1" t="s">
        <v>10</v>
      </c>
      <c r="F4477" s="1" t="str">
        <f>IFERROR(__xludf.DUMMYFUNCTION("GOOGLETRANSLATE(C4477,""fr"",""en"")"),"#VALUE!")</f>
        <v>#VALUE!</v>
      </c>
    </row>
    <row r="4478" ht="15.75" customHeight="1">
      <c r="A4478" s="1" t="s">
        <v>1481</v>
      </c>
      <c r="B4478" s="1" t="s">
        <v>9859</v>
      </c>
      <c r="C4478" s="1" t="s">
        <v>9860</v>
      </c>
      <c r="D4478" s="1" t="s">
        <v>9607</v>
      </c>
      <c r="E4478" s="1" t="s">
        <v>10</v>
      </c>
      <c r="F4478" s="1" t="str">
        <f>IFERROR(__xludf.DUMMYFUNCTION("GOOGLETRANSLATE(C4478,""fr"",""en"")"),"I am satisfied with any rate of execution.
Easy contact. Access to the site. The price is satisfactory.
My only regret is that I had to contact you because there was an error on my certificate concerning my vehicle. So that I had just reported by phone th"&amp;"e new registration number of my caravan.
I would like to receive a new certificate so as not to have the print if possible.")</f>
        <v>I am satisfied with any rate of execution.
Easy contact. Access to the site. The price is satisfactory.
My only regret is that I had to contact you because there was an error on my certificate concerning my vehicle. So that I had just reported by phone the new registration number of my caravan.
I would like to receive a new certificate so as not to have the print if possible.</v>
      </c>
    </row>
    <row r="4479" ht="15.75" customHeight="1">
      <c r="A4479" s="1" t="s">
        <v>1515</v>
      </c>
      <c r="B4479" s="1" t="s">
        <v>9861</v>
      </c>
      <c r="C4479" s="1" t="s">
        <v>9862</v>
      </c>
      <c r="D4479" s="1" t="s">
        <v>9607</v>
      </c>
      <c r="E4479" s="1" t="s">
        <v>10</v>
      </c>
      <c r="F4479" s="1" t="str">
        <f>IFERROR(__xludf.DUMMYFUNCTION("GOOGLETRANSLATE(C4479,""fr"",""en"")"),"#VALUE!")</f>
        <v>#VALUE!</v>
      </c>
    </row>
    <row r="4480" ht="15.75" customHeight="1">
      <c r="A4480" s="1" t="s">
        <v>1522</v>
      </c>
      <c r="B4480" s="1" t="s">
        <v>9863</v>
      </c>
      <c r="C4480" s="1" t="s">
        <v>9864</v>
      </c>
      <c r="D4480" s="1" t="s">
        <v>9607</v>
      </c>
      <c r="E4480" s="1" t="s">
        <v>10</v>
      </c>
      <c r="F4480" s="1" t="str">
        <f>IFERROR(__xludf.DUMMYFUNCTION("GOOGLETRANSLATE(C4480,""fr"",""en"")"),"#VALUE!")</f>
        <v>#VALUE!</v>
      </c>
    </row>
    <row r="4481" ht="15.75" customHeight="1">
      <c r="A4481" s="1" t="s">
        <v>1522</v>
      </c>
      <c r="B4481" s="1" t="s">
        <v>9865</v>
      </c>
      <c r="C4481" s="1" t="s">
        <v>9866</v>
      </c>
      <c r="D4481" s="1" t="s">
        <v>9607</v>
      </c>
      <c r="E4481" s="1" t="s">
        <v>10</v>
      </c>
      <c r="F4481" s="1" t="str">
        <f>IFERROR(__xludf.DUMMYFUNCTION("GOOGLETRANSLATE(C4481,""fr"",""en"")"),"#VALUE!")</f>
        <v>#VALUE!</v>
      </c>
    </row>
    <row r="4482" ht="15.75" customHeight="1">
      <c r="A4482" s="1" t="s">
        <v>1552</v>
      </c>
      <c r="B4482" s="1" t="s">
        <v>9867</v>
      </c>
      <c r="C4482" s="1" t="s">
        <v>9868</v>
      </c>
      <c r="D4482" s="1" t="s">
        <v>9607</v>
      </c>
      <c r="E4482" s="1" t="s">
        <v>10</v>
      </c>
      <c r="F4482" s="1" t="str">
        <f>IFERROR(__xludf.DUMMYFUNCTION("GOOGLETRANSLATE(C4482,""fr"",""en"")"),"#VALUE!")</f>
        <v>#VALUE!</v>
      </c>
    </row>
    <row r="4483" ht="15.75" customHeight="1">
      <c r="A4483" s="1" t="s">
        <v>1570</v>
      </c>
      <c r="B4483" s="1" t="s">
        <v>9869</v>
      </c>
      <c r="C4483" s="1" t="s">
        <v>9870</v>
      </c>
      <c r="D4483" s="1" t="s">
        <v>9607</v>
      </c>
      <c r="E4483" s="1" t="s">
        <v>10</v>
      </c>
      <c r="F4483" s="1" t="str">
        <f>IFERROR(__xludf.DUMMYFUNCTION("GOOGLETRANSLATE(C4483,""fr"",""en"")"),"Satisfied with the services requested.
Precise documentation and responsiveness of information on the site, but also on the phone when I call. So it's very satisfactory
")</f>
        <v>Satisfied with the services requested.
Precise documentation and responsiveness of information on the site, but also on the phone when I call. So it's very satisfactory
</v>
      </c>
    </row>
    <row r="4484" ht="15.75" customHeight="1">
      <c r="A4484" s="1" t="s">
        <v>1570</v>
      </c>
      <c r="B4484" s="1" t="s">
        <v>9871</v>
      </c>
      <c r="C4484" s="1" t="s">
        <v>9872</v>
      </c>
      <c r="D4484" s="1" t="s">
        <v>9607</v>
      </c>
      <c r="E4484" s="1" t="s">
        <v>10</v>
      </c>
      <c r="F4484" s="1" t="str">
        <f>IFERROR(__xludf.DUMMYFUNCTION("GOOGLETRANSLATE(C4484,""fr"",""en"")"),"#VALUE!")</f>
        <v>#VALUE!</v>
      </c>
    </row>
    <row r="4485" ht="15.75" customHeight="1">
      <c r="A4485" s="1" t="s">
        <v>1570</v>
      </c>
      <c r="B4485" s="1" t="s">
        <v>9873</v>
      </c>
      <c r="C4485" s="1" t="s">
        <v>9874</v>
      </c>
      <c r="D4485" s="1" t="s">
        <v>9607</v>
      </c>
      <c r="E4485" s="1" t="s">
        <v>10</v>
      </c>
      <c r="F4485" s="1" t="str">
        <f>IFERROR(__xludf.DUMMYFUNCTION("GOOGLETRANSLATE(C4485,""fr"",""en"")"),"#VALUE!")</f>
        <v>#VALUE!</v>
      </c>
    </row>
    <row r="4486" ht="15.75" customHeight="1">
      <c r="A4486" s="1" t="s">
        <v>1588</v>
      </c>
      <c r="B4486" s="1" t="s">
        <v>9875</v>
      </c>
      <c r="C4486" s="1" t="s">
        <v>9876</v>
      </c>
      <c r="D4486" s="1" t="s">
        <v>9607</v>
      </c>
      <c r="E4486" s="1" t="s">
        <v>10</v>
      </c>
      <c r="F4486" s="1" t="str">
        <f>IFERROR(__xludf.DUMMYFUNCTION("GOOGLETRANSLATE(C4486,""fr"",""en"")"),"I am very satisfied with the service offered by the company, for my part the prices are also suitable, all seem simple and quick and effective.")</f>
        <v>I am very satisfied with the service offered by the company, for my part the prices are also suitable, all seem simple and quick and effective.</v>
      </c>
    </row>
    <row r="4487" ht="15.75" customHeight="1">
      <c r="A4487" s="1" t="s">
        <v>1588</v>
      </c>
      <c r="B4487" s="1" t="s">
        <v>9877</v>
      </c>
      <c r="C4487" s="1" t="s">
        <v>9878</v>
      </c>
      <c r="D4487" s="1" t="s">
        <v>9607</v>
      </c>
      <c r="E4487" s="1" t="s">
        <v>10</v>
      </c>
      <c r="F4487" s="1" t="str">
        <f>IFERROR(__xludf.DUMMYFUNCTION("GOOGLETRANSLATE(C4487,""fr"",""en"")"),"#VALUE!")</f>
        <v>#VALUE!</v>
      </c>
    </row>
    <row r="4488" ht="15.75" customHeight="1">
      <c r="A4488" s="1" t="s">
        <v>1588</v>
      </c>
      <c r="B4488" s="1" t="s">
        <v>9879</v>
      </c>
      <c r="C4488" s="1" t="s">
        <v>9880</v>
      </c>
      <c r="D4488" s="1" t="s">
        <v>9607</v>
      </c>
      <c r="E4488" s="1" t="s">
        <v>10</v>
      </c>
      <c r="F4488" s="1" t="str">
        <f>IFERROR(__xludf.DUMMYFUNCTION("GOOGLETRANSLATE(C4488,""fr"",""en"")"),"#VALUE!")</f>
        <v>#VALUE!</v>
      </c>
    </row>
    <row r="4489" ht="15.75" customHeight="1">
      <c r="A4489" s="1" t="s">
        <v>1597</v>
      </c>
      <c r="B4489" s="1" t="s">
        <v>9881</v>
      </c>
      <c r="C4489" s="1" t="s">
        <v>9882</v>
      </c>
      <c r="D4489" s="1" t="s">
        <v>9607</v>
      </c>
      <c r="E4489" s="1" t="s">
        <v>10</v>
      </c>
      <c r="F4489" s="1" t="str">
        <f>IFERROR(__xludf.DUMMYFUNCTION("GOOGLETRANSLATE(C4489,""fr"",""en"")"),"#VALUE!")</f>
        <v>#VALUE!</v>
      </c>
    </row>
    <row r="4490" ht="15.75" customHeight="1">
      <c r="A4490" s="1" t="s">
        <v>1597</v>
      </c>
      <c r="B4490" s="1" t="s">
        <v>9883</v>
      </c>
      <c r="C4490" s="1" t="s">
        <v>9884</v>
      </c>
      <c r="D4490" s="1" t="s">
        <v>9607</v>
      </c>
      <c r="E4490" s="1" t="s">
        <v>10</v>
      </c>
      <c r="F4490" s="1" t="str">
        <f>IFERROR(__xludf.DUMMYFUNCTION("GOOGLETRANSLATE(C4490,""fr"",""en"")"),"#VALUE!")</f>
        <v>#VALUE!</v>
      </c>
    </row>
    <row r="4491" ht="15.75" customHeight="1">
      <c r="A4491" s="1" t="s">
        <v>1610</v>
      </c>
      <c r="B4491" s="1" t="s">
        <v>9885</v>
      </c>
      <c r="C4491" s="1" t="s">
        <v>9886</v>
      </c>
      <c r="D4491" s="1" t="s">
        <v>9607</v>
      </c>
      <c r="E4491" s="1" t="s">
        <v>10</v>
      </c>
      <c r="F4491" s="1" t="str">
        <f>IFERROR(__xludf.DUMMYFUNCTION("GOOGLETRANSLATE(C4491,""fr"",""en"")"),"#VALUE!")</f>
        <v>#VALUE!</v>
      </c>
    </row>
    <row r="4492" ht="15.75" customHeight="1">
      <c r="A4492" s="1" t="s">
        <v>1610</v>
      </c>
      <c r="B4492" s="1" t="s">
        <v>9887</v>
      </c>
      <c r="C4492" s="1" t="s">
        <v>9888</v>
      </c>
      <c r="D4492" s="1" t="s">
        <v>9607</v>
      </c>
      <c r="E4492" s="1" t="s">
        <v>10</v>
      </c>
      <c r="F4492" s="1" t="str">
        <f>IFERROR(__xludf.DUMMYFUNCTION("GOOGLETRANSLATE(C4492,""fr"",""en"")"),"#VALUE!")</f>
        <v>#VALUE!</v>
      </c>
    </row>
    <row r="4493" ht="15.75" customHeight="1">
      <c r="A4493" s="1" t="s">
        <v>1610</v>
      </c>
      <c r="B4493" s="1" t="s">
        <v>9889</v>
      </c>
      <c r="C4493" s="1" t="s">
        <v>9890</v>
      </c>
      <c r="D4493" s="1" t="s">
        <v>9607</v>
      </c>
      <c r="E4493" s="1" t="s">
        <v>10</v>
      </c>
      <c r="F4493" s="1" t="str">
        <f>IFERROR(__xludf.DUMMYFUNCTION("GOOGLETRANSLATE(C4493,""fr"",""en"")"),"#VALUE!")</f>
        <v>#VALUE!</v>
      </c>
    </row>
    <row r="4494" ht="15.75" customHeight="1">
      <c r="A4494" s="1" t="s">
        <v>1625</v>
      </c>
      <c r="B4494" s="1" t="s">
        <v>9891</v>
      </c>
      <c r="C4494" s="1" t="s">
        <v>9892</v>
      </c>
      <c r="D4494" s="1" t="s">
        <v>9607</v>
      </c>
      <c r="E4494" s="1" t="s">
        <v>10</v>
      </c>
      <c r="F4494" s="1" t="str">
        <f>IFERROR(__xludf.DUMMYFUNCTION("GOOGLETRANSLATE(C4494,""fr"",""en"")"),"#VALUE!")</f>
        <v>#VALUE!</v>
      </c>
    </row>
    <row r="4495" ht="15.75" customHeight="1">
      <c r="A4495" s="1" t="s">
        <v>1634</v>
      </c>
      <c r="B4495" s="1" t="s">
        <v>9893</v>
      </c>
      <c r="C4495" s="1" t="s">
        <v>9894</v>
      </c>
      <c r="D4495" s="1" t="s">
        <v>9607</v>
      </c>
      <c r="E4495" s="1" t="s">
        <v>10</v>
      </c>
      <c r="F4495" s="1" t="str">
        <f>IFERROR(__xludf.DUMMYFUNCTION("GOOGLETRANSLATE(C4495,""fr"",""en"")"),"#VALUE!")</f>
        <v>#VALUE!</v>
      </c>
    </row>
    <row r="4496" ht="15.75" customHeight="1">
      <c r="A4496" s="1" t="s">
        <v>1637</v>
      </c>
      <c r="B4496" s="1" t="s">
        <v>9895</v>
      </c>
      <c r="C4496" s="1" t="s">
        <v>9896</v>
      </c>
      <c r="D4496" s="1" t="s">
        <v>9607</v>
      </c>
      <c r="E4496" s="1" t="s">
        <v>10</v>
      </c>
      <c r="F4496" s="1" t="str">
        <f>IFERROR(__xludf.DUMMYFUNCTION("GOOGLETRANSLATE(C4496,""fr"",""en"")"),"#VALUE!")</f>
        <v>#VALUE!</v>
      </c>
    </row>
    <row r="4497" ht="15.75" customHeight="1">
      <c r="A4497" s="1" t="s">
        <v>1637</v>
      </c>
      <c r="B4497" s="1" t="s">
        <v>9897</v>
      </c>
      <c r="C4497" s="1" t="s">
        <v>9898</v>
      </c>
      <c r="D4497" s="1" t="s">
        <v>9607</v>
      </c>
      <c r="E4497" s="1" t="s">
        <v>10</v>
      </c>
      <c r="F4497" s="1" t="str">
        <f>IFERROR(__xludf.DUMMYFUNCTION("GOOGLETRANSLATE(C4497,""fr"",""en"")"),"#VALUE!")</f>
        <v>#VALUE!</v>
      </c>
    </row>
    <row r="4498" ht="15.75" customHeight="1">
      <c r="A4498" s="1" t="s">
        <v>1637</v>
      </c>
      <c r="B4498" s="1" t="s">
        <v>9899</v>
      </c>
      <c r="C4498" s="1" t="s">
        <v>9900</v>
      </c>
      <c r="D4498" s="1" t="s">
        <v>9607</v>
      </c>
      <c r="E4498" s="1" t="s">
        <v>10</v>
      </c>
      <c r="F4498" s="1" t="str">
        <f>IFERROR(__xludf.DUMMYFUNCTION("GOOGLETRANSLATE(C4498,""fr"",""en"")"),"#VALUE!")</f>
        <v>#VALUE!</v>
      </c>
    </row>
    <row r="4499" ht="15.75" customHeight="1">
      <c r="A4499" s="1" t="s">
        <v>1637</v>
      </c>
      <c r="B4499" s="1" t="s">
        <v>9901</v>
      </c>
      <c r="C4499" s="1" t="s">
        <v>9902</v>
      </c>
      <c r="D4499" s="1" t="s">
        <v>9607</v>
      </c>
      <c r="E4499" s="1" t="s">
        <v>10</v>
      </c>
      <c r="F4499" s="1" t="str">
        <f>IFERROR(__xludf.DUMMYFUNCTION("GOOGLETRANSLATE(C4499,""fr"",""en"")"),"#VALUE!")</f>
        <v>#VALUE!</v>
      </c>
    </row>
    <row r="4500" ht="15.75" customHeight="1">
      <c r="A4500" s="1" t="s">
        <v>1637</v>
      </c>
      <c r="B4500" s="1" t="s">
        <v>9903</v>
      </c>
      <c r="C4500" s="1" t="s">
        <v>9904</v>
      </c>
      <c r="D4500" s="1" t="s">
        <v>9607</v>
      </c>
      <c r="E4500" s="1" t="s">
        <v>10</v>
      </c>
      <c r="F4500" s="1" t="str">
        <f>IFERROR(__xludf.DUMMYFUNCTION("GOOGLETRANSLATE(C4500,""fr"",""en"")"),"#VALUE!")</f>
        <v>#VALUE!</v>
      </c>
    </row>
    <row r="4501" ht="15.75" customHeight="1">
      <c r="A4501" s="1" t="s">
        <v>1652</v>
      </c>
      <c r="B4501" s="1" t="s">
        <v>9905</v>
      </c>
      <c r="C4501" s="1" t="s">
        <v>9906</v>
      </c>
      <c r="D4501" s="1" t="s">
        <v>9607</v>
      </c>
      <c r="E4501" s="1" t="s">
        <v>10</v>
      </c>
      <c r="F4501" s="1" t="str">
        <f>IFERROR(__xludf.DUMMYFUNCTION("GOOGLETRANSLATE(C4501,""fr"",""en"")"),"#VALUE!")</f>
        <v>#VALUE!</v>
      </c>
    </row>
    <row r="4502" ht="15.75" customHeight="1">
      <c r="A4502" s="1" t="s">
        <v>1652</v>
      </c>
      <c r="B4502" s="1" t="s">
        <v>9907</v>
      </c>
      <c r="C4502" s="1" t="s">
        <v>9908</v>
      </c>
      <c r="D4502" s="1" t="s">
        <v>9607</v>
      </c>
      <c r="E4502" s="1" t="s">
        <v>10</v>
      </c>
      <c r="F4502" s="1" t="str">
        <f>IFERROR(__xludf.DUMMYFUNCTION("GOOGLETRANSLATE(C4502,""fr"",""en"")"),"#VALUE!")</f>
        <v>#VALUE!</v>
      </c>
    </row>
    <row r="4503" ht="15.75" customHeight="1">
      <c r="A4503" s="1" t="s">
        <v>1652</v>
      </c>
      <c r="B4503" s="1" t="s">
        <v>9909</v>
      </c>
      <c r="C4503" s="1" t="s">
        <v>9910</v>
      </c>
      <c r="D4503" s="1" t="s">
        <v>9607</v>
      </c>
      <c r="E4503" s="1" t="s">
        <v>10</v>
      </c>
      <c r="F4503" s="1" t="str">
        <f>IFERROR(__xludf.DUMMYFUNCTION("GOOGLETRANSLATE(C4503,""fr"",""en"")"),"#VALUE!")</f>
        <v>#VALUE!</v>
      </c>
    </row>
    <row r="4504" ht="15.75" customHeight="1">
      <c r="A4504" s="1" t="s">
        <v>1652</v>
      </c>
      <c r="B4504" s="1" t="s">
        <v>9911</v>
      </c>
      <c r="C4504" s="1" t="s">
        <v>9912</v>
      </c>
      <c r="D4504" s="1" t="s">
        <v>9607</v>
      </c>
      <c r="E4504" s="1" t="s">
        <v>10</v>
      </c>
      <c r="F4504" s="1" t="str">
        <f>IFERROR(__xludf.DUMMYFUNCTION("GOOGLETRANSLATE(C4504,""fr"",""en"")"),"I have been a member for 40 years and I would not change because you are near your customers. I had a hanging by car and although I am not wrong I did not make any observation. Yet everything was taken care of by the GMF.")</f>
        <v>I have been a member for 40 years and I would not change because you are near your customers. I had a hanging by car and although I am not wrong I did not make any observation. Yet everything was taken care of by the GMF.</v>
      </c>
    </row>
    <row r="4505" ht="15.75" customHeight="1">
      <c r="A4505" s="1" t="s">
        <v>1652</v>
      </c>
      <c r="B4505" s="1" t="s">
        <v>9913</v>
      </c>
      <c r="C4505" s="1" t="s">
        <v>9914</v>
      </c>
      <c r="D4505" s="1" t="s">
        <v>9607</v>
      </c>
      <c r="E4505" s="1" t="s">
        <v>10</v>
      </c>
      <c r="F4505" s="1" t="str">
        <f>IFERROR(__xludf.DUMMYFUNCTION("GOOGLETRANSLATE(C4505,""fr"",""en"")"),"#VALUE!")</f>
        <v>#VALUE!</v>
      </c>
    </row>
    <row r="4506" ht="15.75" customHeight="1">
      <c r="A4506" s="1" t="s">
        <v>1652</v>
      </c>
      <c r="B4506" s="1" t="s">
        <v>9915</v>
      </c>
      <c r="C4506" s="1" t="s">
        <v>9916</v>
      </c>
      <c r="D4506" s="1" t="s">
        <v>9607</v>
      </c>
      <c r="E4506" s="1" t="s">
        <v>10</v>
      </c>
      <c r="F4506" s="1" t="str">
        <f>IFERROR(__xludf.DUMMYFUNCTION("GOOGLETRANSLATE(C4506,""fr"",""en"")"),"#VALUE!")</f>
        <v>#VALUE!</v>
      </c>
    </row>
    <row r="4507" ht="15.75" customHeight="1">
      <c r="A4507" s="1" t="s">
        <v>1652</v>
      </c>
      <c r="B4507" s="1" t="s">
        <v>9917</v>
      </c>
      <c r="C4507" s="1" t="s">
        <v>9918</v>
      </c>
      <c r="D4507" s="1" t="s">
        <v>9607</v>
      </c>
      <c r="E4507" s="1" t="s">
        <v>10</v>
      </c>
      <c r="F4507" s="1" t="str">
        <f>IFERROR(__xludf.DUMMYFUNCTION("GOOGLETRANSLATE(C4507,""fr"",""en"")"),"#VALUE!")</f>
        <v>#VALUE!</v>
      </c>
    </row>
    <row r="4508" ht="15.75" customHeight="1">
      <c r="A4508" s="1" t="s">
        <v>1694</v>
      </c>
      <c r="B4508" s="1" t="s">
        <v>9919</v>
      </c>
      <c r="C4508" s="1" t="s">
        <v>9920</v>
      </c>
      <c r="D4508" s="1" t="s">
        <v>9607</v>
      </c>
      <c r="E4508" s="1" t="s">
        <v>10</v>
      </c>
      <c r="F4508" s="1" t="str">
        <f>IFERROR(__xludf.DUMMYFUNCTION("GOOGLETRANSLATE(C4508,""fr"",""en"")"),"#VALUE!")</f>
        <v>#VALUE!</v>
      </c>
    </row>
    <row r="4509" ht="15.75" customHeight="1">
      <c r="A4509" s="1" t="s">
        <v>1717</v>
      </c>
      <c r="B4509" s="1" t="s">
        <v>9921</v>
      </c>
      <c r="C4509" s="1" t="s">
        <v>9922</v>
      </c>
      <c r="D4509" s="1" t="s">
        <v>9607</v>
      </c>
      <c r="E4509" s="1" t="s">
        <v>10</v>
      </c>
      <c r="F4509" s="1" t="str">
        <f>IFERROR(__xludf.DUMMYFUNCTION("GOOGLETRANSLATE(C4509,""fr"",""en"")"),"#VALUE!")</f>
        <v>#VALUE!</v>
      </c>
    </row>
    <row r="4510" ht="15.75" customHeight="1">
      <c r="A4510" s="1" t="s">
        <v>1747</v>
      </c>
      <c r="B4510" s="1" t="s">
        <v>9923</v>
      </c>
      <c r="C4510" s="1" t="s">
        <v>9924</v>
      </c>
      <c r="D4510" s="1" t="s">
        <v>9607</v>
      </c>
      <c r="E4510" s="1" t="s">
        <v>10</v>
      </c>
      <c r="F4510" s="1" t="str">
        <f>IFERROR(__xludf.DUMMYFUNCTION("GOOGLETRANSLATE(C4510,""fr"",""en"")"),"#VALUE!")</f>
        <v>#VALUE!</v>
      </c>
    </row>
    <row r="4511" ht="15.75" customHeight="1">
      <c r="A4511" s="1" t="s">
        <v>1750</v>
      </c>
      <c r="B4511" s="1" t="s">
        <v>9925</v>
      </c>
      <c r="C4511" s="1" t="s">
        <v>9926</v>
      </c>
      <c r="D4511" s="1" t="s">
        <v>9607</v>
      </c>
      <c r="E4511" s="1" t="s">
        <v>10</v>
      </c>
      <c r="F4511" s="1" t="str">
        <f>IFERROR(__xludf.DUMMYFUNCTION("GOOGLETRANSLATE(C4511,""fr"",""en"")"),"#VALUE!")</f>
        <v>#VALUE!</v>
      </c>
    </row>
    <row r="4512" ht="15.75" customHeight="1">
      <c r="A4512" s="1" t="s">
        <v>1765</v>
      </c>
      <c r="B4512" s="1" t="s">
        <v>9927</v>
      </c>
      <c r="C4512" s="1" t="s">
        <v>9928</v>
      </c>
      <c r="D4512" s="1" t="s">
        <v>9607</v>
      </c>
      <c r="E4512" s="1" t="s">
        <v>10</v>
      </c>
      <c r="F4512" s="1" t="str">
        <f>IFERROR(__xludf.DUMMYFUNCTION("GOOGLETRANSLATE(C4512,""fr"",""en"")"),"#VALUE!")</f>
        <v>#VALUE!</v>
      </c>
    </row>
    <row r="4513" ht="15.75" customHeight="1">
      <c r="A4513" s="1" t="s">
        <v>1784</v>
      </c>
      <c r="B4513" s="1" t="s">
        <v>9929</v>
      </c>
      <c r="C4513" s="1" t="s">
        <v>9930</v>
      </c>
      <c r="D4513" s="1" t="s">
        <v>9607</v>
      </c>
      <c r="E4513" s="1" t="s">
        <v>10</v>
      </c>
      <c r="F4513" s="1" t="str">
        <f>IFERROR(__xludf.DUMMYFUNCTION("GOOGLETRANSLATE(C4513,""fr"",""en"")"),"#VALUE!")</f>
        <v>#VALUE!</v>
      </c>
    </row>
    <row r="4514" ht="15.75" customHeight="1">
      <c r="A4514" s="1" t="s">
        <v>6303</v>
      </c>
      <c r="B4514" s="1" t="s">
        <v>9931</v>
      </c>
      <c r="C4514" s="1" t="s">
        <v>9932</v>
      </c>
      <c r="D4514" s="1" t="s">
        <v>9607</v>
      </c>
      <c r="E4514" s="1" t="s">
        <v>10</v>
      </c>
      <c r="F4514" s="1" t="str">
        <f>IFERROR(__xludf.DUMMYFUNCTION("GOOGLETRANSLATE(C4514,""fr"",""en"")"),"#VALUE!")</f>
        <v>#VALUE!</v>
      </c>
    </row>
    <row r="4515" ht="15.75" customHeight="1">
      <c r="A4515" s="1" t="s">
        <v>6303</v>
      </c>
      <c r="B4515" s="1" t="s">
        <v>9933</v>
      </c>
      <c r="C4515" s="1" t="s">
        <v>9934</v>
      </c>
      <c r="D4515" s="1" t="s">
        <v>9607</v>
      </c>
      <c r="E4515" s="1" t="s">
        <v>10</v>
      </c>
      <c r="F4515" s="1" t="str">
        <f>IFERROR(__xludf.DUMMYFUNCTION("GOOGLETRANSLATE(C4515,""fr"",""en"")"),"#VALUE!")</f>
        <v>#VALUE!</v>
      </c>
    </row>
    <row r="4516" ht="15.75" customHeight="1">
      <c r="A4516" s="1" t="s">
        <v>1836</v>
      </c>
      <c r="B4516" s="1" t="s">
        <v>9935</v>
      </c>
      <c r="C4516" s="1" t="s">
        <v>9936</v>
      </c>
      <c r="D4516" s="1" t="s">
        <v>9607</v>
      </c>
      <c r="E4516" s="1" t="s">
        <v>10</v>
      </c>
      <c r="F4516" s="1" t="str">
        <f>IFERROR(__xludf.DUMMYFUNCTION("GOOGLETRANSLATE(C4516,""fr"",""en"")"),"#VALUE!")</f>
        <v>#VALUE!</v>
      </c>
    </row>
    <row r="4517" ht="15.75" customHeight="1">
      <c r="A4517" s="1" t="s">
        <v>1836</v>
      </c>
      <c r="B4517" s="1" t="s">
        <v>9937</v>
      </c>
      <c r="C4517" s="1" t="s">
        <v>9938</v>
      </c>
      <c r="D4517" s="1" t="s">
        <v>9607</v>
      </c>
      <c r="E4517" s="1" t="s">
        <v>10</v>
      </c>
      <c r="F4517" s="1" t="str">
        <f>IFERROR(__xludf.DUMMYFUNCTION("GOOGLETRANSLATE(C4517,""fr"",""en"")"),"#VALUE!")</f>
        <v>#VALUE!</v>
      </c>
    </row>
    <row r="4518" ht="15.75" customHeight="1">
      <c r="A4518" s="1" t="s">
        <v>1847</v>
      </c>
      <c r="B4518" s="1" t="s">
        <v>9939</v>
      </c>
      <c r="C4518" s="1" t="s">
        <v>9940</v>
      </c>
      <c r="D4518" s="1" t="s">
        <v>9607</v>
      </c>
      <c r="E4518" s="1" t="s">
        <v>10</v>
      </c>
      <c r="F4518" s="1" t="str">
        <f>IFERROR(__xludf.DUMMYFUNCTION("GOOGLETRANSLATE(C4518,""fr"",""en"")"),"#VALUE!")</f>
        <v>#VALUE!</v>
      </c>
    </row>
    <row r="4519" ht="15.75" customHeight="1">
      <c r="A4519" s="1" t="s">
        <v>1847</v>
      </c>
      <c r="B4519" s="1" t="s">
        <v>9941</v>
      </c>
      <c r="C4519" s="1" t="s">
        <v>9942</v>
      </c>
      <c r="D4519" s="1" t="s">
        <v>9607</v>
      </c>
      <c r="E4519" s="1" t="s">
        <v>10</v>
      </c>
      <c r="F4519" s="1" t="str">
        <f>IFERROR(__xludf.DUMMYFUNCTION("GOOGLETRANSLATE(C4519,""fr"",""en"")"),"#VALUE!")</f>
        <v>#VALUE!</v>
      </c>
    </row>
    <row r="4520" ht="15.75" customHeight="1">
      <c r="A4520" s="1" t="s">
        <v>1847</v>
      </c>
      <c r="B4520" s="1" t="s">
        <v>9943</v>
      </c>
      <c r="C4520" s="1" t="s">
        <v>9944</v>
      </c>
      <c r="D4520" s="1" t="s">
        <v>9607</v>
      </c>
      <c r="E4520" s="1" t="s">
        <v>10</v>
      </c>
      <c r="F4520" s="1" t="str">
        <f>IFERROR(__xludf.DUMMYFUNCTION("GOOGLETRANSLATE(C4520,""fr"",""en"")"),"#VALUE!")</f>
        <v>#VALUE!</v>
      </c>
    </row>
    <row r="4521" ht="15.75" customHeight="1">
      <c r="A4521" s="1" t="s">
        <v>1847</v>
      </c>
      <c r="B4521" s="1" t="s">
        <v>9945</v>
      </c>
      <c r="C4521" s="1" t="s">
        <v>9946</v>
      </c>
      <c r="D4521" s="1" t="s">
        <v>9607</v>
      </c>
      <c r="E4521" s="1" t="s">
        <v>10</v>
      </c>
      <c r="F4521" s="1" t="str">
        <f>IFERROR(__xludf.DUMMYFUNCTION("GOOGLETRANSLATE(C4521,""fr"",""en"")"),"#VALUE!")</f>
        <v>#VALUE!</v>
      </c>
    </row>
    <row r="4522" ht="15.75" customHeight="1">
      <c r="A4522" s="1" t="s">
        <v>1872</v>
      </c>
      <c r="B4522" s="1" t="s">
        <v>9947</v>
      </c>
      <c r="C4522" s="1" t="s">
        <v>9948</v>
      </c>
      <c r="D4522" s="1" t="s">
        <v>9607</v>
      </c>
      <c r="E4522" s="1" t="s">
        <v>10</v>
      </c>
      <c r="F4522" s="1" t="str">
        <f>IFERROR(__xludf.DUMMYFUNCTION("GOOGLETRANSLATE(C4522,""fr"",""en"")"),"Difficult to reach the GMF in order to take stock of all insurance contracts in our possession. I would like to have that a manager face a point on all my contracts and see if there is what we modify to optimize.")</f>
        <v>Difficult to reach the GMF in order to take stock of all insurance contracts in our possession. I would like to have that a manager face a point on all my contracts and see if there is what we modify to optimize.</v>
      </c>
    </row>
    <row r="4523" ht="15.75" customHeight="1">
      <c r="A4523" s="1" t="s">
        <v>1887</v>
      </c>
      <c r="B4523" s="1" t="s">
        <v>9949</v>
      </c>
      <c r="C4523" s="1" t="s">
        <v>9950</v>
      </c>
      <c r="D4523" s="1" t="s">
        <v>9607</v>
      </c>
      <c r="E4523" s="1" t="s">
        <v>10</v>
      </c>
      <c r="F4523" s="1" t="str">
        <f>IFERROR(__xludf.DUMMYFUNCTION("GOOGLETRANSLATE(C4523,""fr"",""en"")"),"#VALUE!")</f>
        <v>#VALUE!</v>
      </c>
    </row>
    <row r="4524" ht="15.75" customHeight="1">
      <c r="A4524" s="1" t="s">
        <v>1898</v>
      </c>
      <c r="B4524" s="1" t="s">
        <v>9951</v>
      </c>
      <c r="C4524" s="1" t="s">
        <v>9952</v>
      </c>
      <c r="D4524" s="1" t="s">
        <v>9607</v>
      </c>
      <c r="E4524" s="1" t="s">
        <v>10</v>
      </c>
      <c r="F4524" s="1" t="str">
        <f>IFERROR(__xludf.DUMMYFUNCTION("GOOGLETRANSLATE(C4524,""fr"",""en"")"),"#VALUE!")</f>
        <v>#VALUE!</v>
      </c>
    </row>
    <row r="4525" ht="15.75" customHeight="1">
      <c r="A4525" s="1" t="s">
        <v>1898</v>
      </c>
      <c r="B4525" s="1" t="s">
        <v>9953</v>
      </c>
      <c r="C4525" s="1" t="s">
        <v>9954</v>
      </c>
      <c r="D4525" s="1" t="s">
        <v>9607</v>
      </c>
      <c r="E4525" s="1" t="s">
        <v>10</v>
      </c>
      <c r="F4525" s="1" t="str">
        <f>IFERROR(__xludf.DUMMYFUNCTION("GOOGLETRANSLATE(C4525,""fr"",""en"")"),"#VALUE!")</f>
        <v>#VALUE!</v>
      </c>
    </row>
    <row r="4526" ht="15.75" customHeight="1">
      <c r="A4526" s="1" t="s">
        <v>1898</v>
      </c>
      <c r="B4526" s="1" t="s">
        <v>9955</v>
      </c>
      <c r="C4526" s="1" t="s">
        <v>9956</v>
      </c>
      <c r="D4526" s="1" t="s">
        <v>9607</v>
      </c>
      <c r="E4526" s="1" t="s">
        <v>10</v>
      </c>
      <c r="F4526" s="1" t="str">
        <f>IFERROR(__xludf.DUMMYFUNCTION("GOOGLETRANSLATE(C4526,""fr"",""en"")"),"#VALUE!")</f>
        <v>#VALUE!</v>
      </c>
    </row>
    <row r="4527" ht="15.75" customHeight="1">
      <c r="A4527" s="1" t="s">
        <v>1898</v>
      </c>
      <c r="B4527" s="1" t="s">
        <v>9957</v>
      </c>
      <c r="C4527" s="1" t="s">
        <v>9958</v>
      </c>
      <c r="D4527" s="1" t="s">
        <v>9607</v>
      </c>
      <c r="E4527" s="1" t="s">
        <v>10</v>
      </c>
      <c r="F4527" s="1" t="str">
        <f>IFERROR(__xludf.DUMMYFUNCTION("GOOGLETRANSLATE(C4527,""fr"",""en"")"),"#VALUE!")</f>
        <v>#VALUE!</v>
      </c>
    </row>
    <row r="4528" ht="15.75" customHeight="1">
      <c r="A4528" s="1" t="s">
        <v>1926</v>
      </c>
      <c r="B4528" s="1" t="s">
        <v>9959</v>
      </c>
      <c r="C4528" s="1" t="s">
        <v>9960</v>
      </c>
      <c r="D4528" s="1" t="s">
        <v>9607</v>
      </c>
      <c r="E4528" s="1" t="s">
        <v>10</v>
      </c>
      <c r="F4528" s="1" t="str">
        <f>IFERROR(__xludf.DUMMYFUNCTION("GOOGLETRANSLATE(C4528,""fr"",""en"")"),"#VALUE!")</f>
        <v>#VALUE!</v>
      </c>
    </row>
    <row r="4529" ht="15.75" customHeight="1">
      <c r="A4529" s="1" t="s">
        <v>1926</v>
      </c>
      <c r="B4529" s="1" t="s">
        <v>9961</v>
      </c>
      <c r="C4529" s="1" t="s">
        <v>9962</v>
      </c>
      <c r="D4529" s="1" t="s">
        <v>9607</v>
      </c>
      <c r="E4529" s="1" t="s">
        <v>10</v>
      </c>
      <c r="F4529" s="1" t="str">
        <f>IFERROR(__xludf.DUMMYFUNCTION("GOOGLETRANSLATE(C4529,""fr"",""en"")"),"#VALUE!")</f>
        <v>#VALUE!</v>
      </c>
    </row>
    <row r="4530" ht="15.75" customHeight="1">
      <c r="A4530" s="1" t="s">
        <v>1935</v>
      </c>
      <c r="B4530" s="1" t="s">
        <v>9963</v>
      </c>
      <c r="C4530" s="1" t="s">
        <v>9964</v>
      </c>
      <c r="D4530" s="1" t="s">
        <v>9607</v>
      </c>
      <c r="E4530" s="1" t="s">
        <v>10</v>
      </c>
      <c r="F4530" s="1" t="str">
        <f>IFERROR(__xludf.DUMMYFUNCTION("GOOGLETRANSLATE(C4530,""fr"",""en"")"),"#VALUE!")</f>
        <v>#VALUE!</v>
      </c>
    </row>
    <row r="4531" ht="15.75" customHeight="1">
      <c r="A4531" s="1" t="s">
        <v>1967</v>
      </c>
      <c r="B4531" s="1" t="s">
        <v>9965</v>
      </c>
      <c r="C4531" s="1" t="s">
        <v>9966</v>
      </c>
      <c r="D4531" s="1" t="s">
        <v>9607</v>
      </c>
      <c r="E4531" s="1" t="s">
        <v>10</v>
      </c>
      <c r="F4531" s="1" t="str">
        <f>IFERROR(__xludf.DUMMYFUNCTION("GOOGLETRANSLATE(C4531,""fr"",""en"")"),"#VALUE!")</f>
        <v>#VALUE!</v>
      </c>
    </row>
    <row r="4532" ht="15.75" customHeight="1">
      <c r="A4532" s="1" t="s">
        <v>1967</v>
      </c>
      <c r="B4532" s="1" t="s">
        <v>9967</v>
      </c>
      <c r="C4532" s="1" t="s">
        <v>9968</v>
      </c>
      <c r="D4532" s="1" t="s">
        <v>9607</v>
      </c>
      <c r="E4532" s="1" t="s">
        <v>10</v>
      </c>
      <c r="F4532" s="1" t="str">
        <f>IFERROR(__xludf.DUMMYFUNCTION("GOOGLETRANSLATE(C4532,""fr"",""en"")"),"#VALUE!")</f>
        <v>#VALUE!</v>
      </c>
    </row>
    <row r="4533" ht="15.75" customHeight="1">
      <c r="A4533" s="1" t="s">
        <v>1967</v>
      </c>
      <c r="B4533" s="1" t="s">
        <v>9969</v>
      </c>
      <c r="C4533" s="1" t="s">
        <v>9970</v>
      </c>
      <c r="D4533" s="1" t="s">
        <v>9607</v>
      </c>
      <c r="E4533" s="1" t="s">
        <v>10</v>
      </c>
      <c r="F4533" s="1" t="str">
        <f>IFERROR(__xludf.DUMMYFUNCTION("GOOGLETRANSLATE(C4533,""fr"",""en"")"),"#VALUE!")</f>
        <v>#VALUE!</v>
      </c>
    </row>
    <row r="4534" ht="15.75" customHeight="1">
      <c r="A4534" s="1" t="s">
        <v>1999</v>
      </c>
      <c r="B4534" s="1" t="s">
        <v>9971</v>
      </c>
      <c r="C4534" s="1" t="s">
        <v>9972</v>
      </c>
      <c r="D4534" s="1" t="s">
        <v>9607</v>
      </c>
      <c r="E4534" s="1" t="s">
        <v>10</v>
      </c>
      <c r="F4534" s="1" t="str">
        <f>IFERROR(__xludf.DUMMYFUNCTION("GOOGLETRANSLATE(C4534,""fr"",""en"")"),"#VALUE!")</f>
        <v>#VALUE!</v>
      </c>
    </row>
    <row r="4535" ht="15.75" customHeight="1">
      <c r="A4535" s="1" t="s">
        <v>1999</v>
      </c>
      <c r="B4535" s="1" t="s">
        <v>9973</v>
      </c>
      <c r="C4535" s="1" t="s">
        <v>9974</v>
      </c>
      <c r="D4535" s="1" t="s">
        <v>9607</v>
      </c>
      <c r="E4535" s="1" t="s">
        <v>10</v>
      </c>
      <c r="F4535" s="1" t="str">
        <f>IFERROR(__xludf.DUMMYFUNCTION("GOOGLETRANSLATE(C4535,""fr"",""en"")"),"#VALUE!")</f>
        <v>#VALUE!</v>
      </c>
    </row>
    <row r="4536" ht="15.75" customHeight="1">
      <c r="A4536" s="1" t="s">
        <v>2014</v>
      </c>
      <c r="B4536" s="1" t="s">
        <v>9975</v>
      </c>
      <c r="C4536" s="1" t="s">
        <v>9976</v>
      </c>
      <c r="D4536" s="1" t="s">
        <v>9607</v>
      </c>
      <c r="E4536" s="1" t="s">
        <v>10</v>
      </c>
      <c r="F4536" s="1" t="str">
        <f>IFERROR(__xludf.DUMMYFUNCTION("GOOGLETRANSLATE(C4536,""fr"",""en"")"),"#VALUE!")</f>
        <v>#VALUE!</v>
      </c>
    </row>
    <row r="4537" ht="15.75" customHeight="1">
      <c r="A4537" s="1" t="s">
        <v>2019</v>
      </c>
      <c r="B4537" s="1" t="s">
        <v>9977</v>
      </c>
      <c r="C4537" s="1" t="s">
        <v>9978</v>
      </c>
      <c r="D4537" s="1" t="s">
        <v>9607</v>
      </c>
      <c r="E4537" s="1" t="s">
        <v>10</v>
      </c>
      <c r="F4537" s="1" t="str">
        <f>IFERROR(__xludf.DUMMYFUNCTION("GOOGLETRANSLATE(C4537,""fr"",""en"")"),"#VALUE!")</f>
        <v>#VALUE!</v>
      </c>
    </row>
    <row r="4538" ht="15.75" customHeight="1">
      <c r="A4538" s="1" t="s">
        <v>2030</v>
      </c>
      <c r="B4538" s="1" t="s">
        <v>9979</v>
      </c>
      <c r="C4538" s="1" t="s">
        <v>9980</v>
      </c>
      <c r="D4538" s="1" t="s">
        <v>9607</v>
      </c>
      <c r="E4538" s="1" t="s">
        <v>10</v>
      </c>
      <c r="F4538" s="1" t="str">
        <f>IFERROR(__xludf.DUMMYFUNCTION("GOOGLETRANSLATE(C4538,""fr"",""en"")"),"#VALUE!")</f>
        <v>#VALUE!</v>
      </c>
    </row>
    <row r="4539" ht="15.75" customHeight="1">
      <c r="A4539" s="1" t="s">
        <v>2030</v>
      </c>
      <c r="B4539" s="1" t="s">
        <v>9981</v>
      </c>
      <c r="C4539" s="1" t="s">
        <v>9982</v>
      </c>
      <c r="D4539" s="1" t="s">
        <v>9607</v>
      </c>
      <c r="E4539" s="1" t="s">
        <v>10</v>
      </c>
      <c r="F4539" s="1" t="str">
        <f>IFERROR(__xludf.DUMMYFUNCTION("GOOGLETRANSLATE(C4539,""fr"",""en"")"),"#VALUE!")</f>
        <v>#VALUE!</v>
      </c>
    </row>
    <row r="4540" ht="15.75" customHeight="1">
      <c r="A4540" s="1" t="s">
        <v>2043</v>
      </c>
      <c r="B4540" s="1" t="s">
        <v>9983</v>
      </c>
      <c r="C4540" s="1" t="s">
        <v>9984</v>
      </c>
      <c r="D4540" s="1" t="s">
        <v>9607</v>
      </c>
      <c r="E4540" s="1" t="s">
        <v>10</v>
      </c>
      <c r="F4540" s="1" t="str">
        <f>IFERROR(__xludf.DUMMYFUNCTION("GOOGLETRANSLATE(C4540,""fr"",""en"")"),"#VALUE!")</f>
        <v>#VALUE!</v>
      </c>
    </row>
    <row r="4541" ht="15.75" customHeight="1">
      <c r="A4541" s="1" t="s">
        <v>2058</v>
      </c>
      <c r="B4541" s="1" t="s">
        <v>9985</v>
      </c>
      <c r="C4541" s="1" t="s">
        <v>9986</v>
      </c>
      <c r="D4541" s="1" t="s">
        <v>9607</v>
      </c>
      <c r="E4541" s="1" t="s">
        <v>10</v>
      </c>
      <c r="F4541" s="1" t="str">
        <f>IFERROR(__xludf.DUMMYFUNCTION("GOOGLETRANSLATE(C4541,""fr"",""en"")"),"#VALUE!")</f>
        <v>#VALUE!</v>
      </c>
    </row>
    <row r="4542" ht="15.75" customHeight="1">
      <c r="A4542" s="1" t="s">
        <v>2058</v>
      </c>
      <c r="B4542" s="1" t="s">
        <v>9987</v>
      </c>
      <c r="C4542" s="1" t="s">
        <v>9988</v>
      </c>
      <c r="D4542" s="1" t="s">
        <v>9607</v>
      </c>
      <c r="E4542" s="1" t="s">
        <v>10</v>
      </c>
      <c r="F4542" s="1" t="str">
        <f>IFERROR(__xludf.DUMMYFUNCTION("GOOGLETRANSLATE(C4542,""fr"",""en"")"),"#VALUE!")</f>
        <v>#VALUE!</v>
      </c>
    </row>
    <row r="4543" ht="15.75" customHeight="1">
      <c r="A4543" s="1" t="s">
        <v>2058</v>
      </c>
      <c r="B4543" s="1" t="s">
        <v>9989</v>
      </c>
      <c r="C4543" s="1" t="s">
        <v>9990</v>
      </c>
      <c r="D4543" s="1" t="s">
        <v>9607</v>
      </c>
      <c r="E4543" s="1" t="s">
        <v>10</v>
      </c>
      <c r="F4543" s="1" t="str">
        <f>IFERROR(__xludf.DUMMYFUNCTION("GOOGLETRANSLATE(C4543,""fr"",""en"")"),"#VALUE!")</f>
        <v>#VALUE!</v>
      </c>
    </row>
    <row r="4544" ht="15.75" customHeight="1">
      <c r="A4544" s="1" t="s">
        <v>2058</v>
      </c>
      <c r="B4544" s="1" t="s">
        <v>9991</v>
      </c>
      <c r="C4544" s="1" t="s">
        <v>9992</v>
      </c>
      <c r="D4544" s="1" t="s">
        <v>9607</v>
      </c>
      <c r="E4544" s="1" t="s">
        <v>10</v>
      </c>
      <c r="F4544" s="1" t="str">
        <f>IFERROR(__xludf.DUMMYFUNCTION("GOOGLETRANSLATE(C4544,""fr"",""en"")"),"#VALUE!")</f>
        <v>#VALUE!</v>
      </c>
    </row>
    <row r="4545" ht="15.75" customHeight="1">
      <c r="A4545" s="1" t="s">
        <v>2077</v>
      </c>
      <c r="B4545" s="1" t="s">
        <v>9993</v>
      </c>
      <c r="C4545" s="1" t="s">
        <v>9994</v>
      </c>
      <c r="D4545" s="1" t="s">
        <v>9607</v>
      </c>
      <c r="E4545" s="1" t="s">
        <v>10</v>
      </c>
      <c r="F4545" s="1" t="str">
        <f>IFERROR(__xludf.DUMMYFUNCTION("GOOGLETRANSLATE(C4545,""fr"",""en"")"),"#VALUE!")</f>
        <v>#VALUE!</v>
      </c>
    </row>
    <row r="4546" ht="15.75" customHeight="1">
      <c r="A4546" s="1" t="s">
        <v>2115</v>
      </c>
      <c r="B4546" s="1" t="s">
        <v>9995</v>
      </c>
      <c r="C4546" s="1" t="s">
        <v>9996</v>
      </c>
      <c r="D4546" s="1" t="s">
        <v>9607</v>
      </c>
      <c r="E4546" s="1" t="s">
        <v>10</v>
      </c>
      <c r="F4546" s="1" t="str">
        <f>IFERROR(__xludf.DUMMYFUNCTION("GOOGLETRANSLATE(C4546,""fr"",""en"")"),"I am satisfied with the fast and effective service. The price are correct. With the internet inquire or have a document C, is easy, thank you all for your work")</f>
        <v>I am satisfied with the fast and effective service. The price are correct. With the internet inquire or have a document C, is easy, thank you all for your work</v>
      </c>
    </row>
    <row r="4547" ht="15.75" customHeight="1">
      <c r="A4547" s="1" t="s">
        <v>2132</v>
      </c>
      <c r="B4547" s="1" t="s">
        <v>9997</v>
      </c>
      <c r="C4547" s="1" t="s">
        <v>9998</v>
      </c>
      <c r="D4547" s="1" t="s">
        <v>9607</v>
      </c>
      <c r="E4547" s="1" t="s">
        <v>10</v>
      </c>
      <c r="F4547" s="1" t="str">
        <f>IFERROR(__xludf.DUMMYFUNCTION("GOOGLETRANSLATE(C4547,""fr"",""en"")"),"#VALUE!")</f>
        <v>#VALUE!</v>
      </c>
    </row>
    <row r="4548" ht="15.75" customHeight="1">
      <c r="A4548" s="1" t="s">
        <v>2151</v>
      </c>
      <c r="B4548" s="1" t="s">
        <v>9999</v>
      </c>
      <c r="C4548" s="1" t="s">
        <v>10000</v>
      </c>
      <c r="D4548" s="1" t="s">
        <v>9607</v>
      </c>
      <c r="E4548" s="1" t="s">
        <v>10</v>
      </c>
      <c r="F4548" s="1" t="str">
        <f>IFERROR(__xludf.DUMMYFUNCTION("GOOGLETRANSLATE(C4548,""fr"",""en"")"),"#VALUE!")</f>
        <v>#VALUE!</v>
      </c>
    </row>
    <row r="4549" ht="15.75" customHeight="1">
      <c r="A4549" s="1" t="s">
        <v>2151</v>
      </c>
      <c r="B4549" s="1" t="s">
        <v>10001</v>
      </c>
      <c r="C4549" s="1" t="s">
        <v>10002</v>
      </c>
      <c r="D4549" s="1" t="s">
        <v>9607</v>
      </c>
      <c r="E4549" s="1" t="s">
        <v>10</v>
      </c>
      <c r="F4549" s="1" t="str">
        <f>IFERROR(__xludf.DUMMYFUNCTION("GOOGLETRANSLATE(C4549,""fr"",""en"")"),"#VALUE!")</f>
        <v>#VALUE!</v>
      </c>
    </row>
    <row r="4550" ht="15.75" customHeight="1">
      <c r="A4550" s="1" t="s">
        <v>2162</v>
      </c>
      <c r="B4550" s="1" t="s">
        <v>10003</v>
      </c>
      <c r="C4550" s="1" t="s">
        <v>10004</v>
      </c>
      <c r="D4550" s="1" t="s">
        <v>9607</v>
      </c>
      <c r="E4550" s="1" t="s">
        <v>10</v>
      </c>
      <c r="F4550" s="1" t="str">
        <f>IFERROR(__xludf.DUMMYFUNCTION("GOOGLETRANSLATE(C4550,""fr"",""en"")"),"#VALUE!")</f>
        <v>#VALUE!</v>
      </c>
    </row>
    <row r="4551" ht="15.75" customHeight="1">
      <c r="A4551" s="1" t="s">
        <v>6580</v>
      </c>
      <c r="B4551" s="1" t="s">
        <v>10005</v>
      </c>
      <c r="C4551" s="1" t="s">
        <v>10006</v>
      </c>
      <c r="D4551" s="1" t="s">
        <v>9607</v>
      </c>
      <c r="E4551" s="1" t="s">
        <v>10</v>
      </c>
      <c r="F4551" s="1" t="str">
        <f>IFERROR(__xludf.DUMMYFUNCTION("GOOGLETRANSLATE(C4551,""fr"",""en"")"),"#VALUE!")</f>
        <v>#VALUE!</v>
      </c>
    </row>
    <row r="4552" ht="15.75" customHeight="1">
      <c r="A4552" s="1" t="s">
        <v>2203</v>
      </c>
      <c r="B4552" s="1" t="s">
        <v>10007</v>
      </c>
      <c r="C4552" s="1" t="s">
        <v>10008</v>
      </c>
      <c r="D4552" s="1" t="s">
        <v>9607</v>
      </c>
      <c r="E4552" s="1" t="s">
        <v>10</v>
      </c>
      <c r="F4552" s="1" t="str">
        <f>IFERROR(__xludf.DUMMYFUNCTION("GOOGLETRANSLATE(C4552,""fr"",""en"")"),"#VALUE!")</f>
        <v>#VALUE!</v>
      </c>
    </row>
    <row r="4553" ht="15.75" customHeight="1">
      <c r="A4553" s="1" t="s">
        <v>2208</v>
      </c>
      <c r="B4553" s="1" t="s">
        <v>10009</v>
      </c>
      <c r="C4553" s="1" t="s">
        <v>10010</v>
      </c>
      <c r="D4553" s="1" t="s">
        <v>9607</v>
      </c>
      <c r="E4553" s="1" t="s">
        <v>10</v>
      </c>
      <c r="F4553" s="1" t="str">
        <f>IFERROR(__xludf.DUMMYFUNCTION("GOOGLETRANSLATE(C4553,""fr"",""en"")"),"#VALUE!")</f>
        <v>#VALUE!</v>
      </c>
    </row>
    <row r="4554" ht="15.75" customHeight="1">
      <c r="A4554" s="1" t="s">
        <v>2221</v>
      </c>
      <c r="B4554" s="1" t="s">
        <v>10011</v>
      </c>
      <c r="C4554" s="1" t="s">
        <v>10012</v>
      </c>
      <c r="D4554" s="1" t="s">
        <v>9607</v>
      </c>
      <c r="E4554" s="1" t="s">
        <v>10</v>
      </c>
      <c r="F4554" s="1" t="str">
        <f>IFERROR(__xludf.DUMMYFUNCTION("GOOGLETRANSLATE(C4554,""fr"",""en"")"),"#VALUE!")</f>
        <v>#VALUE!</v>
      </c>
    </row>
    <row r="4555" ht="15.75" customHeight="1">
      <c r="A4555" s="1" t="s">
        <v>2221</v>
      </c>
      <c r="B4555" s="1" t="s">
        <v>10011</v>
      </c>
      <c r="C4555" s="1" t="s">
        <v>10012</v>
      </c>
      <c r="D4555" s="1" t="s">
        <v>9607</v>
      </c>
      <c r="E4555" s="1" t="s">
        <v>10</v>
      </c>
      <c r="F4555" s="1" t="str">
        <f>IFERROR(__xludf.DUMMYFUNCTION("GOOGLETRANSLATE(C4555,""fr"",""en"")"),"#VALUE!")</f>
        <v>#VALUE!</v>
      </c>
    </row>
    <row r="4556" ht="15.75" customHeight="1">
      <c r="A4556" s="1" t="s">
        <v>2221</v>
      </c>
      <c r="B4556" s="1" t="s">
        <v>9877</v>
      </c>
      <c r="C4556" s="1" t="s">
        <v>10013</v>
      </c>
      <c r="D4556" s="1" t="s">
        <v>9607</v>
      </c>
      <c r="E4556" s="1" t="s">
        <v>10</v>
      </c>
      <c r="F4556" s="1" t="str">
        <f>IFERROR(__xludf.DUMMYFUNCTION("GOOGLETRANSLATE(C4556,""fr"",""en"")"),"#VALUE!")</f>
        <v>#VALUE!</v>
      </c>
    </row>
    <row r="4557" ht="15.75" customHeight="1">
      <c r="A4557" s="1" t="s">
        <v>2244</v>
      </c>
      <c r="B4557" s="1" t="s">
        <v>10014</v>
      </c>
      <c r="C4557" s="1" t="s">
        <v>10015</v>
      </c>
      <c r="D4557" s="1" t="s">
        <v>9607</v>
      </c>
      <c r="E4557" s="1" t="s">
        <v>10</v>
      </c>
      <c r="F4557" s="1" t="str">
        <f>IFERROR(__xludf.DUMMYFUNCTION("GOOGLETRANSLATE(C4557,""fr"",""en"")"),"#VALUE!")</f>
        <v>#VALUE!</v>
      </c>
    </row>
    <row r="4558" ht="15.75" customHeight="1">
      <c r="A4558" s="1" t="s">
        <v>2244</v>
      </c>
      <c r="B4558" s="1" t="s">
        <v>10016</v>
      </c>
      <c r="C4558" s="1" t="s">
        <v>10017</v>
      </c>
      <c r="D4558" s="1" t="s">
        <v>9607</v>
      </c>
      <c r="E4558" s="1" t="s">
        <v>10</v>
      </c>
      <c r="F4558" s="1" t="str">
        <f>IFERROR(__xludf.DUMMYFUNCTION("GOOGLETRANSLATE(C4558,""fr"",""en"")"),"#VALUE!")</f>
        <v>#VALUE!</v>
      </c>
    </row>
    <row r="4559" ht="15.75" customHeight="1">
      <c r="A4559" s="1" t="s">
        <v>2244</v>
      </c>
      <c r="B4559" s="1" t="s">
        <v>10018</v>
      </c>
      <c r="C4559" s="1" t="s">
        <v>10019</v>
      </c>
      <c r="D4559" s="1" t="s">
        <v>9607</v>
      </c>
      <c r="E4559" s="1" t="s">
        <v>10</v>
      </c>
      <c r="F4559" s="1" t="str">
        <f>IFERROR(__xludf.DUMMYFUNCTION("GOOGLETRANSLATE(C4559,""fr"",""en"")"),"#VALUE!")</f>
        <v>#VALUE!</v>
      </c>
    </row>
    <row r="4560" ht="15.75" customHeight="1">
      <c r="A4560" s="1" t="s">
        <v>2297</v>
      </c>
      <c r="B4560" s="1" t="s">
        <v>10020</v>
      </c>
      <c r="C4560" s="1" t="s">
        <v>10021</v>
      </c>
      <c r="D4560" s="1" t="s">
        <v>9607</v>
      </c>
      <c r="E4560" s="1" t="s">
        <v>10</v>
      </c>
      <c r="F4560" s="1" t="str">
        <f>IFERROR(__xludf.DUMMYFUNCTION("GOOGLETRANSLATE(C4560,""fr"",""en"")"),"#VALUE!")</f>
        <v>#VALUE!</v>
      </c>
    </row>
    <row r="4561" ht="15.75" customHeight="1">
      <c r="A4561" s="1" t="s">
        <v>2297</v>
      </c>
      <c r="B4561" s="1" t="s">
        <v>10022</v>
      </c>
      <c r="C4561" s="1" t="s">
        <v>10023</v>
      </c>
      <c r="D4561" s="1" t="s">
        <v>9607</v>
      </c>
      <c r="E4561" s="1" t="s">
        <v>10</v>
      </c>
      <c r="F4561" s="1" t="str">
        <f>IFERROR(__xludf.DUMMYFUNCTION("GOOGLETRANSLATE(C4561,""fr"",""en"")"),"#VALUE!")</f>
        <v>#VALUE!</v>
      </c>
    </row>
    <row r="4562" ht="15.75" customHeight="1">
      <c r="A4562" s="1" t="s">
        <v>2328</v>
      </c>
      <c r="B4562" s="1" t="s">
        <v>10024</v>
      </c>
      <c r="C4562" s="1" t="s">
        <v>10025</v>
      </c>
      <c r="D4562" s="1" t="s">
        <v>9607</v>
      </c>
      <c r="E4562" s="1" t="s">
        <v>10</v>
      </c>
      <c r="F4562" s="1" t="str">
        <f>IFERROR(__xludf.DUMMYFUNCTION("GOOGLETRANSLATE(C4562,""fr"",""en"")"),"#VALUE!")</f>
        <v>#VALUE!</v>
      </c>
    </row>
    <row r="4563" ht="15.75" customHeight="1">
      <c r="A4563" s="1" t="s">
        <v>2347</v>
      </c>
      <c r="B4563" s="1" t="s">
        <v>10026</v>
      </c>
      <c r="C4563" s="1" t="s">
        <v>10027</v>
      </c>
      <c r="D4563" s="1" t="s">
        <v>9607</v>
      </c>
      <c r="E4563" s="1" t="s">
        <v>10</v>
      </c>
      <c r="F4563" s="1" t="str">
        <f>IFERROR(__xludf.DUMMYFUNCTION("GOOGLETRANSLATE(C4563,""fr"",""en"")"),"#VALUE!")</f>
        <v>#VALUE!</v>
      </c>
    </row>
    <row r="4564" ht="15.75" customHeight="1">
      <c r="A4564" s="1" t="s">
        <v>2362</v>
      </c>
      <c r="B4564" s="1" t="s">
        <v>10028</v>
      </c>
      <c r="C4564" s="1" t="s">
        <v>10029</v>
      </c>
      <c r="D4564" s="1" t="s">
        <v>9607</v>
      </c>
      <c r="E4564" s="1" t="s">
        <v>10</v>
      </c>
      <c r="F4564" s="1" t="str">
        <f>IFERROR(__xludf.DUMMYFUNCTION("GOOGLETRANSLATE(C4564,""fr"",""en"")"),"#VALUE!")</f>
        <v>#VALUE!</v>
      </c>
    </row>
    <row r="4565" ht="15.75" customHeight="1">
      <c r="A4565" s="1" t="s">
        <v>2377</v>
      </c>
      <c r="B4565" s="1" t="s">
        <v>10030</v>
      </c>
      <c r="C4565" s="1" t="s">
        <v>10031</v>
      </c>
      <c r="D4565" s="1" t="s">
        <v>9607</v>
      </c>
      <c r="E4565" s="1" t="s">
        <v>10</v>
      </c>
      <c r="F4565" s="1" t="str">
        <f>IFERROR(__xludf.DUMMYFUNCTION("GOOGLETRANSLATE(C4565,""fr"",""en"")"),"#VALUE!")</f>
        <v>#VALUE!</v>
      </c>
    </row>
    <row r="4566" ht="15.75" customHeight="1">
      <c r="A4566" s="1" t="s">
        <v>2396</v>
      </c>
      <c r="B4566" s="1" t="s">
        <v>10032</v>
      </c>
      <c r="C4566" s="1" t="s">
        <v>10033</v>
      </c>
      <c r="D4566" s="1" t="s">
        <v>9607</v>
      </c>
      <c r="E4566" s="1" t="s">
        <v>10</v>
      </c>
      <c r="F4566" s="1" t="str">
        <f>IFERROR(__xludf.DUMMYFUNCTION("GOOGLETRANSLATE(C4566,""fr"",""en"")"),"#VALUE!")</f>
        <v>#VALUE!</v>
      </c>
    </row>
    <row r="4567" ht="15.75" customHeight="1">
      <c r="A4567" s="1" t="s">
        <v>2417</v>
      </c>
      <c r="B4567" s="1" t="s">
        <v>10034</v>
      </c>
      <c r="C4567" s="1" t="s">
        <v>10035</v>
      </c>
      <c r="D4567" s="1" t="s">
        <v>9607</v>
      </c>
      <c r="E4567" s="1" t="s">
        <v>10</v>
      </c>
      <c r="F4567" s="1" t="str">
        <f>IFERROR(__xludf.DUMMYFUNCTION("GOOGLETRANSLATE(C4567,""fr"",""en"")"),"#VALUE!")</f>
        <v>#VALUE!</v>
      </c>
    </row>
    <row r="4568" ht="15.75" customHeight="1">
      <c r="A4568" s="1" t="s">
        <v>2417</v>
      </c>
      <c r="B4568" s="1" t="s">
        <v>10036</v>
      </c>
      <c r="C4568" s="1" t="s">
        <v>10037</v>
      </c>
      <c r="D4568" s="1" t="s">
        <v>9607</v>
      </c>
      <c r="E4568" s="1" t="s">
        <v>10</v>
      </c>
      <c r="F4568" s="1" t="str">
        <f>IFERROR(__xludf.DUMMYFUNCTION("GOOGLETRANSLATE(C4568,""fr"",""en"")"),"#VALUE!")</f>
        <v>#VALUE!</v>
      </c>
    </row>
    <row r="4569" ht="15.75" customHeight="1">
      <c r="A4569" s="1" t="s">
        <v>2454</v>
      </c>
      <c r="B4569" s="1" t="s">
        <v>10038</v>
      </c>
      <c r="C4569" s="1" t="s">
        <v>10039</v>
      </c>
      <c r="D4569" s="1" t="s">
        <v>9607</v>
      </c>
      <c r="E4569" s="1" t="s">
        <v>10</v>
      </c>
      <c r="F4569" s="1" t="str">
        <f>IFERROR(__xludf.DUMMYFUNCTION("GOOGLETRANSLATE(C4569,""fr"",""en"")"),"#VALUE!")</f>
        <v>#VALUE!</v>
      </c>
    </row>
    <row r="4570" ht="15.75" customHeight="1">
      <c r="A4570" s="1" t="s">
        <v>2454</v>
      </c>
      <c r="B4570" s="1" t="s">
        <v>10040</v>
      </c>
      <c r="C4570" s="1" t="s">
        <v>10041</v>
      </c>
      <c r="D4570" s="1" t="s">
        <v>9607</v>
      </c>
      <c r="E4570" s="1" t="s">
        <v>10</v>
      </c>
      <c r="F4570" s="1" t="str">
        <f>IFERROR(__xludf.DUMMYFUNCTION("GOOGLETRANSLATE(C4570,""fr"",""en"")"),"#VALUE!")</f>
        <v>#VALUE!</v>
      </c>
    </row>
    <row r="4571" ht="15.75" customHeight="1">
      <c r="A4571" s="1" t="s">
        <v>2474</v>
      </c>
      <c r="B4571" s="1" t="s">
        <v>10042</v>
      </c>
      <c r="C4571" s="1" t="s">
        <v>10043</v>
      </c>
      <c r="D4571" s="1" t="s">
        <v>9607</v>
      </c>
      <c r="E4571" s="1" t="s">
        <v>10</v>
      </c>
      <c r="F4571" s="1" t="str">
        <f>IFERROR(__xludf.DUMMYFUNCTION("GOOGLETRANSLATE(C4571,""fr"",""en"")"),"#VALUE!")</f>
        <v>#VALUE!</v>
      </c>
    </row>
    <row r="4572" ht="15.75" customHeight="1">
      <c r="A4572" s="1" t="s">
        <v>2506</v>
      </c>
      <c r="B4572" s="1" t="s">
        <v>10044</v>
      </c>
      <c r="C4572" s="1" t="s">
        <v>10045</v>
      </c>
      <c r="D4572" s="1" t="s">
        <v>9607</v>
      </c>
      <c r="E4572" s="1" t="s">
        <v>10</v>
      </c>
      <c r="F4572" s="1" t="str">
        <f>IFERROR(__xludf.DUMMYFUNCTION("GOOGLETRANSLATE(C4572,""fr"",""en"")"),"#VALUE!")</f>
        <v>#VALUE!</v>
      </c>
    </row>
    <row r="4573" ht="15.75" customHeight="1">
      <c r="A4573" s="1" t="s">
        <v>2515</v>
      </c>
      <c r="B4573" s="1" t="s">
        <v>10046</v>
      </c>
      <c r="C4573" s="1" t="s">
        <v>10047</v>
      </c>
      <c r="D4573" s="1" t="s">
        <v>9607</v>
      </c>
      <c r="E4573" s="1" t="s">
        <v>10</v>
      </c>
      <c r="F4573" s="1" t="str">
        <f>IFERROR(__xludf.DUMMYFUNCTION("GOOGLETRANSLATE(C4573,""fr"",""en"")"),"#VALUE!")</f>
        <v>#VALUE!</v>
      </c>
    </row>
    <row r="4574" ht="15.75" customHeight="1">
      <c r="A4574" s="1" t="s">
        <v>2545</v>
      </c>
      <c r="B4574" s="1" t="s">
        <v>10048</v>
      </c>
      <c r="C4574" s="1" t="s">
        <v>10049</v>
      </c>
      <c r="D4574" s="1" t="s">
        <v>9607</v>
      </c>
      <c r="E4574" s="1" t="s">
        <v>10</v>
      </c>
      <c r="F4574" s="1" t="str">
        <f>IFERROR(__xludf.DUMMYFUNCTION("GOOGLETRANSLATE(C4574,""fr"",""en"")"),"#VALUE!")</f>
        <v>#VALUE!</v>
      </c>
    </row>
    <row r="4575" ht="15.75" customHeight="1">
      <c r="A4575" s="1" t="s">
        <v>2545</v>
      </c>
      <c r="B4575" s="1" t="s">
        <v>10050</v>
      </c>
      <c r="C4575" s="1" t="s">
        <v>10051</v>
      </c>
      <c r="D4575" s="1" t="s">
        <v>9607</v>
      </c>
      <c r="E4575" s="1" t="s">
        <v>10</v>
      </c>
      <c r="F4575" s="1" t="str">
        <f>IFERROR(__xludf.DUMMYFUNCTION("GOOGLETRANSLATE(C4575,""fr"",""en"")"),"#VALUE!")</f>
        <v>#VALUE!</v>
      </c>
    </row>
    <row r="4576" ht="15.75" customHeight="1">
      <c r="A4576" s="1" t="s">
        <v>2554</v>
      </c>
      <c r="B4576" s="1" t="s">
        <v>10052</v>
      </c>
      <c r="C4576" s="1" t="s">
        <v>10053</v>
      </c>
      <c r="D4576" s="1" t="s">
        <v>9607</v>
      </c>
      <c r="E4576" s="1" t="s">
        <v>10</v>
      </c>
      <c r="F4576" s="1" t="str">
        <f>IFERROR(__xludf.DUMMYFUNCTION("GOOGLETRANSLATE(C4576,""fr"",""en"")"),"#VALUE!")</f>
        <v>#VALUE!</v>
      </c>
    </row>
    <row r="4577" ht="15.75" customHeight="1">
      <c r="A4577" s="1" t="s">
        <v>2595</v>
      </c>
      <c r="B4577" s="1" t="s">
        <v>10054</v>
      </c>
      <c r="C4577" s="1" t="s">
        <v>10055</v>
      </c>
      <c r="D4577" s="1" t="s">
        <v>9607</v>
      </c>
      <c r="E4577" s="1" t="s">
        <v>10</v>
      </c>
      <c r="F4577" s="1" t="str">
        <f>IFERROR(__xludf.DUMMYFUNCTION("GOOGLETRANSLATE(C4577,""fr"",""en"")"),"#VALUE!")</f>
        <v>#VALUE!</v>
      </c>
    </row>
    <row r="4578" ht="15.75" customHeight="1">
      <c r="A4578" s="1" t="s">
        <v>2675</v>
      </c>
      <c r="B4578" s="1" t="s">
        <v>10056</v>
      </c>
      <c r="C4578" s="1" t="s">
        <v>10057</v>
      </c>
      <c r="D4578" s="1" t="s">
        <v>9607</v>
      </c>
      <c r="E4578" s="1" t="s">
        <v>10</v>
      </c>
      <c r="F4578" s="1" t="str">
        <f>IFERROR(__xludf.DUMMYFUNCTION("GOOGLETRANSLATE(C4578,""fr"",""en"")"),"#VALUE!")</f>
        <v>#VALUE!</v>
      </c>
    </row>
    <row r="4579" ht="15.75" customHeight="1">
      <c r="A4579" s="1" t="s">
        <v>2692</v>
      </c>
      <c r="B4579" s="1" t="s">
        <v>10058</v>
      </c>
      <c r="C4579" s="1" t="s">
        <v>10059</v>
      </c>
      <c r="D4579" s="1" t="s">
        <v>9607</v>
      </c>
      <c r="E4579" s="1" t="s">
        <v>10</v>
      </c>
      <c r="F4579" s="1" t="str">
        <f>IFERROR(__xludf.DUMMYFUNCTION("GOOGLETRANSLATE(C4579,""fr"",""en"")"),"#VALUE!")</f>
        <v>#VALUE!</v>
      </c>
    </row>
    <row r="4580" ht="15.75" customHeight="1">
      <c r="A4580" s="1" t="s">
        <v>2715</v>
      </c>
      <c r="B4580" s="1" t="s">
        <v>10060</v>
      </c>
      <c r="C4580" s="1" t="s">
        <v>10061</v>
      </c>
      <c r="D4580" s="1" t="s">
        <v>9607</v>
      </c>
      <c r="E4580" s="1" t="s">
        <v>10</v>
      </c>
      <c r="F4580" s="1" t="str">
        <f>IFERROR(__xludf.DUMMYFUNCTION("GOOGLETRANSLATE(C4580,""fr"",""en"")"),"#VALUE!")</f>
        <v>#VALUE!</v>
      </c>
    </row>
    <row r="4581" ht="15.75" customHeight="1">
      <c r="A4581" s="1" t="s">
        <v>2715</v>
      </c>
      <c r="B4581" s="1" t="s">
        <v>10062</v>
      </c>
      <c r="C4581" s="1" t="s">
        <v>10063</v>
      </c>
      <c r="D4581" s="1" t="s">
        <v>9607</v>
      </c>
      <c r="E4581" s="1" t="s">
        <v>10</v>
      </c>
      <c r="F4581" s="1" t="str">
        <f>IFERROR(__xludf.DUMMYFUNCTION("GOOGLETRANSLATE(C4581,""fr"",""en"")"),"#VALUE!")</f>
        <v>#VALUE!</v>
      </c>
    </row>
    <row r="4582" ht="15.75" customHeight="1">
      <c r="A4582" s="1" t="s">
        <v>2763</v>
      </c>
      <c r="B4582" s="1" t="s">
        <v>10064</v>
      </c>
      <c r="C4582" s="1" t="s">
        <v>10065</v>
      </c>
      <c r="D4582" s="1" t="s">
        <v>9607</v>
      </c>
      <c r="E4582" s="1" t="s">
        <v>10</v>
      </c>
      <c r="F4582" s="1" t="str">
        <f>IFERROR(__xludf.DUMMYFUNCTION("GOOGLETRANSLATE(C4582,""fr"",""en"")"),"#VALUE!")</f>
        <v>#VALUE!</v>
      </c>
    </row>
    <row r="4583" ht="15.75" customHeight="1">
      <c r="A4583" s="1" t="s">
        <v>2856</v>
      </c>
      <c r="B4583" s="1" t="s">
        <v>10066</v>
      </c>
      <c r="C4583" s="1" t="s">
        <v>10067</v>
      </c>
      <c r="D4583" s="1" t="s">
        <v>9607</v>
      </c>
      <c r="E4583" s="1" t="s">
        <v>10</v>
      </c>
      <c r="F4583" s="1" t="str">
        <f>IFERROR(__xludf.DUMMYFUNCTION("GOOGLETRANSLATE(C4583,""fr"",""en"")"),"#VALUE!")</f>
        <v>#VALUE!</v>
      </c>
    </row>
    <row r="4584" ht="15.75" customHeight="1">
      <c r="A4584" s="1" t="s">
        <v>2884</v>
      </c>
      <c r="B4584" s="1" t="s">
        <v>10068</v>
      </c>
      <c r="C4584" s="1" t="s">
        <v>10069</v>
      </c>
      <c r="D4584" s="1" t="s">
        <v>9607</v>
      </c>
      <c r="E4584" s="1" t="s">
        <v>10</v>
      </c>
      <c r="F4584" s="1" t="str">
        <f>IFERROR(__xludf.DUMMYFUNCTION("GOOGLETRANSLATE(C4584,""fr"",""en"")"),"#VALUE!")</f>
        <v>#VALUE!</v>
      </c>
    </row>
    <row r="4585" ht="15.75" customHeight="1">
      <c r="A4585" s="1" t="s">
        <v>2884</v>
      </c>
      <c r="B4585" s="1" t="s">
        <v>10070</v>
      </c>
      <c r="C4585" s="1" t="s">
        <v>10071</v>
      </c>
      <c r="D4585" s="1" t="s">
        <v>9607</v>
      </c>
      <c r="E4585" s="1" t="s">
        <v>10</v>
      </c>
      <c r="F4585" s="1" t="str">
        <f>IFERROR(__xludf.DUMMYFUNCTION("GOOGLETRANSLATE(C4585,""fr"",""en"")"),"#VALUE!")</f>
        <v>#VALUE!</v>
      </c>
    </row>
    <row r="4586" ht="15.75" customHeight="1">
      <c r="A4586" s="1" t="s">
        <v>7695</v>
      </c>
      <c r="B4586" s="1" t="s">
        <v>10072</v>
      </c>
      <c r="C4586" s="1" t="s">
        <v>10073</v>
      </c>
      <c r="D4586" s="1" t="s">
        <v>9607</v>
      </c>
      <c r="E4586" s="1" t="s">
        <v>10</v>
      </c>
      <c r="F4586" s="1" t="str">
        <f>IFERROR(__xludf.DUMMYFUNCTION("GOOGLETRANSLATE(C4586,""fr"",""en"")"),"#VALUE!")</f>
        <v>#VALUE!</v>
      </c>
    </row>
    <row r="4587" ht="15.75" customHeight="1">
      <c r="A4587" s="1" t="s">
        <v>7737</v>
      </c>
      <c r="B4587" s="1" t="s">
        <v>10074</v>
      </c>
      <c r="C4587" s="1" t="s">
        <v>10075</v>
      </c>
      <c r="D4587" s="1" t="s">
        <v>9607</v>
      </c>
      <c r="E4587" s="1" t="s">
        <v>10</v>
      </c>
      <c r="F4587" s="1" t="str">
        <f>IFERROR(__xludf.DUMMYFUNCTION("GOOGLETRANSLATE(C4587,""fr"",""en"")"),"#VALUE!")</f>
        <v>#VALUE!</v>
      </c>
    </row>
    <row r="4588" ht="15.75" customHeight="1">
      <c r="A4588" s="1" t="s">
        <v>7737</v>
      </c>
      <c r="B4588" s="1" t="s">
        <v>10076</v>
      </c>
      <c r="C4588" s="1" t="s">
        <v>10077</v>
      </c>
      <c r="D4588" s="1" t="s">
        <v>9607</v>
      </c>
      <c r="E4588" s="1" t="s">
        <v>10</v>
      </c>
      <c r="F4588" s="1" t="str">
        <f>IFERROR(__xludf.DUMMYFUNCTION("GOOGLETRANSLATE(C4588,""fr"",""en"")"),"#VALUE!")</f>
        <v>#VALUE!</v>
      </c>
    </row>
    <row r="4589" ht="15.75" customHeight="1">
      <c r="A4589" s="1" t="s">
        <v>3040</v>
      </c>
      <c r="B4589" s="1" t="s">
        <v>10078</v>
      </c>
      <c r="C4589" s="1" t="s">
        <v>10079</v>
      </c>
      <c r="D4589" s="1" t="s">
        <v>9607</v>
      </c>
      <c r="E4589" s="1" t="s">
        <v>10</v>
      </c>
      <c r="F4589" s="1" t="str">
        <f>IFERROR(__xludf.DUMMYFUNCTION("GOOGLETRANSLATE(C4589,""fr"",""en"")"),"#VALUE!")</f>
        <v>#VALUE!</v>
      </c>
    </row>
    <row r="4590" ht="15.75" customHeight="1">
      <c r="A4590" s="1" t="s">
        <v>7980</v>
      </c>
      <c r="B4590" s="1" t="s">
        <v>10080</v>
      </c>
      <c r="C4590" s="1" t="s">
        <v>10081</v>
      </c>
      <c r="D4590" s="1" t="s">
        <v>9607</v>
      </c>
      <c r="E4590" s="1" t="s">
        <v>10</v>
      </c>
      <c r="F4590" s="1" t="str">
        <f>IFERROR(__xludf.DUMMYFUNCTION("GOOGLETRANSLATE(C4590,""fr"",""en"")"),"#VALUE!")</f>
        <v>#VALUE!</v>
      </c>
    </row>
    <row r="4591" ht="15.75" customHeight="1">
      <c r="A4591" s="1" t="s">
        <v>8147</v>
      </c>
      <c r="B4591" s="1" t="s">
        <v>10082</v>
      </c>
      <c r="C4591" s="1" t="s">
        <v>10083</v>
      </c>
      <c r="D4591" s="1" t="s">
        <v>9607</v>
      </c>
      <c r="E4591" s="1" t="s">
        <v>10</v>
      </c>
      <c r="F4591" s="1" t="str">
        <f>IFERROR(__xludf.DUMMYFUNCTION("GOOGLETRANSLATE(C4591,""fr"",""en"")"),"#VALUE!")</f>
        <v>#VALUE!</v>
      </c>
    </row>
    <row r="4592" ht="15.75" customHeight="1">
      <c r="A4592" s="1" t="s">
        <v>3065</v>
      </c>
      <c r="B4592" s="1" t="s">
        <v>10084</v>
      </c>
      <c r="C4592" s="1" t="s">
        <v>10085</v>
      </c>
      <c r="D4592" s="1" t="s">
        <v>9607</v>
      </c>
      <c r="E4592" s="1" t="s">
        <v>10</v>
      </c>
      <c r="F4592" s="1" t="str">
        <f>IFERROR(__xludf.DUMMYFUNCTION("GOOGLETRANSLATE(C4592,""fr"",""en"")"),"#VALUE!")</f>
        <v>#VALUE!</v>
      </c>
    </row>
    <row r="4593" ht="15.75" customHeight="1">
      <c r="A4593" s="1" t="s">
        <v>10086</v>
      </c>
      <c r="B4593" s="1" t="s">
        <v>10087</v>
      </c>
      <c r="C4593" s="1" t="s">
        <v>10088</v>
      </c>
      <c r="D4593" s="1" t="s">
        <v>9607</v>
      </c>
      <c r="E4593" s="1" t="s">
        <v>10</v>
      </c>
      <c r="F4593" s="1" t="str">
        <f>IFERROR(__xludf.DUMMYFUNCTION("GOOGLETRANSLATE(C4593,""fr"",""en"")"),"#VALUE!")</f>
        <v>#VALUE!</v>
      </c>
    </row>
    <row r="4594" ht="15.75" customHeight="1">
      <c r="A4594" s="1" t="s">
        <v>8152</v>
      </c>
      <c r="B4594" s="1" t="s">
        <v>10089</v>
      </c>
      <c r="C4594" s="1" t="s">
        <v>10090</v>
      </c>
      <c r="D4594" s="1" t="s">
        <v>9607</v>
      </c>
      <c r="E4594" s="1" t="s">
        <v>10</v>
      </c>
      <c r="F4594" s="1" t="str">
        <f>IFERROR(__xludf.DUMMYFUNCTION("GOOGLETRANSLATE(C4594,""fr"",""en"")"),"#VALUE!")</f>
        <v>#VALUE!</v>
      </c>
    </row>
    <row r="4595" ht="15.75" customHeight="1">
      <c r="A4595" s="1" t="s">
        <v>3081</v>
      </c>
      <c r="B4595" s="1" t="s">
        <v>10091</v>
      </c>
      <c r="C4595" s="1" t="s">
        <v>10092</v>
      </c>
      <c r="D4595" s="1" t="s">
        <v>9607</v>
      </c>
      <c r="E4595" s="1" t="s">
        <v>10</v>
      </c>
      <c r="F4595" s="1" t="str">
        <f>IFERROR(__xludf.DUMMYFUNCTION("GOOGLETRANSLATE(C4595,""fr"",""en"")"),"#VALUE!")</f>
        <v>#VALUE!</v>
      </c>
    </row>
    <row r="4596" ht="15.75" customHeight="1">
      <c r="A4596" s="1" t="s">
        <v>3084</v>
      </c>
      <c r="B4596" s="1" t="s">
        <v>10093</v>
      </c>
      <c r="C4596" s="1" t="s">
        <v>10094</v>
      </c>
      <c r="D4596" s="1" t="s">
        <v>9607</v>
      </c>
      <c r="E4596" s="1" t="s">
        <v>10</v>
      </c>
      <c r="F4596" s="1" t="str">
        <f>IFERROR(__xludf.DUMMYFUNCTION("GOOGLETRANSLATE(C4596,""fr"",""en"")"),"#VALUE!")</f>
        <v>#VALUE!</v>
      </c>
    </row>
    <row r="4597" ht="15.75" customHeight="1">
      <c r="A4597" s="1" t="s">
        <v>10095</v>
      </c>
      <c r="B4597" s="1" t="s">
        <v>10096</v>
      </c>
      <c r="C4597" s="1" t="s">
        <v>10097</v>
      </c>
      <c r="D4597" s="1" t="s">
        <v>9607</v>
      </c>
      <c r="E4597" s="1" t="s">
        <v>10</v>
      </c>
      <c r="F4597" s="1" t="str">
        <f>IFERROR(__xludf.DUMMYFUNCTION("GOOGLETRANSLATE(C4597,""fr"",""en"")"),"#VALUE!")</f>
        <v>#VALUE!</v>
      </c>
    </row>
    <row r="4598" ht="15.75" customHeight="1">
      <c r="A4598" s="1" t="s">
        <v>10098</v>
      </c>
      <c r="B4598" s="1" t="s">
        <v>10099</v>
      </c>
      <c r="C4598" s="1" t="s">
        <v>10100</v>
      </c>
      <c r="D4598" s="1" t="s">
        <v>9607</v>
      </c>
      <c r="E4598" s="1" t="s">
        <v>10</v>
      </c>
      <c r="F4598" s="1" t="str">
        <f>IFERROR(__xludf.DUMMYFUNCTION("GOOGLETRANSLATE(C4598,""fr"",""en"")"),"#VALUE!")</f>
        <v>#VALUE!</v>
      </c>
    </row>
    <row r="4599" ht="15.75" customHeight="1">
      <c r="A4599" s="1" t="s">
        <v>8216</v>
      </c>
      <c r="B4599" s="1" t="s">
        <v>10101</v>
      </c>
      <c r="C4599" s="1" t="s">
        <v>10102</v>
      </c>
      <c r="D4599" s="1" t="s">
        <v>9607</v>
      </c>
      <c r="E4599" s="1" t="s">
        <v>10</v>
      </c>
      <c r="F4599" s="1" t="str">
        <f>IFERROR(__xludf.DUMMYFUNCTION("GOOGLETRANSLATE(C4599,""fr"",""en"")"),"#VALUE!")</f>
        <v>#VALUE!</v>
      </c>
    </row>
    <row r="4600" ht="15.75" customHeight="1">
      <c r="A4600" s="1" t="s">
        <v>10103</v>
      </c>
      <c r="B4600" s="1" t="s">
        <v>10104</v>
      </c>
      <c r="C4600" s="1" t="s">
        <v>10105</v>
      </c>
      <c r="D4600" s="1" t="s">
        <v>9607</v>
      </c>
      <c r="E4600" s="1" t="s">
        <v>10</v>
      </c>
      <c r="F4600" s="1" t="str">
        <f>IFERROR(__xludf.DUMMYFUNCTION("GOOGLETRANSLATE(C4600,""fr"",""en"")"),"#VALUE!")</f>
        <v>#VALUE!</v>
      </c>
    </row>
    <row r="4601" ht="15.75" customHeight="1">
      <c r="A4601" s="1" t="s">
        <v>8235</v>
      </c>
      <c r="B4601" s="1" t="s">
        <v>10106</v>
      </c>
      <c r="C4601" s="1" t="s">
        <v>10107</v>
      </c>
      <c r="D4601" s="1" t="s">
        <v>9607</v>
      </c>
      <c r="E4601" s="1" t="s">
        <v>10</v>
      </c>
      <c r="F4601" s="1" t="str">
        <f>IFERROR(__xludf.DUMMYFUNCTION("GOOGLETRANSLATE(C4601,""fr"",""en"")"),"#VALUE!")</f>
        <v>#VALUE!</v>
      </c>
    </row>
    <row r="4602" ht="15.75" customHeight="1">
      <c r="A4602" s="1" t="s">
        <v>3156</v>
      </c>
      <c r="B4602" s="1" t="s">
        <v>10108</v>
      </c>
      <c r="C4602" s="1" t="s">
        <v>10109</v>
      </c>
      <c r="D4602" s="1" t="s">
        <v>9607</v>
      </c>
      <c r="E4602" s="1" t="s">
        <v>10</v>
      </c>
      <c r="F4602" s="1" t="str">
        <f>IFERROR(__xludf.DUMMYFUNCTION("GOOGLETRANSLATE(C4602,""fr"",""en"")"),"#VALUE!")</f>
        <v>#VALUE!</v>
      </c>
    </row>
    <row r="4603" ht="15.75" customHeight="1">
      <c r="A4603" s="1" t="s">
        <v>8256</v>
      </c>
      <c r="B4603" s="1" t="s">
        <v>10110</v>
      </c>
      <c r="C4603" s="1" t="s">
        <v>10111</v>
      </c>
      <c r="D4603" s="1" t="s">
        <v>9607</v>
      </c>
      <c r="E4603" s="1" t="s">
        <v>10</v>
      </c>
      <c r="F4603" s="1" t="str">
        <f>IFERROR(__xludf.DUMMYFUNCTION("GOOGLETRANSLATE(C4603,""fr"",""en"")"),"#VALUE!")</f>
        <v>#VALUE!</v>
      </c>
    </row>
    <row r="4604" ht="15.75" customHeight="1">
      <c r="A4604" s="1" t="s">
        <v>3177</v>
      </c>
      <c r="B4604" s="1" t="s">
        <v>10112</v>
      </c>
      <c r="C4604" s="1" t="s">
        <v>10113</v>
      </c>
      <c r="D4604" s="1" t="s">
        <v>9607</v>
      </c>
      <c r="E4604" s="1" t="s">
        <v>10</v>
      </c>
      <c r="F4604" s="1" t="str">
        <f>IFERROR(__xludf.DUMMYFUNCTION("GOOGLETRANSLATE(C4604,""fr"",""en"")"),"#VALUE!")</f>
        <v>#VALUE!</v>
      </c>
    </row>
    <row r="4605" ht="15.75" customHeight="1">
      <c r="A4605" s="1" t="s">
        <v>10114</v>
      </c>
      <c r="B4605" s="1" t="s">
        <v>10115</v>
      </c>
      <c r="C4605" s="1" t="s">
        <v>10116</v>
      </c>
      <c r="D4605" s="1" t="s">
        <v>9607</v>
      </c>
      <c r="E4605" s="1" t="s">
        <v>10</v>
      </c>
      <c r="F4605" s="1" t="str">
        <f>IFERROR(__xludf.DUMMYFUNCTION("GOOGLETRANSLATE(C4605,""fr"",""en"")"),"A good value for money, advisers always listening. Faithful for 25 years and I plan to stay it! The guarantees are good I already had commercial gestures on deductibles.")</f>
        <v>A good value for money, advisers always listening. Faithful for 25 years and I plan to stay it! The guarantees are good I already had commercial gestures on deductibles.</v>
      </c>
    </row>
    <row r="4606" ht="15.75" customHeight="1">
      <c r="A4606" s="1" t="s">
        <v>8284</v>
      </c>
      <c r="B4606" s="1" t="s">
        <v>10117</v>
      </c>
      <c r="C4606" s="1" t="s">
        <v>10118</v>
      </c>
      <c r="D4606" s="1" t="s">
        <v>9607</v>
      </c>
      <c r="E4606" s="1" t="s">
        <v>10</v>
      </c>
      <c r="F4606" s="1" t="str">
        <f>IFERROR(__xludf.DUMMYFUNCTION("GOOGLETRANSLATE(C4606,""fr"",""en"")"),"#VALUE!")</f>
        <v>#VALUE!</v>
      </c>
    </row>
    <row r="4607" ht="15.75" customHeight="1">
      <c r="A4607" s="1" t="s">
        <v>8284</v>
      </c>
      <c r="B4607" s="1" t="s">
        <v>10119</v>
      </c>
      <c r="C4607" s="1" t="s">
        <v>10120</v>
      </c>
      <c r="D4607" s="1" t="s">
        <v>9607</v>
      </c>
      <c r="E4607" s="1" t="s">
        <v>10</v>
      </c>
      <c r="F4607" s="1" t="str">
        <f>IFERROR(__xludf.DUMMYFUNCTION("GOOGLETRANSLATE(C4607,""fr"",""en"")"),"#VALUE!")</f>
        <v>#VALUE!</v>
      </c>
    </row>
    <row r="4608" ht="15.75" customHeight="1">
      <c r="A4608" s="1" t="s">
        <v>10121</v>
      </c>
      <c r="B4608" s="1" t="s">
        <v>10122</v>
      </c>
      <c r="C4608" s="1" t="s">
        <v>10123</v>
      </c>
      <c r="D4608" s="1" t="s">
        <v>9607</v>
      </c>
      <c r="E4608" s="1" t="s">
        <v>10</v>
      </c>
      <c r="F4608" s="1" t="str">
        <f>IFERROR(__xludf.DUMMYFUNCTION("GOOGLETRANSLATE(C4608,""fr"",""en"")"),"#VALUE!")</f>
        <v>#VALUE!</v>
      </c>
    </row>
    <row r="4609" ht="15.75" customHeight="1">
      <c r="A4609" s="1" t="s">
        <v>10124</v>
      </c>
      <c r="B4609" s="1" t="s">
        <v>10125</v>
      </c>
      <c r="C4609" s="1" t="s">
        <v>10126</v>
      </c>
      <c r="D4609" s="1" t="s">
        <v>9607</v>
      </c>
      <c r="E4609" s="1" t="s">
        <v>10</v>
      </c>
      <c r="F4609" s="1" t="str">
        <f>IFERROR(__xludf.DUMMYFUNCTION("GOOGLETRANSLATE(C4609,""fr"",""en"")"),"#VALUE!")</f>
        <v>#VALUE!</v>
      </c>
    </row>
    <row r="4610" ht="15.75" customHeight="1">
      <c r="A4610" s="1" t="s">
        <v>10124</v>
      </c>
      <c r="B4610" s="1" t="s">
        <v>10127</v>
      </c>
      <c r="C4610" s="1" t="s">
        <v>10128</v>
      </c>
      <c r="D4610" s="1" t="s">
        <v>9607</v>
      </c>
      <c r="E4610" s="1" t="s">
        <v>10</v>
      </c>
      <c r="F4610" s="1" t="str">
        <f>IFERROR(__xludf.DUMMYFUNCTION("GOOGLETRANSLATE(C4610,""fr"",""en"")"),"#VALUE!")</f>
        <v>#VALUE!</v>
      </c>
    </row>
    <row r="4611" ht="15.75" customHeight="1">
      <c r="A4611" s="1" t="s">
        <v>10124</v>
      </c>
      <c r="B4611" s="1" t="s">
        <v>10129</v>
      </c>
      <c r="C4611" s="1" t="s">
        <v>10130</v>
      </c>
      <c r="D4611" s="1" t="s">
        <v>9607</v>
      </c>
      <c r="E4611" s="1" t="s">
        <v>10</v>
      </c>
      <c r="F4611" s="1" t="str">
        <f>IFERROR(__xludf.DUMMYFUNCTION("GOOGLETRANSLATE(C4611,""fr"",""en"")"),"#VALUE!")</f>
        <v>#VALUE!</v>
      </c>
    </row>
    <row r="4612" ht="15.75" customHeight="1">
      <c r="A4612" s="1" t="s">
        <v>3198</v>
      </c>
      <c r="B4612" s="1" t="s">
        <v>10131</v>
      </c>
      <c r="C4612" s="1" t="s">
        <v>10132</v>
      </c>
      <c r="D4612" s="1" t="s">
        <v>9607</v>
      </c>
      <c r="E4612" s="1" t="s">
        <v>10</v>
      </c>
      <c r="F4612" s="1" t="str">
        <f>IFERROR(__xludf.DUMMYFUNCTION("GOOGLETRANSLATE(C4612,""fr"",""en"")"),"#VALUE!")</f>
        <v>#VALUE!</v>
      </c>
    </row>
    <row r="4613" ht="15.75" customHeight="1">
      <c r="A4613" s="1" t="s">
        <v>3228</v>
      </c>
      <c r="B4613" s="1" t="s">
        <v>10133</v>
      </c>
      <c r="C4613" s="1" t="s">
        <v>10134</v>
      </c>
      <c r="D4613" s="1" t="s">
        <v>9607</v>
      </c>
      <c r="E4613" s="1" t="s">
        <v>10</v>
      </c>
      <c r="F4613" s="1" t="str">
        <f>IFERROR(__xludf.DUMMYFUNCTION("GOOGLETRANSLATE(C4613,""fr"",""en"")"),"#VALUE!")</f>
        <v>#VALUE!</v>
      </c>
    </row>
    <row r="4614" ht="15.75" customHeight="1">
      <c r="A4614" s="1" t="s">
        <v>10135</v>
      </c>
      <c r="B4614" s="1" t="s">
        <v>10136</v>
      </c>
      <c r="C4614" s="1" t="s">
        <v>10137</v>
      </c>
      <c r="D4614" s="1" t="s">
        <v>9607</v>
      </c>
      <c r="E4614" s="1" t="s">
        <v>10</v>
      </c>
      <c r="F4614" s="1" t="str">
        <f>IFERROR(__xludf.DUMMYFUNCTION("GOOGLETRANSLATE(C4614,""fr"",""en"")"),"#VALUE!")</f>
        <v>#VALUE!</v>
      </c>
    </row>
    <row r="4615" ht="15.75" customHeight="1">
      <c r="A4615" s="1" t="s">
        <v>8316</v>
      </c>
      <c r="B4615" s="1" t="s">
        <v>10138</v>
      </c>
      <c r="C4615" s="1" t="s">
        <v>10139</v>
      </c>
      <c r="D4615" s="1" t="s">
        <v>9607</v>
      </c>
      <c r="E4615" s="1" t="s">
        <v>10</v>
      </c>
      <c r="F4615" s="1" t="str">
        <f>IFERROR(__xludf.DUMMYFUNCTION("GOOGLETRANSLATE(C4615,""fr"",""en"")"),"#VALUE!")</f>
        <v>#VALUE!</v>
      </c>
    </row>
    <row r="4616" ht="15.75" customHeight="1">
      <c r="A4616" s="1" t="s">
        <v>10140</v>
      </c>
      <c r="B4616" s="1" t="s">
        <v>10141</v>
      </c>
      <c r="C4616" s="1" t="s">
        <v>10142</v>
      </c>
      <c r="D4616" s="1" t="s">
        <v>9607</v>
      </c>
      <c r="E4616" s="1" t="s">
        <v>10</v>
      </c>
      <c r="F4616" s="1" t="str">
        <f>IFERROR(__xludf.DUMMYFUNCTION("GOOGLETRANSLATE(C4616,""fr"",""en"")"),"#VALUE!")</f>
        <v>#VALUE!</v>
      </c>
    </row>
    <row r="4617" ht="15.75" customHeight="1">
      <c r="A4617" s="1" t="s">
        <v>10143</v>
      </c>
      <c r="B4617" s="1" t="s">
        <v>10144</v>
      </c>
      <c r="C4617" s="1" t="s">
        <v>10145</v>
      </c>
      <c r="D4617" s="1" t="s">
        <v>9607</v>
      </c>
      <c r="E4617" s="1" t="s">
        <v>10</v>
      </c>
      <c r="F4617" s="1" t="str">
        <f>IFERROR(__xludf.DUMMYFUNCTION("GOOGLETRANSLATE(C4617,""fr"",""en"")"),"#VALUE!")</f>
        <v>#VALUE!</v>
      </c>
    </row>
    <row r="4618" ht="15.75" customHeight="1">
      <c r="A4618" s="1" t="s">
        <v>10143</v>
      </c>
      <c r="B4618" s="1" t="s">
        <v>10146</v>
      </c>
      <c r="C4618" s="1" t="s">
        <v>10147</v>
      </c>
      <c r="D4618" s="1" t="s">
        <v>9607</v>
      </c>
      <c r="E4618" s="1" t="s">
        <v>10</v>
      </c>
      <c r="F4618" s="1" t="str">
        <f>IFERROR(__xludf.DUMMYFUNCTION("GOOGLETRANSLATE(C4618,""fr"",""en"")"),"#VALUE!")</f>
        <v>#VALUE!</v>
      </c>
    </row>
    <row r="4619" ht="15.75" customHeight="1">
      <c r="A4619" s="1" t="s">
        <v>3256</v>
      </c>
      <c r="B4619" s="1" t="s">
        <v>10148</v>
      </c>
      <c r="C4619" s="1" t="s">
        <v>10149</v>
      </c>
      <c r="D4619" s="1" t="s">
        <v>9607</v>
      </c>
      <c r="E4619" s="1" t="s">
        <v>10</v>
      </c>
      <c r="F4619" s="1" t="str">
        <f>IFERROR(__xludf.DUMMYFUNCTION("GOOGLETRANSLATE(C4619,""fr"",""en"")"),"Please note that all risks GMF does not cover the breakage of the rear lights of a vehicle! Here is an effective guarantee and good advice ... cost of the operation for a broken lights in a parking lot 274 euros franchise, more expensive than my lights")</f>
        <v>Please note that all risks GMF does not cover the breakage of the rear lights of a vehicle! Here is an effective guarantee and good advice ... cost of the operation for a broken lights in a parking lot 274 euros franchise, more expensive than my lights</v>
      </c>
    </row>
    <row r="4620" ht="15.75" customHeight="1">
      <c r="A4620" s="1" t="s">
        <v>10150</v>
      </c>
      <c r="B4620" s="1" t="s">
        <v>10151</v>
      </c>
      <c r="C4620" s="1" t="s">
        <v>10152</v>
      </c>
      <c r="D4620" s="1" t="s">
        <v>9607</v>
      </c>
      <c r="E4620" s="1" t="s">
        <v>10</v>
      </c>
      <c r="F4620" s="1" t="str">
        <f>IFERROR(__xludf.DUMMYFUNCTION("GOOGLETRANSLATE(C4620,""fr"",""en"")"),"#VALUE!")</f>
        <v>#VALUE!</v>
      </c>
    </row>
    <row r="4621" ht="15.75" customHeight="1">
      <c r="A4621" s="1" t="s">
        <v>8383</v>
      </c>
      <c r="B4621" s="1" t="s">
        <v>10153</v>
      </c>
      <c r="C4621" s="1" t="s">
        <v>10154</v>
      </c>
      <c r="D4621" s="1" t="s">
        <v>9607</v>
      </c>
      <c r="E4621" s="1" t="s">
        <v>10</v>
      </c>
      <c r="F4621" s="1" t="str">
        <f>IFERROR(__xludf.DUMMYFUNCTION("GOOGLETRANSLATE(C4621,""fr"",""en"")"),"#VALUE!")</f>
        <v>#VALUE!</v>
      </c>
    </row>
    <row r="4622" ht="15.75" customHeight="1">
      <c r="A4622" s="1" t="s">
        <v>3294</v>
      </c>
      <c r="B4622" s="1" t="s">
        <v>10155</v>
      </c>
      <c r="C4622" s="1" t="s">
        <v>10156</v>
      </c>
      <c r="D4622" s="1" t="s">
        <v>9607</v>
      </c>
      <c r="E4622" s="1" t="s">
        <v>10</v>
      </c>
      <c r="F4622" s="1" t="str">
        <f>IFERROR(__xludf.DUMMYFUNCTION("GOOGLETRANSLATE(C4622,""fr"",""en"")"),"#VALUE!")</f>
        <v>#VALUE!</v>
      </c>
    </row>
    <row r="4623" ht="15.75" customHeight="1">
      <c r="A4623" s="1" t="s">
        <v>3299</v>
      </c>
      <c r="B4623" s="1" t="s">
        <v>10157</v>
      </c>
      <c r="C4623" s="1" t="s">
        <v>10158</v>
      </c>
      <c r="D4623" s="1" t="s">
        <v>9607</v>
      </c>
      <c r="E4623" s="1" t="s">
        <v>10</v>
      </c>
      <c r="F4623" s="1" t="str">
        <f>IFERROR(__xludf.DUMMYFUNCTION("GOOGLETRANSLATE(C4623,""fr"",""en"")"),"#VALUE!")</f>
        <v>#VALUE!</v>
      </c>
    </row>
    <row r="4624" ht="15.75" customHeight="1">
      <c r="A4624" s="1" t="s">
        <v>8490</v>
      </c>
      <c r="B4624" s="1" t="s">
        <v>10159</v>
      </c>
      <c r="C4624" s="1" t="s">
        <v>10160</v>
      </c>
      <c r="D4624" s="1" t="s">
        <v>9607</v>
      </c>
      <c r="E4624" s="1" t="s">
        <v>10</v>
      </c>
      <c r="F4624" s="1" t="str">
        <f>IFERROR(__xludf.DUMMYFUNCTION("GOOGLETRANSLATE(C4624,""fr"",""en"")"),"#VALUE!")</f>
        <v>#VALUE!</v>
      </c>
    </row>
    <row r="4625" ht="15.75" customHeight="1">
      <c r="A4625" s="1" t="s">
        <v>8551</v>
      </c>
      <c r="B4625" s="1" t="s">
        <v>10161</v>
      </c>
      <c r="C4625" s="1" t="s">
        <v>10162</v>
      </c>
      <c r="D4625" s="1" t="s">
        <v>9607</v>
      </c>
      <c r="E4625" s="1" t="s">
        <v>10</v>
      </c>
      <c r="F4625" s="1" t="str">
        <f>IFERROR(__xludf.DUMMYFUNCTION("GOOGLETRANSLATE(C4625,""fr"",""en"")"),"#VALUE!")</f>
        <v>#VALUE!</v>
      </c>
    </row>
    <row r="4626" ht="15.75" customHeight="1">
      <c r="A4626" s="1" t="s">
        <v>8557</v>
      </c>
      <c r="B4626" s="1" t="s">
        <v>10163</v>
      </c>
      <c r="C4626" s="1" t="s">
        <v>10164</v>
      </c>
      <c r="D4626" s="1" t="s">
        <v>9607</v>
      </c>
      <c r="E4626" s="1" t="s">
        <v>10</v>
      </c>
      <c r="F4626" s="1" t="str">
        <f>IFERROR(__xludf.DUMMYFUNCTION("GOOGLETRANSLATE(C4626,""fr"",""en"")"),"#VALUE!")</f>
        <v>#VALUE!</v>
      </c>
    </row>
    <row r="4627" ht="15.75" customHeight="1">
      <c r="A4627" s="1" t="s">
        <v>3344</v>
      </c>
      <c r="B4627" s="1" t="s">
        <v>10165</v>
      </c>
      <c r="C4627" s="1" t="s">
        <v>10166</v>
      </c>
      <c r="D4627" s="1" t="s">
        <v>9607</v>
      </c>
      <c r="E4627" s="1" t="s">
        <v>10</v>
      </c>
      <c r="F4627" s="1" t="str">
        <f>IFERROR(__xludf.DUMMYFUNCTION("GOOGLETRANSLATE(C4627,""fr"",""en"")"),"#VALUE!")</f>
        <v>#VALUE!</v>
      </c>
    </row>
    <row r="4628" ht="15.75" customHeight="1">
      <c r="A4628" s="1" t="s">
        <v>8678</v>
      </c>
      <c r="B4628" s="1" t="s">
        <v>10167</v>
      </c>
      <c r="C4628" s="1" t="s">
        <v>10168</v>
      </c>
      <c r="D4628" s="1" t="s">
        <v>9607</v>
      </c>
      <c r="E4628" s="1" t="s">
        <v>10</v>
      </c>
      <c r="F4628" s="1" t="str">
        <f>IFERROR(__xludf.DUMMYFUNCTION("GOOGLETRANSLATE(C4628,""fr"",""en"")"),"#VALUE!")</f>
        <v>#VALUE!</v>
      </c>
    </row>
    <row r="4629" ht="15.75" customHeight="1">
      <c r="A4629" s="1" t="s">
        <v>3350</v>
      </c>
      <c r="B4629" s="1" t="s">
        <v>10169</v>
      </c>
      <c r="C4629" s="1" t="s">
        <v>10170</v>
      </c>
      <c r="D4629" s="1" t="s">
        <v>9607</v>
      </c>
      <c r="E4629" s="1" t="s">
        <v>10</v>
      </c>
      <c r="F4629" s="1" t="str">
        <f>IFERROR(__xludf.DUMMYFUNCTION("GOOGLETRANSLATE(C4629,""fr"",""en"")"),"#VALUE!")</f>
        <v>#VALUE!</v>
      </c>
    </row>
    <row r="4630" ht="15.75" customHeight="1">
      <c r="A4630" s="1" t="s">
        <v>10171</v>
      </c>
      <c r="B4630" s="1" t="s">
        <v>10172</v>
      </c>
      <c r="C4630" s="1" t="s">
        <v>10173</v>
      </c>
      <c r="D4630" s="1" t="s">
        <v>9607</v>
      </c>
      <c r="E4630" s="1" t="s">
        <v>10</v>
      </c>
      <c r="F4630" s="1" t="str">
        <f>IFERROR(__xludf.DUMMYFUNCTION("GOOGLETRANSLATE(C4630,""fr"",""en"")"),"#VALUE!")</f>
        <v>#VALUE!</v>
      </c>
    </row>
    <row r="4631" ht="15.75" customHeight="1">
      <c r="A4631" s="1" t="s">
        <v>3457</v>
      </c>
      <c r="B4631" s="1" t="s">
        <v>10174</v>
      </c>
      <c r="C4631" s="1" t="s">
        <v>10175</v>
      </c>
      <c r="D4631" s="1" t="s">
        <v>9607</v>
      </c>
      <c r="E4631" s="1" t="s">
        <v>10</v>
      </c>
      <c r="F4631" s="1" t="str">
        <f>IFERROR(__xludf.DUMMYFUNCTION("GOOGLETRANSLATE(C4631,""fr"",""en"")"),"#VALUE!")</f>
        <v>#VALUE!</v>
      </c>
    </row>
    <row r="4632" ht="15.75" customHeight="1">
      <c r="A4632" s="1" t="s">
        <v>10176</v>
      </c>
      <c r="B4632" s="1" t="s">
        <v>10177</v>
      </c>
      <c r="C4632" s="1" t="s">
        <v>10178</v>
      </c>
      <c r="D4632" s="1" t="s">
        <v>9607</v>
      </c>
      <c r="E4632" s="1" t="s">
        <v>10</v>
      </c>
      <c r="F4632" s="1" t="str">
        <f>IFERROR(__xludf.DUMMYFUNCTION("GOOGLETRANSLATE(C4632,""fr"",""en"")"),"#VALUE!")</f>
        <v>#VALUE!</v>
      </c>
    </row>
    <row r="4633" ht="15.75" customHeight="1">
      <c r="A4633" s="1" t="s">
        <v>10179</v>
      </c>
      <c r="B4633" s="1" t="s">
        <v>10180</v>
      </c>
      <c r="C4633" s="1" t="s">
        <v>10181</v>
      </c>
      <c r="D4633" s="1" t="s">
        <v>9607</v>
      </c>
      <c r="E4633" s="1" t="s">
        <v>10</v>
      </c>
      <c r="F4633" s="1" t="str">
        <f>IFERROR(__xludf.DUMMYFUNCTION("GOOGLETRANSLATE(C4633,""fr"",""en"")"),"#VALUE!")</f>
        <v>#VALUE!</v>
      </c>
    </row>
    <row r="4634" ht="15.75" customHeight="1">
      <c r="A4634" s="1" t="s">
        <v>3470</v>
      </c>
      <c r="B4634" s="1" t="s">
        <v>10182</v>
      </c>
      <c r="C4634" s="1" t="s">
        <v>10183</v>
      </c>
      <c r="D4634" s="1" t="s">
        <v>9607</v>
      </c>
      <c r="E4634" s="1" t="s">
        <v>10</v>
      </c>
      <c r="F4634" s="1" t="str">
        <f>IFERROR(__xludf.DUMMYFUNCTION("GOOGLETRANSLATE(C4634,""fr"",""en"")"),"#VALUE!")</f>
        <v>#VALUE!</v>
      </c>
    </row>
    <row r="4635" ht="15.75" customHeight="1">
      <c r="A4635" s="1" t="s">
        <v>3473</v>
      </c>
      <c r="B4635" s="1" t="s">
        <v>10184</v>
      </c>
      <c r="C4635" s="1" t="s">
        <v>10185</v>
      </c>
      <c r="D4635" s="1" t="s">
        <v>9607</v>
      </c>
      <c r="E4635" s="1" t="s">
        <v>10</v>
      </c>
      <c r="F4635" s="1" t="str">
        <f>IFERROR(__xludf.DUMMYFUNCTION("GOOGLETRANSLATE(C4635,""fr"",""en"")"),"#VALUE!")</f>
        <v>#VALUE!</v>
      </c>
    </row>
    <row r="4636" ht="15.75" customHeight="1">
      <c r="A4636" s="1" t="s">
        <v>3481</v>
      </c>
      <c r="B4636" s="1" t="s">
        <v>10186</v>
      </c>
      <c r="C4636" s="1" t="s">
        <v>10187</v>
      </c>
      <c r="D4636" s="1" t="s">
        <v>9607</v>
      </c>
      <c r="E4636" s="1" t="s">
        <v>10</v>
      </c>
      <c r="F4636" s="1" t="str">
        <f>IFERROR(__xludf.DUMMYFUNCTION("GOOGLETRANSLATE(C4636,""fr"",""en"")"),"#VALUE!")</f>
        <v>#VALUE!</v>
      </c>
    </row>
    <row r="4637" ht="15.75" customHeight="1">
      <c r="A4637" s="1" t="s">
        <v>8808</v>
      </c>
      <c r="B4637" s="1" t="s">
        <v>10188</v>
      </c>
      <c r="C4637" s="1" t="s">
        <v>10189</v>
      </c>
      <c r="D4637" s="1" t="s">
        <v>9607</v>
      </c>
      <c r="E4637" s="1" t="s">
        <v>10</v>
      </c>
      <c r="F4637" s="1" t="str">
        <f>IFERROR(__xludf.DUMMYFUNCTION("GOOGLETRANSLATE(C4637,""fr"",""en"")"),"#VALUE!")</f>
        <v>#VALUE!</v>
      </c>
    </row>
    <row r="4638" ht="15.75" customHeight="1">
      <c r="A4638" s="1" t="s">
        <v>10190</v>
      </c>
      <c r="B4638" s="1" t="s">
        <v>10191</v>
      </c>
      <c r="C4638" s="1" t="s">
        <v>10192</v>
      </c>
      <c r="D4638" s="1" t="s">
        <v>9607</v>
      </c>
      <c r="E4638" s="1" t="s">
        <v>10</v>
      </c>
      <c r="F4638" s="1" t="str">
        <f>IFERROR(__xludf.DUMMYFUNCTION("GOOGLETRANSLATE(C4638,""fr"",""en"")"),"#VALUE!")</f>
        <v>#VALUE!</v>
      </c>
    </row>
    <row r="4639" ht="15.75" customHeight="1">
      <c r="A4639" s="1" t="s">
        <v>10193</v>
      </c>
      <c r="B4639" s="1" t="s">
        <v>10194</v>
      </c>
      <c r="C4639" s="1" t="s">
        <v>10195</v>
      </c>
      <c r="D4639" s="1" t="s">
        <v>9607</v>
      </c>
      <c r="E4639" s="1" t="s">
        <v>10</v>
      </c>
      <c r="F4639" s="1" t="str">
        <f>IFERROR(__xludf.DUMMYFUNCTION("GOOGLETRANSLATE(C4639,""fr"",""en"")"),"#VALUE!")</f>
        <v>#VALUE!</v>
      </c>
    </row>
    <row r="4640" ht="15.75" customHeight="1">
      <c r="A4640" s="1" t="s">
        <v>10196</v>
      </c>
      <c r="B4640" s="1" t="s">
        <v>10197</v>
      </c>
      <c r="C4640" s="1" t="s">
        <v>10198</v>
      </c>
      <c r="D4640" s="1" t="s">
        <v>9607</v>
      </c>
      <c r="E4640" s="1" t="s">
        <v>10</v>
      </c>
      <c r="F4640" s="1" t="str">
        <f>IFERROR(__xludf.DUMMYFUNCTION("GOOGLETRANSLATE(C4640,""fr"",""en"")"),"#VALUE!")</f>
        <v>#VALUE!</v>
      </c>
    </row>
    <row r="4641" ht="15.75" customHeight="1">
      <c r="A4641" s="1" t="s">
        <v>10199</v>
      </c>
      <c r="B4641" s="1" t="s">
        <v>10200</v>
      </c>
      <c r="C4641" s="1" t="s">
        <v>10201</v>
      </c>
      <c r="D4641" s="1" t="s">
        <v>9607</v>
      </c>
      <c r="E4641" s="1" t="s">
        <v>10</v>
      </c>
      <c r="F4641" s="1" t="str">
        <f>IFERROR(__xludf.DUMMYFUNCTION("GOOGLETRANSLATE(C4641,""fr"",""en"")"),"#VALUE!")</f>
        <v>#VALUE!</v>
      </c>
    </row>
    <row r="4642" ht="15.75" customHeight="1">
      <c r="A4642" s="1" t="s">
        <v>3560</v>
      </c>
      <c r="B4642" s="1" t="s">
        <v>10202</v>
      </c>
      <c r="C4642" s="1" t="s">
        <v>10203</v>
      </c>
      <c r="D4642" s="1" t="s">
        <v>9607</v>
      </c>
      <c r="E4642" s="1" t="s">
        <v>10</v>
      </c>
      <c r="F4642" s="1" t="str">
        <f>IFERROR(__xludf.DUMMYFUNCTION("GOOGLETRANSLATE(C4642,""fr"",""en"")"),"#VALUE!")</f>
        <v>#VALUE!</v>
      </c>
    </row>
    <row r="4643" ht="15.75" customHeight="1">
      <c r="A4643" s="1" t="s">
        <v>3581</v>
      </c>
      <c r="B4643" s="1" t="s">
        <v>10204</v>
      </c>
      <c r="C4643" s="1" t="s">
        <v>10205</v>
      </c>
      <c r="D4643" s="1" t="s">
        <v>9607</v>
      </c>
      <c r="E4643" s="1" t="s">
        <v>10</v>
      </c>
      <c r="F4643" s="1" t="str">
        <f>IFERROR(__xludf.DUMMYFUNCTION("GOOGLETRANSLATE(C4643,""fr"",""en"")"),"#VALUE!")</f>
        <v>#VALUE!</v>
      </c>
    </row>
    <row r="4644" ht="15.75" customHeight="1">
      <c r="A4644" s="1" t="s">
        <v>3581</v>
      </c>
      <c r="B4644" s="1" t="s">
        <v>10206</v>
      </c>
      <c r="C4644" s="1" t="s">
        <v>10207</v>
      </c>
      <c r="D4644" s="1" t="s">
        <v>9607</v>
      </c>
      <c r="E4644" s="1" t="s">
        <v>10</v>
      </c>
      <c r="F4644" s="1" t="str">
        <f>IFERROR(__xludf.DUMMYFUNCTION("GOOGLETRANSLATE(C4644,""fr"",""en"")"),"#VALUE!")</f>
        <v>#VALUE!</v>
      </c>
    </row>
    <row r="4645" ht="15.75" customHeight="1">
      <c r="A4645" s="1" t="s">
        <v>10208</v>
      </c>
      <c r="B4645" s="1" t="s">
        <v>10209</v>
      </c>
      <c r="C4645" s="1" t="s">
        <v>10210</v>
      </c>
      <c r="D4645" s="1" t="s">
        <v>9607</v>
      </c>
      <c r="E4645" s="1" t="s">
        <v>10</v>
      </c>
      <c r="F4645" s="1" t="str">
        <f>IFERROR(__xludf.DUMMYFUNCTION("GOOGLETRANSLATE(C4645,""fr"",""en"")"),"#VALUE!")</f>
        <v>#VALUE!</v>
      </c>
    </row>
    <row r="4646" ht="15.75" customHeight="1">
      <c r="A4646" s="1" t="s">
        <v>10211</v>
      </c>
      <c r="B4646" s="1" t="s">
        <v>10212</v>
      </c>
      <c r="C4646" s="1" t="s">
        <v>10213</v>
      </c>
      <c r="D4646" s="1" t="s">
        <v>9607</v>
      </c>
      <c r="E4646" s="1" t="s">
        <v>10</v>
      </c>
      <c r="F4646" s="1" t="str">
        <f>IFERROR(__xludf.DUMMYFUNCTION("GOOGLETRANSLATE(C4646,""fr"",""en"")"),"#VALUE!")</f>
        <v>#VALUE!</v>
      </c>
    </row>
    <row r="4647" ht="15.75" customHeight="1">
      <c r="A4647" s="1" t="s">
        <v>3622</v>
      </c>
      <c r="B4647" s="1" t="s">
        <v>10214</v>
      </c>
      <c r="C4647" s="1" t="s">
        <v>10215</v>
      </c>
      <c r="D4647" s="1" t="s">
        <v>9607</v>
      </c>
      <c r="E4647" s="1" t="s">
        <v>10</v>
      </c>
      <c r="F4647" s="1" t="str">
        <f>IFERROR(__xludf.DUMMYFUNCTION("GOOGLETRANSLATE(C4647,""fr"",""en"")"),"#VALUE!")</f>
        <v>#VALUE!</v>
      </c>
    </row>
    <row r="4648" ht="15.75" customHeight="1">
      <c r="A4648" s="1" t="s">
        <v>8921</v>
      </c>
      <c r="B4648" s="1" t="s">
        <v>10216</v>
      </c>
      <c r="C4648" s="1" t="s">
        <v>10217</v>
      </c>
      <c r="D4648" s="1" t="s">
        <v>9607</v>
      </c>
      <c r="E4648" s="1" t="s">
        <v>10</v>
      </c>
      <c r="F4648" s="1" t="str">
        <f>IFERROR(__xludf.DUMMYFUNCTION("GOOGLETRANSLATE(C4648,""fr"",""en"")"),"#VALUE!")</f>
        <v>#VALUE!</v>
      </c>
    </row>
    <row r="4649" ht="15.75" customHeight="1">
      <c r="A4649" s="1" t="s">
        <v>10218</v>
      </c>
      <c r="B4649" s="1" t="s">
        <v>10219</v>
      </c>
      <c r="C4649" s="1" t="s">
        <v>10220</v>
      </c>
      <c r="D4649" s="1" t="s">
        <v>9607</v>
      </c>
      <c r="E4649" s="1" t="s">
        <v>10</v>
      </c>
      <c r="F4649" s="1" t="str">
        <f>IFERROR(__xludf.DUMMYFUNCTION("GOOGLETRANSLATE(C4649,""fr"",""en"")"),"#VALUE!")</f>
        <v>#VALUE!</v>
      </c>
    </row>
    <row r="4650" ht="15.75" customHeight="1">
      <c r="A4650" s="1" t="s">
        <v>8933</v>
      </c>
      <c r="B4650" s="1" t="s">
        <v>10221</v>
      </c>
      <c r="C4650" s="1" t="s">
        <v>10222</v>
      </c>
      <c r="D4650" s="1" t="s">
        <v>9607</v>
      </c>
      <c r="E4650" s="1" t="s">
        <v>10</v>
      </c>
      <c r="F4650" s="1" t="str">
        <f>IFERROR(__xludf.DUMMYFUNCTION("GOOGLETRANSLATE(C4650,""fr"",""en"")"),"#VALUE!")</f>
        <v>#VALUE!</v>
      </c>
    </row>
    <row r="4651" ht="15.75" customHeight="1">
      <c r="A4651" s="1" t="s">
        <v>3643</v>
      </c>
      <c r="B4651" s="1" t="s">
        <v>10223</v>
      </c>
      <c r="C4651" s="1" t="s">
        <v>10224</v>
      </c>
      <c r="D4651" s="1" t="s">
        <v>9607</v>
      </c>
      <c r="E4651" s="1" t="s">
        <v>10</v>
      </c>
      <c r="F4651" s="1" t="str">
        <f>IFERROR(__xludf.DUMMYFUNCTION("GOOGLETRANSLATE(C4651,""fr"",""en"")"),"#VALUE!")</f>
        <v>#VALUE!</v>
      </c>
    </row>
    <row r="4652" ht="15.75" customHeight="1">
      <c r="A4652" s="1" t="s">
        <v>10225</v>
      </c>
      <c r="B4652" s="1" t="s">
        <v>10226</v>
      </c>
      <c r="C4652" s="1" t="s">
        <v>10227</v>
      </c>
      <c r="D4652" s="1" t="s">
        <v>9607</v>
      </c>
      <c r="E4652" s="1" t="s">
        <v>10</v>
      </c>
      <c r="F4652" s="1" t="str">
        <f>IFERROR(__xludf.DUMMYFUNCTION("GOOGLETRANSLATE(C4652,""fr"",""en"")"),"#VALUE!")</f>
        <v>#VALUE!</v>
      </c>
    </row>
    <row r="4653" ht="15.75" customHeight="1">
      <c r="A4653" s="1" t="s">
        <v>3646</v>
      </c>
      <c r="B4653" s="1" t="s">
        <v>10228</v>
      </c>
      <c r="C4653" s="1" t="s">
        <v>10229</v>
      </c>
      <c r="D4653" s="1" t="s">
        <v>9607</v>
      </c>
      <c r="E4653" s="1" t="s">
        <v>10</v>
      </c>
      <c r="F4653" s="1" t="str">
        <f>IFERROR(__xludf.DUMMYFUNCTION("GOOGLETRANSLATE(C4653,""fr"",""en"")"),"I was a member at GMF for almost 20 years with nearly 5 different insurances at home and very few claims to see nothing at all. In 2018 FEV, I underwent a burglary during which all my triple windows anti -break -in windows on the ground floor were damaged"&amp;" and theft Personal effects. 1st sinister housing in 20 years. The GMF applied me a 70 perc reduction. On the entire disaster. Material damage and stolen goods sent 35,000 euros because it was just a few mm at the thickness of my glazing. I had a commerci"&amp;"al gesture of 2000 euros for my 20 years of loyalty. I called on a mediator and wrote to management but without success. I terminated all my insurance at home and left at the end of 2018")</f>
        <v>I was a member at GMF for almost 20 years with nearly 5 different insurances at home and very few claims to see nothing at all. In 2018 FEV, I underwent a burglary during which all my triple windows anti -break -in windows on the ground floor were damaged and theft Personal effects. 1st sinister housing in 20 years. The GMF applied me a 70 perc reduction. On the entire disaster. Material damage and stolen goods sent 35,000 euros because it was just a few mm at the thickness of my glazing. I had a commercial gesture of 2000 euros for my 20 years of loyalty. I called on a mediator and wrote to management but without success. I terminated all my insurance at home and left at the end of 2018</v>
      </c>
    </row>
    <row r="4654" ht="15.75" customHeight="1">
      <c r="A4654" s="1" t="s">
        <v>8950</v>
      </c>
      <c r="B4654" s="1" t="s">
        <v>10230</v>
      </c>
      <c r="C4654" s="1" t="s">
        <v>10231</v>
      </c>
      <c r="D4654" s="1" t="s">
        <v>9607</v>
      </c>
      <c r="E4654" s="1" t="s">
        <v>10</v>
      </c>
      <c r="F4654" s="1" t="str">
        <f>IFERROR(__xludf.DUMMYFUNCTION("GOOGLETRANSLATE(C4654,""fr"",""en"")"),"#VALUE!")</f>
        <v>#VALUE!</v>
      </c>
    </row>
    <row r="4655" ht="15.75" customHeight="1">
      <c r="A4655" s="1" t="s">
        <v>3654</v>
      </c>
      <c r="B4655" s="1" t="s">
        <v>10232</v>
      </c>
      <c r="C4655" s="1" t="s">
        <v>10233</v>
      </c>
      <c r="D4655" s="1" t="s">
        <v>9607</v>
      </c>
      <c r="E4655" s="1" t="s">
        <v>10</v>
      </c>
      <c r="F4655" s="1" t="str">
        <f>IFERROR(__xludf.DUMMYFUNCTION("GOOGLETRANSLATE(C4655,""fr"",""en"")"),"#VALUE!")</f>
        <v>#VALUE!</v>
      </c>
    </row>
    <row r="4656" ht="15.75" customHeight="1">
      <c r="A4656" s="1" t="s">
        <v>3661</v>
      </c>
      <c r="B4656" s="1" t="s">
        <v>10234</v>
      </c>
      <c r="C4656" s="1" t="s">
        <v>10235</v>
      </c>
      <c r="D4656" s="1" t="s">
        <v>9607</v>
      </c>
      <c r="E4656" s="1" t="s">
        <v>10</v>
      </c>
      <c r="F4656" s="1" t="str">
        <f>IFERROR(__xludf.DUMMYFUNCTION("GOOGLETRANSLATE(C4656,""fr"",""en"")"),"#VALUE!")</f>
        <v>#VALUE!</v>
      </c>
    </row>
    <row r="4657" ht="15.75" customHeight="1">
      <c r="A4657" s="1" t="s">
        <v>10236</v>
      </c>
      <c r="B4657" s="1" t="s">
        <v>10237</v>
      </c>
      <c r="C4657" s="1" t="s">
        <v>10238</v>
      </c>
      <c r="D4657" s="1" t="s">
        <v>9607</v>
      </c>
      <c r="E4657" s="1" t="s">
        <v>10</v>
      </c>
      <c r="F4657" s="1" t="str">
        <f>IFERROR(__xludf.DUMMYFUNCTION("GOOGLETRANSLATE(C4657,""fr"",""en"")"),"#VALUE!")</f>
        <v>#VALUE!</v>
      </c>
    </row>
    <row r="4658" ht="15.75" customHeight="1">
      <c r="A4658" s="1" t="s">
        <v>8967</v>
      </c>
      <c r="B4658" s="1" t="s">
        <v>10239</v>
      </c>
      <c r="C4658" s="1" t="s">
        <v>10240</v>
      </c>
      <c r="D4658" s="1" t="s">
        <v>9607</v>
      </c>
      <c r="E4658" s="1" t="s">
        <v>10</v>
      </c>
      <c r="F4658" s="1" t="str">
        <f>IFERROR(__xludf.DUMMYFUNCTION("GOOGLETRANSLATE(C4658,""fr"",""en"")"),"#VALUE!")</f>
        <v>#VALUE!</v>
      </c>
    </row>
    <row r="4659" ht="15.75" customHeight="1">
      <c r="A4659" s="1" t="s">
        <v>10241</v>
      </c>
      <c r="B4659" s="1" t="s">
        <v>10242</v>
      </c>
      <c r="C4659" s="1" t="s">
        <v>10243</v>
      </c>
      <c r="D4659" s="1" t="s">
        <v>9607</v>
      </c>
      <c r="E4659" s="1" t="s">
        <v>10</v>
      </c>
      <c r="F4659" s="1" t="str">
        <f>IFERROR(__xludf.DUMMYFUNCTION("GOOGLETRANSLATE(C4659,""fr"",""en"")"),"#VALUE!")</f>
        <v>#VALUE!</v>
      </c>
    </row>
    <row r="4660" ht="15.75" customHeight="1">
      <c r="A4660" s="1" t="s">
        <v>3696</v>
      </c>
      <c r="B4660" s="1" t="s">
        <v>10244</v>
      </c>
      <c r="C4660" s="1" t="s">
        <v>10245</v>
      </c>
      <c r="D4660" s="1" t="s">
        <v>9607</v>
      </c>
      <c r="E4660" s="1" t="s">
        <v>10</v>
      </c>
      <c r="F4660" s="1" t="str">
        <f>IFERROR(__xludf.DUMMYFUNCTION("GOOGLETRANSLATE(C4660,""fr"",""en"")"),"#VALUE!")</f>
        <v>#VALUE!</v>
      </c>
    </row>
    <row r="4661" ht="15.75" customHeight="1">
      <c r="A4661" s="1" t="s">
        <v>10246</v>
      </c>
      <c r="B4661" s="1" t="s">
        <v>10247</v>
      </c>
      <c r="C4661" s="1" t="s">
        <v>10248</v>
      </c>
      <c r="D4661" s="1" t="s">
        <v>9607</v>
      </c>
      <c r="E4661" s="1" t="s">
        <v>10</v>
      </c>
      <c r="F4661" s="1" t="str">
        <f>IFERROR(__xludf.DUMMYFUNCTION("GOOGLETRANSLATE(C4661,""fr"",""en"")"),"#VALUE!")</f>
        <v>#VALUE!</v>
      </c>
    </row>
    <row r="4662" ht="15.75" customHeight="1">
      <c r="A4662" s="1" t="s">
        <v>10249</v>
      </c>
      <c r="B4662" s="1" t="s">
        <v>10250</v>
      </c>
      <c r="C4662" s="1" t="s">
        <v>10251</v>
      </c>
      <c r="D4662" s="1" t="s">
        <v>9607</v>
      </c>
      <c r="E4662" s="1" t="s">
        <v>10</v>
      </c>
      <c r="F4662" s="1" t="str">
        <f>IFERROR(__xludf.DUMMYFUNCTION("GOOGLETRANSLATE(C4662,""fr"",""en"")"),"#VALUE!")</f>
        <v>#VALUE!</v>
      </c>
    </row>
    <row r="4663" ht="15.75" customHeight="1">
      <c r="A4663" s="1" t="s">
        <v>10252</v>
      </c>
      <c r="B4663" s="1" t="s">
        <v>10253</v>
      </c>
      <c r="C4663" s="1" t="s">
        <v>10254</v>
      </c>
      <c r="D4663" s="1" t="s">
        <v>9607</v>
      </c>
      <c r="E4663" s="1" t="s">
        <v>10</v>
      </c>
      <c r="F4663" s="1" t="str">
        <f>IFERROR(__xludf.DUMMYFUNCTION("GOOGLETRANSLATE(C4663,""fr"",""en"")"),"#VALUE!")</f>
        <v>#VALUE!</v>
      </c>
    </row>
    <row r="4664" ht="15.75" customHeight="1">
      <c r="A4664" s="1" t="s">
        <v>3721</v>
      </c>
      <c r="B4664" s="1" t="s">
        <v>10255</v>
      </c>
      <c r="C4664" s="1" t="s">
        <v>10256</v>
      </c>
      <c r="D4664" s="1" t="s">
        <v>9607</v>
      </c>
      <c r="E4664" s="1" t="s">
        <v>10</v>
      </c>
      <c r="F4664" s="1" t="str">
        <f>IFERROR(__xludf.DUMMYFUNCTION("GOOGLETRANSLATE(C4664,""fr"",""en"")"),"#VALUE!")</f>
        <v>#VALUE!</v>
      </c>
    </row>
    <row r="4665" ht="15.75" customHeight="1">
      <c r="A4665" s="1" t="s">
        <v>3729</v>
      </c>
      <c r="B4665" s="1" t="s">
        <v>10257</v>
      </c>
      <c r="C4665" s="1" t="s">
        <v>10258</v>
      </c>
      <c r="D4665" s="1" t="s">
        <v>9607</v>
      </c>
      <c r="E4665" s="1" t="s">
        <v>10</v>
      </c>
      <c r="F4665" s="1" t="str">
        <f>IFERROR(__xludf.DUMMYFUNCTION("GOOGLETRANSLATE(C4665,""fr"",""en"")"),"#VALUE!")</f>
        <v>#VALUE!</v>
      </c>
    </row>
    <row r="4666" ht="15.75" customHeight="1">
      <c r="A4666" s="1" t="s">
        <v>10259</v>
      </c>
      <c r="B4666" s="1" t="s">
        <v>10260</v>
      </c>
      <c r="C4666" s="1" t="s">
        <v>10261</v>
      </c>
      <c r="D4666" s="1" t="s">
        <v>9607</v>
      </c>
      <c r="E4666" s="1" t="s">
        <v>10</v>
      </c>
      <c r="F4666" s="1" t="str">
        <f>IFERROR(__xludf.DUMMYFUNCTION("GOOGLETRANSLATE(C4666,""fr"",""en"")"),"#VALUE!")</f>
        <v>#VALUE!</v>
      </c>
    </row>
    <row r="4667" ht="15.75" customHeight="1">
      <c r="A4667" s="1" t="s">
        <v>3735</v>
      </c>
      <c r="B4667" s="1" t="s">
        <v>10262</v>
      </c>
      <c r="C4667" s="1" t="s">
        <v>10263</v>
      </c>
      <c r="D4667" s="1" t="s">
        <v>9607</v>
      </c>
      <c r="E4667" s="1" t="s">
        <v>10</v>
      </c>
      <c r="F4667" s="1" t="str">
        <f>IFERROR(__xludf.DUMMYFUNCTION("GOOGLETRANSLATE(C4667,""fr"",""en"")"),"#VALUE!")</f>
        <v>#VALUE!</v>
      </c>
    </row>
    <row r="4668" ht="15.75" customHeight="1">
      <c r="A4668" s="1" t="s">
        <v>10264</v>
      </c>
      <c r="B4668" s="1" t="s">
        <v>10265</v>
      </c>
      <c r="C4668" s="1" t="s">
        <v>10266</v>
      </c>
      <c r="D4668" s="1" t="s">
        <v>9607</v>
      </c>
      <c r="E4668" s="1" t="s">
        <v>10</v>
      </c>
      <c r="F4668" s="1" t="str">
        <f>IFERROR(__xludf.DUMMYFUNCTION("GOOGLETRANSLATE(C4668,""fr"",""en"")"),"#VALUE!")</f>
        <v>#VALUE!</v>
      </c>
    </row>
    <row r="4669" ht="15.75" customHeight="1">
      <c r="A4669" s="1" t="s">
        <v>9007</v>
      </c>
      <c r="B4669" s="1" t="s">
        <v>10267</v>
      </c>
      <c r="C4669" s="1" t="s">
        <v>10268</v>
      </c>
      <c r="D4669" s="1" t="s">
        <v>9607</v>
      </c>
      <c r="E4669" s="1" t="s">
        <v>10</v>
      </c>
      <c r="F4669" s="1" t="str">
        <f>IFERROR(__xludf.DUMMYFUNCTION("GOOGLETRANSLATE(C4669,""fr"",""en"")"),"#VALUE!")</f>
        <v>#VALUE!</v>
      </c>
    </row>
    <row r="4670" ht="15.75" customHeight="1">
      <c r="A4670" s="1" t="s">
        <v>10269</v>
      </c>
      <c r="B4670" s="1" t="s">
        <v>10270</v>
      </c>
      <c r="C4670" s="1" t="s">
        <v>10271</v>
      </c>
      <c r="D4670" s="1" t="s">
        <v>9607</v>
      </c>
      <c r="E4670" s="1" t="s">
        <v>10</v>
      </c>
      <c r="F4670" s="1" t="str">
        <f>IFERROR(__xludf.DUMMYFUNCTION("GOOGLETRANSLATE(C4670,""fr"",""en"")"),"#VALUE!")</f>
        <v>#VALUE!</v>
      </c>
    </row>
    <row r="4671" ht="15.75" customHeight="1">
      <c r="A4671" s="1" t="s">
        <v>10272</v>
      </c>
      <c r="B4671" s="1" t="s">
        <v>10273</v>
      </c>
      <c r="C4671" s="1" t="s">
        <v>10274</v>
      </c>
      <c r="D4671" s="1" t="s">
        <v>9607</v>
      </c>
      <c r="E4671" s="1" t="s">
        <v>10</v>
      </c>
      <c r="F4671" s="1" t="str">
        <f>IFERROR(__xludf.DUMMYFUNCTION("GOOGLETRANSLATE(C4671,""fr"",""en"")"),"#VALUE!")</f>
        <v>#VALUE!</v>
      </c>
    </row>
    <row r="4672" ht="15.75" customHeight="1">
      <c r="A4672" s="1" t="s">
        <v>10275</v>
      </c>
      <c r="B4672" s="1" t="s">
        <v>10276</v>
      </c>
      <c r="C4672" s="1" t="s">
        <v>10277</v>
      </c>
      <c r="D4672" s="1" t="s">
        <v>9607</v>
      </c>
      <c r="E4672" s="1" t="s">
        <v>10</v>
      </c>
      <c r="F4672" s="1" t="str">
        <f>IFERROR(__xludf.DUMMYFUNCTION("GOOGLETRANSLATE(C4672,""fr"",""en"")"),"#VALUE!")</f>
        <v>#VALUE!</v>
      </c>
    </row>
    <row r="4673" ht="15.75" customHeight="1">
      <c r="A4673" s="1" t="s">
        <v>3793</v>
      </c>
      <c r="B4673" s="1" t="s">
        <v>10278</v>
      </c>
      <c r="C4673" s="1" t="s">
        <v>10279</v>
      </c>
      <c r="D4673" s="1" t="s">
        <v>9607</v>
      </c>
      <c r="E4673" s="1" t="s">
        <v>10</v>
      </c>
      <c r="F4673" s="1" t="str">
        <f>IFERROR(__xludf.DUMMYFUNCTION("GOOGLETRANSLATE(C4673,""fr"",""en"")"),"#VALUE!")</f>
        <v>#VALUE!</v>
      </c>
    </row>
    <row r="4674" ht="15.75" customHeight="1">
      <c r="A4674" s="1" t="s">
        <v>10280</v>
      </c>
      <c r="B4674" s="1" t="s">
        <v>10281</v>
      </c>
      <c r="C4674" s="1" t="s">
        <v>10282</v>
      </c>
      <c r="D4674" s="1" t="s">
        <v>9607</v>
      </c>
      <c r="E4674" s="1" t="s">
        <v>10</v>
      </c>
      <c r="F4674" s="1" t="str">
        <f>IFERROR(__xludf.DUMMYFUNCTION("GOOGLETRANSLATE(C4674,""fr"",""en"")"),"#VALUE!")</f>
        <v>#VALUE!</v>
      </c>
    </row>
    <row r="4675" ht="15.75" customHeight="1">
      <c r="A4675" s="1" t="s">
        <v>3814</v>
      </c>
      <c r="B4675" s="1" t="s">
        <v>10283</v>
      </c>
      <c r="C4675" s="1" t="s">
        <v>10284</v>
      </c>
      <c r="D4675" s="1" t="s">
        <v>9607</v>
      </c>
      <c r="E4675" s="1" t="s">
        <v>10</v>
      </c>
      <c r="F4675" s="1" t="str">
        <f>IFERROR(__xludf.DUMMYFUNCTION("GOOGLETRANSLATE(C4675,""fr"",""en"")"),"#VALUE!")</f>
        <v>#VALUE!</v>
      </c>
    </row>
    <row r="4676" ht="15.75" customHeight="1">
      <c r="A4676" s="1" t="s">
        <v>9065</v>
      </c>
      <c r="B4676" s="1" t="s">
        <v>10285</v>
      </c>
      <c r="C4676" s="1" t="s">
        <v>10286</v>
      </c>
      <c r="D4676" s="1" t="s">
        <v>9607</v>
      </c>
      <c r="E4676" s="1" t="s">
        <v>10</v>
      </c>
      <c r="F4676" s="1" t="str">
        <f>IFERROR(__xludf.DUMMYFUNCTION("GOOGLETRANSLATE(C4676,""fr"",""en"")"),"#VALUE!")</f>
        <v>#VALUE!</v>
      </c>
    </row>
    <row r="4677" ht="15.75" customHeight="1">
      <c r="A4677" s="1" t="s">
        <v>9068</v>
      </c>
      <c r="B4677" s="1" t="s">
        <v>10287</v>
      </c>
      <c r="C4677" s="1" t="s">
        <v>10288</v>
      </c>
      <c r="D4677" s="1" t="s">
        <v>9607</v>
      </c>
      <c r="E4677" s="1" t="s">
        <v>10</v>
      </c>
      <c r="F4677" s="1" t="str">
        <f>IFERROR(__xludf.DUMMYFUNCTION("GOOGLETRANSLATE(C4677,""fr"",""en"")"),"#VALUE!")</f>
        <v>#VALUE!</v>
      </c>
    </row>
    <row r="4678" ht="15.75" customHeight="1">
      <c r="A4678" s="1" t="s">
        <v>10289</v>
      </c>
      <c r="B4678" s="1" t="s">
        <v>10290</v>
      </c>
      <c r="C4678" s="1" t="s">
        <v>10291</v>
      </c>
      <c r="D4678" s="1" t="s">
        <v>9607</v>
      </c>
      <c r="E4678" s="1" t="s">
        <v>10</v>
      </c>
      <c r="F4678" s="1" t="str">
        <f>IFERROR(__xludf.DUMMYFUNCTION("GOOGLETRANSLATE(C4678,""fr"",""en"")"),"#VALUE!")</f>
        <v>#VALUE!</v>
      </c>
    </row>
    <row r="4679" ht="15.75" customHeight="1">
      <c r="A4679" s="1" t="s">
        <v>9071</v>
      </c>
      <c r="B4679" s="1" t="s">
        <v>10292</v>
      </c>
      <c r="C4679" s="1" t="s">
        <v>10293</v>
      </c>
      <c r="D4679" s="1" t="s">
        <v>9607</v>
      </c>
      <c r="E4679" s="1" t="s">
        <v>10</v>
      </c>
      <c r="F4679" s="1" t="str">
        <f>IFERROR(__xludf.DUMMYFUNCTION("GOOGLETRANSLATE(C4679,""fr"",""en"")"),"#VALUE!")</f>
        <v>#VALUE!</v>
      </c>
    </row>
    <row r="4680" ht="15.75" customHeight="1">
      <c r="A4680" s="1" t="s">
        <v>10294</v>
      </c>
      <c r="B4680" s="1" t="s">
        <v>10295</v>
      </c>
      <c r="C4680" s="1" t="s">
        <v>10296</v>
      </c>
      <c r="D4680" s="1" t="s">
        <v>9607</v>
      </c>
      <c r="E4680" s="1" t="s">
        <v>10</v>
      </c>
      <c r="F4680" s="1" t="str">
        <f>IFERROR(__xludf.DUMMYFUNCTION("GOOGLETRANSLATE(C4680,""fr"",""en"")"),"#VALUE!")</f>
        <v>#VALUE!</v>
      </c>
    </row>
    <row r="4681" ht="15.75" customHeight="1">
      <c r="A4681" s="1" t="s">
        <v>10294</v>
      </c>
      <c r="B4681" s="1" t="s">
        <v>10297</v>
      </c>
      <c r="C4681" s="1" t="s">
        <v>10298</v>
      </c>
      <c r="D4681" s="1" t="s">
        <v>9607</v>
      </c>
      <c r="E4681" s="1" t="s">
        <v>10</v>
      </c>
      <c r="F4681" s="1" t="str">
        <f>IFERROR(__xludf.DUMMYFUNCTION("GOOGLETRANSLATE(C4681,""fr"",""en"")"),"#VALUE!")</f>
        <v>#VALUE!</v>
      </c>
    </row>
    <row r="4682" ht="15.75" customHeight="1">
      <c r="A4682" s="1" t="s">
        <v>3840</v>
      </c>
      <c r="B4682" s="1" t="s">
        <v>10299</v>
      </c>
      <c r="C4682" s="1" t="s">
        <v>10300</v>
      </c>
      <c r="D4682" s="1" t="s">
        <v>9607</v>
      </c>
      <c r="E4682" s="1" t="s">
        <v>10</v>
      </c>
      <c r="F4682" s="1" t="str">
        <f>IFERROR(__xludf.DUMMYFUNCTION("GOOGLETRANSLATE(C4682,""fr"",""en"")"),"#VALUE!")</f>
        <v>#VALUE!</v>
      </c>
    </row>
    <row r="4683" ht="15.75" customHeight="1">
      <c r="A4683" s="1" t="s">
        <v>3846</v>
      </c>
      <c r="B4683" s="1" t="s">
        <v>10301</v>
      </c>
      <c r="C4683" s="1" t="s">
        <v>10302</v>
      </c>
      <c r="D4683" s="1" t="s">
        <v>9607</v>
      </c>
      <c r="E4683" s="1" t="s">
        <v>10</v>
      </c>
      <c r="F4683" s="1" t="str">
        <f>IFERROR(__xludf.DUMMYFUNCTION("GOOGLETRANSLATE(C4683,""fr"",""en"")"),"#VALUE!")</f>
        <v>#VALUE!</v>
      </c>
    </row>
    <row r="4684" ht="15.75" customHeight="1">
      <c r="A4684" s="1" t="s">
        <v>10303</v>
      </c>
      <c r="B4684" s="1" t="s">
        <v>10304</v>
      </c>
      <c r="C4684" s="1" t="s">
        <v>10305</v>
      </c>
      <c r="D4684" s="1" t="s">
        <v>9607</v>
      </c>
      <c r="E4684" s="1" t="s">
        <v>10</v>
      </c>
      <c r="F4684" s="1" t="str">
        <f>IFERROR(__xludf.DUMMYFUNCTION("GOOGLETRANSLATE(C4684,""fr"",""en"")"),"#VALUE!")</f>
        <v>#VALUE!</v>
      </c>
    </row>
    <row r="4685" ht="15.75" customHeight="1">
      <c r="A4685" s="1" t="s">
        <v>10306</v>
      </c>
      <c r="B4685" s="1" t="s">
        <v>10307</v>
      </c>
      <c r="C4685" s="1" t="s">
        <v>10308</v>
      </c>
      <c r="D4685" s="1" t="s">
        <v>9607</v>
      </c>
      <c r="E4685" s="1" t="s">
        <v>10</v>
      </c>
      <c r="F4685" s="1" t="str">
        <f>IFERROR(__xludf.DUMMYFUNCTION("GOOGLETRANSLATE(C4685,""fr"",""en"")"),"#VALUE!")</f>
        <v>#VALUE!</v>
      </c>
    </row>
    <row r="4686" ht="15.75" customHeight="1">
      <c r="A4686" s="1" t="s">
        <v>10309</v>
      </c>
      <c r="B4686" s="1" t="s">
        <v>10310</v>
      </c>
      <c r="C4686" s="1" t="s">
        <v>10311</v>
      </c>
      <c r="D4686" s="1" t="s">
        <v>9607</v>
      </c>
      <c r="E4686" s="1" t="s">
        <v>10</v>
      </c>
      <c r="F4686" s="1" t="str">
        <f>IFERROR(__xludf.DUMMYFUNCTION("GOOGLETRANSLATE(C4686,""fr"",""en"")"),"#VALUE!")</f>
        <v>#VALUE!</v>
      </c>
    </row>
    <row r="4687" ht="15.75" customHeight="1">
      <c r="A4687" s="1" t="s">
        <v>9153</v>
      </c>
      <c r="B4687" s="1" t="s">
        <v>10312</v>
      </c>
      <c r="C4687" s="1" t="s">
        <v>10313</v>
      </c>
      <c r="D4687" s="1" t="s">
        <v>9607</v>
      </c>
      <c r="E4687" s="1" t="s">
        <v>10</v>
      </c>
      <c r="F4687" s="1" t="str">
        <f>IFERROR(__xludf.DUMMYFUNCTION("GOOGLETRANSLATE(C4687,""fr"",""en"")"),"#VALUE!")</f>
        <v>#VALUE!</v>
      </c>
    </row>
    <row r="4688" ht="15.75" customHeight="1">
      <c r="A4688" s="1" t="s">
        <v>9161</v>
      </c>
      <c r="B4688" s="1" t="s">
        <v>10314</v>
      </c>
      <c r="C4688" s="1" t="s">
        <v>10315</v>
      </c>
      <c r="D4688" s="1" t="s">
        <v>9607</v>
      </c>
      <c r="E4688" s="1" t="s">
        <v>10</v>
      </c>
      <c r="F4688" s="1" t="str">
        <f>IFERROR(__xludf.DUMMYFUNCTION("GOOGLETRANSLATE(C4688,""fr"",""en"")"),"#VALUE!")</f>
        <v>#VALUE!</v>
      </c>
    </row>
    <row r="4689" ht="15.75" customHeight="1">
      <c r="A4689" s="1" t="s">
        <v>10316</v>
      </c>
      <c r="B4689" s="1" t="s">
        <v>10317</v>
      </c>
      <c r="C4689" s="1" t="s">
        <v>10318</v>
      </c>
      <c r="D4689" s="1" t="s">
        <v>9607</v>
      </c>
      <c r="E4689" s="1" t="s">
        <v>10</v>
      </c>
      <c r="F4689" s="1" t="str">
        <f>IFERROR(__xludf.DUMMYFUNCTION("GOOGLETRANSLATE(C4689,""fr"",""en"")"),"#VALUE!")</f>
        <v>#VALUE!</v>
      </c>
    </row>
    <row r="4690" ht="15.75" customHeight="1">
      <c r="A4690" s="1" t="s">
        <v>10319</v>
      </c>
      <c r="B4690" s="1" t="s">
        <v>10320</v>
      </c>
      <c r="C4690" s="1" t="s">
        <v>10321</v>
      </c>
      <c r="D4690" s="1" t="s">
        <v>9607</v>
      </c>
      <c r="E4690" s="1" t="s">
        <v>10</v>
      </c>
      <c r="F4690" s="1" t="str">
        <f>IFERROR(__xludf.DUMMYFUNCTION("GOOGLETRANSLATE(C4690,""fr"",""en"")"),"#VALUE!")</f>
        <v>#VALUE!</v>
      </c>
    </row>
    <row r="4691" ht="15.75" customHeight="1">
      <c r="A4691" s="1" t="s">
        <v>10322</v>
      </c>
      <c r="B4691" s="1" t="s">
        <v>10323</v>
      </c>
      <c r="C4691" s="1" t="s">
        <v>10324</v>
      </c>
      <c r="D4691" s="1" t="s">
        <v>9607</v>
      </c>
      <c r="E4691" s="1" t="s">
        <v>10</v>
      </c>
      <c r="F4691" s="1" t="str">
        <f>IFERROR(__xludf.DUMMYFUNCTION("GOOGLETRANSLATE(C4691,""fr"",""en"")"),"#VALUE!")</f>
        <v>#VALUE!</v>
      </c>
    </row>
    <row r="4692" ht="15.75" customHeight="1">
      <c r="A4692" s="1" t="s">
        <v>10325</v>
      </c>
      <c r="B4692" s="1" t="s">
        <v>10326</v>
      </c>
      <c r="C4692" s="1" t="s">
        <v>10327</v>
      </c>
      <c r="D4692" s="1" t="s">
        <v>9607</v>
      </c>
      <c r="E4692" s="1" t="s">
        <v>10</v>
      </c>
      <c r="F4692" s="1" t="str">
        <f>IFERROR(__xludf.DUMMYFUNCTION("GOOGLETRANSLATE(C4692,""fr"",""en"")"),"Termination without driving warning after 27 years without accident, 50%bonus. Then 3 accidents in 2016 and 2017, including 2 non -responsible, all materials. M'M' sent one an erroneous information statement: a ""bodily"" accident, which is false: no appe"&amp;"al against third party and GMF has paid any fees Medical (I just informed about the observation that I had cervical pain, then that no sequel was present). I seized the mediator. 2nd year without accident and I find myself having to ""begging"" to be insu"&amp;"red. Ashamed...")</f>
        <v>Termination without driving warning after 27 years without accident, 50%bonus. Then 3 accidents in 2016 and 2017, including 2 non -responsible, all materials. M'M' sent one an erroneous information statement: a "bodily" accident, which is false: no appeal against third party and GMF has paid any fees Medical (I just informed about the observation that I had cervical pain, then that no sequel was present). I seized the mediator. 2nd year without accident and I find myself having to "begging" to be insured. Ashamed...</v>
      </c>
    </row>
    <row r="4693" ht="15.75" customHeight="1">
      <c r="A4693" s="1" t="s">
        <v>10328</v>
      </c>
      <c r="B4693" s="1" t="s">
        <v>10329</v>
      </c>
      <c r="C4693" s="1" t="s">
        <v>10330</v>
      </c>
      <c r="D4693" s="1" t="s">
        <v>9607</v>
      </c>
      <c r="E4693" s="1" t="s">
        <v>10</v>
      </c>
      <c r="F4693" s="1" t="str">
        <f>IFERROR(__xludf.DUMMYFUNCTION("GOOGLETRANSLATE(C4693,""fr"",""en"")"),"#VALUE!")</f>
        <v>#VALUE!</v>
      </c>
    </row>
    <row r="4694" ht="15.75" customHeight="1">
      <c r="A4694" s="1" t="s">
        <v>10331</v>
      </c>
      <c r="B4694" s="1" t="s">
        <v>10332</v>
      </c>
      <c r="C4694" s="1" t="s">
        <v>10333</v>
      </c>
      <c r="D4694" s="1" t="s">
        <v>9607</v>
      </c>
      <c r="E4694" s="1" t="s">
        <v>10</v>
      </c>
      <c r="F4694" s="1" t="str">
        <f>IFERROR(__xludf.DUMMYFUNCTION("GOOGLETRANSLATE(C4694,""fr"",""en"")"),"#VALUE!")</f>
        <v>#VALUE!</v>
      </c>
    </row>
    <row r="4695" ht="15.75" customHeight="1">
      <c r="A4695" s="1" t="s">
        <v>10334</v>
      </c>
      <c r="B4695" s="1" t="s">
        <v>10335</v>
      </c>
      <c r="C4695" s="1" t="s">
        <v>10336</v>
      </c>
      <c r="D4695" s="1" t="s">
        <v>9607</v>
      </c>
      <c r="E4695" s="1" t="s">
        <v>10</v>
      </c>
      <c r="F4695" s="1" t="str">
        <f>IFERROR(__xludf.DUMMYFUNCTION("GOOGLETRANSLATE(C4695,""fr"",""en"")"),"#VALUE!")</f>
        <v>#VALUE!</v>
      </c>
    </row>
    <row r="4696" ht="15.75" customHeight="1">
      <c r="A4696" s="1" t="s">
        <v>10337</v>
      </c>
      <c r="B4696" s="1" t="s">
        <v>10338</v>
      </c>
      <c r="C4696" s="1" t="s">
        <v>10339</v>
      </c>
      <c r="D4696" s="1" t="s">
        <v>9607</v>
      </c>
      <c r="E4696" s="1" t="s">
        <v>10</v>
      </c>
      <c r="F4696" s="1" t="str">
        <f>IFERROR(__xludf.DUMMYFUNCTION("GOOGLETRANSLATE(C4696,""fr"",""en"")"),"#VALUE!")</f>
        <v>#VALUE!</v>
      </c>
    </row>
    <row r="4697" ht="15.75" customHeight="1">
      <c r="A4697" s="1" t="s">
        <v>10340</v>
      </c>
      <c r="B4697" s="1" t="s">
        <v>10341</v>
      </c>
      <c r="C4697" s="1" t="s">
        <v>10342</v>
      </c>
      <c r="D4697" s="1" t="s">
        <v>9607</v>
      </c>
      <c r="E4697" s="1" t="s">
        <v>10</v>
      </c>
      <c r="F4697" s="1" t="str">
        <f>IFERROR(__xludf.DUMMYFUNCTION("GOOGLETRANSLATE(C4697,""fr"",""en"")"),"#VALUE!")</f>
        <v>#VALUE!</v>
      </c>
    </row>
    <row r="4698" ht="15.75" customHeight="1">
      <c r="A4698" s="1" t="s">
        <v>9220</v>
      </c>
      <c r="B4698" s="1" t="s">
        <v>10343</v>
      </c>
      <c r="C4698" s="1" t="s">
        <v>10344</v>
      </c>
      <c r="D4698" s="1" t="s">
        <v>9607</v>
      </c>
      <c r="E4698" s="1" t="s">
        <v>10</v>
      </c>
      <c r="F4698" s="1" t="str">
        <f>IFERROR(__xludf.DUMMYFUNCTION("GOOGLETRANSLATE(C4698,""fr"",""en"")"),"#VALUE!")</f>
        <v>#VALUE!</v>
      </c>
    </row>
    <row r="4699" ht="15.75" customHeight="1">
      <c r="A4699" s="1" t="s">
        <v>10345</v>
      </c>
      <c r="B4699" s="1" t="s">
        <v>10346</v>
      </c>
      <c r="C4699" s="1" t="s">
        <v>10347</v>
      </c>
      <c r="D4699" s="1" t="s">
        <v>9607</v>
      </c>
      <c r="E4699" s="1" t="s">
        <v>10</v>
      </c>
      <c r="F4699" s="1" t="str">
        <f>IFERROR(__xludf.DUMMYFUNCTION("GOOGLETRANSLATE(C4699,""fr"",""en"")"),"#VALUE!")</f>
        <v>#VALUE!</v>
      </c>
    </row>
    <row r="4700" ht="15.75" customHeight="1">
      <c r="A4700" s="1" t="s">
        <v>10348</v>
      </c>
      <c r="B4700" s="1" t="s">
        <v>10349</v>
      </c>
      <c r="C4700" s="1" t="s">
        <v>10350</v>
      </c>
      <c r="D4700" s="1" t="s">
        <v>9607</v>
      </c>
      <c r="E4700" s="1" t="s">
        <v>10</v>
      </c>
      <c r="F4700" s="1" t="str">
        <f>IFERROR(__xludf.DUMMYFUNCTION("GOOGLETRANSLATE(C4700,""fr"",""en"")"),"Insured for 10 years following 3 three non -responsible claims I was struck off by explaining that it could be due to my driving.")</f>
        <v>Insured for 10 years following 3 three non -responsible claims I was struck off by explaining that it could be due to my driving.</v>
      </c>
    </row>
    <row r="4701" ht="15.75" customHeight="1">
      <c r="A4701" s="1" t="s">
        <v>10351</v>
      </c>
      <c r="B4701" s="1" t="s">
        <v>10352</v>
      </c>
      <c r="C4701" s="1" t="s">
        <v>10353</v>
      </c>
      <c r="D4701" s="1" t="s">
        <v>9607</v>
      </c>
      <c r="E4701" s="1" t="s">
        <v>10</v>
      </c>
      <c r="F4701" s="1" t="str">
        <f>IFERROR(__xludf.DUMMYFUNCTION("GOOGLETRANSLATE(C4701,""fr"",""en"")"),"#VALUE!")</f>
        <v>#VALUE!</v>
      </c>
    </row>
    <row r="4702" ht="15.75" customHeight="1">
      <c r="A4702" s="1" t="s">
        <v>3954</v>
      </c>
      <c r="B4702" s="1" t="s">
        <v>10354</v>
      </c>
      <c r="C4702" s="1" t="s">
        <v>10355</v>
      </c>
      <c r="D4702" s="1" t="s">
        <v>9607</v>
      </c>
      <c r="E4702" s="1" t="s">
        <v>10</v>
      </c>
      <c r="F4702" s="1" t="str">
        <f>IFERROR(__xludf.DUMMYFUNCTION("GOOGLETRANSLATE(C4702,""fr"",""en"")"),"#VALUE!")</f>
        <v>#VALUE!</v>
      </c>
    </row>
    <row r="4703" ht="15.75" customHeight="1">
      <c r="A4703" s="1" t="s">
        <v>9268</v>
      </c>
      <c r="B4703" s="1" t="s">
        <v>10356</v>
      </c>
      <c r="C4703" s="1" t="s">
        <v>10357</v>
      </c>
      <c r="D4703" s="1" t="s">
        <v>9607</v>
      </c>
      <c r="E4703" s="1" t="s">
        <v>10</v>
      </c>
      <c r="F4703" s="1" t="str">
        <f>IFERROR(__xludf.DUMMYFUNCTION("GOOGLETRANSLATE(C4703,""fr"",""en"")"),"#VALUE!")</f>
        <v>#VALUE!</v>
      </c>
    </row>
    <row r="4704" ht="15.75" customHeight="1">
      <c r="A4704" s="1" t="s">
        <v>9289</v>
      </c>
      <c r="B4704" s="1" t="s">
        <v>10358</v>
      </c>
      <c r="C4704" s="1" t="s">
        <v>10359</v>
      </c>
      <c r="D4704" s="1" t="s">
        <v>9607</v>
      </c>
      <c r="E4704" s="1" t="s">
        <v>10</v>
      </c>
      <c r="F4704" s="1" t="str">
        <f>IFERROR(__xludf.DUMMYFUNCTION("GOOGLETRANSLATE(C4704,""fr"",""en"")"),"#VALUE!")</f>
        <v>#VALUE!</v>
      </c>
    </row>
    <row r="4705" ht="15.75" customHeight="1">
      <c r="A4705" s="1" t="s">
        <v>9292</v>
      </c>
      <c r="B4705" s="1" t="s">
        <v>10360</v>
      </c>
      <c r="C4705" s="1" t="s">
        <v>10361</v>
      </c>
      <c r="D4705" s="1" t="s">
        <v>9607</v>
      </c>
      <c r="E4705" s="1" t="s">
        <v>10</v>
      </c>
      <c r="F4705" s="1" t="str">
        <f>IFERROR(__xludf.DUMMYFUNCTION("GOOGLETRANSLATE(C4705,""fr"",""en"")"),"#VALUE!")</f>
        <v>#VALUE!</v>
      </c>
    </row>
    <row r="4706" ht="15.75" customHeight="1">
      <c r="A4706" s="1" t="s">
        <v>10362</v>
      </c>
      <c r="B4706" s="1" t="s">
        <v>10363</v>
      </c>
      <c r="C4706" s="1" t="s">
        <v>10364</v>
      </c>
      <c r="D4706" s="1" t="s">
        <v>9607</v>
      </c>
      <c r="E4706" s="1" t="s">
        <v>10</v>
      </c>
      <c r="F4706" s="1" t="str">
        <f>IFERROR(__xludf.DUMMYFUNCTION("GOOGLETRANSLATE(C4706,""fr"",""en"")"),"#VALUE!")</f>
        <v>#VALUE!</v>
      </c>
    </row>
    <row r="4707" ht="15.75" customHeight="1">
      <c r="A4707" s="1" t="s">
        <v>9306</v>
      </c>
      <c r="B4707" s="1" t="s">
        <v>10365</v>
      </c>
      <c r="C4707" s="1" t="s">
        <v>10366</v>
      </c>
      <c r="D4707" s="1" t="s">
        <v>9607</v>
      </c>
      <c r="E4707" s="1" t="s">
        <v>10</v>
      </c>
      <c r="F4707" s="1" t="str">
        <f>IFERROR(__xludf.DUMMYFUNCTION("GOOGLETRANSLATE(C4707,""fr"",""en"")"),"#VALUE!")</f>
        <v>#VALUE!</v>
      </c>
    </row>
    <row r="4708" ht="15.75" customHeight="1">
      <c r="A4708" s="1" t="s">
        <v>10367</v>
      </c>
      <c r="B4708" s="1" t="s">
        <v>10368</v>
      </c>
      <c r="C4708" s="1" t="s">
        <v>10369</v>
      </c>
      <c r="D4708" s="1" t="s">
        <v>9607</v>
      </c>
      <c r="E4708" s="1" t="s">
        <v>10</v>
      </c>
      <c r="F4708" s="1" t="str">
        <f>IFERROR(__xludf.DUMMYFUNCTION("GOOGLETRANSLATE(C4708,""fr"",""en"")"),"#VALUE!")</f>
        <v>#VALUE!</v>
      </c>
    </row>
    <row r="4709" ht="15.75" customHeight="1">
      <c r="A4709" s="1" t="s">
        <v>9329</v>
      </c>
      <c r="B4709" s="1" t="s">
        <v>10370</v>
      </c>
      <c r="C4709" s="1" t="s">
        <v>10371</v>
      </c>
      <c r="D4709" s="1" t="s">
        <v>9607</v>
      </c>
      <c r="E4709" s="1" t="s">
        <v>10</v>
      </c>
      <c r="F4709" s="1" t="str">
        <f>IFERROR(__xludf.DUMMYFUNCTION("GOOGLETRANSLATE(C4709,""fr"",""en"")"),"#VALUE!")</f>
        <v>#VALUE!</v>
      </c>
    </row>
    <row r="4710" ht="15.75" customHeight="1">
      <c r="A4710" s="1" t="s">
        <v>10372</v>
      </c>
      <c r="B4710" s="1" t="s">
        <v>10373</v>
      </c>
      <c r="C4710" s="1" t="s">
        <v>10374</v>
      </c>
      <c r="D4710" s="1" t="s">
        <v>9607</v>
      </c>
      <c r="E4710" s="1" t="s">
        <v>10</v>
      </c>
      <c r="F4710" s="1" t="str">
        <f>IFERROR(__xludf.DUMMYFUNCTION("GOOGLETRANSLATE(C4710,""fr"",""en"")"),"#VALUE!")</f>
        <v>#VALUE!</v>
      </c>
    </row>
    <row r="4711" ht="15.75" customHeight="1">
      <c r="A4711" s="1" t="s">
        <v>10375</v>
      </c>
      <c r="B4711" s="1" t="s">
        <v>10376</v>
      </c>
      <c r="C4711" s="1" t="s">
        <v>10377</v>
      </c>
      <c r="D4711" s="1" t="s">
        <v>9607</v>
      </c>
      <c r="E4711" s="1" t="s">
        <v>10</v>
      </c>
      <c r="F4711" s="1" t="str">
        <f>IFERROR(__xludf.DUMMYFUNCTION("GOOGLETRANSLATE(C4711,""fr"",""en"")"),"#VALUE!")</f>
        <v>#VALUE!</v>
      </c>
    </row>
    <row r="4712" ht="15.75" customHeight="1">
      <c r="A4712" s="1" t="s">
        <v>4026</v>
      </c>
      <c r="B4712" s="1" t="s">
        <v>10378</v>
      </c>
      <c r="C4712" s="1" t="s">
        <v>10379</v>
      </c>
      <c r="D4712" s="1" t="s">
        <v>9607</v>
      </c>
      <c r="E4712" s="1" t="s">
        <v>10</v>
      </c>
      <c r="F4712" s="1" t="str">
        <f>IFERROR(__xludf.DUMMYFUNCTION("GOOGLETRANSLATE(C4712,""fr"",""en"")"),"#VALUE!")</f>
        <v>#VALUE!</v>
      </c>
    </row>
    <row r="4713" ht="15.75" customHeight="1">
      <c r="A4713" s="1" t="s">
        <v>9389</v>
      </c>
      <c r="B4713" s="1" t="s">
        <v>10380</v>
      </c>
      <c r="C4713" s="1" t="s">
        <v>10381</v>
      </c>
      <c r="D4713" s="1" t="s">
        <v>9607</v>
      </c>
      <c r="E4713" s="1" t="s">
        <v>10</v>
      </c>
      <c r="F4713" s="1" t="str">
        <f>IFERROR(__xludf.DUMMYFUNCTION("GOOGLETRANSLATE(C4713,""fr"",""en"")"),"#VALUE!")</f>
        <v>#VALUE!</v>
      </c>
    </row>
    <row r="4714" ht="15.75" customHeight="1">
      <c r="A4714" s="1" t="s">
        <v>10382</v>
      </c>
      <c r="B4714" s="1" t="s">
        <v>10383</v>
      </c>
      <c r="C4714" s="1" t="s">
        <v>10384</v>
      </c>
      <c r="D4714" s="1" t="s">
        <v>9607</v>
      </c>
      <c r="E4714" s="1" t="s">
        <v>10</v>
      </c>
      <c r="F4714" s="1" t="str">
        <f>IFERROR(__xludf.DUMMYFUNCTION("GOOGLETRANSLATE(C4714,""fr"",""en"")"),"#VALUE!")</f>
        <v>#VALUE!</v>
      </c>
    </row>
    <row r="4715" ht="15.75" customHeight="1">
      <c r="A4715" s="1" t="s">
        <v>10385</v>
      </c>
      <c r="B4715" s="1" t="s">
        <v>10386</v>
      </c>
      <c r="C4715" s="1" t="s">
        <v>10387</v>
      </c>
      <c r="D4715" s="1" t="s">
        <v>9607</v>
      </c>
      <c r="E4715" s="1" t="s">
        <v>10</v>
      </c>
      <c r="F4715" s="1" t="str">
        <f>IFERROR(__xludf.DUMMYFUNCTION("GOOGLETRANSLATE(C4715,""fr"",""en"")"),"#VALUE!")</f>
        <v>#VALUE!</v>
      </c>
    </row>
    <row r="4716" ht="15.75" customHeight="1">
      <c r="A4716" s="1" t="s">
        <v>4052</v>
      </c>
      <c r="B4716" s="1" t="s">
        <v>10388</v>
      </c>
      <c r="C4716" s="1" t="s">
        <v>10389</v>
      </c>
      <c r="D4716" s="1" t="s">
        <v>9607</v>
      </c>
      <c r="E4716" s="1" t="s">
        <v>10</v>
      </c>
      <c r="F4716" s="1" t="str">
        <f>IFERROR(__xludf.DUMMYFUNCTION("GOOGLETRANSLATE(C4716,""fr"",""en"")"),"#VALUE!")</f>
        <v>#VALUE!</v>
      </c>
    </row>
    <row r="4717" ht="15.75" customHeight="1">
      <c r="A4717" s="1" t="s">
        <v>10390</v>
      </c>
      <c r="B4717" s="1" t="s">
        <v>10391</v>
      </c>
      <c r="C4717" s="1" t="s">
        <v>10392</v>
      </c>
      <c r="D4717" s="1" t="s">
        <v>9607</v>
      </c>
      <c r="E4717" s="1" t="s">
        <v>10</v>
      </c>
      <c r="F4717" s="1" t="str">
        <f>IFERROR(__xludf.DUMMYFUNCTION("GOOGLETRANSLATE(C4717,""fr"",""en"")"),"#VALUE!")</f>
        <v>#VALUE!</v>
      </c>
    </row>
    <row r="4718" ht="15.75" customHeight="1">
      <c r="A4718" s="1" t="s">
        <v>10393</v>
      </c>
      <c r="B4718" s="1" t="s">
        <v>10394</v>
      </c>
      <c r="C4718" s="1" t="s">
        <v>10395</v>
      </c>
      <c r="D4718" s="1" t="s">
        <v>9607</v>
      </c>
      <c r="E4718" s="1" t="s">
        <v>10</v>
      </c>
      <c r="F4718" s="1" t="str">
        <f>IFERROR(__xludf.DUMMYFUNCTION("GOOGLETRANSLATE(C4718,""fr"",""en"")"),"#VALUE!")</f>
        <v>#VALUE!</v>
      </c>
    </row>
    <row r="4719" ht="15.75" customHeight="1">
      <c r="A4719" s="1" t="s">
        <v>10396</v>
      </c>
      <c r="B4719" s="1" t="s">
        <v>10397</v>
      </c>
      <c r="C4719" s="1" t="s">
        <v>10398</v>
      </c>
      <c r="D4719" s="1" t="s">
        <v>9607</v>
      </c>
      <c r="E4719" s="1" t="s">
        <v>10</v>
      </c>
      <c r="F4719" s="1" t="str">
        <f>IFERROR(__xludf.DUMMYFUNCTION("GOOGLETRANSLATE(C4719,""fr"",""en"")"),"#VALUE!")</f>
        <v>#VALUE!</v>
      </c>
    </row>
    <row r="4720" ht="15.75" customHeight="1">
      <c r="A4720" s="1" t="s">
        <v>4099</v>
      </c>
      <c r="B4720" s="1" t="s">
        <v>10399</v>
      </c>
      <c r="C4720" s="1" t="s">
        <v>10400</v>
      </c>
      <c r="D4720" s="1" t="s">
        <v>9607</v>
      </c>
      <c r="E4720" s="1" t="s">
        <v>10</v>
      </c>
      <c r="F4720" s="1" t="str">
        <f>IFERROR(__xludf.DUMMYFUNCTION("GOOGLETRANSLATE(C4720,""fr"",""en"")"),"#VALUE!")</f>
        <v>#VALUE!</v>
      </c>
    </row>
    <row r="4721" ht="15.75" customHeight="1">
      <c r="A4721" s="1" t="s">
        <v>4105</v>
      </c>
      <c r="B4721" s="1" t="s">
        <v>10401</v>
      </c>
      <c r="C4721" s="1" t="s">
        <v>10402</v>
      </c>
      <c r="D4721" s="1" t="s">
        <v>9607</v>
      </c>
      <c r="E4721" s="1" t="s">
        <v>10</v>
      </c>
      <c r="F4721" s="1" t="str">
        <f>IFERROR(__xludf.DUMMYFUNCTION("GOOGLETRANSLATE(C4721,""fr"",""en"")"),"#VALUE!")</f>
        <v>#VALUE!</v>
      </c>
    </row>
    <row r="4722" ht="15.75" customHeight="1">
      <c r="A4722" s="1" t="s">
        <v>4105</v>
      </c>
      <c r="B4722" s="1" t="s">
        <v>10403</v>
      </c>
      <c r="C4722" s="1" t="s">
        <v>10404</v>
      </c>
      <c r="D4722" s="1" t="s">
        <v>9607</v>
      </c>
      <c r="E4722" s="1" t="s">
        <v>10</v>
      </c>
      <c r="F4722" s="1" t="str">
        <f>IFERROR(__xludf.DUMMYFUNCTION("GOOGLETRANSLATE(C4722,""fr"",""en"")"),"#VALUE!")</f>
        <v>#VALUE!</v>
      </c>
    </row>
    <row r="4723" ht="15.75" customHeight="1">
      <c r="A4723" s="1" t="s">
        <v>9488</v>
      </c>
      <c r="B4723" s="1" t="s">
        <v>10405</v>
      </c>
      <c r="C4723" s="1" t="s">
        <v>10406</v>
      </c>
      <c r="D4723" s="1" t="s">
        <v>9607</v>
      </c>
      <c r="E4723" s="1" t="s">
        <v>10</v>
      </c>
      <c r="F4723" s="1" t="str">
        <f>IFERROR(__xludf.DUMMYFUNCTION("GOOGLETRANSLATE(C4723,""fr"",""en"")"),"#VALUE!")</f>
        <v>#VALUE!</v>
      </c>
    </row>
    <row r="4724" ht="15.75" customHeight="1">
      <c r="A4724" s="1" t="s">
        <v>4117</v>
      </c>
      <c r="B4724" s="1" t="s">
        <v>10407</v>
      </c>
      <c r="C4724" s="1" t="s">
        <v>10408</v>
      </c>
      <c r="D4724" s="1" t="s">
        <v>9607</v>
      </c>
      <c r="E4724" s="1" t="s">
        <v>10</v>
      </c>
      <c r="F4724" s="1" t="str">
        <f>IFERROR(__xludf.DUMMYFUNCTION("GOOGLETRANSLATE(C4724,""fr"",""en"")"),"#VALUE!")</f>
        <v>#VALUE!</v>
      </c>
    </row>
    <row r="4725" ht="15.75" customHeight="1">
      <c r="A4725" s="1" t="s">
        <v>10409</v>
      </c>
      <c r="B4725" s="1" t="s">
        <v>10410</v>
      </c>
      <c r="C4725" s="1" t="s">
        <v>10411</v>
      </c>
      <c r="D4725" s="1" t="s">
        <v>9607</v>
      </c>
      <c r="E4725" s="1" t="s">
        <v>10</v>
      </c>
      <c r="F4725" s="1" t="str">
        <f>IFERROR(__xludf.DUMMYFUNCTION("GOOGLETRANSLATE(C4725,""fr"",""en"")"),"#VALUE!")</f>
        <v>#VALUE!</v>
      </c>
    </row>
    <row r="4726" ht="15.75" customHeight="1">
      <c r="A4726" s="1" t="s">
        <v>9504</v>
      </c>
      <c r="B4726" s="1" t="s">
        <v>10412</v>
      </c>
      <c r="C4726" s="1" t="s">
        <v>10413</v>
      </c>
      <c r="D4726" s="1" t="s">
        <v>9607</v>
      </c>
      <c r="E4726" s="1" t="s">
        <v>10</v>
      </c>
      <c r="F4726" s="1" t="str">
        <f>IFERROR(__xludf.DUMMYFUNCTION("GOOGLETRANSLATE(C4726,""fr"",""en"")"),"#VALUE!")</f>
        <v>#VALUE!</v>
      </c>
    </row>
    <row r="4727" ht="15.75" customHeight="1">
      <c r="A4727" s="1" t="s">
        <v>10414</v>
      </c>
      <c r="B4727" s="1" t="s">
        <v>10415</v>
      </c>
      <c r="C4727" s="1" t="s">
        <v>10416</v>
      </c>
      <c r="D4727" s="1" t="s">
        <v>9607</v>
      </c>
      <c r="E4727" s="1" t="s">
        <v>10</v>
      </c>
      <c r="F4727" s="1" t="str">
        <f>IFERROR(__xludf.DUMMYFUNCTION("GOOGLETRANSLATE(C4727,""fr"",""en"")"),"#VALUE!")</f>
        <v>#VALUE!</v>
      </c>
    </row>
    <row r="4728" ht="15.75" customHeight="1">
      <c r="A4728" s="1" t="s">
        <v>4126</v>
      </c>
      <c r="B4728" s="1" t="s">
        <v>10417</v>
      </c>
      <c r="C4728" s="1" t="s">
        <v>10418</v>
      </c>
      <c r="D4728" s="1" t="s">
        <v>9607</v>
      </c>
      <c r="E4728" s="1" t="s">
        <v>10</v>
      </c>
      <c r="F4728" s="1" t="str">
        <f>IFERROR(__xludf.DUMMYFUNCTION("GOOGLETRANSLATE(C4728,""fr"",""en"")"),"The registered letter sent to the GMF by my new insurer arrived at the headquarters but was never taken into account. I therefore pay 2 insurance. Because the GMF advised me not to terminate by myself, as long as the dispute was not resolved.")</f>
        <v>The registered letter sent to the GMF by my new insurer arrived at the headquarters but was never taken into account. I therefore pay 2 insurance. Because the GMF advised me not to terminate by myself, as long as the dispute was not resolved.</v>
      </c>
    </row>
    <row r="4729" ht="15.75" customHeight="1">
      <c r="A4729" s="1" t="s">
        <v>10419</v>
      </c>
      <c r="B4729" s="1" t="s">
        <v>10420</v>
      </c>
      <c r="C4729" s="1" t="s">
        <v>10421</v>
      </c>
      <c r="D4729" s="1" t="s">
        <v>9607</v>
      </c>
      <c r="E4729" s="1" t="s">
        <v>10</v>
      </c>
      <c r="F4729" s="1" t="str">
        <f>IFERROR(__xludf.DUMMYFUNCTION("GOOGLETRANSLATE(C4729,""fr"",""en"")"),"#VALUE!")</f>
        <v>#VALUE!</v>
      </c>
    </row>
    <row r="4730" ht="15.75" customHeight="1">
      <c r="A4730" s="1" t="s">
        <v>9551</v>
      </c>
      <c r="B4730" s="1" t="s">
        <v>10422</v>
      </c>
      <c r="C4730" s="1" t="s">
        <v>10423</v>
      </c>
      <c r="D4730" s="1" t="s">
        <v>9607</v>
      </c>
      <c r="E4730" s="1" t="s">
        <v>10</v>
      </c>
      <c r="F4730" s="1" t="str">
        <f>IFERROR(__xludf.DUMMYFUNCTION("GOOGLETRANSLATE(C4730,""fr"",""en"")"),"#VALUE!")</f>
        <v>#VALUE!</v>
      </c>
    </row>
    <row r="4731" ht="15.75" customHeight="1">
      <c r="A4731" s="1" t="s">
        <v>10424</v>
      </c>
      <c r="B4731" s="1" t="s">
        <v>10425</v>
      </c>
      <c r="C4731" s="1" t="s">
        <v>10426</v>
      </c>
      <c r="D4731" s="1" t="s">
        <v>9607</v>
      </c>
      <c r="E4731" s="1" t="s">
        <v>10</v>
      </c>
      <c r="F4731" s="1" t="str">
        <f>IFERROR(__xludf.DUMMYFUNCTION("GOOGLETRANSLATE(C4731,""fr"",""en"")"),"#VALUE!")</f>
        <v>#VALUE!</v>
      </c>
    </row>
    <row r="4732" ht="15.75" customHeight="1">
      <c r="A4732" s="1" t="s">
        <v>10427</v>
      </c>
      <c r="B4732" s="1" t="s">
        <v>10428</v>
      </c>
      <c r="C4732" s="1" t="s">
        <v>10429</v>
      </c>
      <c r="D4732" s="1" t="s">
        <v>9607</v>
      </c>
      <c r="E4732" s="1" t="s">
        <v>10</v>
      </c>
      <c r="F4732" s="1" t="str">
        <f>IFERROR(__xludf.DUMMYFUNCTION("GOOGLETRANSLATE(C4732,""fr"",""en"")"),"#VALUE!")</f>
        <v>#VALUE!</v>
      </c>
    </row>
    <row r="4733" ht="15.75" customHeight="1">
      <c r="A4733" s="1" t="s">
        <v>10430</v>
      </c>
      <c r="B4733" s="1" t="s">
        <v>10431</v>
      </c>
      <c r="C4733" s="1" t="s">
        <v>10432</v>
      </c>
      <c r="D4733" s="1" t="s">
        <v>9607</v>
      </c>
      <c r="E4733" s="1" t="s">
        <v>10</v>
      </c>
      <c r="F4733" s="1" t="str">
        <f>IFERROR(__xludf.DUMMYFUNCTION("GOOGLETRANSLATE(C4733,""fr"",""en"")"),"#VALUE!")</f>
        <v>#VALUE!</v>
      </c>
    </row>
    <row r="4734" ht="15.75" customHeight="1">
      <c r="A4734" s="1" t="s">
        <v>10433</v>
      </c>
      <c r="B4734" s="1" t="s">
        <v>10434</v>
      </c>
      <c r="C4734" s="1" t="s">
        <v>10435</v>
      </c>
      <c r="D4734" s="1" t="s">
        <v>9607</v>
      </c>
      <c r="E4734" s="1" t="s">
        <v>10</v>
      </c>
      <c r="F4734" s="1" t="str">
        <f>IFERROR(__xludf.DUMMYFUNCTION("GOOGLETRANSLATE(C4734,""fr"",""en"")"),"#VALUE!")</f>
        <v>#VALUE!</v>
      </c>
    </row>
    <row r="4735" ht="15.75" customHeight="1">
      <c r="A4735" s="1" t="s">
        <v>9601</v>
      </c>
      <c r="B4735" s="1" t="s">
        <v>10436</v>
      </c>
      <c r="C4735" s="1" t="s">
        <v>10437</v>
      </c>
      <c r="D4735" s="1" t="s">
        <v>9607</v>
      </c>
      <c r="E4735" s="1" t="s">
        <v>10</v>
      </c>
      <c r="F4735" s="1" t="str">
        <f>IFERROR(__xludf.DUMMYFUNCTION("GOOGLETRANSLATE(C4735,""fr"",""en"")"),"#VALUE!")</f>
        <v>#VALUE!</v>
      </c>
    </row>
    <row r="4736" ht="15.75" customHeight="1">
      <c r="A4736" s="1" t="s">
        <v>10438</v>
      </c>
      <c r="B4736" s="1" t="s">
        <v>10439</v>
      </c>
      <c r="C4736" s="1" t="s">
        <v>10440</v>
      </c>
      <c r="D4736" s="1" t="s">
        <v>10441</v>
      </c>
      <c r="E4736" s="1" t="s">
        <v>10</v>
      </c>
      <c r="F4736" s="1" t="str">
        <f>IFERROR(__xludf.DUMMYFUNCTION("GOOGLETRANSLATE(C4736,""fr"",""en"")"),"#VALUE!")</f>
        <v>#VALUE!</v>
      </c>
    </row>
    <row r="4737" ht="15.75" customHeight="1">
      <c r="A4737" s="1" t="s">
        <v>54</v>
      </c>
      <c r="B4737" s="1" t="s">
        <v>10442</v>
      </c>
      <c r="C4737" s="1" t="s">
        <v>10443</v>
      </c>
      <c r="D4737" s="1" t="s">
        <v>10441</v>
      </c>
      <c r="E4737" s="1" t="s">
        <v>10</v>
      </c>
      <c r="F4737" s="1" t="str">
        <f>IFERROR(__xludf.DUMMYFUNCTION("GOOGLETRANSLATE(C4737,""fr"",""en"")"),"#VALUE!")</f>
        <v>#VALUE!</v>
      </c>
    </row>
    <row r="4738" ht="15.75" customHeight="1">
      <c r="A4738" s="1" t="s">
        <v>10444</v>
      </c>
      <c r="B4738" s="1" t="s">
        <v>10445</v>
      </c>
      <c r="C4738" s="1" t="s">
        <v>10446</v>
      </c>
      <c r="D4738" s="1" t="s">
        <v>10441</v>
      </c>
      <c r="E4738" s="1" t="s">
        <v>10</v>
      </c>
      <c r="F4738" s="1" t="str">
        <f>IFERROR(__xludf.DUMMYFUNCTION("GOOGLETRANSLATE(C4738,""fr"",""en"")"),"Hello, I had a road accident, my vehicle was struck from the front by a person who was alcoholic at 2.82 grams in the liter per hundred, the Pacifica expert estimated that he had to reimburse me on a basis A 2011 vehicle when my vehicle is 2013. I appeale"&amp;"d to Pacifica, that hasn't changed anything and the manager who follows my file that doesn't bother her !! Besides, the manager communicates with me that with SMS, when I call her I come across her messaging. I am a victim I almost died but Pacifica consi"&amp;"ders you differently !!! I am followed by Psy and my invoices it is I who pay them, I am still waiting to see an expert doctor. I am assured of any risk. I don't know what it is for this assurance that I took in any risk and that I paid every month?")</f>
        <v>Hello, I had a road accident, my vehicle was struck from the front by a person who was alcoholic at 2.82 grams in the liter per hundred, the Pacifica expert estimated that he had to reimburse me on a basis A 2011 vehicle when my vehicle is 2013. I appealed to Pacifica, that hasn't changed anything and the manager who follows my file that doesn't bother her !! Besides, the manager communicates with me that with SMS, when I call her I come across her messaging. I am a victim I almost died but Pacifica considers you differently !!! I am followed by Psy and my invoices it is I who pay them, I am still waiting to see an expert doctor. I am assured of any risk. I don't know what it is for this assurance that I took in any risk and that I paid every month?</v>
      </c>
    </row>
    <row r="4739" ht="15.75" customHeight="1">
      <c r="A4739" s="1" t="s">
        <v>147</v>
      </c>
      <c r="B4739" s="1" t="s">
        <v>10447</v>
      </c>
      <c r="C4739" s="1" t="s">
        <v>10448</v>
      </c>
      <c r="D4739" s="1" t="s">
        <v>10441</v>
      </c>
      <c r="E4739" s="1" t="s">
        <v>10</v>
      </c>
      <c r="F4739" s="1" t="str">
        <f>IFERROR(__xludf.DUMMYFUNCTION("GOOGLETRANSLATE(C4739,""fr"",""en"")"),"#VALUE!")</f>
        <v>#VALUE!</v>
      </c>
    </row>
    <row r="4740" ht="15.75" customHeight="1">
      <c r="A4740" s="1" t="s">
        <v>180</v>
      </c>
      <c r="B4740" s="1" t="s">
        <v>10449</v>
      </c>
      <c r="C4740" s="1" t="s">
        <v>10450</v>
      </c>
      <c r="D4740" s="1" t="s">
        <v>10441</v>
      </c>
      <c r="E4740" s="1" t="s">
        <v>10</v>
      </c>
      <c r="F4740" s="1" t="str">
        <f>IFERROR(__xludf.DUMMYFUNCTION("GOOGLETRANSLATE(C4740,""fr"",""en"")"),"#VALUE!")</f>
        <v>#VALUE!</v>
      </c>
    </row>
    <row r="4741" ht="15.75" customHeight="1">
      <c r="A4741" s="1" t="s">
        <v>10451</v>
      </c>
      <c r="B4741" s="1" t="s">
        <v>10452</v>
      </c>
      <c r="C4741" s="1" t="s">
        <v>10453</v>
      </c>
      <c r="D4741" s="1" t="s">
        <v>10441</v>
      </c>
      <c r="E4741" s="1" t="s">
        <v>10</v>
      </c>
      <c r="F4741" s="1" t="str">
        <f>IFERROR(__xludf.DUMMYFUNCTION("GOOGLETRANSLATE(C4741,""fr"",""en"")"),"Good insurance but as long as young drivers is very very expensive.
I think they can efforts especially in my situation but I hope they remain effective in case of needs!
Cdt")</f>
        <v>Good insurance but as long as young drivers is very very expensive.
I think they can efforts especially in my situation but I hope they remain effective in case of needs!
Cdt</v>
      </c>
    </row>
    <row r="4742" ht="15.75" customHeight="1">
      <c r="A4742" s="1" t="s">
        <v>800</v>
      </c>
      <c r="B4742" s="1" t="s">
        <v>10454</v>
      </c>
      <c r="C4742" s="1" t="s">
        <v>10455</v>
      </c>
      <c r="D4742" s="1" t="s">
        <v>10441</v>
      </c>
      <c r="E4742" s="1" t="s">
        <v>10</v>
      </c>
      <c r="F4742" s="1" t="str">
        <f>IFERROR(__xludf.DUMMYFUNCTION("GOOGLETRANSLATE(C4742,""fr"",""en"")"),"#VALUE!")</f>
        <v>#VALUE!</v>
      </c>
    </row>
    <row r="4743" ht="15.75" customHeight="1">
      <c r="A4743" s="1" t="s">
        <v>856</v>
      </c>
      <c r="B4743" s="1" t="s">
        <v>10456</v>
      </c>
      <c r="C4743" s="1" t="s">
        <v>10457</v>
      </c>
      <c r="D4743" s="1" t="s">
        <v>10441</v>
      </c>
      <c r="E4743" s="1" t="s">
        <v>10</v>
      </c>
      <c r="F4743" s="1" t="str">
        <f>IFERROR(__xludf.DUMMYFUNCTION("GOOGLETRANSLATE(C4743,""fr"",""en"")"),"#VALUE!")</f>
        <v>#VALUE!</v>
      </c>
    </row>
    <row r="4744" ht="15.75" customHeight="1">
      <c r="A4744" s="1" t="s">
        <v>1084</v>
      </c>
      <c r="B4744" s="1" t="s">
        <v>10458</v>
      </c>
      <c r="C4744" s="1" t="s">
        <v>10459</v>
      </c>
      <c r="D4744" s="1" t="s">
        <v>10441</v>
      </c>
      <c r="E4744" s="1" t="s">
        <v>10</v>
      </c>
      <c r="F4744" s="1" t="str">
        <f>IFERROR(__xludf.DUMMYFUNCTION("GOOGLETRANSLATE(C4744,""fr"",""en"")"),"#VALUE!")</f>
        <v>#VALUE!</v>
      </c>
    </row>
    <row r="4745" ht="15.75" customHeight="1">
      <c r="A4745" s="1" t="s">
        <v>1084</v>
      </c>
      <c r="B4745" s="1" t="s">
        <v>10460</v>
      </c>
      <c r="C4745" s="1" t="s">
        <v>10461</v>
      </c>
      <c r="D4745" s="1" t="s">
        <v>10441</v>
      </c>
      <c r="E4745" s="1" t="s">
        <v>10</v>
      </c>
      <c r="F4745" s="1" t="str">
        <f>IFERROR(__xludf.DUMMYFUNCTION("GOOGLETRANSLATE(C4745,""fr"",""en"")"),"#VALUE!")</f>
        <v>#VALUE!</v>
      </c>
    </row>
    <row r="4746" ht="15.75" customHeight="1">
      <c r="A4746" s="1" t="s">
        <v>1187</v>
      </c>
      <c r="B4746" s="1" t="s">
        <v>10462</v>
      </c>
      <c r="C4746" s="1" t="s">
        <v>10463</v>
      </c>
      <c r="D4746" s="1" t="s">
        <v>10441</v>
      </c>
      <c r="E4746" s="1" t="s">
        <v>10</v>
      </c>
      <c r="F4746" s="1" t="str">
        <f>IFERROR(__xludf.DUMMYFUNCTION("GOOGLETRANSLATE(C4746,""fr"",""en"")"),"#VALUE!")</f>
        <v>#VALUE!</v>
      </c>
    </row>
    <row r="4747" ht="15.75" customHeight="1">
      <c r="A4747" s="1" t="s">
        <v>1187</v>
      </c>
      <c r="B4747" s="1" t="s">
        <v>10464</v>
      </c>
      <c r="C4747" s="1" t="s">
        <v>10465</v>
      </c>
      <c r="D4747" s="1" t="s">
        <v>10441</v>
      </c>
      <c r="E4747" s="1" t="s">
        <v>10</v>
      </c>
      <c r="F4747" s="1" t="str">
        <f>IFERROR(__xludf.DUMMYFUNCTION("GOOGLETRANSLATE(C4747,""fr"",""en"")"),"#VALUE!")</f>
        <v>#VALUE!</v>
      </c>
    </row>
    <row r="4748" ht="15.75" customHeight="1">
      <c r="A4748" s="1" t="s">
        <v>1207</v>
      </c>
      <c r="B4748" s="1" t="s">
        <v>10466</v>
      </c>
      <c r="C4748" s="1" t="s">
        <v>10467</v>
      </c>
      <c r="D4748" s="1" t="s">
        <v>10441</v>
      </c>
      <c r="E4748" s="1" t="s">
        <v>10</v>
      </c>
      <c r="F4748" s="1" t="str">
        <f>IFERROR(__xludf.DUMMYFUNCTION("GOOGLETRANSLATE(C4748,""fr"",""en"")"),"#VALUE!")</f>
        <v>#VALUE!</v>
      </c>
    </row>
    <row r="4749" ht="15.75" customHeight="1">
      <c r="A4749" s="1" t="s">
        <v>1207</v>
      </c>
      <c r="B4749" s="1" t="s">
        <v>10468</v>
      </c>
      <c r="C4749" s="1" t="s">
        <v>10469</v>
      </c>
      <c r="D4749" s="1" t="s">
        <v>10441</v>
      </c>
      <c r="E4749" s="1" t="s">
        <v>10</v>
      </c>
      <c r="F4749" s="1" t="str">
        <f>IFERROR(__xludf.DUMMYFUNCTION("GOOGLETRANSLATE(C4749,""fr"",""en"")"),"#VALUE!")</f>
        <v>#VALUE!</v>
      </c>
    </row>
    <row r="4750" ht="15.75" customHeight="1">
      <c r="A4750" s="1" t="s">
        <v>1403</v>
      </c>
      <c r="B4750" s="1" t="s">
        <v>10470</v>
      </c>
      <c r="C4750" s="1" t="s">
        <v>10471</v>
      </c>
      <c r="D4750" s="1" t="s">
        <v>10441</v>
      </c>
      <c r="E4750" s="1" t="s">
        <v>10</v>
      </c>
      <c r="F4750" s="1" t="str">
        <f>IFERROR(__xludf.DUMMYFUNCTION("GOOGLETRANSLATE(C4750,""fr"",""en"")"),"#VALUE!")</f>
        <v>#VALUE!</v>
      </c>
    </row>
    <row r="4751" ht="15.75" customHeight="1">
      <c r="A4751" s="1" t="s">
        <v>1434</v>
      </c>
      <c r="B4751" s="1" t="s">
        <v>10472</v>
      </c>
      <c r="C4751" s="1" t="s">
        <v>10473</v>
      </c>
      <c r="D4751" s="1" t="s">
        <v>10441</v>
      </c>
      <c r="E4751" s="1" t="s">
        <v>10</v>
      </c>
      <c r="F4751" s="1" t="str">
        <f>IFERROR(__xludf.DUMMYFUNCTION("GOOGLETRANSLATE(C4751,""fr"",""en"")"),"#VALUE!")</f>
        <v>#VALUE!</v>
      </c>
    </row>
    <row r="4752" ht="15.75" customHeight="1">
      <c r="A4752" s="1" t="s">
        <v>1455</v>
      </c>
      <c r="B4752" s="1" t="s">
        <v>10474</v>
      </c>
      <c r="C4752" s="1" t="s">
        <v>10475</v>
      </c>
      <c r="D4752" s="1" t="s">
        <v>10441</v>
      </c>
      <c r="E4752" s="1" t="s">
        <v>10</v>
      </c>
      <c r="F4752" s="1" t="str">
        <f>IFERROR(__xludf.DUMMYFUNCTION("GOOGLETRANSLATE(C4752,""fr"",""en"")"),"#VALUE!")</f>
        <v>#VALUE!</v>
      </c>
    </row>
    <row r="4753" ht="15.75" customHeight="1">
      <c r="A4753" s="1" t="s">
        <v>6031</v>
      </c>
      <c r="B4753" s="1" t="s">
        <v>10476</v>
      </c>
      <c r="C4753" s="1" t="s">
        <v>10477</v>
      </c>
      <c r="D4753" s="1" t="s">
        <v>10441</v>
      </c>
      <c r="E4753" s="1" t="s">
        <v>10</v>
      </c>
      <c r="F4753" s="1" t="str">
        <f>IFERROR(__xludf.DUMMYFUNCTION("GOOGLETRANSLATE(C4753,""fr"",""en"")"),"#VALUE!")</f>
        <v>#VALUE!</v>
      </c>
    </row>
    <row r="4754" ht="15.75" customHeight="1">
      <c r="A4754" s="1" t="s">
        <v>6031</v>
      </c>
      <c r="B4754" s="1" t="s">
        <v>10478</v>
      </c>
      <c r="C4754" s="1" t="s">
        <v>10479</v>
      </c>
      <c r="D4754" s="1" t="s">
        <v>10441</v>
      </c>
      <c r="E4754" s="1" t="s">
        <v>10</v>
      </c>
      <c r="F4754" s="1" t="str">
        <f>IFERROR(__xludf.DUMMYFUNCTION("GOOGLETRANSLATE(C4754,""fr"",""en"")"),"#VALUE!")</f>
        <v>#VALUE!</v>
      </c>
    </row>
    <row r="4755" ht="15.75" customHeight="1">
      <c r="A4755" s="1" t="s">
        <v>1717</v>
      </c>
      <c r="B4755" s="1" t="s">
        <v>10480</v>
      </c>
      <c r="C4755" s="1" t="s">
        <v>10481</v>
      </c>
      <c r="D4755" s="1" t="s">
        <v>10441</v>
      </c>
      <c r="E4755" s="1" t="s">
        <v>10</v>
      </c>
      <c r="F4755" s="1" t="str">
        <f>IFERROR(__xludf.DUMMYFUNCTION("GOOGLETRANSLATE(C4755,""fr"",""en"")"),"#VALUE!")</f>
        <v>#VALUE!</v>
      </c>
    </row>
    <row r="4756" ht="15.75" customHeight="1">
      <c r="A4756" s="1" t="s">
        <v>1750</v>
      </c>
      <c r="B4756" s="1" t="s">
        <v>10482</v>
      </c>
      <c r="C4756" s="1" t="s">
        <v>10483</v>
      </c>
      <c r="D4756" s="1" t="s">
        <v>10441</v>
      </c>
      <c r="E4756" s="1" t="s">
        <v>10</v>
      </c>
      <c r="F4756" s="1" t="str">
        <f>IFERROR(__xludf.DUMMYFUNCTION("GOOGLETRANSLATE(C4756,""fr"",""en"")"),"#VALUE!")</f>
        <v>#VALUE!</v>
      </c>
    </row>
    <row r="4757" ht="15.75" customHeight="1">
      <c r="A4757" s="1" t="s">
        <v>1765</v>
      </c>
      <c r="B4757" s="1" t="s">
        <v>10484</v>
      </c>
      <c r="C4757" s="1" t="s">
        <v>10485</v>
      </c>
      <c r="D4757" s="1" t="s">
        <v>10441</v>
      </c>
      <c r="E4757" s="1" t="s">
        <v>10</v>
      </c>
      <c r="F4757" s="1" t="str">
        <f>IFERROR(__xludf.DUMMYFUNCTION("GOOGLETRANSLATE(C4757,""fr"",""en"")"),"#VALUE!")</f>
        <v>#VALUE!</v>
      </c>
    </row>
    <row r="4758" ht="15.75" customHeight="1">
      <c r="A4758" s="1" t="s">
        <v>1872</v>
      </c>
      <c r="B4758" s="1" t="s">
        <v>10486</v>
      </c>
      <c r="C4758" s="1" t="s">
        <v>10487</v>
      </c>
      <c r="D4758" s="1" t="s">
        <v>10441</v>
      </c>
      <c r="E4758" s="1" t="s">
        <v>10</v>
      </c>
      <c r="F4758" s="1" t="str">
        <f>IFERROR(__xludf.DUMMYFUNCTION("GOOGLETRANSLATE(C4758,""fr"",""en"")"),"#VALUE!")</f>
        <v>#VALUE!</v>
      </c>
    </row>
    <row r="4759" ht="15.75" customHeight="1">
      <c r="A4759" s="1" t="s">
        <v>1915</v>
      </c>
      <c r="B4759" s="1" t="s">
        <v>10488</v>
      </c>
      <c r="C4759" s="1" t="s">
        <v>10489</v>
      </c>
      <c r="D4759" s="1" t="s">
        <v>10441</v>
      </c>
      <c r="E4759" s="1" t="s">
        <v>10</v>
      </c>
      <c r="F4759" s="1" t="str">
        <f>IFERROR(__xludf.DUMMYFUNCTION("GOOGLETRANSLATE(C4759,""fr"",""en"")"),"#VALUE!")</f>
        <v>#VALUE!</v>
      </c>
    </row>
    <row r="4760" ht="15.75" customHeight="1">
      <c r="A4760" s="1" t="s">
        <v>1984</v>
      </c>
      <c r="B4760" s="1" t="s">
        <v>10490</v>
      </c>
      <c r="C4760" s="1" t="s">
        <v>10491</v>
      </c>
      <c r="D4760" s="1" t="s">
        <v>10441</v>
      </c>
      <c r="E4760" s="1" t="s">
        <v>10</v>
      </c>
      <c r="F4760" s="1" t="str">
        <f>IFERROR(__xludf.DUMMYFUNCTION("GOOGLETRANSLATE(C4760,""fr"",""en"")"),"#VALUE!")</f>
        <v>#VALUE!</v>
      </c>
    </row>
    <row r="4761" ht="15.75" customHeight="1">
      <c r="A4761" s="1" t="s">
        <v>2093</v>
      </c>
      <c r="B4761" s="1" t="s">
        <v>10492</v>
      </c>
      <c r="C4761" s="1" t="s">
        <v>10493</v>
      </c>
      <c r="D4761" s="1" t="s">
        <v>10441</v>
      </c>
      <c r="E4761" s="1" t="s">
        <v>10</v>
      </c>
      <c r="F4761" s="1" t="str">
        <f>IFERROR(__xludf.DUMMYFUNCTION("GOOGLETRANSLATE(C4761,""fr"",""en"")"),"#VALUE!")</f>
        <v>#VALUE!</v>
      </c>
    </row>
    <row r="4762" ht="15.75" customHeight="1">
      <c r="A4762" s="1" t="s">
        <v>2151</v>
      </c>
      <c r="B4762" s="1" t="s">
        <v>10494</v>
      </c>
      <c r="C4762" s="1" t="s">
        <v>10495</v>
      </c>
      <c r="D4762" s="1" t="s">
        <v>10441</v>
      </c>
      <c r="E4762" s="1" t="s">
        <v>10</v>
      </c>
      <c r="F4762" s="1" t="str">
        <f>IFERROR(__xludf.DUMMYFUNCTION("GOOGLETRANSLATE(C4762,""fr"",""en"")"),"#VALUE!")</f>
        <v>#VALUE!</v>
      </c>
    </row>
    <row r="4763" ht="15.75" customHeight="1">
      <c r="A4763" s="1" t="s">
        <v>2221</v>
      </c>
      <c r="B4763" s="1" t="s">
        <v>10496</v>
      </c>
      <c r="C4763" s="1" t="s">
        <v>10497</v>
      </c>
      <c r="D4763" s="1" t="s">
        <v>10441</v>
      </c>
      <c r="E4763" s="1" t="s">
        <v>10</v>
      </c>
      <c r="F4763" s="1" t="str">
        <f>IFERROR(__xludf.DUMMYFUNCTION("GOOGLETRANSLATE(C4763,""fr"",""en"")"),"#VALUE!")</f>
        <v>#VALUE!</v>
      </c>
    </row>
    <row r="4764" ht="15.75" customHeight="1">
      <c r="A4764" s="1" t="s">
        <v>2221</v>
      </c>
      <c r="B4764" s="1" t="s">
        <v>10498</v>
      </c>
      <c r="C4764" s="1" t="s">
        <v>10499</v>
      </c>
      <c r="D4764" s="1" t="s">
        <v>10441</v>
      </c>
      <c r="E4764" s="1" t="s">
        <v>10</v>
      </c>
      <c r="F4764" s="1" t="str">
        <f>IFERROR(__xludf.DUMMYFUNCTION("GOOGLETRANSLATE(C4764,""fr"",""en"")"),"#VALUE!")</f>
        <v>#VALUE!</v>
      </c>
    </row>
    <row r="4765" ht="15.75" customHeight="1">
      <c r="A4765" s="1" t="s">
        <v>2321</v>
      </c>
      <c r="B4765" s="1" t="s">
        <v>10500</v>
      </c>
      <c r="C4765" s="1" t="s">
        <v>10501</v>
      </c>
      <c r="D4765" s="1" t="s">
        <v>10441</v>
      </c>
      <c r="E4765" s="1" t="s">
        <v>10</v>
      </c>
      <c r="F4765" s="1" t="str">
        <f>IFERROR(__xludf.DUMMYFUNCTION("GOOGLETRANSLATE(C4765,""fr"",""en"")"),"#VALUE!")</f>
        <v>#VALUE!</v>
      </c>
    </row>
    <row r="4766" ht="15.75" customHeight="1">
      <c r="A4766" s="1" t="s">
        <v>2506</v>
      </c>
      <c r="B4766" s="1" t="s">
        <v>10502</v>
      </c>
      <c r="C4766" s="1" t="s">
        <v>10503</v>
      </c>
      <c r="D4766" s="1" t="s">
        <v>10441</v>
      </c>
      <c r="E4766" s="1" t="s">
        <v>10</v>
      </c>
      <c r="F4766" s="1" t="str">
        <f>IFERROR(__xludf.DUMMYFUNCTION("GOOGLETRANSLATE(C4766,""fr"",""en"")"),"#VALUE!")</f>
        <v>#VALUE!</v>
      </c>
    </row>
    <row r="4767" ht="15.75" customHeight="1">
      <c r="A4767" s="1" t="s">
        <v>2559</v>
      </c>
      <c r="B4767" s="1" t="s">
        <v>10504</v>
      </c>
      <c r="C4767" s="1" t="s">
        <v>10505</v>
      </c>
      <c r="D4767" s="1" t="s">
        <v>10441</v>
      </c>
      <c r="E4767" s="1" t="s">
        <v>10</v>
      </c>
      <c r="F4767" s="1" t="str">
        <f>IFERROR(__xludf.DUMMYFUNCTION("GOOGLETRANSLATE(C4767,""fr"",""en"")"),"#VALUE!")</f>
        <v>#VALUE!</v>
      </c>
    </row>
    <row r="4768" ht="15.75" customHeight="1">
      <c r="A4768" s="1" t="s">
        <v>2663</v>
      </c>
      <c r="B4768" s="1" t="s">
        <v>10506</v>
      </c>
      <c r="C4768" s="1" t="s">
        <v>10507</v>
      </c>
      <c r="D4768" s="1" t="s">
        <v>10441</v>
      </c>
      <c r="E4768" s="1" t="s">
        <v>10</v>
      </c>
      <c r="F4768" s="1" t="str">
        <f>IFERROR(__xludf.DUMMYFUNCTION("GOOGLETRANSLATE(C4768,""fr"",""en"")"),"#VALUE!")</f>
        <v>#VALUE!</v>
      </c>
    </row>
    <row r="4769" ht="15.75" customHeight="1">
      <c r="A4769" s="1" t="s">
        <v>2675</v>
      </c>
      <c r="B4769" s="1" t="s">
        <v>10508</v>
      </c>
      <c r="C4769" s="1" t="s">
        <v>10509</v>
      </c>
      <c r="D4769" s="1" t="s">
        <v>10441</v>
      </c>
      <c r="E4769" s="1" t="s">
        <v>10</v>
      </c>
      <c r="F4769" s="1" t="str">
        <f>IFERROR(__xludf.DUMMYFUNCTION("GOOGLETRANSLATE(C4769,""fr"",""en"")"),"#VALUE!")</f>
        <v>#VALUE!</v>
      </c>
    </row>
    <row r="4770" ht="15.75" customHeight="1">
      <c r="A4770" s="1" t="s">
        <v>2692</v>
      </c>
      <c r="B4770" s="1" t="s">
        <v>10510</v>
      </c>
      <c r="C4770" s="1" t="s">
        <v>10511</v>
      </c>
      <c r="D4770" s="1" t="s">
        <v>10441</v>
      </c>
      <c r="E4770" s="1" t="s">
        <v>10</v>
      </c>
      <c r="F4770" s="1" t="str">
        <f>IFERROR(__xludf.DUMMYFUNCTION("GOOGLETRANSLATE(C4770,""fr"",""en"")"),"#VALUE!")</f>
        <v>#VALUE!</v>
      </c>
    </row>
    <row r="4771" ht="15.75" customHeight="1">
      <c r="A4771" s="1" t="s">
        <v>2715</v>
      </c>
      <c r="B4771" s="1" t="s">
        <v>10512</v>
      </c>
      <c r="C4771" s="1" t="s">
        <v>10513</v>
      </c>
      <c r="D4771" s="1" t="s">
        <v>10441</v>
      </c>
      <c r="E4771" s="1" t="s">
        <v>10</v>
      </c>
      <c r="F4771" s="1" t="str">
        <f>IFERROR(__xludf.DUMMYFUNCTION("GOOGLETRANSLATE(C4771,""fr"",""en"")"),"#VALUE!")</f>
        <v>#VALUE!</v>
      </c>
    </row>
    <row r="4772" ht="15.75" customHeight="1">
      <c r="A4772" s="1" t="s">
        <v>2752</v>
      </c>
      <c r="B4772" s="1" t="s">
        <v>10514</v>
      </c>
      <c r="C4772" s="1" t="s">
        <v>10515</v>
      </c>
      <c r="D4772" s="1" t="s">
        <v>10441</v>
      </c>
      <c r="E4772" s="1" t="s">
        <v>10</v>
      </c>
      <c r="F4772" s="1" t="str">
        <f>IFERROR(__xludf.DUMMYFUNCTION("GOOGLETRANSLATE(C4772,""fr"",""en"")"),"#VALUE!")</f>
        <v>#VALUE!</v>
      </c>
    </row>
    <row r="4773" ht="15.75" customHeight="1">
      <c r="A4773" s="1" t="s">
        <v>2935</v>
      </c>
      <c r="B4773" s="1" t="s">
        <v>10516</v>
      </c>
      <c r="C4773" s="1" t="s">
        <v>10517</v>
      </c>
      <c r="D4773" s="1" t="s">
        <v>10441</v>
      </c>
      <c r="E4773" s="1" t="s">
        <v>10</v>
      </c>
      <c r="F4773" s="1" t="str">
        <f>IFERROR(__xludf.DUMMYFUNCTION("GOOGLETRANSLATE(C4773,""fr"",""en"")"),"#VALUE!")</f>
        <v>#VALUE!</v>
      </c>
    </row>
    <row r="4774" ht="15.75" customHeight="1">
      <c r="A4774" s="1" t="s">
        <v>2991</v>
      </c>
      <c r="B4774" s="1" t="s">
        <v>10518</v>
      </c>
      <c r="C4774" s="1" t="s">
        <v>10519</v>
      </c>
      <c r="D4774" s="1" t="s">
        <v>10441</v>
      </c>
      <c r="E4774" s="1" t="s">
        <v>10</v>
      </c>
      <c r="F4774" s="1" t="str">
        <f>IFERROR(__xludf.DUMMYFUNCTION("GOOGLETRANSLATE(C4774,""fr"",""en"")"),"#VALUE!")</f>
        <v>#VALUE!</v>
      </c>
    </row>
    <row r="4775" ht="15.75" customHeight="1">
      <c r="A4775" s="1" t="s">
        <v>7633</v>
      </c>
      <c r="B4775" s="1" t="s">
        <v>10520</v>
      </c>
      <c r="C4775" s="1" t="s">
        <v>10521</v>
      </c>
      <c r="D4775" s="1" t="s">
        <v>10441</v>
      </c>
      <c r="E4775" s="1" t="s">
        <v>10</v>
      </c>
      <c r="F4775" s="1" t="str">
        <f>IFERROR(__xludf.DUMMYFUNCTION("GOOGLETRANSLATE(C4775,""fr"",""en"")"),"#VALUE!")</f>
        <v>#VALUE!</v>
      </c>
    </row>
    <row r="4776" ht="15.75" customHeight="1">
      <c r="A4776" s="1" t="s">
        <v>3040</v>
      </c>
      <c r="B4776" s="1" t="s">
        <v>10522</v>
      </c>
      <c r="C4776" s="1" t="s">
        <v>10523</v>
      </c>
      <c r="D4776" s="1" t="s">
        <v>10441</v>
      </c>
      <c r="E4776" s="1" t="s">
        <v>10</v>
      </c>
      <c r="F4776" s="1" t="str">
        <f>IFERROR(__xludf.DUMMYFUNCTION("GOOGLETRANSLATE(C4776,""fr"",""en"")"),"#VALUE!")</f>
        <v>#VALUE!</v>
      </c>
    </row>
    <row r="4777" ht="15.75" customHeight="1">
      <c r="A4777" s="1" t="s">
        <v>7853</v>
      </c>
      <c r="B4777" s="1" t="s">
        <v>10524</v>
      </c>
      <c r="C4777" s="1" t="s">
        <v>10525</v>
      </c>
      <c r="D4777" s="1" t="s">
        <v>10441</v>
      </c>
      <c r="E4777" s="1" t="s">
        <v>10</v>
      </c>
      <c r="F4777" s="1" t="str">
        <f>IFERROR(__xludf.DUMMYFUNCTION("GOOGLETRANSLATE(C4777,""fr"",""en"")"),"#VALUE!")</f>
        <v>#VALUE!</v>
      </c>
    </row>
    <row r="4778" ht="15.75" customHeight="1">
      <c r="A4778" s="1" t="s">
        <v>7853</v>
      </c>
      <c r="B4778" s="1" t="s">
        <v>10526</v>
      </c>
      <c r="C4778" s="1" t="s">
        <v>10527</v>
      </c>
      <c r="D4778" s="1" t="s">
        <v>10441</v>
      </c>
      <c r="E4778" s="1" t="s">
        <v>10</v>
      </c>
      <c r="F4778" s="1" t="str">
        <f>IFERROR(__xludf.DUMMYFUNCTION("GOOGLETRANSLATE(C4778,""fr"",""en"")"),"#VALUE!")</f>
        <v>#VALUE!</v>
      </c>
    </row>
    <row r="4779" ht="15.75" customHeight="1">
      <c r="A4779" s="1" t="s">
        <v>3068</v>
      </c>
      <c r="B4779" s="1" t="s">
        <v>10528</v>
      </c>
      <c r="C4779" s="1" t="s">
        <v>10529</v>
      </c>
      <c r="D4779" s="1" t="s">
        <v>10441</v>
      </c>
      <c r="E4779" s="1" t="s">
        <v>10</v>
      </c>
      <c r="F4779" s="1" t="str">
        <f>IFERROR(__xludf.DUMMYFUNCTION("GOOGLETRANSLATE(C4779,""fr"",""en"")"),"#VALUE!")</f>
        <v>#VALUE!</v>
      </c>
    </row>
    <row r="4780" ht="15.75" customHeight="1">
      <c r="A4780" s="1" t="s">
        <v>10530</v>
      </c>
      <c r="B4780" s="1" t="s">
        <v>10531</v>
      </c>
      <c r="C4780" s="1" t="s">
        <v>10532</v>
      </c>
      <c r="D4780" s="1" t="s">
        <v>10441</v>
      </c>
      <c r="E4780" s="1" t="s">
        <v>10</v>
      </c>
      <c r="F4780" s="1" t="str">
        <f>IFERROR(__xludf.DUMMYFUNCTION("GOOGLETRANSLATE(C4780,""fr"",""en"")"),"#VALUE!")</f>
        <v>#VALUE!</v>
      </c>
    </row>
    <row r="4781" ht="15.75" customHeight="1">
      <c r="A4781" s="1" t="s">
        <v>10533</v>
      </c>
      <c r="B4781" s="1" t="s">
        <v>10534</v>
      </c>
      <c r="C4781" s="1" t="s">
        <v>10535</v>
      </c>
      <c r="D4781" s="1" t="s">
        <v>10441</v>
      </c>
      <c r="E4781" s="1" t="s">
        <v>10</v>
      </c>
      <c r="F4781" s="1" t="str">
        <f>IFERROR(__xludf.DUMMYFUNCTION("GOOGLETRANSLATE(C4781,""fr"",""en"")"),"#VALUE!")</f>
        <v>#VALUE!</v>
      </c>
    </row>
    <row r="4782" ht="15.75" customHeight="1">
      <c r="A4782" s="1" t="s">
        <v>10536</v>
      </c>
      <c r="B4782" s="1" t="s">
        <v>10537</v>
      </c>
      <c r="C4782" s="1" t="s">
        <v>10538</v>
      </c>
      <c r="D4782" s="1" t="s">
        <v>10441</v>
      </c>
      <c r="E4782" s="1" t="s">
        <v>10</v>
      </c>
      <c r="F4782" s="1" t="str">
        <f>IFERROR(__xludf.DUMMYFUNCTION("GOOGLETRANSLATE(C4782,""fr"",""en"")"),"#VALUE!")</f>
        <v>#VALUE!</v>
      </c>
    </row>
    <row r="4783" ht="15.75" customHeight="1">
      <c r="A4783" s="1" t="s">
        <v>10095</v>
      </c>
      <c r="B4783" s="1" t="s">
        <v>10539</v>
      </c>
      <c r="C4783" s="1" t="s">
        <v>10540</v>
      </c>
      <c r="D4783" s="1" t="s">
        <v>10441</v>
      </c>
      <c r="E4783" s="1" t="s">
        <v>10</v>
      </c>
      <c r="F4783" s="1" t="str">
        <f>IFERROR(__xludf.DUMMYFUNCTION("GOOGLETRANSLATE(C4783,""fr"",""en"")"),"#VALUE!")</f>
        <v>#VALUE!</v>
      </c>
    </row>
    <row r="4784" ht="15.75" customHeight="1">
      <c r="A4784" s="1" t="s">
        <v>3095</v>
      </c>
      <c r="B4784" s="1" t="s">
        <v>10541</v>
      </c>
      <c r="C4784" s="1" t="s">
        <v>10542</v>
      </c>
      <c r="D4784" s="1" t="s">
        <v>10441</v>
      </c>
      <c r="E4784" s="1" t="s">
        <v>10</v>
      </c>
      <c r="F4784" s="1" t="str">
        <f>IFERROR(__xludf.DUMMYFUNCTION("GOOGLETRANSLATE(C4784,""fr"",""en"")"),"#VALUE!")</f>
        <v>#VALUE!</v>
      </c>
    </row>
    <row r="4785" ht="15.75" customHeight="1">
      <c r="A4785" s="1" t="s">
        <v>3095</v>
      </c>
      <c r="B4785" s="1" t="s">
        <v>10543</v>
      </c>
      <c r="C4785" s="1" t="s">
        <v>10544</v>
      </c>
      <c r="D4785" s="1" t="s">
        <v>10441</v>
      </c>
      <c r="E4785" s="1" t="s">
        <v>10</v>
      </c>
      <c r="F4785" s="1" t="str">
        <f>IFERROR(__xludf.DUMMYFUNCTION("GOOGLETRANSLATE(C4785,""fr"",""en"")"),"#VALUE!")</f>
        <v>#VALUE!</v>
      </c>
    </row>
    <row r="4786" ht="15.75" customHeight="1">
      <c r="A4786" s="1" t="s">
        <v>8181</v>
      </c>
      <c r="B4786" s="1" t="s">
        <v>10545</v>
      </c>
      <c r="C4786" s="1" t="s">
        <v>10546</v>
      </c>
      <c r="D4786" s="1" t="s">
        <v>10441</v>
      </c>
      <c r="E4786" s="1" t="s">
        <v>10</v>
      </c>
      <c r="F4786" s="1" t="str">
        <f>IFERROR(__xludf.DUMMYFUNCTION("GOOGLETRANSLATE(C4786,""fr"",""en"")"),"#VALUE!")</f>
        <v>#VALUE!</v>
      </c>
    </row>
    <row r="4787" ht="15.75" customHeight="1">
      <c r="A4787" s="1" t="s">
        <v>8189</v>
      </c>
      <c r="B4787" s="1" t="s">
        <v>10547</v>
      </c>
      <c r="C4787" s="1" t="s">
        <v>10548</v>
      </c>
      <c r="D4787" s="1" t="s">
        <v>10441</v>
      </c>
      <c r="E4787" s="1" t="s">
        <v>10</v>
      </c>
      <c r="F4787" s="1" t="str">
        <f>IFERROR(__xludf.DUMMYFUNCTION("GOOGLETRANSLATE(C4787,""fr"",""en"")"),"#VALUE!")</f>
        <v>#VALUE!</v>
      </c>
    </row>
    <row r="4788" ht="15.75" customHeight="1">
      <c r="A4788" s="1" t="s">
        <v>8189</v>
      </c>
      <c r="B4788" s="1" t="s">
        <v>10549</v>
      </c>
      <c r="C4788" s="1" t="s">
        <v>10550</v>
      </c>
      <c r="D4788" s="1" t="s">
        <v>10441</v>
      </c>
      <c r="E4788" s="1" t="s">
        <v>10</v>
      </c>
      <c r="F4788" s="1" t="str">
        <f>IFERROR(__xludf.DUMMYFUNCTION("GOOGLETRANSLATE(C4788,""fr"",""en"")"),"#VALUE!")</f>
        <v>#VALUE!</v>
      </c>
    </row>
    <row r="4789" ht="15.75" customHeight="1">
      <c r="A4789" s="1" t="s">
        <v>10098</v>
      </c>
      <c r="B4789" s="1" t="s">
        <v>10551</v>
      </c>
      <c r="C4789" s="1" t="s">
        <v>10552</v>
      </c>
      <c r="D4789" s="1" t="s">
        <v>10441</v>
      </c>
      <c r="E4789" s="1" t="s">
        <v>10</v>
      </c>
      <c r="F4789" s="1" t="str">
        <f>IFERROR(__xludf.DUMMYFUNCTION("GOOGLETRANSLATE(C4789,""fr"",""en"")"),"#VALUE!")</f>
        <v>#VALUE!</v>
      </c>
    </row>
    <row r="4790" ht="15.75" customHeight="1">
      <c r="A4790" s="1" t="s">
        <v>10553</v>
      </c>
      <c r="B4790" s="1" t="s">
        <v>10554</v>
      </c>
      <c r="C4790" s="1" t="s">
        <v>10555</v>
      </c>
      <c r="D4790" s="1" t="s">
        <v>10441</v>
      </c>
      <c r="E4790" s="1" t="s">
        <v>10</v>
      </c>
      <c r="F4790" s="1" t="str">
        <f>IFERROR(__xludf.DUMMYFUNCTION("GOOGLETRANSLATE(C4790,""fr"",""en"")"),"#VALUE!")</f>
        <v>#VALUE!</v>
      </c>
    </row>
    <row r="4791" ht="15.75" customHeight="1">
      <c r="A4791" s="1" t="s">
        <v>10556</v>
      </c>
      <c r="B4791" s="1" t="s">
        <v>10557</v>
      </c>
      <c r="C4791" s="1" t="s">
        <v>10558</v>
      </c>
      <c r="D4791" s="1" t="s">
        <v>10441</v>
      </c>
      <c r="E4791" s="1" t="s">
        <v>10</v>
      </c>
      <c r="F4791" s="1" t="str">
        <f>IFERROR(__xludf.DUMMYFUNCTION("GOOGLETRANSLATE(C4791,""fr"",""en"")"),"#VALUE!")</f>
        <v>#VALUE!</v>
      </c>
    </row>
    <row r="4792" ht="15.75" customHeight="1">
      <c r="A4792" s="1" t="s">
        <v>10559</v>
      </c>
      <c r="B4792" s="1" t="s">
        <v>10560</v>
      </c>
      <c r="C4792" s="1" t="s">
        <v>10561</v>
      </c>
      <c r="D4792" s="1" t="s">
        <v>10441</v>
      </c>
      <c r="E4792" s="1" t="s">
        <v>10</v>
      </c>
      <c r="F4792" s="1" t="str">
        <f>IFERROR(__xludf.DUMMYFUNCTION("GOOGLETRANSLATE(C4792,""fr"",""en"")"),"#VALUE!")</f>
        <v>#VALUE!</v>
      </c>
    </row>
    <row r="4793" ht="15.75" customHeight="1">
      <c r="A4793" s="1" t="s">
        <v>10562</v>
      </c>
      <c r="B4793" s="1" t="s">
        <v>10563</v>
      </c>
      <c r="C4793" s="1" t="s">
        <v>10564</v>
      </c>
      <c r="D4793" s="1" t="s">
        <v>10441</v>
      </c>
      <c r="E4793" s="1" t="s">
        <v>10</v>
      </c>
      <c r="F4793" s="1" t="str">
        <f>IFERROR(__xludf.DUMMYFUNCTION("GOOGLETRANSLATE(C4793,""fr"",""en"")"),"#VALUE!")</f>
        <v>#VALUE!</v>
      </c>
    </row>
    <row r="4794" ht="15.75" customHeight="1">
      <c r="A4794" s="1" t="s">
        <v>8223</v>
      </c>
      <c r="B4794" s="1" t="s">
        <v>10565</v>
      </c>
      <c r="C4794" s="1" t="s">
        <v>10566</v>
      </c>
      <c r="D4794" s="1" t="s">
        <v>10441</v>
      </c>
      <c r="E4794" s="1" t="s">
        <v>10</v>
      </c>
      <c r="F4794" s="1" t="str">
        <f>IFERROR(__xludf.DUMMYFUNCTION("GOOGLETRANSLATE(C4794,""fr"",""en"")"),"#VALUE!")</f>
        <v>#VALUE!</v>
      </c>
    </row>
    <row r="4795" ht="15.75" customHeight="1">
      <c r="A4795" s="1" t="s">
        <v>8226</v>
      </c>
      <c r="B4795" s="1" t="s">
        <v>10567</v>
      </c>
      <c r="C4795" s="1" t="s">
        <v>10568</v>
      </c>
      <c r="D4795" s="1" t="s">
        <v>10441</v>
      </c>
      <c r="E4795" s="1" t="s">
        <v>10</v>
      </c>
      <c r="F4795" s="1" t="str">
        <f>IFERROR(__xludf.DUMMYFUNCTION("GOOGLETRANSLATE(C4795,""fr"",""en"")"),"#VALUE!")</f>
        <v>#VALUE!</v>
      </c>
    </row>
    <row r="4796" ht="15.75" customHeight="1">
      <c r="A4796" s="1" t="s">
        <v>3153</v>
      </c>
      <c r="B4796" s="1" t="s">
        <v>10569</v>
      </c>
      <c r="C4796" s="1" t="s">
        <v>10570</v>
      </c>
      <c r="D4796" s="1" t="s">
        <v>10441</v>
      </c>
      <c r="E4796" s="1" t="s">
        <v>10</v>
      </c>
      <c r="F4796" s="1" t="str">
        <f>IFERROR(__xludf.DUMMYFUNCTION("GOOGLETRANSLATE(C4796,""fr"",""en"")"),"#VALUE!")</f>
        <v>#VALUE!</v>
      </c>
    </row>
    <row r="4797" ht="15.75" customHeight="1">
      <c r="A4797" s="1" t="s">
        <v>10571</v>
      </c>
      <c r="B4797" s="1" t="s">
        <v>10572</v>
      </c>
      <c r="C4797" s="1" t="s">
        <v>10573</v>
      </c>
      <c r="D4797" s="1" t="s">
        <v>10441</v>
      </c>
      <c r="E4797" s="1" t="s">
        <v>10</v>
      </c>
      <c r="F4797" s="1" t="str">
        <f>IFERROR(__xludf.DUMMYFUNCTION("GOOGLETRANSLATE(C4797,""fr"",""en"")"),"#VALUE!")</f>
        <v>#VALUE!</v>
      </c>
    </row>
    <row r="4798" ht="15.75" customHeight="1">
      <c r="A4798" s="1" t="s">
        <v>10574</v>
      </c>
      <c r="B4798" s="1" t="s">
        <v>10575</v>
      </c>
      <c r="C4798" s="1" t="s">
        <v>10576</v>
      </c>
      <c r="D4798" s="1" t="s">
        <v>10441</v>
      </c>
      <c r="E4798" s="1" t="s">
        <v>10</v>
      </c>
      <c r="F4798" s="1" t="str">
        <f>IFERROR(__xludf.DUMMYFUNCTION("GOOGLETRANSLATE(C4798,""fr"",""en"")"),"#VALUE!")</f>
        <v>#VALUE!</v>
      </c>
    </row>
    <row r="4799" ht="15.75" customHeight="1">
      <c r="A4799" s="1" t="s">
        <v>8271</v>
      </c>
      <c r="B4799" s="1" t="s">
        <v>10577</v>
      </c>
      <c r="C4799" s="1" t="s">
        <v>10578</v>
      </c>
      <c r="D4799" s="1" t="s">
        <v>10441</v>
      </c>
      <c r="E4799" s="1" t="s">
        <v>10</v>
      </c>
      <c r="F4799" s="1" t="str">
        <f>IFERROR(__xludf.DUMMYFUNCTION("GOOGLETRANSLATE(C4799,""fr"",""en"")"),"#VALUE!")</f>
        <v>#VALUE!</v>
      </c>
    </row>
    <row r="4800" ht="15.75" customHeight="1">
      <c r="A4800" s="1" t="s">
        <v>10579</v>
      </c>
      <c r="B4800" s="1" t="s">
        <v>10580</v>
      </c>
      <c r="C4800" s="1" t="s">
        <v>10581</v>
      </c>
      <c r="D4800" s="1" t="s">
        <v>10441</v>
      </c>
      <c r="E4800" s="1" t="s">
        <v>10</v>
      </c>
      <c r="F4800" s="1" t="str">
        <f>IFERROR(__xludf.DUMMYFUNCTION("GOOGLETRANSLATE(C4800,""fr"",""en"")"),"#VALUE!")</f>
        <v>#VALUE!</v>
      </c>
    </row>
    <row r="4801" ht="15.75" customHeight="1">
      <c r="A4801" s="1" t="s">
        <v>10124</v>
      </c>
      <c r="B4801" s="1" t="s">
        <v>10582</v>
      </c>
      <c r="C4801" s="1" t="s">
        <v>10583</v>
      </c>
      <c r="D4801" s="1" t="s">
        <v>10441</v>
      </c>
      <c r="E4801" s="1" t="s">
        <v>10</v>
      </c>
      <c r="F4801" s="1" t="str">
        <f>IFERROR(__xludf.DUMMYFUNCTION("GOOGLETRANSLATE(C4801,""fr"",""en"")"),"#VALUE!")</f>
        <v>#VALUE!</v>
      </c>
    </row>
    <row r="4802" ht="15.75" customHeight="1">
      <c r="A4802" s="1" t="s">
        <v>3198</v>
      </c>
      <c r="B4802" s="1" t="s">
        <v>10584</v>
      </c>
      <c r="C4802" s="1" t="s">
        <v>10585</v>
      </c>
      <c r="D4802" s="1" t="s">
        <v>10441</v>
      </c>
      <c r="E4802" s="1" t="s">
        <v>10</v>
      </c>
      <c r="F4802" s="1" t="str">
        <f>IFERROR(__xludf.DUMMYFUNCTION("GOOGLETRANSLATE(C4802,""fr"",""en"")"),"#VALUE!")</f>
        <v>#VALUE!</v>
      </c>
    </row>
    <row r="4803" ht="15.75" customHeight="1">
      <c r="A4803" s="1" t="s">
        <v>3198</v>
      </c>
      <c r="B4803" s="1" t="s">
        <v>10586</v>
      </c>
      <c r="C4803" s="1" t="s">
        <v>10587</v>
      </c>
      <c r="D4803" s="1" t="s">
        <v>10441</v>
      </c>
      <c r="E4803" s="1" t="s">
        <v>10</v>
      </c>
      <c r="F4803" s="1" t="str">
        <f>IFERROR(__xludf.DUMMYFUNCTION("GOOGLETRANSLATE(C4803,""fr"",""en"")"),"#VALUE!")</f>
        <v>#VALUE!</v>
      </c>
    </row>
    <row r="4804" ht="15.75" customHeight="1">
      <c r="A4804" s="1" t="s">
        <v>3201</v>
      </c>
      <c r="B4804" s="1" t="s">
        <v>10588</v>
      </c>
      <c r="C4804" s="1" t="s">
        <v>10589</v>
      </c>
      <c r="D4804" s="1" t="s">
        <v>10441</v>
      </c>
      <c r="E4804" s="1" t="s">
        <v>10</v>
      </c>
      <c r="F4804" s="1" t="str">
        <f>IFERROR(__xludf.DUMMYFUNCTION("GOOGLETRANSLATE(C4804,""fr"",""en"")"),"#VALUE!")</f>
        <v>#VALUE!</v>
      </c>
    </row>
    <row r="4805" ht="15.75" customHeight="1">
      <c r="A4805" s="1" t="s">
        <v>3208</v>
      </c>
      <c r="B4805" s="1" t="s">
        <v>10590</v>
      </c>
      <c r="C4805" s="1" t="s">
        <v>10591</v>
      </c>
      <c r="D4805" s="1" t="s">
        <v>10441</v>
      </c>
      <c r="E4805" s="1" t="s">
        <v>10</v>
      </c>
      <c r="F4805" s="1" t="str">
        <f>IFERROR(__xludf.DUMMYFUNCTION("GOOGLETRANSLATE(C4805,""fr"",""en"")"),"#VALUE!")</f>
        <v>#VALUE!</v>
      </c>
    </row>
    <row r="4806" ht="15.75" customHeight="1">
      <c r="A4806" s="1" t="s">
        <v>3208</v>
      </c>
      <c r="B4806" s="1" t="s">
        <v>10592</v>
      </c>
      <c r="C4806" s="1" t="s">
        <v>10593</v>
      </c>
      <c r="D4806" s="1" t="s">
        <v>10441</v>
      </c>
      <c r="E4806" s="1" t="s">
        <v>10</v>
      </c>
      <c r="F4806" s="1" t="str">
        <f>IFERROR(__xludf.DUMMYFUNCTION("GOOGLETRANSLATE(C4806,""fr"",""en"")"),"#VALUE!")</f>
        <v>#VALUE!</v>
      </c>
    </row>
    <row r="4807" ht="15.75" customHeight="1">
      <c r="A4807" s="1" t="s">
        <v>10594</v>
      </c>
      <c r="B4807" s="1" t="s">
        <v>10595</v>
      </c>
      <c r="C4807" s="1" t="s">
        <v>10596</v>
      </c>
      <c r="D4807" s="1" t="s">
        <v>10441</v>
      </c>
      <c r="E4807" s="1" t="s">
        <v>10</v>
      </c>
      <c r="F4807" s="1" t="str">
        <f>IFERROR(__xludf.DUMMYFUNCTION("GOOGLETRANSLATE(C4807,""fr"",""en"")"),"#VALUE!")</f>
        <v>#VALUE!</v>
      </c>
    </row>
    <row r="4808" ht="15.75" customHeight="1">
      <c r="A4808" s="1" t="s">
        <v>3220</v>
      </c>
      <c r="B4808" s="1" t="s">
        <v>10597</v>
      </c>
      <c r="C4808" s="1" t="s">
        <v>10598</v>
      </c>
      <c r="D4808" s="1" t="s">
        <v>10441</v>
      </c>
      <c r="E4808" s="1" t="s">
        <v>10</v>
      </c>
      <c r="F4808" s="1" t="str">
        <f>IFERROR(__xludf.DUMMYFUNCTION("GOOGLETRANSLATE(C4808,""fr"",""en"")"),"#VALUE!")</f>
        <v>#VALUE!</v>
      </c>
    </row>
    <row r="4809" ht="15.75" customHeight="1">
      <c r="A4809" s="1" t="s">
        <v>3225</v>
      </c>
      <c r="B4809" s="1" t="s">
        <v>10599</v>
      </c>
      <c r="C4809" s="1" t="s">
        <v>10600</v>
      </c>
      <c r="D4809" s="1" t="s">
        <v>10441</v>
      </c>
      <c r="E4809" s="1" t="s">
        <v>10</v>
      </c>
      <c r="F4809" s="1" t="str">
        <f>IFERROR(__xludf.DUMMYFUNCTION("GOOGLETRANSLATE(C4809,""fr"",""en"")"),"#VALUE!")</f>
        <v>#VALUE!</v>
      </c>
    </row>
    <row r="4810" ht="15.75" customHeight="1">
      <c r="A4810" s="1" t="s">
        <v>3228</v>
      </c>
      <c r="B4810" s="1" t="s">
        <v>10601</v>
      </c>
      <c r="C4810" s="1" t="s">
        <v>10602</v>
      </c>
      <c r="D4810" s="1" t="s">
        <v>10441</v>
      </c>
      <c r="E4810" s="1" t="s">
        <v>10</v>
      </c>
      <c r="F4810" s="1" t="str">
        <f>IFERROR(__xludf.DUMMYFUNCTION("GOOGLETRANSLATE(C4810,""fr"",""en"")"),"#VALUE!")</f>
        <v>#VALUE!</v>
      </c>
    </row>
    <row r="4811" ht="15.75" customHeight="1">
      <c r="A4811" s="1" t="s">
        <v>10603</v>
      </c>
      <c r="B4811" s="1" t="s">
        <v>10604</v>
      </c>
      <c r="C4811" s="1" t="s">
        <v>10605</v>
      </c>
      <c r="D4811" s="1" t="s">
        <v>10441</v>
      </c>
      <c r="E4811" s="1" t="s">
        <v>10</v>
      </c>
      <c r="F4811" s="1" t="str">
        <f>IFERROR(__xludf.DUMMYFUNCTION("GOOGLETRANSLATE(C4811,""fr"",""en"")"),"#VALUE!")</f>
        <v>#VALUE!</v>
      </c>
    </row>
    <row r="4812" ht="15.75" customHeight="1">
      <c r="A4812" s="1" t="s">
        <v>8335</v>
      </c>
      <c r="B4812" s="1" t="s">
        <v>10606</v>
      </c>
      <c r="C4812" s="1" t="s">
        <v>10607</v>
      </c>
      <c r="D4812" s="1" t="s">
        <v>10441</v>
      </c>
      <c r="E4812" s="1" t="s">
        <v>10</v>
      </c>
      <c r="F4812" s="1" t="str">
        <f>IFERROR(__xludf.DUMMYFUNCTION("GOOGLETRANSLATE(C4812,""fr"",""en"")"),"#VALUE!")</f>
        <v>#VALUE!</v>
      </c>
    </row>
    <row r="4813" ht="15.75" customHeight="1">
      <c r="A4813" s="1" t="s">
        <v>10608</v>
      </c>
      <c r="B4813" s="1" t="s">
        <v>10609</v>
      </c>
      <c r="C4813" s="1" t="s">
        <v>10610</v>
      </c>
      <c r="D4813" s="1" t="s">
        <v>10441</v>
      </c>
      <c r="E4813" s="1" t="s">
        <v>10</v>
      </c>
      <c r="F4813" s="1" t="str">
        <f>IFERROR(__xludf.DUMMYFUNCTION("GOOGLETRANSLATE(C4813,""fr"",""en"")"),"#VALUE!")</f>
        <v>#VALUE!</v>
      </c>
    </row>
    <row r="4814" ht="15.75" customHeight="1">
      <c r="A4814" s="1" t="s">
        <v>8355</v>
      </c>
      <c r="B4814" s="1" t="s">
        <v>10611</v>
      </c>
      <c r="C4814" s="1" t="s">
        <v>10612</v>
      </c>
      <c r="D4814" s="1" t="s">
        <v>10441</v>
      </c>
      <c r="E4814" s="1" t="s">
        <v>10</v>
      </c>
      <c r="F4814" s="1" t="str">
        <f>IFERROR(__xludf.DUMMYFUNCTION("GOOGLETRANSLATE(C4814,""fr"",""en"")"),"#VALUE!")</f>
        <v>#VALUE!</v>
      </c>
    </row>
    <row r="4815" ht="15.75" customHeight="1">
      <c r="A4815" s="1" t="s">
        <v>10150</v>
      </c>
      <c r="B4815" s="1" t="s">
        <v>10613</v>
      </c>
      <c r="C4815" s="1" t="s">
        <v>10614</v>
      </c>
      <c r="D4815" s="1" t="s">
        <v>10441</v>
      </c>
      <c r="E4815" s="1" t="s">
        <v>10</v>
      </c>
      <c r="F4815" s="1" t="str">
        <f>IFERROR(__xludf.DUMMYFUNCTION("GOOGLETRANSLATE(C4815,""fr"",""en"")"),"#VALUE!")</f>
        <v>#VALUE!</v>
      </c>
    </row>
    <row r="4816" ht="15.75" customHeight="1">
      <c r="A4816" s="1" t="s">
        <v>10615</v>
      </c>
      <c r="B4816" s="1" t="s">
        <v>10616</v>
      </c>
      <c r="C4816" s="1" t="s">
        <v>10617</v>
      </c>
      <c r="D4816" s="1" t="s">
        <v>10441</v>
      </c>
      <c r="E4816" s="1" t="s">
        <v>10</v>
      </c>
      <c r="F4816" s="1" t="str">
        <f>IFERROR(__xludf.DUMMYFUNCTION("GOOGLETRANSLATE(C4816,""fr"",""en"")"),"#VALUE!")</f>
        <v>#VALUE!</v>
      </c>
    </row>
    <row r="4817" ht="15.75" customHeight="1">
      <c r="A4817" s="1" t="s">
        <v>10618</v>
      </c>
      <c r="B4817" s="1" t="s">
        <v>10619</v>
      </c>
      <c r="C4817" s="1" t="s">
        <v>10620</v>
      </c>
      <c r="D4817" s="1" t="s">
        <v>10441</v>
      </c>
      <c r="E4817" s="1" t="s">
        <v>10</v>
      </c>
      <c r="F4817" s="1" t="str">
        <f>IFERROR(__xludf.DUMMYFUNCTION("GOOGLETRANSLATE(C4817,""fr"",""en"")"),"#VALUE!")</f>
        <v>#VALUE!</v>
      </c>
    </row>
    <row r="4818" ht="15.75" customHeight="1">
      <c r="A4818" s="1" t="s">
        <v>10621</v>
      </c>
      <c r="B4818" s="1" t="s">
        <v>10622</v>
      </c>
      <c r="C4818" s="1" t="s">
        <v>10623</v>
      </c>
      <c r="D4818" s="1" t="s">
        <v>10441</v>
      </c>
      <c r="E4818" s="1" t="s">
        <v>10</v>
      </c>
      <c r="F4818" s="1" t="str">
        <f>IFERROR(__xludf.DUMMYFUNCTION("GOOGLETRANSLATE(C4818,""fr"",""en"")"),"#VALUE!")</f>
        <v>#VALUE!</v>
      </c>
    </row>
    <row r="4819" ht="15.75" customHeight="1">
      <c r="A4819" s="1" t="s">
        <v>3355</v>
      </c>
      <c r="B4819" s="1" t="s">
        <v>10624</v>
      </c>
      <c r="C4819" s="1" t="s">
        <v>10625</v>
      </c>
      <c r="D4819" s="1" t="s">
        <v>10441</v>
      </c>
      <c r="E4819" s="1" t="s">
        <v>10</v>
      </c>
      <c r="F4819" s="1" t="str">
        <f>IFERROR(__xludf.DUMMYFUNCTION("GOOGLETRANSLATE(C4819,""fr"",""en"")"),"#VALUE!")</f>
        <v>#VALUE!</v>
      </c>
    </row>
    <row r="4820" ht="15.75" customHeight="1">
      <c r="A4820" s="1" t="s">
        <v>10626</v>
      </c>
      <c r="B4820" s="1" t="s">
        <v>10627</v>
      </c>
      <c r="C4820" s="1" t="s">
        <v>10628</v>
      </c>
      <c r="D4820" s="1" t="s">
        <v>10441</v>
      </c>
      <c r="E4820" s="1" t="s">
        <v>10</v>
      </c>
      <c r="F4820" s="1" t="str">
        <f>IFERROR(__xludf.DUMMYFUNCTION("GOOGLETRANSLATE(C4820,""fr"",""en"")"),"#VALUE!")</f>
        <v>#VALUE!</v>
      </c>
    </row>
    <row r="4821" ht="15.75" customHeight="1">
      <c r="A4821" s="1" t="s">
        <v>10629</v>
      </c>
      <c r="B4821" s="1" t="s">
        <v>10630</v>
      </c>
      <c r="C4821" s="1" t="s">
        <v>10631</v>
      </c>
      <c r="D4821" s="1" t="s">
        <v>10441</v>
      </c>
      <c r="E4821" s="1" t="s">
        <v>10</v>
      </c>
      <c r="F4821" s="1" t="str">
        <f>IFERROR(__xludf.DUMMYFUNCTION("GOOGLETRANSLATE(C4821,""fr"",""en"")"),"#VALUE!")</f>
        <v>#VALUE!</v>
      </c>
    </row>
    <row r="4822" ht="15.75" customHeight="1">
      <c r="A4822" s="1" t="s">
        <v>10632</v>
      </c>
      <c r="B4822" s="1" t="s">
        <v>10633</v>
      </c>
      <c r="C4822" s="1" t="s">
        <v>10634</v>
      </c>
      <c r="D4822" s="1" t="s">
        <v>10441</v>
      </c>
      <c r="E4822" s="1" t="s">
        <v>10</v>
      </c>
      <c r="F4822" s="1" t="str">
        <f>IFERROR(__xludf.DUMMYFUNCTION("GOOGLETRANSLATE(C4822,""fr"",""en"")"),"#VALUE!")</f>
        <v>#VALUE!</v>
      </c>
    </row>
    <row r="4823" ht="15.75" customHeight="1">
      <c r="A4823" s="1" t="s">
        <v>10635</v>
      </c>
      <c r="B4823" s="1" t="s">
        <v>10636</v>
      </c>
      <c r="C4823" s="1" t="s">
        <v>10637</v>
      </c>
      <c r="D4823" s="1" t="s">
        <v>10441</v>
      </c>
      <c r="E4823" s="1" t="s">
        <v>10</v>
      </c>
      <c r="F4823" s="1" t="str">
        <f>IFERROR(__xludf.DUMMYFUNCTION("GOOGLETRANSLATE(C4823,""fr"",""en"")"),"#VALUE!")</f>
        <v>#VALUE!</v>
      </c>
    </row>
    <row r="4824" ht="15.75" customHeight="1">
      <c r="A4824" s="1" t="s">
        <v>3431</v>
      </c>
      <c r="B4824" s="1" t="s">
        <v>10638</v>
      </c>
      <c r="C4824" s="1" t="s">
        <v>10639</v>
      </c>
      <c r="D4824" s="1" t="s">
        <v>10441</v>
      </c>
      <c r="E4824" s="1" t="s">
        <v>10</v>
      </c>
      <c r="F4824" s="1" t="str">
        <f>IFERROR(__xludf.DUMMYFUNCTION("GOOGLETRANSLATE(C4824,""fr"",""en"")"),"#VALUE!")</f>
        <v>#VALUE!</v>
      </c>
    </row>
    <row r="4825" ht="15.75" customHeight="1">
      <c r="A4825" s="1" t="s">
        <v>10640</v>
      </c>
      <c r="B4825" s="1" t="s">
        <v>10641</v>
      </c>
      <c r="C4825" s="1" t="s">
        <v>10642</v>
      </c>
      <c r="D4825" s="1" t="s">
        <v>10441</v>
      </c>
      <c r="E4825" s="1" t="s">
        <v>10</v>
      </c>
      <c r="F4825" s="1" t="str">
        <f>IFERROR(__xludf.DUMMYFUNCTION("GOOGLETRANSLATE(C4825,""fr"",""en"")"),"#VALUE!")</f>
        <v>#VALUE!</v>
      </c>
    </row>
    <row r="4826" ht="15.75" customHeight="1">
      <c r="A4826" s="1" t="s">
        <v>10643</v>
      </c>
      <c r="B4826" s="1" t="s">
        <v>10644</v>
      </c>
      <c r="C4826" s="1" t="s">
        <v>10645</v>
      </c>
      <c r="D4826" s="1" t="s">
        <v>10441</v>
      </c>
      <c r="E4826" s="1" t="s">
        <v>10</v>
      </c>
      <c r="F4826" s="1" t="str">
        <f>IFERROR(__xludf.DUMMYFUNCTION("GOOGLETRANSLATE(C4826,""fr"",""en"")"),"#VALUE!")</f>
        <v>#VALUE!</v>
      </c>
    </row>
    <row r="4827" ht="15.75" customHeight="1">
      <c r="A4827" s="1" t="s">
        <v>10646</v>
      </c>
      <c r="B4827" s="1" t="s">
        <v>10647</v>
      </c>
      <c r="C4827" s="1" t="s">
        <v>10648</v>
      </c>
      <c r="D4827" s="1" t="s">
        <v>10441</v>
      </c>
      <c r="E4827" s="1" t="s">
        <v>10</v>
      </c>
      <c r="F4827" s="1" t="str">
        <f>IFERROR(__xludf.DUMMYFUNCTION("GOOGLETRANSLATE(C4827,""fr"",""en"")"),"#VALUE!")</f>
        <v>#VALUE!</v>
      </c>
    </row>
    <row r="4828" ht="15.75" customHeight="1">
      <c r="A4828" s="1" t="s">
        <v>8860</v>
      </c>
      <c r="B4828" s="1" t="s">
        <v>10649</v>
      </c>
      <c r="C4828" s="1" t="s">
        <v>10650</v>
      </c>
      <c r="D4828" s="1" t="s">
        <v>10441</v>
      </c>
      <c r="E4828" s="1" t="s">
        <v>10</v>
      </c>
      <c r="F4828" s="1" t="str">
        <f>IFERROR(__xludf.DUMMYFUNCTION("GOOGLETRANSLATE(C4828,""fr"",""en"")"),"#VALUE!")</f>
        <v>#VALUE!</v>
      </c>
    </row>
    <row r="4829" ht="15.75" customHeight="1">
      <c r="A4829" s="1" t="s">
        <v>10651</v>
      </c>
      <c r="B4829" s="1" t="s">
        <v>10652</v>
      </c>
      <c r="C4829" s="1" t="s">
        <v>10653</v>
      </c>
      <c r="D4829" s="1" t="s">
        <v>10441</v>
      </c>
      <c r="E4829" s="1" t="s">
        <v>10</v>
      </c>
      <c r="F4829" s="1" t="str">
        <f>IFERROR(__xludf.DUMMYFUNCTION("GOOGLETRANSLATE(C4829,""fr"",""en"")"),"#VALUE!")</f>
        <v>#VALUE!</v>
      </c>
    </row>
    <row r="4830" ht="15.75" customHeight="1">
      <c r="A4830" s="1" t="s">
        <v>8927</v>
      </c>
      <c r="B4830" s="1" t="s">
        <v>10654</v>
      </c>
      <c r="C4830" s="1" t="s">
        <v>10655</v>
      </c>
      <c r="D4830" s="1" t="s">
        <v>10441</v>
      </c>
      <c r="E4830" s="1" t="s">
        <v>10</v>
      </c>
      <c r="F4830" s="1" t="str">
        <f>IFERROR(__xludf.DUMMYFUNCTION("GOOGLETRANSLATE(C4830,""fr"",""en"")"),"#VALUE!")</f>
        <v>#VALUE!</v>
      </c>
    </row>
    <row r="4831" ht="15.75" customHeight="1">
      <c r="A4831" s="1" t="s">
        <v>3646</v>
      </c>
      <c r="B4831" s="1" t="s">
        <v>10656</v>
      </c>
      <c r="C4831" s="1" t="s">
        <v>10657</v>
      </c>
      <c r="D4831" s="1" t="s">
        <v>10441</v>
      </c>
      <c r="E4831" s="1" t="s">
        <v>10</v>
      </c>
      <c r="F4831" s="1" t="str">
        <f>IFERROR(__xludf.DUMMYFUNCTION("GOOGLETRANSLATE(C4831,""fr"",""en"")"),"#VALUE!")</f>
        <v>#VALUE!</v>
      </c>
    </row>
    <row r="4832" ht="15.75" customHeight="1">
      <c r="A4832" s="1" t="s">
        <v>10658</v>
      </c>
      <c r="B4832" s="1" t="s">
        <v>10659</v>
      </c>
      <c r="C4832" s="1" t="s">
        <v>10660</v>
      </c>
      <c r="D4832" s="1" t="s">
        <v>10441</v>
      </c>
      <c r="E4832" s="1" t="s">
        <v>10</v>
      </c>
      <c r="F4832" s="1" t="str">
        <f>IFERROR(__xludf.DUMMYFUNCTION("GOOGLETRANSLATE(C4832,""fr"",""en"")"),"#VALUE!")</f>
        <v>#VALUE!</v>
      </c>
    </row>
    <row r="4833" ht="15.75" customHeight="1">
      <c r="A4833" s="1" t="s">
        <v>10661</v>
      </c>
      <c r="B4833" s="1" t="s">
        <v>10662</v>
      </c>
      <c r="C4833" s="1" t="s">
        <v>10663</v>
      </c>
      <c r="D4833" s="1" t="s">
        <v>10441</v>
      </c>
      <c r="E4833" s="1" t="s">
        <v>10</v>
      </c>
      <c r="F4833" s="1" t="str">
        <f>IFERROR(__xludf.DUMMYFUNCTION("GOOGLETRANSLATE(C4833,""fr"",""en"")"),"#VALUE!")</f>
        <v>#VALUE!</v>
      </c>
    </row>
    <row r="4834" ht="15.75" customHeight="1">
      <c r="A4834" s="1" t="s">
        <v>3709</v>
      </c>
      <c r="B4834" s="1" t="s">
        <v>10664</v>
      </c>
      <c r="C4834" s="1" t="s">
        <v>10665</v>
      </c>
      <c r="D4834" s="1" t="s">
        <v>10441</v>
      </c>
      <c r="E4834" s="1" t="s">
        <v>10</v>
      </c>
      <c r="F4834" s="1" t="str">
        <f>IFERROR(__xludf.DUMMYFUNCTION("GOOGLETRANSLATE(C4834,""fr"",""en"")"),"#VALUE!")</f>
        <v>#VALUE!</v>
      </c>
    </row>
    <row r="4835" ht="15.75" customHeight="1">
      <c r="A4835" s="1" t="s">
        <v>8989</v>
      </c>
      <c r="B4835" s="1" t="s">
        <v>10666</v>
      </c>
      <c r="C4835" s="1" t="s">
        <v>10667</v>
      </c>
      <c r="D4835" s="1" t="s">
        <v>10441</v>
      </c>
      <c r="E4835" s="1" t="s">
        <v>10</v>
      </c>
      <c r="F4835" s="1" t="str">
        <f>IFERROR(__xludf.DUMMYFUNCTION("GOOGLETRANSLATE(C4835,""fr"",""en"")"),"#VALUE!")</f>
        <v>#VALUE!</v>
      </c>
    </row>
    <row r="4836" ht="15.75" customHeight="1">
      <c r="A4836" s="1" t="s">
        <v>10668</v>
      </c>
      <c r="B4836" s="1" t="s">
        <v>10669</v>
      </c>
      <c r="C4836" s="1" t="s">
        <v>10670</v>
      </c>
      <c r="D4836" s="1" t="s">
        <v>10441</v>
      </c>
      <c r="E4836" s="1" t="s">
        <v>10</v>
      </c>
      <c r="F4836" s="1" t="str">
        <f>IFERROR(__xludf.DUMMYFUNCTION("GOOGLETRANSLATE(C4836,""fr"",""en"")"),"#VALUE!")</f>
        <v>#VALUE!</v>
      </c>
    </row>
    <row r="4837" ht="15.75" customHeight="1">
      <c r="A4837" s="1" t="s">
        <v>10671</v>
      </c>
      <c r="B4837" s="1" t="s">
        <v>10672</v>
      </c>
      <c r="C4837" s="1" t="s">
        <v>10673</v>
      </c>
      <c r="D4837" s="1" t="s">
        <v>10441</v>
      </c>
      <c r="E4837" s="1" t="s">
        <v>10</v>
      </c>
      <c r="F4837" s="1" t="str">
        <f>IFERROR(__xludf.DUMMYFUNCTION("GOOGLETRANSLATE(C4837,""fr"",""en"")"),"#VALUE!")</f>
        <v>#VALUE!</v>
      </c>
    </row>
    <row r="4838" ht="15.75" customHeight="1">
      <c r="A4838" s="1" t="s">
        <v>10674</v>
      </c>
      <c r="B4838" s="1" t="s">
        <v>10675</v>
      </c>
      <c r="C4838" s="1" t="s">
        <v>10676</v>
      </c>
      <c r="D4838" s="1" t="s">
        <v>10441</v>
      </c>
      <c r="E4838" s="1" t="s">
        <v>10</v>
      </c>
      <c r="F4838" s="1" t="str">
        <f>IFERROR(__xludf.DUMMYFUNCTION("GOOGLETRANSLATE(C4838,""fr"",""en"")"),"#VALUE!")</f>
        <v>#VALUE!</v>
      </c>
    </row>
    <row r="4839" ht="15.75" customHeight="1">
      <c r="A4839" s="1" t="s">
        <v>3778</v>
      </c>
      <c r="B4839" s="1" t="s">
        <v>10677</v>
      </c>
      <c r="C4839" s="1" t="s">
        <v>10678</v>
      </c>
      <c r="D4839" s="1" t="s">
        <v>10441</v>
      </c>
      <c r="E4839" s="1" t="s">
        <v>10</v>
      </c>
      <c r="F4839" s="1" t="str">
        <f>IFERROR(__xludf.DUMMYFUNCTION("GOOGLETRANSLATE(C4839,""fr"",""en"")"),"#VALUE!")</f>
        <v>#VALUE!</v>
      </c>
    </row>
    <row r="4840" ht="15.75" customHeight="1">
      <c r="A4840" s="1" t="s">
        <v>10679</v>
      </c>
      <c r="B4840" s="1" t="s">
        <v>10680</v>
      </c>
      <c r="C4840" s="1" t="s">
        <v>10681</v>
      </c>
      <c r="D4840" s="1" t="s">
        <v>10441</v>
      </c>
      <c r="E4840" s="1" t="s">
        <v>10</v>
      </c>
      <c r="F4840" s="1" t="str">
        <f>IFERROR(__xludf.DUMMYFUNCTION("GOOGLETRANSLATE(C4840,""fr"",""en"")"),"#VALUE!")</f>
        <v>#VALUE!</v>
      </c>
    </row>
    <row r="4841" ht="15.75" customHeight="1">
      <c r="A4841" s="1" t="s">
        <v>10682</v>
      </c>
      <c r="B4841" s="1" t="s">
        <v>10683</v>
      </c>
      <c r="C4841" s="1" t="s">
        <v>10684</v>
      </c>
      <c r="D4841" s="1" t="s">
        <v>10441</v>
      </c>
      <c r="E4841" s="1" t="s">
        <v>10</v>
      </c>
      <c r="F4841" s="1" t="str">
        <f>IFERROR(__xludf.DUMMYFUNCTION("GOOGLETRANSLATE(C4841,""fr"",""en"")"),"#VALUE!")</f>
        <v>#VALUE!</v>
      </c>
    </row>
    <row r="4842" ht="15.75" customHeight="1">
      <c r="A4842" s="1" t="s">
        <v>9088</v>
      </c>
      <c r="B4842" s="1" t="s">
        <v>10685</v>
      </c>
      <c r="C4842" s="1" t="s">
        <v>10686</v>
      </c>
      <c r="D4842" s="1" t="s">
        <v>10441</v>
      </c>
      <c r="E4842" s="1" t="s">
        <v>10</v>
      </c>
      <c r="F4842" s="1" t="str">
        <f>IFERROR(__xludf.DUMMYFUNCTION("GOOGLETRANSLATE(C4842,""fr"",""en"")"),"#VALUE!")</f>
        <v>#VALUE!</v>
      </c>
    </row>
    <row r="4843" ht="15.75" customHeight="1">
      <c r="A4843" s="1" t="s">
        <v>9088</v>
      </c>
      <c r="B4843" s="1" t="s">
        <v>10687</v>
      </c>
      <c r="C4843" s="1" t="s">
        <v>10688</v>
      </c>
      <c r="D4843" s="1" t="s">
        <v>10441</v>
      </c>
      <c r="E4843" s="1" t="s">
        <v>10</v>
      </c>
      <c r="F4843" s="1" t="str">
        <f>IFERROR(__xludf.DUMMYFUNCTION("GOOGLETRANSLATE(C4843,""fr"",""en"")"),"#VALUE!")</f>
        <v>#VALUE!</v>
      </c>
    </row>
    <row r="4844" ht="15.75" customHeight="1">
      <c r="A4844" s="1" t="s">
        <v>9100</v>
      </c>
      <c r="B4844" s="1" t="s">
        <v>10689</v>
      </c>
      <c r="C4844" s="1" t="s">
        <v>10690</v>
      </c>
      <c r="D4844" s="1" t="s">
        <v>10441</v>
      </c>
      <c r="E4844" s="1" t="s">
        <v>10</v>
      </c>
      <c r="F4844" s="1" t="str">
        <f>IFERROR(__xludf.DUMMYFUNCTION("GOOGLETRANSLATE(C4844,""fr"",""en"")"),"#VALUE!")</f>
        <v>#VALUE!</v>
      </c>
    </row>
    <row r="4845" ht="15.75" customHeight="1">
      <c r="A4845" s="1" t="s">
        <v>10691</v>
      </c>
      <c r="B4845" s="1" t="s">
        <v>10692</v>
      </c>
      <c r="C4845" s="1" t="s">
        <v>10693</v>
      </c>
      <c r="D4845" s="1" t="s">
        <v>10441</v>
      </c>
      <c r="E4845" s="1" t="s">
        <v>10</v>
      </c>
      <c r="F4845" s="1" t="str">
        <f>IFERROR(__xludf.DUMMYFUNCTION("GOOGLETRANSLATE(C4845,""fr"",""en"")"),"#VALUE!")</f>
        <v>#VALUE!</v>
      </c>
    </row>
    <row r="4846" ht="15.75" customHeight="1">
      <c r="A4846" s="1" t="s">
        <v>10694</v>
      </c>
      <c r="B4846" s="1" t="s">
        <v>10695</v>
      </c>
      <c r="C4846" s="1" t="s">
        <v>10696</v>
      </c>
      <c r="D4846" s="1" t="s">
        <v>10441</v>
      </c>
      <c r="E4846" s="1" t="s">
        <v>10</v>
      </c>
      <c r="F4846" s="1" t="str">
        <f>IFERROR(__xludf.DUMMYFUNCTION("GOOGLETRANSLATE(C4846,""fr"",""en"")"),"#VALUE!")</f>
        <v>#VALUE!</v>
      </c>
    </row>
    <row r="4847" ht="15.75" customHeight="1">
      <c r="A4847" s="1" t="s">
        <v>3878</v>
      </c>
      <c r="B4847" s="1" t="s">
        <v>10697</v>
      </c>
      <c r="C4847" s="1" t="s">
        <v>10698</v>
      </c>
      <c r="D4847" s="1" t="s">
        <v>10441</v>
      </c>
      <c r="E4847" s="1" t="s">
        <v>10</v>
      </c>
      <c r="F4847" s="1" t="str">
        <f>IFERROR(__xludf.DUMMYFUNCTION("GOOGLETRANSLATE(C4847,""fr"",""en"")"),"#VALUE!")</f>
        <v>#VALUE!</v>
      </c>
    </row>
    <row r="4848" ht="15.75" customHeight="1">
      <c r="A4848" s="1" t="s">
        <v>9158</v>
      </c>
      <c r="B4848" s="1" t="s">
        <v>10699</v>
      </c>
      <c r="C4848" s="1" t="s">
        <v>10700</v>
      </c>
      <c r="D4848" s="1" t="s">
        <v>10441</v>
      </c>
      <c r="E4848" s="1" t="s">
        <v>10</v>
      </c>
      <c r="F4848" s="1" t="str">
        <f>IFERROR(__xludf.DUMMYFUNCTION("GOOGLETRANSLATE(C4848,""fr"",""en"")"),"#VALUE!")</f>
        <v>#VALUE!</v>
      </c>
    </row>
    <row r="4849" ht="15.75" customHeight="1">
      <c r="A4849" s="1" t="s">
        <v>10701</v>
      </c>
      <c r="B4849" s="1" t="s">
        <v>10702</v>
      </c>
      <c r="C4849" s="1" t="s">
        <v>10703</v>
      </c>
      <c r="D4849" s="1" t="s">
        <v>10441</v>
      </c>
      <c r="E4849" s="1" t="s">
        <v>10</v>
      </c>
      <c r="F4849" s="1" t="str">
        <f>IFERROR(__xludf.DUMMYFUNCTION("GOOGLETRANSLATE(C4849,""fr"",""en"")"),"Having 50% bonuses when I register, I had a small hanging of nothing at all, paid a deductible of € 350 and suffered a penalty of 0.62. This is 4 years without ""accident"" to recover my bonus 50, inadmissible.")</f>
        <v>Having 50% bonuses when I register, I had a small hanging of nothing at all, paid a deductible of € 350 and suffered a penalty of 0.62. This is 4 years without "accident" to recover my bonus 50, inadmissible.</v>
      </c>
    </row>
    <row r="4850" ht="15.75" customHeight="1">
      <c r="A4850" s="1" t="s">
        <v>10322</v>
      </c>
      <c r="B4850" s="1" t="s">
        <v>10704</v>
      </c>
      <c r="C4850" s="1" t="s">
        <v>10705</v>
      </c>
      <c r="D4850" s="1" t="s">
        <v>10441</v>
      </c>
      <c r="E4850" s="1" t="s">
        <v>10</v>
      </c>
      <c r="F4850" s="1" t="str">
        <f>IFERROR(__xludf.DUMMYFUNCTION("GOOGLETRANSLATE(C4850,""fr"",""en"")"),"#VALUE!")</f>
        <v>#VALUE!</v>
      </c>
    </row>
    <row r="4851" ht="15.75" customHeight="1">
      <c r="A4851" s="1" t="s">
        <v>3900</v>
      </c>
      <c r="B4851" s="1" t="s">
        <v>10706</v>
      </c>
      <c r="C4851" s="1" t="s">
        <v>10707</v>
      </c>
      <c r="D4851" s="1" t="s">
        <v>10441</v>
      </c>
      <c r="E4851" s="1" t="s">
        <v>10</v>
      </c>
      <c r="F4851" s="1" t="str">
        <f>IFERROR(__xludf.DUMMYFUNCTION("GOOGLETRANSLATE(C4851,""fr"",""en"")"),"#VALUE!")</f>
        <v>#VALUE!</v>
      </c>
    </row>
    <row r="4852" ht="15.75" customHeight="1">
      <c r="A4852" s="1" t="s">
        <v>3920</v>
      </c>
      <c r="B4852" s="1" t="s">
        <v>10708</v>
      </c>
      <c r="C4852" s="1" t="s">
        <v>10709</v>
      </c>
      <c r="D4852" s="1" t="s">
        <v>10441</v>
      </c>
      <c r="E4852" s="1" t="s">
        <v>10</v>
      </c>
      <c r="F4852" s="1" t="str">
        <f>IFERROR(__xludf.DUMMYFUNCTION("GOOGLETRANSLATE(C4852,""fr"",""en"")"),"#VALUE!")</f>
        <v>#VALUE!</v>
      </c>
    </row>
    <row r="4853" ht="15.75" customHeight="1">
      <c r="A4853" s="1" t="s">
        <v>10710</v>
      </c>
      <c r="B4853" s="1" t="s">
        <v>10711</v>
      </c>
      <c r="C4853" s="1" t="s">
        <v>10712</v>
      </c>
      <c r="D4853" s="1" t="s">
        <v>10441</v>
      </c>
      <c r="E4853" s="1" t="s">
        <v>10</v>
      </c>
      <c r="F4853" s="1" t="str">
        <f>IFERROR(__xludf.DUMMYFUNCTION("GOOGLETRANSLATE(C4853,""fr"",""en"")"),"#VALUE!")</f>
        <v>#VALUE!</v>
      </c>
    </row>
    <row r="4854" ht="15.75" customHeight="1">
      <c r="A4854" s="1" t="s">
        <v>9234</v>
      </c>
      <c r="B4854" s="1" t="s">
        <v>10713</v>
      </c>
      <c r="C4854" s="1" t="s">
        <v>10714</v>
      </c>
      <c r="D4854" s="1" t="s">
        <v>10441</v>
      </c>
      <c r="E4854" s="1" t="s">
        <v>10</v>
      </c>
      <c r="F4854" s="1" t="str">
        <f>IFERROR(__xludf.DUMMYFUNCTION("GOOGLETRANSLATE(C4854,""fr"",""en"")"),"#VALUE!")</f>
        <v>#VALUE!</v>
      </c>
    </row>
    <row r="4855" ht="15.75" customHeight="1">
      <c r="A4855" s="1" t="s">
        <v>9234</v>
      </c>
      <c r="B4855" s="1" t="s">
        <v>10715</v>
      </c>
      <c r="C4855" s="1" t="s">
        <v>10716</v>
      </c>
      <c r="D4855" s="1" t="s">
        <v>10441</v>
      </c>
      <c r="E4855" s="1" t="s">
        <v>10</v>
      </c>
      <c r="F4855" s="1" t="str">
        <f>IFERROR(__xludf.DUMMYFUNCTION("GOOGLETRANSLATE(C4855,""fr"",""en"")"),"#VALUE!")</f>
        <v>#VALUE!</v>
      </c>
    </row>
    <row r="4856" ht="15.75" customHeight="1">
      <c r="A4856" s="1" t="s">
        <v>10717</v>
      </c>
      <c r="B4856" s="1" t="s">
        <v>10718</v>
      </c>
      <c r="C4856" s="1" t="s">
        <v>10719</v>
      </c>
      <c r="D4856" s="1" t="s">
        <v>10441</v>
      </c>
      <c r="E4856" s="1" t="s">
        <v>10</v>
      </c>
      <c r="F4856" s="1" t="str">
        <f>IFERROR(__xludf.DUMMYFUNCTION("GOOGLETRANSLATE(C4856,""fr"",""en"")"),"#VALUE!")</f>
        <v>#VALUE!</v>
      </c>
    </row>
    <row r="4857" ht="15.75" customHeight="1">
      <c r="A4857" s="1" t="s">
        <v>10720</v>
      </c>
      <c r="B4857" s="1" t="s">
        <v>10721</v>
      </c>
      <c r="C4857" s="1" t="s">
        <v>10722</v>
      </c>
      <c r="D4857" s="1" t="s">
        <v>10441</v>
      </c>
      <c r="E4857" s="1" t="s">
        <v>10</v>
      </c>
      <c r="F4857" s="1" t="str">
        <f>IFERROR(__xludf.DUMMYFUNCTION("GOOGLETRANSLATE(C4857,""fr"",""en"")"),"#VALUE!")</f>
        <v>#VALUE!</v>
      </c>
    </row>
    <row r="4858" ht="15.75" customHeight="1">
      <c r="A4858" s="1" t="s">
        <v>4046</v>
      </c>
      <c r="B4858" s="1" t="s">
        <v>10723</v>
      </c>
      <c r="C4858" s="1" t="s">
        <v>10724</v>
      </c>
      <c r="D4858" s="1" t="s">
        <v>10441</v>
      </c>
      <c r="E4858" s="1" t="s">
        <v>10</v>
      </c>
      <c r="F4858" s="1" t="str">
        <f>IFERROR(__xludf.DUMMYFUNCTION("GOOGLETRANSLATE(C4858,""fr"",""en"")"),"#VALUE!")</f>
        <v>#VALUE!</v>
      </c>
    </row>
    <row r="4859" ht="15.75" customHeight="1">
      <c r="A4859" s="1" t="s">
        <v>10725</v>
      </c>
      <c r="B4859" s="1" t="s">
        <v>10726</v>
      </c>
      <c r="C4859" s="1" t="s">
        <v>10727</v>
      </c>
      <c r="D4859" s="1" t="s">
        <v>10441</v>
      </c>
      <c r="E4859" s="1" t="s">
        <v>10</v>
      </c>
      <c r="F4859" s="1" t="str">
        <f>IFERROR(__xludf.DUMMYFUNCTION("GOOGLETRANSLATE(C4859,""fr"",""en"")"),"#VALUE!")</f>
        <v>#VALUE!</v>
      </c>
    </row>
    <row r="4860" ht="15.75" customHeight="1">
      <c r="A4860" s="1" t="s">
        <v>10728</v>
      </c>
      <c r="B4860" s="1" t="s">
        <v>10729</v>
      </c>
      <c r="C4860" s="1" t="s">
        <v>10730</v>
      </c>
      <c r="D4860" s="1" t="s">
        <v>10441</v>
      </c>
      <c r="E4860" s="1" t="s">
        <v>10</v>
      </c>
      <c r="F4860" s="1" t="str">
        <f>IFERROR(__xludf.DUMMYFUNCTION("GOOGLETRANSLATE(C4860,""fr"",""en"")"),"#VALUE!")</f>
        <v>#VALUE!</v>
      </c>
    </row>
    <row r="4861" ht="15.75" customHeight="1">
      <c r="A4861" s="1" t="s">
        <v>4120</v>
      </c>
      <c r="B4861" s="1" t="s">
        <v>10731</v>
      </c>
      <c r="C4861" s="1" t="s">
        <v>10732</v>
      </c>
      <c r="D4861" s="1" t="s">
        <v>10441</v>
      </c>
      <c r="E4861" s="1" t="s">
        <v>10</v>
      </c>
      <c r="F4861" s="1" t="str">
        <f>IFERROR(__xludf.DUMMYFUNCTION("GOOGLETRANSLATE(C4861,""fr"",""en"")"),"#VALUE!")</f>
        <v>#VALUE!</v>
      </c>
    </row>
    <row r="4862" ht="15.75" customHeight="1">
      <c r="A4862" s="1" t="s">
        <v>9520</v>
      </c>
      <c r="B4862" s="1" t="s">
        <v>10733</v>
      </c>
      <c r="C4862" s="1" t="s">
        <v>10734</v>
      </c>
      <c r="D4862" s="1" t="s">
        <v>10441</v>
      </c>
      <c r="E4862" s="1" t="s">
        <v>10</v>
      </c>
      <c r="F4862" s="1" t="str">
        <f>IFERROR(__xludf.DUMMYFUNCTION("GOOGLETRANSLATE(C4862,""fr"",""en"")"),"#VALUE!")</f>
        <v>#VALUE!</v>
      </c>
    </row>
    <row r="4863" ht="15.75" customHeight="1">
      <c r="A4863" s="1" t="s">
        <v>9529</v>
      </c>
      <c r="B4863" s="1" t="s">
        <v>10735</v>
      </c>
      <c r="C4863" s="1" t="s">
        <v>10736</v>
      </c>
      <c r="D4863" s="1" t="s">
        <v>10441</v>
      </c>
      <c r="E4863" s="1" t="s">
        <v>10</v>
      </c>
      <c r="F4863" s="1" t="str">
        <f>IFERROR(__xludf.DUMMYFUNCTION("GOOGLETRANSLATE(C4863,""fr"",""en"")"),"#VALUE!")</f>
        <v>#VALUE!</v>
      </c>
    </row>
    <row r="4864" ht="15.75" customHeight="1">
      <c r="A4864" s="1" t="s">
        <v>10737</v>
      </c>
      <c r="B4864" s="1" t="s">
        <v>10738</v>
      </c>
      <c r="C4864" s="1" t="s">
        <v>10739</v>
      </c>
      <c r="D4864" s="1" t="s">
        <v>10441</v>
      </c>
      <c r="E4864" s="1" t="s">
        <v>10</v>
      </c>
      <c r="F4864" s="1" t="str">
        <f>IFERROR(__xludf.DUMMYFUNCTION("GOOGLETRANSLATE(C4864,""fr"",""en"")"),"#VALUE!")</f>
        <v>#VALUE!</v>
      </c>
    </row>
    <row r="4865" ht="15.75" customHeight="1">
      <c r="A4865" s="1" t="s">
        <v>10427</v>
      </c>
      <c r="B4865" s="1" t="s">
        <v>10740</v>
      </c>
      <c r="D4865" s="1" t="s">
        <v>10441</v>
      </c>
      <c r="E4865" s="1" t="s">
        <v>10</v>
      </c>
      <c r="F4865" s="1" t="str">
        <f>IFERROR(__xludf.DUMMYFUNCTION("GOOGLETRANSLATE(C4865,""fr"",""en"")"),"#VALUE!")</f>
        <v>#VALUE!</v>
      </c>
    </row>
    <row r="4866" ht="15.75" customHeight="1">
      <c r="A4866" s="1" t="s">
        <v>10741</v>
      </c>
      <c r="B4866" s="1" t="s">
        <v>10742</v>
      </c>
      <c r="C4866" s="1" t="s">
        <v>10743</v>
      </c>
      <c r="D4866" s="1" t="s">
        <v>10441</v>
      </c>
      <c r="E4866" s="1" t="s">
        <v>10</v>
      </c>
      <c r="F4866" s="1" t="str">
        <f>IFERROR(__xludf.DUMMYFUNCTION("GOOGLETRANSLATE(C4866,""fr"",""en"")"),"#VALUE!")</f>
        <v>#VALUE!</v>
      </c>
    </row>
    <row r="4867" ht="15.75" customHeight="1">
      <c r="A4867" s="1" t="s">
        <v>10744</v>
      </c>
      <c r="B4867" s="1" t="s">
        <v>10745</v>
      </c>
      <c r="C4867" s="1" t="s">
        <v>10746</v>
      </c>
      <c r="D4867" s="1" t="s">
        <v>10441</v>
      </c>
      <c r="E4867" s="1" t="s">
        <v>10</v>
      </c>
      <c r="F4867" s="1" t="str">
        <f>IFERROR(__xludf.DUMMYFUNCTION("GOOGLETRANSLATE(C4867,""fr"",""en"")"),"#VALUE!")</f>
        <v>#VALUE!</v>
      </c>
    </row>
    <row r="4868" ht="15.75" customHeight="1">
      <c r="A4868" s="1" t="s">
        <v>9601</v>
      </c>
      <c r="B4868" s="1" t="s">
        <v>10747</v>
      </c>
      <c r="C4868" s="1" t="s">
        <v>10748</v>
      </c>
      <c r="D4868" s="1" t="s">
        <v>10441</v>
      </c>
      <c r="E4868" s="1" t="s">
        <v>10</v>
      </c>
      <c r="F4868" s="1" t="str">
        <f>IFERROR(__xludf.DUMMYFUNCTION("GOOGLETRANSLATE(C4868,""fr"",""en"")"),"#VALUE!")</f>
        <v>#VALUE!</v>
      </c>
    </row>
    <row r="4869" ht="15.75" customHeight="1">
      <c r="A4869" s="1" t="s">
        <v>159</v>
      </c>
      <c r="B4869" s="1" t="s">
        <v>10749</v>
      </c>
      <c r="C4869" s="1" t="s">
        <v>10750</v>
      </c>
      <c r="D4869" s="1" t="s">
        <v>10751</v>
      </c>
      <c r="E4869" s="1" t="s">
        <v>10</v>
      </c>
      <c r="F4869" s="1" t="str">
        <f>IFERROR(__xludf.DUMMYFUNCTION("GOOGLETRANSLATE(C4869,""fr"",""en"")"),"17 years that I am insured at the Matmut. I started with auto insurance then as my life progresses, personal, legal, school protection insurance for my children and following my separation, home insurance ... ect ... and there recently insurance For my da"&amp;"ughter's scout. To summarize I recommend the Matmut. Their welcome has always been at the top of the top whether it is an agency or on the phone ??????? and if I need a document for many reason the staff of the agency always respond, available, available "&amp;"With warm and friendly kindness. We never have the impression of disturbing them and for us client it ""makes us a good good"" and above all facilitates things to us when sometimes they seem complicated !! I therefore recommend the matmut without hesitati"&amp;"on and their prices/their offers are + reasonable and very interesting ???????????")</f>
        <v>17 years that I am insured at the Matmut. I started with auto insurance then as my life progresses, personal, legal, school protection insurance for my children and following my separation, home insurance ... ect ... and there recently insurance For my daughter's scout. To summarize I recommend the Matmut. Their welcome has always been at the top of the top whether it is an agency or on the phone ??????? and if I need a document for many reason the staff of the agency always respond, available, available With warm and friendly kindness. We never have the impression of disturbing them and for us client it "makes us a good good" and above all facilitates things to us when sometimes they seem complicated !! I therefore recommend the matmut without hesitation and their prices/their offers are + reasonable and very interesting ???????????</v>
      </c>
    </row>
    <row r="4870" ht="15.75" customHeight="1">
      <c r="A4870" s="1" t="s">
        <v>206</v>
      </c>
      <c r="B4870" s="1" t="s">
        <v>10752</v>
      </c>
      <c r="C4870" s="1" t="s">
        <v>10753</v>
      </c>
      <c r="D4870" s="1" t="s">
        <v>10751</v>
      </c>
      <c r="E4870" s="1" t="s">
        <v>10</v>
      </c>
      <c r="F4870" s="1" t="str">
        <f>IFERROR(__xludf.DUMMYFUNCTION("GOOGLETRANSLATE(C4870,""fr"",""en"")"),"#VALUE!")</f>
        <v>#VALUE!</v>
      </c>
    </row>
    <row r="4871" ht="15.75" customHeight="1">
      <c r="A4871" s="1" t="s">
        <v>1048</v>
      </c>
      <c r="B4871" s="1" t="s">
        <v>10754</v>
      </c>
      <c r="C4871" s="1" t="s">
        <v>10755</v>
      </c>
      <c r="D4871" s="1" t="s">
        <v>10751</v>
      </c>
      <c r="E4871" s="1" t="s">
        <v>10</v>
      </c>
      <c r="F4871" s="1" t="str">
        <f>IFERROR(__xludf.DUMMYFUNCTION("GOOGLETRANSLATE(C4871,""fr"",""en"")"),"#VALUE!")</f>
        <v>#VALUE!</v>
      </c>
    </row>
    <row r="4872" ht="15.75" customHeight="1">
      <c r="A4872" s="1" t="s">
        <v>1336</v>
      </c>
      <c r="B4872" s="1" t="s">
        <v>10756</v>
      </c>
      <c r="C4872" s="1" t="s">
        <v>10757</v>
      </c>
      <c r="D4872" s="1" t="s">
        <v>10751</v>
      </c>
      <c r="E4872" s="1" t="s">
        <v>10</v>
      </c>
      <c r="F4872" s="1" t="str">
        <f>IFERROR(__xludf.DUMMYFUNCTION("GOOGLETRANSLATE(C4872,""fr"",""en"")"),"#VALUE!")</f>
        <v>#VALUE!</v>
      </c>
    </row>
    <row r="4873" ht="15.75" customHeight="1">
      <c r="A4873" s="1" t="s">
        <v>1552</v>
      </c>
      <c r="B4873" s="1" t="s">
        <v>10758</v>
      </c>
      <c r="C4873" s="1" t="s">
        <v>10759</v>
      </c>
      <c r="D4873" s="1" t="s">
        <v>10751</v>
      </c>
      <c r="E4873" s="1" t="s">
        <v>10</v>
      </c>
      <c r="F4873" s="1" t="str">
        <f>IFERROR(__xludf.DUMMYFUNCTION("GOOGLETRANSLATE(C4873,""fr"",""en"")"),"Good listening insurer - attractive prices - Quick regulations - competent staff - town center location always well placed and practical - I emit a reserve on the choice of experts outside the company ???")</f>
        <v>Good listening insurer - attractive prices - Quick regulations - competent staff - town center location always well placed and practical - I emit a reserve on the choice of experts outside the company ???</v>
      </c>
    </row>
    <row r="4874" ht="15.75" customHeight="1">
      <c r="A4874" s="1" t="s">
        <v>1570</v>
      </c>
      <c r="B4874" s="1" t="s">
        <v>10760</v>
      </c>
      <c r="C4874" s="1" t="s">
        <v>10761</v>
      </c>
      <c r="D4874" s="1" t="s">
        <v>10751</v>
      </c>
      <c r="E4874" s="1" t="s">
        <v>10</v>
      </c>
      <c r="F4874" s="1" t="str">
        <f>IFERROR(__xludf.DUMMYFUNCTION("GOOGLETRANSLATE(C4874,""fr"",""en"")"),"#VALUE!")</f>
        <v>#VALUE!</v>
      </c>
    </row>
    <row r="4875" ht="15.75" customHeight="1">
      <c r="A4875" s="1" t="s">
        <v>1625</v>
      </c>
      <c r="B4875" s="1" t="s">
        <v>10762</v>
      </c>
      <c r="C4875" s="1" t="s">
        <v>10763</v>
      </c>
      <c r="D4875" s="1" t="s">
        <v>10751</v>
      </c>
      <c r="E4875" s="1" t="s">
        <v>10</v>
      </c>
      <c r="F4875" s="1" t="str">
        <f>IFERROR(__xludf.DUMMYFUNCTION("GOOGLETRANSLATE(C4875,""fr"",""en"")"),"#VALUE!")</f>
        <v>#VALUE!</v>
      </c>
    </row>
    <row r="4876" ht="15.75" customHeight="1">
      <c r="A4876" s="1" t="s">
        <v>2014</v>
      </c>
      <c r="B4876" s="1" t="s">
        <v>10764</v>
      </c>
      <c r="C4876" s="1" t="s">
        <v>10765</v>
      </c>
      <c r="D4876" s="1" t="s">
        <v>10751</v>
      </c>
      <c r="E4876" s="1" t="s">
        <v>10</v>
      </c>
      <c r="F4876" s="1" t="str">
        <f>IFERROR(__xludf.DUMMYFUNCTION("GOOGLETRANSLATE(C4876,""fr"",""en"")"),"#VALUE!")</f>
        <v>#VALUE!</v>
      </c>
    </row>
    <row r="4877" ht="15.75" customHeight="1">
      <c r="A4877" s="1" t="s">
        <v>2132</v>
      </c>
      <c r="B4877" s="1" t="s">
        <v>10766</v>
      </c>
      <c r="C4877" s="1" t="s">
        <v>10767</v>
      </c>
      <c r="D4877" s="1" t="s">
        <v>10751</v>
      </c>
      <c r="E4877" s="1" t="s">
        <v>10</v>
      </c>
      <c r="F4877" s="1" t="str">
        <f>IFERROR(__xludf.DUMMYFUNCTION("GOOGLETRANSLATE(C4877,""fr"",""en"")"),"#VALUE!")</f>
        <v>#VALUE!</v>
      </c>
    </row>
    <row r="4878" ht="15.75" customHeight="1">
      <c r="A4878" s="1" t="s">
        <v>2244</v>
      </c>
      <c r="B4878" s="1" t="s">
        <v>10768</v>
      </c>
      <c r="C4878" s="1" t="s">
        <v>10769</v>
      </c>
      <c r="D4878" s="1" t="s">
        <v>10751</v>
      </c>
      <c r="E4878" s="1" t="s">
        <v>10</v>
      </c>
      <c r="F4878" s="1" t="str">
        <f>IFERROR(__xludf.DUMMYFUNCTION("GOOGLETRANSLATE(C4878,""fr"",""en"")"),"#VALUE!")</f>
        <v>#VALUE!</v>
      </c>
    </row>
    <row r="4879" ht="15.75" customHeight="1">
      <c r="A4879" s="1" t="s">
        <v>2308</v>
      </c>
      <c r="B4879" s="1" t="s">
        <v>10770</v>
      </c>
      <c r="C4879" s="1" t="s">
        <v>10771</v>
      </c>
      <c r="D4879" s="1" t="s">
        <v>10751</v>
      </c>
      <c r="E4879" s="1" t="s">
        <v>10</v>
      </c>
      <c r="F4879" s="1" t="str">
        <f>IFERROR(__xludf.DUMMYFUNCTION("GOOGLETRANSLATE(C4879,""fr"",""en"")"),"#VALUE!")</f>
        <v>#VALUE!</v>
      </c>
    </row>
    <row r="4880" ht="15.75" customHeight="1">
      <c r="A4880" s="1" t="s">
        <v>2362</v>
      </c>
      <c r="B4880" s="1" t="s">
        <v>10772</v>
      </c>
      <c r="C4880" s="1" t="s">
        <v>10773</v>
      </c>
      <c r="D4880" s="1" t="s">
        <v>10751</v>
      </c>
      <c r="E4880" s="1" t="s">
        <v>10</v>
      </c>
      <c r="F4880" s="1" t="str">
        <f>IFERROR(__xludf.DUMMYFUNCTION("GOOGLETRANSLATE(C4880,""fr"",""en"")"),"#VALUE!")</f>
        <v>#VALUE!</v>
      </c>
    </row>
    <row r="4881" ht="15.75" customHeight="1">
      <c r="A4881" s="1" t="s">
        <v>2515</v>
      </c>
      <c r="B4881" s="1" t="s">
        <v>10774</v>
      </c>
      <c r="C4881" s="1" t="s">
        <v>10775</v>
      </c>
      <c r="D4881" s="1" t="s">
        <v>10751</v>
      </c>
      <c r="E4881" s="1" t="s">
        <v>10</v>
      </c>
      <c r="F4881" s="1" t="str">
        <f>IFERROR(__xludf.DUMMYFUNCTION("GOOGLETRANSLATE(C4881,""fr"",""en"")"),"#VALUE!")</f>
        <v>#VALUE!</v>
      </c>
    </row>
    <row r="4882" ht="15.75" customHeight="1">
      <c r="A4882" s="1" t="s">
        <v>2595</v>
      </c>
      <c r="B4882" s="1" t="s">
        <v>10776</v>
      </c>
      <c r="C4882" s="1" t="s">
        <v>10777</v>
      </c>
      <c r="D4882" s="1" t="s">
        <v>10751</v>
      </c>
      <c r="E4882" s="1" t="s">
        <v>10</v>
      </c>
      <c r="F4882" s="1" t="str">
        <f>IFERROR(__xludf.DUMMYFUNCTION("GOOGLETRANSLATE(C4882,""fr"",""en"")"),"#VALUE!")</f>
        <v>#VALUE!</v>
      </c>
    </row>
    <row r="4883" ht="15.75" customHeight="1">
      <c r="A4883" s="1" t="s">
        <v>2825</v>
      </c>
      <c r="B4883" s="1" t="s">
        <v>10778</v>
      </c>
      <c r="C4883" s="1" t="s">
        <v>10779</v>
      </c>
      <c r="D4883" s="1" t="s">
        <v>10751</v>
      </c>
      <c r="E4883" s="1" t="s">
        <v>10</v>
      </c>
      <c r="F4883" s="1" t="str">
        <f>IFERROR(__xludf.DUMMYFUNCTION("GOOGLETRANSLATE(C4883,""fr"",""en"")"),"#VALUE!")</f>
        <v>#VALUE!</v>
      </c>
    </row>
    <row r="4884" ht="15.75" customHeight="1">
      <c r="A4884" s="1" t="s">
        <v>2908</v>
      </c>
      <c r="B4884" s="1" t="s">
        <v>10780</v>
      </c>
      <c r="C4884" s="1" t="s">
        <v>10781</v>
      </c>
      <c r="D4884" s="1" t="s">
        <v>10751</v>
      </c>
      <c r="E4884" s="1" t="s">
        <v>10</v>
      </c>
      <c r="F4884" s="1" t="str">
        <f>IFERROR(__xludf.DUMMYFUNCTION("GOOGLETRANSLATE(C4884,""fr"",""en"")"),"#VALUE!")</f>
        <v>#VALUE!</v>
      </c>
    </row>
    <row r="4885" ht="15.75" customHeight="1">
      <c r="A4885" s="1" t="s">
        <v>7737</v>
      </c>
      <c r="B4885" s="1" t="s">
        <v>10782</v>
      </c>
      <c r="C4885" s="1" t="s">
        <v>10783</v>
      </c>
      <c r="D4885" s="1" t="s">
        <v>10751</v>
      </c>
      <c r="E4885" s="1" t="s">
        <v>10</v>
      </c>
      <c r="F4885" s="1" t="str">
        <f>IFERROR(__xludf.DUMMYFUNCTION("GOOGLETRANSLATE(C4885,""fr"",""en"")"),"#VALUE!")</f>
        <v>#VALUE!</v>
      </c>
    </row>
    <row r="4886" ht="15.75" customHeight="1">
      <c r="A4886" s="1" t="s">
        <v>7806</v>
      </c>
      <c r="B4886" s="1" t="s">
        <v>10784</v>
      </c>
      <c r="C4886" s="1" t="s">
        <v>10785</v>
      </c>
      <c r="D4886" s="1" t="s">
        <v>10751</v>
      </c>
      <c r="E4886" s="1" t="s">
        <v>10</v>
      </c>
      <c r="F4886" s="1" t="str">
        <f>IFERROR(__xludf.DUMMYFUNCTION("GOOGLETRANSLATE(C4886,""fr"",""en"")"),"#VALUE!")</f>
        <v>#VALUE!</v>
      </c>
    </row>
    <row r="4887" ht="15.75" customHeight="1">
      <c r="A4887" s="1" t="s">
        <v>3046</v>
      </c>
      <c r="B4887" s="1" t="s">
        <v>10786</v>
      </c>
      <c r="C4887" s="1" t="s">
        <v>10787</v>
      </c>
      <c r="D4887" s="1" t="s">
        <v>10751</v>
      </c>
      <c r="E4887" s="1" t="s">
        <v>10</v>
      </c>
      <c r="F4887" s="1" t="str">
        <f>IFERROR(__xludf.DUMMYFUNCTION("GOOGLETRANSLATE(C4887,""fr"",""en"")"),"#VALUE!")</f>
        <v>#VALUE!</v>
      </c>
    </row>
    <row r="4888" ht="15.75" customHeight="1">
      <c r="A4888" s="1" t="s">
        <v>7980</v>
      </c>
      <c r="B4888" s="1" t="s">
        <v>10788</v>
      </c>
      <c r="C4888" s="1" t="s">
        <v>10789</v>
      </c>
      <c r="D4888" s="1" t="s">
        <v>10751</v>
      </c>
      <c r="E4888" s="1" t="s">
        <v>10</v>
      </c>
      <c r="F4888" s="1" t="str">
        <f>IFERROR(__xludf.DUMMYFUNCTION("GOOGLETRANSLATE(C4888,""fr"",""en"")"),"#VALUE!")</f>
        <v>#VALUE!</v>
      </c>
    </row>
    <row r="4889" ht="15.75" customHeight="1">
      <c r="A4889" s="1" t="s">
        <v>3068</v>
      </c>
      <c r="B4889" s="1" t="s">
        <v>10790</v>
      </c>
      <c r="C4889" s="1" t="s">
        <v>10791</v>
      </c>
      <c r="D4889" s="1" t="s">
        <v>10751</v>
      </c>
      <c r="E4889" s="1" t="s">
        <v>10</v>
      </c>
      <c r="F4889" s="1" t="str">
        <f>IFERROR(__xludf.DUMMYFUNCTION("GOOGLETRANSLATE(C4889,""fr"",""en"")"),"#VALUE!")</f>
        <v>#VALUE!</v>
      </c>
    </row>
    <row r="4890" ht="15.75" customHeight="1">
      <c r="A4890" s="1" t="s">
        <v>3081</v>
      </c>
      <c r="B4890" s="1" t="s">
        <v>10792</v>
      </c>
      <c r="C4890" s="1" t="s">
        <v>10793</v>
      </c>
      <c r="D4890" s="1" t="s">
        <v>10751</v>
      </c>
      <c r="E4890" s="1" t="s">
        <v>10</v>
      </c>
      <c r="F4890" s="1" t="str">
        <f>IFERROR(__xludf.DUMMYFUNCTION("GOOGLETRANSLATE(C4890,""fr"",""en"")"),"#VALUE!")</f>
        <v>#VALUE!</v>
      </c>
    </row>
    <row r="4891" ht="15.75" customHeight="1">
      <c r="A4891" s="1" t="s">
        <v>10794</v>
      </c>
      <c r="B4891" s="1" t="s">
        <v>10795</v>
      </c>
      <c r="C4891" s="1" t="s">
        <v>10796</v>
      </c>
      <c r="D4891" s="1" t="s">
        <v>10751</v>
      </c>
      <c r="E4891" s="1" t="s">
        <v>10</v>
      </c>
      <c r="F4891" s="1" t="str">
        <f>IFERROR(__xludf.DUMMYFUNCTION("GOOGLETRANSLATE(C4891,""fr"",""en"")"),"#VALUE!")</f>
        <v>#VALUE!</v>
      </c>
    </row>
    <row r="4892" ht="15.75" customHeight="1">
      <c r="A4892" s="1" t="s">
        <v>10794</v>
      </c>
      <c r="B4892" s="1" t="s">
        <v>10797</v>
      </c>
      <c r="C4892" s="1" t="s">
        <v>10798</v>
      </c>
      <c r="D4892" s="1" t="s">
        <v>10751</v>
      </c>
      <c r="E4892" s="1" t="s">
        <v>10</v>
      </c>
      <c r="F4892" s="1" t="str">
        <f>IFERROR(__xludf.DUMMYFUNCTION("GOOGLETRANSLATE(C4892,""fr"",""en"")"),"#VALUE!")</f>
        <v>#VALUE!</v>
      </c>
    </row>
    <row r="4893" ht="15.75" customHeight="1">
      <c r="A4893" s="1" t="s">
        <v>3084</v>
      </c>
      <c r="B4893" s="1" t="s">
        <v>10799</v>
      </c>
      <c r="C4893" s="1" t="s">
        <v>10800</v>
      </c>
      <c r="D4893" s="1" t="s">
        <v>10751</v>
      </c>
      <c r="E4893" s="1" t="s">
        <v>10</v>
      </c>
      <c r="F4893" s="1" t="str">
        <f>IFERROR(__xludf.DUMMYFUNCTION("GOOGLETRANSLATE(C4893,""fr"",""en"")"),"#VALUE!")</f>
        <v>#VALUE!</v>
      </c>
    </row>
    <row r="4894" ht="15.75" customHeight="1">
      <c r="A4894" s="1" t="s">
        <v>3092</v>
      </c>
      <c r="B4894" s="1" t="s">
        <v>10801</v>
      </c>
      <c r="C4894" s="1" t="s">
        <v>10802</v>
      </c>
      <c r="D4894" s="1" t="s">
        <v>10751</v>
      </c>
      <c r="E4894" s="1" t="s">
        <v>10</v>
      </c>
      <c r="F4894" s="1" t="str">
        <f>IFERROR(__xludf.DUMMYFUNCTION("GOOGLETRANSLATE(C4894,""fr"",""en"")"),"#VALUE!")</f>
        <v>#VALUE!</v>
      </c>
    </row>
    <row r="4895" ht="15.75" customHeight="1">
      <c r="A4895" s="1" t="s">
        <v>8178</v>
      </c>
      <c r="B4895" s="1" t="s">
        <v>10803</v>
      </c>
      <c r="C4895" s="1" t="s">
        <v>10804</v>
      </c>
      <c r="D4895" s="1" t="s">
        <v>10751</v>
      </c>
      <c r="E4895" s="1" t="s">
        <v>10</v>
      </c>
      <c r="F4895" s="1" t="str">
        <f>IFERROR(__xludf.DUMMYFUNCTION("GOOGLETRANSLATE(C4895,""fr"",""en"")"),"#VALUE!")</f>
        <v>#VALUE!</v>
      </c>
    </row>
    <row r="4896" ht="15.75" customHeight="1">
      <c r="A4896" s="1" t="s">
        <v>10805</v>
      </c>
      <c r="B4896" s="1" t="s">
        <v>10806</v>
      </c>
      <c r="C4896" s="1" t="s">
        <v>10807</v>
      </c>
      <c r="D4896" s="1" t="s">
        <v>10751</v>
      </c>
      <c r="E4896" s="1" t="s">
        <v>10</v>
      </c>
      <c r="F4896" s="1" t="str">
        <f>IFERROR(__xludf.DUMMYFUNCTION("GOOGLETRANSLATE(C4896,""fr"",""en"")"),"#VALUE!")</f>
        <v>#VALUE!</v>
      </c>
    </row>
    <row r="4897" ht="15.75" customHeight="1">
      <c r="A4897" s="1" t="s">
        <v>10808</v>
      </c>
      <c r="B4897" s="1" t="s">
        <v>10809</v>
      </c>
      <c r="C4897" s="1" t="s">
        <v>10810</v>
      </c>
      <c r="D4897" s="1" t="s">
        <v>10751</v>
      </c>
      <c r="E4897" s="1" t="s">
        <v>10</v>
      </c>
      <c r="F4897" s="1" t="str">
        <f>IFERROR(__xludf.DUMMYFUNCTION("GOOGLETRANSLATE(C4897,""fr"",""en"")"),"#VALUE!")</f>
        <v>#VALUE!</v>
      </c>
    </row>
    <row r="4898" ht="15.75" customHeight="1">
      <c r="A4898" s="1" t="s">
        <v>10098</v>
      </c>
      <c r="B4898" s="1" t="s">
        <v>10811</v>
      </c>
      <c r="C4898" s="1" t="s">
        <v>10812</v>
      </c>
      <c r="D4898" s="1" t="s">
        <v>10751</v>
      </c>
      <c r="E4898" s="1" t="s">
        <v>10</v>
      </c>
      <c r="F4898" s="1" t="str">
        <f>IFERROR(__xludf.DUMMYFUNCTION("GOOGLETRANSLATE(C4898,""fr"",""en"")"),"#VALUE!")</f>
        <v>#VALUE!</v>
      </c>
    </row>
    <row r="4899" ht="15.75" customHeight="1">
      <c r="A4899" s="1" t="s">
        <v>3136</v>
      </c>
      <c r="B4899" s="1" t="s">
        <v>10813</v>
      </c>
      <c r="C4899" s="1" t="s">
        <v>10814</v>
      </c>
      <c r="D4899" s="1" t="s">
        <v>10751</v>
      </c>
      <c r="E4899" s="1" t="s">
        <v>10</v>
      </c>
      <c r="F4899" s="1" t="str">
        <f>IFERROR(__xludf.DUMMYFUNCTION("GOOGLETRANSLATE(C4899,""fr"",""en"")"),"This insurance is not expensive this but they are of an ineffectiveness which borders on perfection !!! We have been waiting for a reimbursement for a change of windshield for 10 months! We have bought a car since and we cannot separate from the old becau"&amp;"se of this dispute with the Matmut !!! Scandal. Flee this insurance.")</f>
        <v>This insurance is not expensive this but they are of an ineffectiveness which borders on perfection !!! We have been waiting for a reimbursement for a change of windshield for 10 months! We have bought a car since and we cannot separate from the old because of this dispute with the Matmut !!! Scandal. Flee this insurance.</v>
      </c>
    </row>
    <row r="4900" ht="15.75" customHeight="1">
      <c r="A4900" s="1" t="s">
        <v>10815</v>
      </c>
      <c r="B4900" s="1" t="s">
        <v>10816</v>
      </c>
      <c r="C4900" s="1" t="s">
        <v>10817</v>
      </c>
      <c r="D4900" s="1" t="s">
        <v>10751</v>
      </c>
      <c r="E4900" s="1" t="s">
        <v>10</v>
      </c>
      <c r="F4900" s="1" t="str">
        <f>IFERROR(__xludf.DUMMYFUNCTION("GOOGLETRANSLATE(C4900,""fr"",""en"")"),"Hello, I have been a client (member) of Matmut for over 40 years. I had 65 % bonus including 15 % of the ""matmut"" bonus because without liable liable for more than 20 years.
In January 2020, I had a small hanging (very light and only material) whose res"&amp;"ponsibility was allocated to me (it is already very questionable but it is another debate).
On my January 2021 deadline La Matmut withdraws 8% of Matmut bonuses.
I therefore ask for explanations and on which ""text"" or ""internal regulations"" they rely "&amp;"by messaging.
For 3 weeks they make me turn in a praise by citing me in particular the regulations concerning the 50 % ""official"" bonus, but in no case are they capable of providing me with a text on which this reduction of the Matmut bonus is based fro"&amp;"m the 1st disaster ""responsible"".
I have been waiting for another treatment for such a loyal customer for over 40 years.")</f>
        <v>Hello, I have been a client (member) of Matmut for over 40 years. I had 65 % bonus including 15 % of the "matmut" bonus because without liable liable for more than 20 years.
In January 2020, I had a small hanging (very light and only material) whose responsibility was allocated to me (it is already very questionable but it is another debate).
On my January 2021 deadline La Matmut withdraws 8% of Matmut bonuses.
I therefore ask for explanations and on which "text" or "internal regulations" they rely by messaging.
For 3 weeks they make me turn in a praise by citing me in particular the regulations concerning the 50 % "official" bonus, but in no case are they capable of providing me with a text on which this reduction of the Matmut bonus is based from the 1st disaster "responsible".
I have been waiting for another treatment for such a loyal customer for over 40 years.</v>
      </c>
    </row>
    <row r="4901" ht="15.75" customHeight="1">
      <c r="A4901" s="1" t="s">
        <v>3150</v>
      </c>
      <c r="B4901" s="1" t="s">
        <v>10818</v>
      </c>
      <c r="C4901" s="1" t="s">
        <v>10819</v>
      </c>
      <c r="D4901" s="1" t="s">
        <v>10751</v>
      </c>
      <c r="E4901" s="1" t="s">
        <v>10</v>
      </c>
      <c r="F4901" s="1" t="str">
        <f>IFERROR(__xludf.DUMMYFUNCTION("GOOGLETRANSLATE(C4901,""fr"",""en"")"),"#VALUE!")</f>
        <v>#VALUE!</v>
      </c>
    </row>
    <row r="4902" ht="15.75" customHeight="1">
      <c r="A4902" s="1" t="s">
        <v>8249</v>
      </c>
      <c r="B4902" s="1" t="s">
        <v>10820</v>
      </c>
      <c r="C4902" s="1" t="s">
        <v>10821</v>
      </c>
      <c r="D4902" s="1" t="s">
        <v>10751</v>
      </c>
      <c r="E4902" s="1" t="s">
        <v>10</v>
      </c>
      <c r="F4902" s="1" t="str">
        <f>IFERROR(__xludf.DUMMYFUNCTION("GOOGLETRANSLATE(C4902,""fr"",""en"")"),"#VALUE!")</f>
        <v>#VALUE!</v>
      </c>
    </row>
    <row r="4903" ht="15.75" customHeight="1">
      <c r="A4903" s="1" t="s">
        <v>3167</v>
      </c>
      <c r="B4903" s="1" t="s">
        <v>10822</v>
      </c>
      <c r="C4903" s="1" t="s">
        <v>10823</v>
      </c>
      <c r="D4903" s="1" t="s">
        <v>10751</v>
      </c>
      <c r="E4903" s="1" t="s">
        <v>10</v>
      </c>
      <c r="F4903" s="1" t="str">
        <f>IFERROR(__xludf.DUMMYFUNCTION("GOOGLETRANSLATE(C4903,""fr"",""en"")"),"#VALUE!")</f>
        <v>#VALUE!</v>
      </c>
    </row>
    <row r="4904" ht="15.75" customHeight="1">
      <c r="A4904" s="1" t="s">
        <v>8259</v>
      </c>
      <c r="B4904" s="1" t="s">
        <v>10824</v>
      </c>
      <c r="C4904" s="1" t="s">
        <v>10825</v>
      </c>
      <c r="D4904" s="1" t="s">
        <v>10751</v>
      </c>
      <c r="E4904" s="1" t="s">
        <v>10</v>
      </c>
      <c r="F4904" s="1" t="str">
        <f>IFERROR(__xludf.DUMMYFUNCTION("GOOGLETRANSLATE(C4904,""fr"",""en"")"),"#VALUE!")</f>
        <v>#VALUE!</v>
      </c>
    </row>
    <row r="4905" ht="15.75" customHeight="1">
      <c r="A4905" s="1" t="s">
        <v>8262</v>
      </c>
      <c r="B4905" s="1" t="s">
        <v>10826</v>
      </c>
      <c r="C4905" s="1" t="s">
        <v>10827</v>
      </c>
      <c r="D4905" s="1" t="s">
        <v>10751</v>
      </c>
      <c r="E4905" s="1" t="s">
        <v>10</v>
      </c>
      <c r="F4905" s="1" t="str">
        <f>IFERROR(__xludf.DUMMYFUNCTION("GOOGLETRANSLATE(C4905,""fr"",""en"")"),"#VALUE!")</f>
        <v>#VALUE!</v>
      </c>
    </row>
    <row r="4906" ht="15.75" customHeight="1">
      <c r="A4906" s="1" t="s">
        <v>10579</v>
      </c>
      <c r="B4906" s="1" t="s">
        <v>10828</v>
      </c>
      <c r="C4906" s="1" t="s">
        <v>10829</v>
      </c>
      <c r="D4906" s="1" t="s">
        <v>10751</v>
      </c>
      <c r="E4906" s="1" t="s">
        <v>10</v>
      </c>
      <c r="F4906" s="1" t="str">
        <f>IFERROR(__xludf.DUMMYFUNCTION("GOOGLETRANSLATE(C4906,""fr"",""en"")"),"#VALUE!")</f>
        <v>#VALUE!</v>
      </c>
    </row>
    <row r="4907" ht="15.75" customHeight="1">
      <c r="A4907" s="1" t="s">
        <v>10830</v>
      </c>
      <c r="B4907" s="1" t="s">
        <v>10831</v>
      </c>
      <c r="C4907" s="1" t="s">
        <v>10832</v>
      </c>
      <c r="D4907" s="1" t="s">
        <v>10751</v>
      </c>
      <c r="E4907" s="1" t="s">
        <v>10</v>
      </c>
      <c r="F4907" s="1" t="str">
        <f>IFERROR(__xludf.DUMMYFUNCTION("GOOGLETRANSLATE(C4907,""fr"",""en"")"),"#VALUE!")</f>
        <v>#VALUE!</v>
      </c>
    </row>
    <row r="4908" ht="15.75" customHeight="1">
      <c r="A4908" s="1" t="s">
        <v>10830</v>
      </c>
      <c r="B4908" s="1" t="s">
        <v>10833</v>
      </c>
      <c r="C4908" s="1" t="s">
        <v>10834</v>
      </c>
      <c r="D4908" s="1" t="s">
        <v>10751</v>
      </c>
      <c r="E4908" s="1" t="s">
        <v>10</v>
      </c>
      <c r="F4908" s="1" t="str">
        <f>IFERROR(__xludf.DUMMYFUNCTION("GOOGLETRANSLATE(C4908,""fr"",""en"")"),"#VALUE!")</f>
        <v>#VALUE!</v>
      </c>
    </row>
    <row r="4909" ht="15.75" customHeight="1">
      <c r="A4909" s="1" t="s">
        <v>3198</v>
      </c>
      <c r="B4909" s="1" t="s">
        <v>10835</v>
      </c>
      <c r="C4909" s="1" t="s">
        <v>10836</v>
      </c>
      <c r="D4909" s="1" t="s">
        <v>10751</v>
      </c>
      <c r="E4909" s="1" t="s">
        <v>10</v>
      </c>
      <c r="F4909" s="1" t="str">
        <f>IFERROR(__xludf.DUMMYFUNCTION("GOOGLETRANSLATE(C4909,""fr"",""en"")"),"#VALUE!")</f>
        <v>#VALUE!</v>
      </c>
    </row>
    <row r="4910" ht="15.75" customHeight="1">
      <c r="A4910" s="1" t="s">
        <v>8294</v>
      </c>
      <c r="B4910" s="1" t="s">
        <v>10837</v>
      </c>
      <c r="C4910" s="1" t="s">
        <v>10838</v>
      </c>
      <c r="D4910" s="1" t="s">
        <v>10751</v>
      </c>
      <c r="E4910" s="1" t="s">
        <v>10</v>
      </c>
      <c r="F4910" s="1" t="str">
        <f>IFERROR(__xludf.DUMMYFUNCTION("GOOGLETRANSLATE(C4910,""fr"",""en"")"),"#VALUE!")</f>
        <v>#VALUE!</v>
      </c>
    </row>
    <row r="4911" ht="15.75" customHeight="1">
      <c r="A4911" s="1" t="s">
        <v>8321</v>
      </c>
      <c r="B4911" s="1" t="s">
        <v>10839</v>
      </c>
      <c r="C4911" s="1" t="s">
        <v>10840</v>
      </c>
      <c r="D4911" s="1" t="s">
        <v>10751</v>
      </c>
      <c r="E4911" s="1" t="s">
        <v>10</v>
      </c>
      <c r="F4911" s="1" t="str">
        <f>IFERROR(__xludf.DUMMYFUNCTION("GOOGLETRANSLATE(C4911,""fr"",""en"")"),"I am assured at home for 5 contracts 3 cars A house and accident of life for 2000 euros per year for 15 years and I am very disappointed with their behavior my wife fell on the stairs and Ile do not want to reimburse anything (a shame) In addition I had a"&amp;" water infiltration they counted me the franchise in addition to my car contracts are more expensive than at Groupama 20/100 the franchise of my BMW over 10 years is 515 euros and at Groupama de Groupama 187 euros in addition to lie advertising when they "&amp;"say the matmut it ensures it is a band of liars and the advisers of the incapable advice go to groupama you pay less and better insured")</f>
        <v>I am assured at home for 5 contracts 3 cars A house and accident of life for 2000 euros per year for 15 years and I am very disappointed with their behavior my wife fell on the stairs and Ile do not want to reimburse anything (a shame) In addition I had a water infiltration they counted me the franchise in addition to my car contracts are more expensive than at Groupama 20/100 the franchise of my BMW over 10 years is 515 euros and at Groupama de Groupama 187 euros in addition to lie advertising when they say the matmut it ensures it is a band of liars and the advisers of the incapable advice go to groupama you pay less and better insured</v>
      </c>
    </row>
    <row r="4912" ht="15.75" customHeight="1">
      <c r="A4912" s="1" t="s">
        <v>10841</v>
      </c>
      <c r="B4912" s="1" t="s">
        <v>10842</v>
      </c>
      <c r="C4912" s="1" t="s">
        <v>10843</v>
      </c>
      <c r="D4912" s="1" t="s">
        <v>10751</v>
      </c>
      <c r="E4912" s="1" t="s">
        <v>10</v>
      </c>
      <c r="F4912" s="1" t="str">
        <f>IFERROR(__xludf.DUMMYFUNCTION("GOOGLETRANSLATE(C4912,""fr"",""en"")"),"Old client. Very disappointed by this company I leave it immediately
Example. Mail to request a commercial gesture for my franchise 415 euros for a simple scratch on my vehicle (act of vandalism)
Not possible except hospital staff cause colid. Really any"&amp;"thing
Very sad
JP B")</f>
        <v>Old client. Very disappointed by this company I leave it immediately
Example. Mail to request a commercial gesture for my franchise 415 euros for a simple scratch on my vehicle (act of vandalism)
Not possible except hospital staff cause colid. Really anything
Very sad
JP B</v>
      </c>
    </row>
    <row r="4913" ht="15.75" customHeight="1">
      <c r="A4913" s="1" t="s">
        <v>10844</v>
      </c>
      <c r="B4913" s="1" t="s">
        <v>10845</v>
      </c>
      <c r="C4913" s="1" t="s">
        <v>10846</v>
      </c>
      <c r="D4913" s="1" t="s">
        <v>10751</v>
      </c>
      <c r="E4913" s="1" t="s">
        <v>10</v>
      </c>
      <c r="F4913" s="1" t="str">
        <f>IFERROR(__xludf.DUMMYFUNCTION("GOOGLETRANSLATE(C4913,""fr"",""en"")"),"#VALUE!")</f>
        <v>#VALUE!</v>
      </c>
    </row>
    <row r="4914" ht="15.75" customHeight="1">
      <c r="A4914" s="1" t="s">
        <v>3234</v>
      </c>
      <c r="B4914" s="1" t="s">
        <v>10847</v>
      </c>
      <c r="C4914" s="1" t="s">
        <v>10848</v>
      </c>
      <c r="D4914" s="1" t="s">
        <v>10751</v>
      </c>
      <c r="E4914" s="1" t="s">
        <v>10</v>
      </c>
      <c r="F4914" s="1" t="str">
        <f>IFERROR(__xludf.DUMMYFUNCTION("GOOGLETRANSLATE(C4914,""fr"",""en"")"),"#VALUE!")</f>
        <v>#VALUE!</v>
      </c>
    </row>
    <row r="4915" ht="15.75" customHeight="1">
      <c r="A4915" s="1" t="s">
        <v>10849</v>
      </c>
      <c r="B4915" s="1" t="s">
        <v>10850</v>
      </c>
      <c r="C4915" s="1" t="s">
        <v>10851</v>
      </c>
      <c r="D4915" s="1" t="s">
        <v>10751</v>
      </c>
      <c r="E4915" s="1" t="s">
        <v>10</v>
      </c>
      <c r="F4915" s="1" t="str">
        <f>IFERROR(__xludf.DUMMYFUNCTION("GOOGLETRANSLATE(C4915,""fr"",""en"")"),"#VALUE!")</f>
        <v>#VALUE!</v>
      </c>
    </row>
    <row r="4916" ht="15.75" customHeight="1">
      <c r="A4916" s="1" t="s">
        <v>8358</v>
      </c>
      <c r="B4916" s="1" t="s">
        <v>10852</v>
      </c>
      <c r="C4916" s="1" t="s">
        <v>10853</v>
      </c>
      <c r="D4916" s="1" t="s">
        <v>10751</v>
      </c>
      <c r="E4916" s="1" t="s">
        <v>10</v>
      </c>
      <c r="F4916" s="1" t="str">
        <f>IFERROR(__xludf.DUMMYFUNCTION("GOOGLETRANSLATE(C4916,""fr"",""en"")"),"#VALUE!")</f>
        <v>#VALUE!</v>
      </c>
    </row>
    <row r="4917" ht="15.75" customHeight="1">
      <c r="A4917" s="1" t="s">
        <v>3265</v>
      </c>
      <c r="B4917" s="1" t="s">
        <v>10854</v>
      </c>
      <c r="C4917" s="1" t="s">
        <v>10855</v>
      </c>
      <c r="D4917" s="1" t="s">
        <v>10751</v>
      </c>
      <c r="E4917" s="1" t="s">
        <v>10</v>
      </c>
      <c r="F4917" s="1" t="str">
        <f>IFERROR(__xludf.DUMMYFUNCTION("GOOGLETRANSLATE(C4917,""fr"",""en"")"),"#VALUE!")</f>
        <v>#VALUE!</v>
      </c>
    </row>
    <row r="4918" ht="15.75" customHeight="1">
      <c r="A4918" s="1" t="s">
        <v>10856</v>
      </c>
      <c r="B4918" s="1" t="s">
        <v>10857</v>
      </c>
      <c r="C4918" s="1" t="s">
        <v>10858</v>
      </c>
      <c r="D4918" s="1" t="s">
        <v>10751</v>
      </c>
      <c r="E4918" s="1" t="s">
        <v>10</v>
      </c>
      <c r="F4918" s="1" t="str">
        <f>IFERROR(__xludf.DUMMYFUNCTION("GOOGLETRANSLATE(C4918,""fr"",""en"")"),"#VALUE!")</f>
        <v>#VALUE!</v>
      </c>
    </row>
    <row r="4919" ht="15.75" customHeight="1">
      <c r="A4919" s="1" t="s">
        <v>8366</v>
      </c>
      <c r="B4919" s="1" t="s">
        <v>10859</v>
      </c>
      <c r="C4919" s="1" t="s">
        <v>10860</v>
      </c>
      <c r="D4919" s="1" t="s">
        <v>10751</v>
      </c>
      <c r="E4919" s="1" t="s">
        <v>10</v>
      </c>
      <c r="F4919" s="1" t="str">
        <f>IFERROR(__xludf.DUMMYFUNCTION("GOOGLETRANSLATE(C4919,""fr"",""en"")"),"#VALUE!")</f>
        <v>#VALUE!</v>
      </c>
    </row>
    <row r="4920" ht="15.75" customHeight="1">
      <c r="A4920" s="1" t="s">
        <v>10861</v>
      </c>
      <c r="B4920" s="1" t="s">
        <v>10862</v>
      </c>
      <c r="C4920" s="1" t="s">
        <v>10863</v>
      </c>
      <c r="D4920" s="1" t="s">
        <v>10751</v>
      </c>
      <c r="E4920" s="1" t="s">
        <v>10</v>
      </c>
      <c r="F4920" s="1" t="str">
        <f>IFERROR(__xludf.DUMMYFUNCTION("GOOGLETRANSLATE(C4920,""fr"",""en"")"),"#VALUE!")</f>
        <v>#VALUE!</v>
      </c>
    </row>
    <row r="4921" ht="15.75" customHeight="1">
      <c r="A4921" s="1" t="s">
        <v>8372</v>
      </c>
      <c r="B4921" s="1" t="s">
        <v>10864</v>
      </c>
      <c r="C4921" s="1" t="s">
        <v>10865</v>
      </c>
      <c r="D4921" s="1" t="s">
        <v>10751</v>
      </c>
      <c r="E4921" s="1" t="s">
        <v>10</v>
      </c>
      <c r="F4921" s="1" t="str">
        <f>IFERROR(__xludf.DUMMYFUNCTION("GOOGLETRANSLATE(C4921,""fr"",""en"")"),"#VALUE!")</f>
        <v>#VALUE!</v>
      </c>
    </row>
    <row r="4922" ht="15.75" customHeight="1">
      <c r="A4922" s="1" t="s">
        <v>10866</v>
      </c>
      <c r="B4922" s="1" t="s">
        <v>10867</v>
      </c>
      <c r="C4922" s="1" t="s">
        <v>10868</v>
      </c>
      <c r="D4922" s="1" t="s">
        <v>10751</v>
      </c>
      <c r="E4922" s="1" t="s">
        <v>10</v>
      </c>
      <c r="F4922" s="1" t="str">
        <f>IFERROR(__xludf.DUMMYFUNCTION("GOOGLETRANSLATE(C4922,""fr"",""en"")"),"#VALUE!")</f>
        <v>#VALUE!</v>
      </c>
    </row>
    <row r="4923" ht="15.75" customHeight="1">
      <c r="A4923" s="1" t="s">
        <v>10866</v>
      </c>
      <c r="B4923" s="1" t="s">
        <v>10869</v>
      </c>
      <c r="C4923" s="1" t="s">
        <v>10870</v>
      </c>
      <c r="D4923" s="1" t="s">
        <v>10751</v>
      </c>
      <c r="E4923" s="1" t="s">
        <v>10</v>
      </c>
      <c r="F4923" s="1" t="str">
        <f>IFERROR(__xludf.DUMMYFUNCTION("GOOGLETRANSLATE(C4923,""fr"",""en"")"),"#VALUE!")</f>
        <v>#VALUE!</v>
      </c>
    </row>
    <row r="4924" ht="15.75" customHeight="1">
      <c r="A4924" s="1" t="s">
        <v>10871</v>
      </c>
      <c r="B4924" s="1" t="s">
        <v>10872</v>
      </c>
      <c r="C4924" s="1" t="s">
        <v>10873</v>
      </c>
      <c r="D4924" s="1" t="s">
        <v>10751</v>
      </c>
      <c r="E4924" s="1" t="s">
        <v>10</v>
      </c>
      <c r="F4924" s="1" t="str">
        <f>IFERROR(__xludf.DUMMYFUNCTION("GOOGLETRANSLATE(C4924,""fr"",""en"")"),"#VALUE!")</f>
        <v>#VALUE!</v>
      </c>
    </row>
    <row r="4925" ht="15.75" customHeight="1">
      <c r="A4925" s="1" t="s">
        <v>10874</v>
      </c>
      <c r="B4925" s="1" t="s">
        <v>10875</v>
      </c>
      <c r="C4925" s="1" t="s">
        <v>10876</v>
      </c>
      <c r="D4925" s="1" t="s">
        <v>10751</v>
      </c>
      <c r="E4925" s="1" t="s">
        <v>10</v>
      </c>
      <c r="F4925" s="1" t="str">
        <f>IFERROR(__xludf.DUMMYFUNCTION("GOOGLETRANSLATE(C4925,""fr"",""en"")"),"#VALUE!")</f>
        <v>#VALUE!</v>
      </c>
    </row>
    <row r="4926" ht="15.75" customHeight="1">
      <c r="A4926" s="1" t="s">
        <v>8490</v>
      </c>
      <c r="B4926" s="1" t="s">
        <v>10877</v>
      </c>
      <c r="C4926" s="1" t="s">
        <v>10878</v>
      </c>
      <c r="D4926" s="1" t="s">
        <v>10751</v>
      </c>
      <c r="E4926" s="1" t="s">
        <v>10</v>
      </c>
      <c r="F4926" s="1" t="str">
        <f>IFERROR(__xludf.DUMMYFUNCTION("GOOGLETRANSLATE(C4926,""fr"",""en"")"),"#VALUE!")</f>
        <v>#VALUE!</v>
      </c>
    </row>
    <row r="4927" ht="15.75" customHeight="1">
      <c r="A4927" s="1" t="s">
        <v>10879</v>
      </c>
      <c r="B4927" s="1" t="s">
        <v>10880</v>
      </c>
      <c r="C4927" s="1" t="s">
        <v>10881</v>
      </c>
      <c r="D4927" s="1" t="s">
        <v>10751</v>
      </c>
      <c r="E4927" s="1" t="s">
        <v>10</v>
      </c>
      <c r="F4927" s="1" t="str">
        <f>IFERROR(__xludf.DUMMYFUNCTION("GOOGLETRANSLATE(C4927,""fr"",""en"")"),"#VALUE!")</f>
        <v>#VALUE!</v>
      </c>
    </row>
    <row r="4928" ht="15.75" customHeight="1">
      <c r="A4928" s="1" t="s">
        <v>8540</v>
      </c>
      <c r="B4928" s="1" t="s">
        <v>10882</v>
      </c>
      <c r="C4928" s="1" t="s">
        <v>10883</v>
      </c>
      <c r="D4928" s="1" t="s">
        <v>10751</v>
      </c>
      <c r="E4928" s="1" t="s">
        <v>10</v>
      </c>
      <c r="F4928" s="1" t="str">
        <f>IFERROR(__xludf.DUMMYFUNCTION("GOOGLETRANSLATE(C4928,""fr"",""en"")"),"#VALUE!")</f>
        <v>#VALUE!</v>
      </c>
    </row>
    <row r="4929" ht="15.75" customHeight="1">
      <c r="A4929" s="1" t="s">
        <v>8614</v>
      </c>
      <c r="B4929" s="1" t="s">
        <v>10884</v>
      </c>
      <c r="C4929" s="1" t="s">
        <v>10885</v>
      </c>
      <c r="D4929" s="1" t="s">
        <v>10751</v>
      </c>
      <c r="E4929" s="1" t="s">
        <v>10</v>
      </c>
      <c r="F4929" s="1" t="str">
        <f>IFERROR(__xludf.DUMMYFUNCTION("GOOGLETRANSLATE(C4929,""fr"",""en"")"),"#VALUE!")</f>
        <v>#VALUE!</v>
      </c>
    </row>
    <row r="4930" ht="15.75" customHeight="1">
      <c r="A4930" s="1" t="s">
        <v>10886</v>
      </c>
      <c r="B4930" s="1" t="s">
        <v>10887</v>
      </c>
      <c r="C4930" s="1" t="s">
        <v>10888</v>
      </c>
      <c r="D4930" s="1" t="s">
        <v>10751</v>
      </c>
      <c r="E4930" s="1" t="s">
        <v>10</v>
      </c>
      <c r="F4930" s="1" t="str">
        <f>IFERROR(__xludf.DUMMYFUNCTION("GOOGLETRANSLATE(C4930,""fr"",""en"")"),"#VALUE!")</f>
        <v>#VALUE!</v>
      </c>
    </row>
    <row r="4931" ht="15.75" customHeight="1">
      <c r="A4931" s="1" t="s">
        <v>10889</v>
      </c>
      <c r="B4931" s="1" t="s">
        <v>10890</v>
      </c>
      <c r="C4931" s="1" t="s">
        <v>10891</v>
      </c>
      <c r="D4931" s="1" t="s">
        <v>10751</v>
      </c>
      <c r="E4931" s="1" t="s">
        <v>10</v>
      </c>
      <c r="F4931" s="1" t="str">
        <f>IFERROR(__xludf.DUMMYFUNCTION("GOOGLETRANSLATE(C4931,""fr"",""en"")"),"#VALUE!")</f>
        <v>#VALUE!</v>
      </c>
    </row>
    <row r="4932" ht="15.75" customHeight="1">
      <c r="A4932" s="1" t="s">
        <v>3369</v>
      </c>
      <c r="B4932" s="1" t="s">
        <v>10892</v>
      </c>
      <c r="C4932" s="1" t="s">
        <v>10893</v>
      </c>
      <c r="D4932" s="1" t="s">
        <v>10751</v>
      </c>
      <c r="E4932" s="1" t="s">
        <v>10</v>
      </c>
      <c r="F4932" s="1" t="str">
        <f>IFERROR(__xludf.DUMMYFUNCTION("GOOGLETRANSLATE(C4932,""fr"",""en"")"),"#VALUE!")</f>
        <v>#VALUE!</v>
      </c>
    </row>
    <row r="4933" ht="15.75" customHeight="1">
      <c r="A4933" s="1" t="s">
        <v>3374</v>
      </c>
      <c r="B4933" s="1" t="s">
        <v>10894</v>
      </c>
      <c r="C4933" s="1" t="s">
        <v>10895</v>
      </c>
      <c r="D4933" s="1" t="s">
        <v>10751</v>
      </c>
      <c r="E4933" s="1" t="s">
        <v>10</v>
      </c>
      <c r="F4933" s="1" t="str">
        <f>IFERROR(__xludf.DUMMYFUNCTION("GOOGLETRANSLATE(C4933,""fr"",""en"")"),"#VALUE!")</f>
        <v>#VALUE!</v>
      </c>
    </row>
    <row r="4934" ht="15.75" customHeight="1">
      <c r="A4934" s="1" t="s">
        <v>10896</v>
      </c>
      <c r="B4934" s="1" t="s">
        <v>10897</v>
      </c>
      <c r="C4934" s="1" t="s">
        <v>10898</v>
      </c>
      <c r="D4934" s="1" t="s">
        <v>10751</v>
      </c>
      <c r="E4934" s="1" t="s">
        <v>10</v>
      </c>
      <c r="F4934" s="1" t="str">
        <f>IFERROR(__xludf.DUMMYFUNCTION("GOOGLETRANSLATE(C4934,""fr"",""en"")"),"#VALUE!")</f>
        <v>#VALUE!</v>
      </c>
    </row>
    <row r="4935" ht="15.75" customHeight="1">
      <c r="A4935" s="1" t="s">
        <v>10899</v>
      </c>
      <c r="B4935" s="1" t="s">
        <v>10900</v>
      </c>
      <c r="C4935" s="1" t="s">
        <v>10901</v>
      </c>
      <c r="D4935" s="1" t="s">
        <v>10751</v>
      </c>
      <c r="E4935" s="1" t="s">
        <v>10</v>
      </c>
      <c r="F4935" s="1" t="str">
        <f>IFERROR(__xludf.DUMMYFUNCTION("GOOGLETRANSLATE(C4935,""fr"",""en"")"),"#VALUE!")</f>
        <v>#VALUE!</v>
      </c>
    </row>
    <row r="4936" ht="15.75" customHeight="1">
      <c r="A4936" s="1" t="s">
        <v>10902</v>
      </c>
      <c r="B4936" s="1" t="s">
        <v>10903</v>
      </c>
      <c r="C4936" s="1" t="s">
        <v>10904</v>
      </c>
      <c r="D4936" s="1" t="s">
        <v>10751</v>
      </c>
      <c r="E4936" s="1" t="s">
        <v>10</v>
      </c>
      <c r="F4936" s="1" t="str">
        <f>IFERROR(__xludf.DUMMYFUNCTION("GOOGLETRANSLATE(C4936,""fr"",""en"")"),"#VALUE!")</f>
        <v>#VALUE!</v>
      </c>
    </row>
    <row r="4937" ht="15.75" customHeight="1">
      <c r="A4937" s="1" t="s">
        <v>8742</v>
      </c>
      <c r="B4937" s="1" t="s">
        <v>10905</v>
      </c>
      <c r="C4937" s="1" t="s">
        <v>10906</v>
      </c>
      <c r="D4937" s="1" t="s">
        <v>10751</v>
      </c>
      <c r="E4937" s="1" t="s">
        <v>10</v>
      </c>
      <c r="F4937" s="1" t="str">
        <f>IFERROR(__xludf.DUMMYFUNCTION("GOOGLETRANSLATE(C4937,""fr"",""en"")"),"#VALUE!")</f>
        <v>#VALUE!</v>
      </c>
    </row>
    <row r="4938" ht="15.75" customHeight="1">
      <c r="A4938" s="1" t="s">
        <v>10907</v>
      </c>
      <c r="B4938" s="1" t="s">
        <v>10908</v>
      </c>
      <c r="C4938" s="1" t="s">
        <v>10909</v>
      </c>
      <c r="D4938" s="1" t="s">
        <v>10751</v>
      </c>
      <c r="E4938" s="1" t="s">
        <v>10</v>
      </c>
      <c r="F4938" s="1" t="str">
        <f>IFERROR(__xludf.DUMMYFUNCTION("GOOGLETRANSLATE(C4938,""fr"",""en"")"),"#VALUE!")</f>
        <v>#VALUE!</v>
      </c>
    </row>
    <row r="4939" ht="15.75" customHeight="1">
      <c r="A4939" s="1" t="s">
        <v>3409</v>
      </c>
      <c r="B4939" s="1" t="s">
        <v>10910</v>
      </c>
      <c r="C4939" s="1" t="s">
        <v>10911</v>
      </c>
      <c r="D4939" s="1" t="s">
        <v>10751</v>
      </c>
      <c r="E4939" s="1" t="s">
        <v>10</v>
      </c>
      <c r="F4939" s="1" t="str">
        <f>IFERROR(__xludf.DUMMYFUNCTION("GOOGLETRANSLATE(C4939,""fr"",""en"")"),"#VALUE!")</f>
        <v>#VALUE!</v>
      </c>
    </row>
    <row r="4940" ht="15.75" customHeight="1">
      <c r="A4940" s="1" t="s">
        <v>10912</v>
      </c>
      <c r="B4940" s="1" t="s">
        <v>10913</v>
      </c>
      <c r="C4940" s="1" t="s">
        <v>10914</v>
      </c>
      <c r="D4940" s="1" t="s">
        <v>10751</v>
      </c>
      <c r="E4940" s="1" t="s">
        <v>10</v>
      </c>
      <c r="F4940" s="1" t="str">
        <f>IFERROR(__xludf.DUMMYFUNCTION("GOOGLETRANSLATE(C4940,""fr"",""en"")"),"#VALUE!")</f>
        <v>#VALUE!</v>
      </c>
    </row>
    <row r="4941" ht="15.75" customHeight="1">
      <c r="A4941" s="1" t="s">
        <v>10915</v>
      </c>
      <c r="B4941" s="1" t="s">
        <v>10916</v>
      </c>
      <c r="C4941" s="1" t="s">
        <v>10917</v>
      </c>
      <c r="D4941" s="1" t="s">
        <v>10751</v>
      </c>
      <c r="E4941" s="1" t="s">
        <v>10</v>
      </c>
      <c r="F4941" s="1" t="str">
        <f>IFERROR(__xludf.DUMMYFUNCTION("GOOGLETRANSLATE(C4941,""fr"",""en"")"),"#VALUE!")</f>
        <v>#VALUE!</v>
      </c>
    </row>
    <row r="4942" ht="15.75" customHeight="1">
      <c r="A4942" s="1" t="s">
        <v>3421</v>
      </c>
      <c r="B4942" s="1" t="s">
        <v>10918</v>
      </c>
      <c r="C4942" s="1" t="s">
        <v>10919</v>
      </c>
      <c r="D4942" s="1" t="s">
        <v>10751</v>
      </c>
      <c r="E4942" s="1" t="s">
        <v>10</v>
      </c>
      <c r="F4942" s="1" t="str">
        <f>IFERROR(__xludf.DUMMYFUNCTION("GOOGLETRANSLATE(C4942,""fr"",""en"")"),"#VALUE!")</f>
        <v>#VALUE!</v>
      </c>
    </row>
    <row r="4943" ht="15.75" customHeight="1">
      <c r="A4943" s="1" t="s">
        <v>3431</v>
      </c>
      <c r="B4943" s="1" t="s">
        <v>10920</v>
      </c>
      <c r="C4943" s="1" t="s">
        <v>10921</v>
      </c>
      <c r="D4943" s="1" t="s">
        <v>10751</v>
      </c>
      <c r="E4943" s="1" t="s">
        <v>10</v>
      </c>
      <c r="F4943" s="1" t="str">
        <f>IFERROR(__xludf.DUMMYFUNCTION("GOOGLETRANSLATE(C4943,""fr"",""en"")"),"#VALUE!")</f>
        <v>#VALUE!</v>
      </c>
    </row>
    <row r="4944" ht="15.75" customHeight="1">
      <c r="A4944" s="1" t="s">
        <v>3434</v>
      </c>
      <c r="B4944" s="1" t="s">
        <v>10922</v>
      </c>
      <c r="C4944" s="1" t="s">
        <v>10923</v>
      </c>
      <c r="D4944" s="1" t="s">
        <v>10751</v>
      </c>
      <c r="E4944" s="1" t="s">
        <v>10</v>
      </c>
      <c r="F4944" s="1" t="str">
        <f>IFERROR(__xludf.DUMMYFUNCTION("GOOGLETRANSLATE(C4944,""fr"",""en"")"),"#VALUE!")</f>
        <v>#VALUE!</v>
      </c>
    </row>
    <row r="4945" ht="15.75" customHeight="1">
      <c r="A4945" s="1" t="s">
        <v>10924</v>
      </c>
      <c r="B4945" s="1" t="s">
        <v>10925</v>
      </c>
      <c r="C4945" s="1" t="s">
        <v>10926</v>
      </c>
      <c r="D4945" s="1" t="s">
        <v>10751</v>
      </c>
      <c r="E4945" s="1" t="s">
        <v>10</v>
      </c>
      <c r="F4945" s="1" t="str">
        <f>IFERROR(__xludf.DUMMYFUNCTION("GOOGLETRANSLATE(C4945,""fr"",""en"")"),"#VALUE!")</f>
        <v>#VALUE!</v>
      </c>
    </row>
    <row r="4946" ht="15.75" customHeight="1">
      <c r="A4946" s="1" t="s">
        <v>3465</v>
      </c>
      <c r="B4946" s="1" t="s">
        <v>10927</v>
      </c>
      <c r="C4946" s="1" t="s">
        <v>10928</v>
      </c>
      <c r="D4946" s="1" t="s">
        <v>10751</v>
      </c>
      <c r="E4946" s="1" t="s">
        <v>10</v>
      </c>
      <c r="F4946" s="1" t="str">
        <f>IFERROR(__xludf.DUMMYFUNCTION("GOOGLETRANSLATE(C4946,""fr"",""en"")"),"#VALUE!")</f>
        <v>#VALUE!</v>
      </c>
    </row>
    <row r="4947" ht="15.75" customHeight="1">
      <c r="A4947" s="1" t="s">
        <v>10929</v>
      </c>
      <c r="B4947" s="1" t="s">
        <v>10930</v>
      </c>
      <c r="C4947" s="1" t="s">
        <v>10931</v>
      </c>
      <c r="D4947" s="1" t="s">
        <v>10751</v>
      </c>
      <c r="E4947" s="1" t="s">
        <v>10</v>
      </c>
      <c r="F4947" s="1" t="str">
        <f>IFERROR(__xludf.DUMMYFUNCTION("GOOGLETRANSLATE(C4947,""fr"",""en"")"),"#VALUE!")</f>
        <v>#VALUE!</v>
      </c>
    </row>
    <row r="4948" ht="15.75" customHeight="1">
      <c r="A4948" s="1" t="s">
        <v>10932</v>
      </c>
      <c r="B4948" s="1" t="s">
        <v>10933</v>
      </c>
      <c r="C4948" s="1" t="s">
        <v>10934</v>
      </c>
      <c r="D4948" s="1" t="s">
        <v>10751</v>
      </c>
      <c r="E4948" s="1" t="s">
        <v>10</v>
      </c>
      <c r="F4948" s="1" t="str">
        <f>IFERROR(__xludf.DUMMYFUNCTION("GOOGLETRANSLATE(C4948,""fr"",""en"")"),"#VALUE!")</f>
        <v>#VALUE!</v>
      </c>
    </row>
    <row r="4949" ht="15.75" customHeight="1">
      <c r="A4949" s="1" t="s">
        <v>3498</v>
      </c>
      <c r="B4949" s="1" t="s">
        <v>10935</v>
      </c>
      <c r="C4949" s="1" t="s">
        <v>10936</v>
      </c>
      <c r="D4949" s="1" t="s">
        <v>10751</v>
      </c>
      <c r="E4949" s="1" t="s">
        <v>10</v>
      </c>
      <c r="F4949" s="1" t="str">
        <f>IFERROR(__xludf.DUMMYFUNCTION("GOOGLETRANSLATE(C4949,""fr"",""en"")"),"#VALUE!")</f>
        <v>#VALUE!</v>
      </c>
    </row>
    <row r="4950" ht="15.75" customHeight="1">
      <c r="A4950" s="1" t="s">
        <v>10937</v>
      </c>
      <c r="B4950" s="1" t="s">
        <v>10938</v>
      </c>
      <c r="C4950" s="1" t="s">
        <v>10939</v>
      </c>
      <c r="D4950" s="1" t="s">
        <v>10751</v>
      </c>
      <c r="E4950" s="1" t="s">
        <v>10</v>
      </c>
      <c r="F4950" s="1" t="str">
        <f>IFERROR(__xludf.DUMMYFUNCTION("GOOGLETRANSLATE(C4950,""fr"",""en"")"),"#VALUE!")</f>
        <v>#VALUE!</v>
      </c>
    </row>
    <row r="4951" ht="15.75" customHeight="1">
      <c r="A4951" s="1" t="s">
        <v>10940</v>
      </c>
      <c r="B4951" s="1" t="s">
        <v>10941</v>
      </c>
      <c r="C4951" s="1" t="s">
        <v>10942</v>
      </c>
      <c r="D4951" s="1" t="s">
        <v>10751</v>
      </c>
      <c r="E4951" s="1" t="s">
        <v>10</v>
      </c>
      <c r="F4951" s="1" t="str">
        <f>IFERROR(__xludf.DUMMYFUNCTION("GOOGLETRANSLATE(C4951,""fr"",""en"")"),"#VALUE!")</f>
        <v>#VALUE!</v>
      </c>
    </row>
    <row r="4952" ht="15.75" customHeight="1">
      <c r="A4952" s="1" t="s">
        <v>3529</v>
      </c>
      <c r="B4952" s="1" t="s">
        <v>10943</v>
      </c>
      <c r="C4952" s="1" t="s">
        <v>10944</v>
      </c>
      <c r="D4952" s="1" t="s">
        <v>10751</v>
      </c>
      <c r="E4952" s="1" t="s">
        <v>10</v>
      </c>
      <c r="F4952" s="1" t="str">
        <f>IFERROR(__xludf.DUMMYFUNCTION("GOOGLETRANSLATE(C4952,""fr"",""en"")"),"#VALUE!")</f>
        <v>#VALUE!</v>
      </c>
    </row>
    <row r="4953" ht="15.75" customHeight="1">
      <c r="A4953" s="1" t="s">
        <v>10945</v>
      </c>
      <c r="B4953" s="1" t="s">
        <v>10946</v>
      </c>
      <c r="C4953" s="1" t="s">
        <v>10947</v>
      </c>
      <c r="D4953" s="1" t="s">
        <v>10751</v>
      </c>
      <c r="E4953" s="1" t="s">
        <v>10</v>
      </c>
      <c r="F4953" s="1" t="str">
        <f>IFERROR(__xludf.DUMMYFUNCTION("GOOGLETRANSLATE(C4953,""fr"",""en"")"),"#VALUE!")</f>
        <v>#VALUE!</v>
      </c>
    </row>
    <row r="4954" ht="15.75" customHeight="1">
      <c r="A4954" s="1" t="s">
        <v>10948</v>
      </c>
      <c r="B4954" s="1" t="s">
        <v>10949</v>
      </c>
      <c r="C4954" s="1" t="s">
        <v>10950</v>
      </c>
      <c r="D4954" s="1" t="s">
        <v>10751</v>
      </c>
      <c r="E4954" s="1" t="s">
        <v>10</v>
      </c>
      <c r="F4954" s="1" t="str">
        <f>IFERROR(__xludf.DUMMYFUNCTION("GOOGLETRANSLATE(C4954,""fr"",""en"")"),"#VALUE!")</f>
        <v>#VALUE!</v>
      </c>
    </row>
    <row r="4955" ht="15.75" customHeight="1">
      <c r="A4955" s="1" t="s">
        <v>10199</v>
      </c>
      <c r="B4955" s="1" t="s">
        <v>10951</v>
      </c>
      <c r="C4955" s="1" t="s">
        <v>10952</v>
      </c>
      <c r="D4955" s="1" t="s">
        <v>10751</v>
      </c>
      <c r="E4955" s="1" t="s">
        <v>10</v>
      </c>
      <c r="F4955" s="1" t="str">
        <f>IFERROR(__xludf.DUMMYFUNCTION("GOOGLETRANSLATE(C4955,""fr"",""en"")"),"#VALUE!")</f>
        <v>#VALUE!</v>
      </c>
    </row>
    <row r="4956" ht="15.75" customHeight="1">
      <c r="A4956" s="1" t="s">
        <v>8868</v>
      </c>
      <c r="B4956" s="1" t="s">
        <v>10953</v>
      </c>
      <c r="C4956" s="1" t="s">
        <v>10954</v>
      </c>
      <c r="D4956" s="1" t="s">
        <v>10751</v>
      </c>
      <c r="E4956" s="1" t="s">
        <v>10</v>
      </c>
      <c r="F4956" s="1" t="str">
        <f>IFERROR(__xludf.DUMMYFUNCTION("GOOGLETRANSLATE(C4956,""fr"",""en"")"),"#VALUE!")</f>
        <v>#VALUE!</v>
      </c>
    </row>
    <row r="4957" ht="15.75" customHeight="1">
      <c r="A4957" s="1" t="s">
        <v>10955</v>
      </c>
      <c r="B4957" s="1" t="s">
        <v>10956</v>
      </c>
      <c r="C4957" s="1" t="s">
        <v>10957</v>
      </c>
      <c r="D4957" s="1" t="s">
        <v>10751</v>
      </c>
      <c r="E4957" s="1" t="s">
        <v>10</v>
      </c>
      <c r="F4957" s="1" t="str">
        <f>IFERROR(__xludf.DUMMYFUNCTION("GOOGLETRANSLATE(C4957,""fr"",""en"")"),"#VALUE!")</f>
        <v>#VALUE!</v>
      </c>
    </row>
    <row r="4958" ht="15.75" customHeight="1">
      <c r="A4958" s="1" t="s">
        <v>10958</v>
      </c>
      <c r="B4958" s="1" t="s">
        <v>10959</v>
      </c>
      <c r="C4958" s="1" t="s">
        <v>10960</v>
      </c>
      <c r="D4958" s="1" t="s">
        <v>10751</v>
      </c>
      <c r="E4958" s="1" t="s">
        <v>10</v>
      </c>
      <c r="F4958" s="1" t="str">
        <f>IFERROR(__xludf.DUMMYFUNCTION("GOOGLETRANSLATE(C4958,""fr"",""en"")"),"#VALUE!")</f>
        <v>#VALUE!</v>
      </c>
    </row>
    <row r="4959" ht="15.75" customHeight="1">
      <c r="A4959" s="1" t="s">
        <v>3590</v>
      </c>
      <c r="B4959" s="1" t="s">
        <v>10961</v>
      </c>
      <c r="C4959" s="1" t="s">
        <v>10962</v>
      </c>
      <c r="D4959" s="1" t="s">
        <v>10751</v>
      </c>
      <c r="E4959" s="1" t="s">
        <v>10</v>
      </c>
      <c r="F4959" s="1" t="str">
        <f>IFERROR(__xludf.DUMMYFUNCTION("GOOGLETRANSLATE(C4959,""fr"",""en"")"),"#VALUE!")</f>
        <v>#VALUE!</v>
      </c>
    </row>
    <row r="4960" ht="15.75" customHeight="1">
      <c r="A4960" s="1" t="s">
        <v>3607</v>
      </c>
      <c r="B4960" s="1" t="s">
        <v>10963</v>
      </c>
      <c r="C4960" s="1" t="s">
        <v>10964</v>
      </c>
      <c r="D4960" s="1" t="s">
        <v>10751</v>
      </c>
      <c r="E4960" s="1" t="s">
        <v>10</v>
      </c>
      <c r="F4960" s="1" t="str">
        <f>IFERROR(__xludf.DUMMYFUNCTION("GOOGLETRANSLATE(C4960,""fr"",""en"")"),"#VALUE!")</f>
        <v>#VALUE!</v>
      </c>
    </row>
    <row r="4961" ht="15.75" customHeight="1">
      <c r="A4961" s="1" t="s">
        <v>8898</v>
      </c>
      <c r="B4961" s="1" t="s">
        <v>10965</v>
      </c>
      <c r="C4961" s="1" t="s">
        <v>10966</v>
      </c>
      <c r="D4961" s="1" t="s">
        <v>10751</v>
      </c>
      <c r="E4961" s="1" t="s">
        <v>10</v>
      </c>
      <c r="F4961" s="1" t="str">
        <f>IFERROR(__xludf.DUMMYFUNCTION("GOOGLETRANSLATE(C4961,""fr"",""en"")"),"#VALUE!")</f>
        <v>#VALUE!</v>
      </c>
    </row>
    <row r="4962" ht="15.75" customHeight="1">
      <c r="A4962" s="1" t="s">
        <v>10967</v>
      </c>
      <c r="B4962" s="1" t="s">
        <v>10968</v>
      </c>
      <c r="C4962" s="1" t="s">
        <v>10969</v>
      </c>
      <c r="D4962" s="1" t="s">
        <v>10751</v>
      </c>
      <c r="E4962" s="1" t="s">
        <v>10</v>
      </c>
      <c r="F4962" s="1" t="str">
        <f>IFERROR(__xludf.DUMMYFUNCTION("GOOGLETRANSLATE(C4962,""fr"",""en"")"),"#VALUE!")</f>
        <v>#VALUE!</v>
      </c>
    </row>
    <row r="4963" ht="15.75" customHeight="1">
      <c r="A4963" s="1" t="s">
        <v>10970</v>
      </c>
      <c r="B4963" s="1" t="s">
        <v>10971</v>
      </c>
      <c r="C4963" s="1" t="s">
        <v>10972</v>
      </c>
      <c r="D4963" s="1" t="s">
        <v>10751</v>
      </c>
      <c r="E4963" s="1" t="s">
        <v>10</v>
      </c>
      <c r="F4963" s="1" t="str">
        <f>IFERROR(__xludf.DUMMYFUNCTION("GOOGLETRANSLATE(C4963,""fr"",""en"")"),"#VALUE!")</f>
        <v>#VALUE!</v>
      </c>
    </row>
    <row r="4964" ht="15.75" customHeight="1">
      <c r="A4964" s="1" t="s">
        <v>10973</v>
      </c>
      <c r="B4964" s="1" t="s">
        <v>10974</v>
      </c>
      <c r="C4964" s="1" t="s">
        <v>10975</v>
      </c>
      <c r="D4964" s="1" t="s">
        <v>10751</v>
      </c>
      <c r="E4964" s="1" t="s">
        <v>10</v>
      </c>
      <c r="F4964" s="1" t="str">
        <f>IFERROR(__xludf.DUMMYFUNCTION("GOOGLETRANSLATE(C4964,""fr"",""en"")"),"#VALUE!")</f>
        <v>#VALUE!</v>
      </c>
    </row>
    <row r="4965" ht="15.75" customHeight="1">
      <c r="A4965" s="1" t="s">
        <v>10976</v>
      </c>
      <c r="B4965" s="1" t="s">
        <v>10977</v>
      </c>
      <c r="C4965" s="1" t="s">
        <v>10978</v>
      </c>
      <c r="D4965" s="1" t="s">
        <v>10751</v>
      </c>
      <c r="E4965" s="1" t="s">
        <v>10</v>
      </c>
      <c r="F4965" s="1" t="str">
        <f>IFERROR(__xludf.DUMMYFUNCTION("GOOGLETRANSLATE(C4965,""fr"",""en"")"),"#VALUE!")</f>
        <v>#VALUE!</v>
      </c>
    </row>
    <row r="4966" ht="15.75" customHeight="1">
      <c r="A4966" s="1" t="s">
        <v>8944</v>
      </c>
      <c r="B4966" s="1" t="s">
        <v>10979</v>
      </c>
      <c r="C4966" s="1" t="s">
        <v>10980</v>
      </c>
      <c r="D4966" s="1" t="s">
        <v>10751</v>
      </c>
      <c r="E4966" s="1" t="s">
        <v>10</v>
      </c>
      <c r="F4966" s="1" t="str">
        <f>IFERROR(__xludf.DUMMYFUNCTION("GOOGLETRANSLATE(C4966,""fr"",""en"")"),"#VALUE!")</f>
        <v>#VALUE!</v>
      </c>
    </row>
    <row r="4967" ht="15.75" customHeight="1">
      <c r="A4967" s="1" t="s">
        <v>10981</v>
      </c>
      <c r="B4967" s="1" t="s">
        <v>10982</v>
      </c>
      <c r="C4967" s="1" t="s">
        <v>10983</v>
      </c>
      <c r="D4967" s="1" t="s">
        <v>10751</v>
      </c>
      <c r="E4967" s="1" t="s">
        <v>10</v>
      </c>
      <c r="F4967" s="1" t="str">
        <f>IFERROR(__xludf.DUMMYFUNCTION("GOOGLETRANSLATE(C4967,""fr"",""en"")"),"#VALUE!")</f>
        <v>#VALUE!</v>
      </c>
    </row>
    <row r="4968" ht="15.75" customHeight="1">
      <c r="A4968" s="1" t="s">
        <v>3738</v>
      </c>
      <c r="B4968" s="1" t="s">
        <v>10984</v>
      </c>
      <c r="C4968" s="1" t="s">
        <v>10985</v>
      </c>
      <c r="D4968" s="1" t="s">
        <v>10751</v>
      </c>
      <c r="E4968" s="1" t="s">
        <v>10</v>
      </c>
      <c r="F4968" s="1" t="str">
        <f>IFERROR(__xludf.DUMMYFUNCTION("GOOGLETRANSLATE(C4968,""fr"",""en"")"),"#VALUE!")</f>
        <v>#VALUE!</v>
      </c>
    </row>
    <row r="4969" ht="15.75" customHeight="1">
      <c r="A4969" s="1" t="s">
        <v>10986</v>
      </c>
      <c r="B4969" s="1" t="s">
        <v>10987</v>
      </c>
      <c r="C4969" s="1" t="s">
        <v>10988</v>
      </c>
      <c r="D4969" s="1" t="s">
        <v>10751</v>
      </c>
      <c r="E4969" s="1" t="s">
        <v>10</v>
      </c>
      <c r="F4969" s="1" t="str">
        <f>IFERROR(__xludf.DUMMYFUNCTION("GOOGLETRANSLATE(C4969,""fr"",""en"")"),"#VALUE!")</f>
        <v>#VALUE!</v>
      </c>
    </row>
    <row r="4970" ht="15.75" customHeight="1">
      <c r="A4970" s="1" t="s">
        <v>10989</v>
      </c>
      <c r="B4970" s="1" t="s">
        <v>10990</v>
      </c>
      <c r="C4970" s="1" t="s">
        <v>10991</v>
      </c>
      <c r="D4970" s="1" t="s">
        <v>10751</v>
      </c>
      <c r="E4970" s="1" t="s">
        <v>10</v>
      </c>
      <c r="F4970" s="1" t="str">
        <f>IFERROR(__xludf.DUMMYFUNCTION("GOOGLETRANSLATE(C4970,""fr"",""en"")"),"#VALUE!")</f>
        <v>#VALUE!</v>
      </c>
    </row>
    <row r="4971" ht="15.75" customHeight="1">
      <c r="A4971" s="1" t="s">
        <v>10992</v>
      </c>
      <c r="B4971" s="1" t="s">
        <v>10993</v>
      </c>
      <c r="C4971" s="1" t="s">
        <v>10994</v>
      </c>
      <c r="D4971" s="1" t="s">
        <v>10751</v>
      </c>
      <c r="E4971" s="1" t="s">
        <v>10</v>
      </c>
      <c r="F4971" s="1" t="str">
        <f>IFERROR(__xludf.DUMMYFUNCTION("GOOGLETRANSLATE(C4971,""fr"",""en"")"),"#VALUE!")</f>
        <v>#VALUE!</v>
      </c>
    </row>
    <row r="4972" ht="15.75" customHeight="1">
      <c r="A4972" s="1" t="s">
        <v>10995</v>
      </c>
      <c r="B4972" s="1" t="s">
        <v>10996</v>
      </c>
      <c r="C4972" s="1" t="s">
        <v>10997</v>
      </c>
      <c r="D4972" s="1" t="s">
        <v>10751</v>
      </c>
      <c r="E4972" s="1" t="s">
        <v>10</v>
      </c>
      <c r="F4972" s="1" t="str">
        <f>IFERROR(__xludf.DUMMYFUNCTION("GOOGLETRANSLATE(C4972,""fr"",""en"")"),"#VALUE!")</f>
        <v>#VALUE!</v>
      </c>
    </row>
    <row r="4973" ht="15.75" customHeight="1">
      <c r="A4973" s="1" t="s">
        <v>3805</v>
      </c>
      <c r="B4973" s="1" t="s">
        <v>10998</v>
      </c>
      <c r="C4973" s="1" t="s">
        <v>10999</v>
      </c>
      <c r="D4973" s="1" t="s">
        <v>10751</v>
      </c>
      <c r="E4973" s="1" t="s">
        <v>10</v>
      </c>
      <c r="F4973" s="1" t="str">
        <f>IFERROR(__xludf.DUMMYFUNCTION("GOOGLETRANSLATE(C4973,""fr"",""en"")"),"#VALUE!")</f>
        <v>#VALUE!</v>
      </c>
    </row>
    <row r="4974" ht="15.75" customHeight="1">
      <c r="A4974" s="1" t="s">
        <v>9054</v>
      </c>
      <c r="B4974" s="1" t="s">
        <v>11000</v>
      </c>
      <c r="C4974" s="1" t="s">
        <v>11001</v>
      </c>
      <c r="D4974" s="1" t="s">
        <v>10751</v>
      </c>
      <c r="E4974" s="1" t="s">
        <v>10</v>
      </c>
      <c r="F4974" s="1" t="str">
        <f>IFERROR(__xludf.DUMMYFUNCTION("GOOGLETRANSLATE(C4974,""fr"",""en"")"),"1 sinister in 6 years, a disaster")</f>
        <v>1 sinister in 6 years, a disaster</v>
      </c>
    </row>
    <row r="4975" ht="15.75" customHeight="1">
      <c r="A4975" s="1" t="s">
        <v>11002</v>
      </c>
      <c r="B4975" s="1" t="s">
        <v>11003</v>
      </c>
      <c r="C4975" s="1" t="s">
        <v>11004</v>
      </c>
      <c r="D4975" s="1" t="s">
        <v>10751</v>
      </c>
      <c r="E4975" s="1" t="s">
        <v>10</v>
      </c>
      <c r="F4975" s="1" t="str">
        <f>IFERROR(__xludf.DUMMYFUNCTION("GOOGLETRANSLATE(C4975,""fr"",""en"")"),"#VALUE!")</f>
        <v>#VALUE!</v>
      </c>
    </row>
    <row r="4976" ht="15.75" customHeight="1">
      <c r="A4976" s="1" t="s">
        <v>9079</v>
      </c>
      <c r="B4976" s="1" t="s">
        <v>11005</v>
      </c>
      <c r="C4976" s="1" t="s">
        <v>11006</v>
      </c>
      <c r="D4976" s="1" t="s">
        <v>10751</v>
      </c>
      <c r="E4976" s="1" t="s">
        <v>10</v>
      </c>
      <c r="F4976" s="1" t="str">
        <f>IFERROR(__xludf.DUMMYFUNCTION("GOOGLETRANSLATE(C4976,""fr"",""en"")"),"#VALUE!")</f>
        <v>#VALUE!</v>
      </c>
    </row>
    <row r="4977" ht="15.75" customHeight="1">
      <c r="A4977" s="1" t="s">
        <v>11007</v>
      </c>
      <c r="B4977" s="1" t="s">
        <v>11008</v>
      </c>
      <c r="C4977" s="1" t="s">
        <v>11009</v>
      </c>
      <c r="D4977" s="1" t="s">
        <v>10751</v>
      </c>
      <c r="E4977" s="1" t="s">
        <v>10</v>
      </c>
      <c r="F4977" s="1" t="str">
        <f>IFERROR(__xludf.DUMMYFUNCTION("GOOGLETRANSLATE(C4977,""fr"",""en"")"),"#VALUE!")</f>
        <v>#VALUE!</v>
      </c>
    </row>
    <row r="4978" ht="15.75" customHeight="1">
      <c r="A4978" s="1" t="s">
        <v>11010</v>
      </c>
      <c r="B4978" s="1" t="s">
        <v>11011</v>
      </c>
      <c r="C4978" s="1" t="s">
        <v>11012</v>
      </c>
      <c r="D4978" s="1" t="s">
        <v>10751</v>
      </c>
      <c r="E4978" s="1" t="s">
        <v>10</v>
      </c>
      <c r="F4978" s="1" t="str">
        <f>IFERROR(__xludf.DUMMYFUNCTION("GOOGLETRANSLATE(C4978,""fr"",""en"")"),"#VALUE!")</f>
        <v>#VALUE!</v>
      </c>
    </row>
    <row r="4979" ht="15.75" customHeight="1">
      <c r="A4979" s="1" t="s">
        <v>11013</v>
      </c>
      <c r="B4979" s="1" t="s">
        <v>11014</v>
      </c>
      <c r="C4979" s="1" t="s">
        <v>11015</v>
      </c>
      <c r="D4979" s="1" t="s">
        <v>10751</v>
      </c>
      <c r="E4979" s="1" t="s">
        <v>10</v>
      </c>
      <c r="F4979" s="1" t="str">
        <f>IFERROR(__xludf.DUMMYFUNCTION("GOOGLETRANSLATE(C4979,""fr"",""en"")"),"#VALUE!")</f>
        <v>#VALUE!</v>
      </c>
    </row>
    <row r="4980" ht="15.75" customHeight="1">
      <c r="A4980" s="1" t="s">
        <v>3912</v>
      </c>
      <c r="B4980" s="1" t="s">
        <v>11016</v>
      </c>
      <c r="C4980" s="1" t="s">
        <v>11017</v>
      </c>
      <c r="D4980" s="1" t="s">
        <v>10751</v>
      </c>
      <c r="E4980" s="1" t="s">
        <v>10</v>
      </c>
      <c r="F4980" s="1" t="str">
        <f>IFERROR(__xludf.DUMMYFUNCTION("GOOGLETRANSLATE(C4980,""fr"",""en"")"),"#VALUE!")</f>
        <v>#VALUE!</v>
      </c>
    </row>
    <row r="4981" ht="15.75" customHeight="1">
      <c r="A4981" s="1" t="s">
        <v>11018</v>
      </c>
      <c r="B4981" s="1" t="s">
        <v>11019</v>
      </c>
      <c r="C4981" s="1" t="s">
        <v>11020</v>
      </c>
      <c r="D4981" s="1" t="s">
        <v>10751</v>
      </c>
      <c r="E4981" s="1" t="s">
        <v>10</v>
      </c>
      <c r="F4981" s="1" t="str">
        <f>IFERROR(__xludf.DUMMYFUNCTION("GOOGLETRANSLATE(C4981,""fr"",""en"")"),"Very welcome no insurance that I was able to do on the internet has the same guarantees as I have very good advisor especially Madame Siffores")</f>
        <v>Very welcome no insurance that I was able to do on the internet has the same guarantees as I have very good advisor especially Madame Siffores</v>
      </c>
    </row>
    <row r="4982" ht="15.75" customHeight="1">
      <c r="A4982" s="1" t="s">
        <v>11021</v>
      </c>
      <c r="B4982" s="1" t="s">
        <v>11022</v>
      </c>
      <c r="C4982" s="1" t="s">
        <v>11023</v>
      </c>
      <c r="D4982" s="1" t="s">
        <v>10751</v>
      </c>
      <c r="E4982" s="1" t="s">
        <v>10</v>
      </c>
      <c r="F4982" s="1" t="str">
        <f>IFERROR(__xludf.DUMMYFUNCTION("GOOGLETRANSLATE(C4982,""fr"",""en"")"),"No support on the part of the Matmut after a hanging following a refusal of priority on the right the lady of the Matmut announces that MM if indeed on Maps we can see that it is a street with a priority she can do nothing Me concerning the PCK hanging th"&amp;"e opponent to note him that I came out of a private residence !!!! While the parking lot is 200 meters behind and the shock took place in the crossroads !!!
 Nn but pipo !!!!!! She cares more about the other insurance than me insured !!! I'm going to figh"&amp;"t for an appeal and from their homes incapable !!!!!! The 50/50 c is better bin yes like that franchise and malus and even more dargent pr la matmut !!!! ??")</f>
        <v>No support on the part of the Matmut after a hanging following a refusal of priority on the right the lady of the Matmut announces that MM if indeed on Maps we can see that it is a street with a priority she can do nothing Me concerning the PCK hanging the opponent to note him that I came out of a private residence !!!! While the parking lot is 200 meters behind and the shock took place in the crossroads !!!
 Nn but pipo !!!!!! She cares more about the other insurance than me insured !!! I'm going to fight for an appeal and from their homes incapable !!!!!! The 50/50 c is better bin yes like that franchise and malus and even more dargent pr la matmut !!!! ??</v>
      </c>
    </row>
    <row r="4983" ht="15.75" customHeight="1">
      <c r="A4983" s="1" t="s">
        <v>11024</v>
      </c>
      <c r="B4983" s="1" t="s">
        <v>11025</v>
      </c>
      <c r="C4983" s="1" t="s">
        <v>11026</v>
      </c>
      <c r="D4983" s="1" t="s">
        <v>10751</v>
      </c>
      <c r="E4983" s="1" t="s">
        <v>10</v>
      </c>
      <c r="F4983" s="1" t="str">
        <f>IFERROR(__xludf.DUMMYFUNCTION("GOOGLETRANSLATE(C4983,""fr"",""en"")"),"#VALUE!")</f>
        <v>#VALUE!</v>
      </c>
    </row>
    <row r="4984" ht="15.75" customHeight="1">
      <c r="A4984" s="1" t="s">
        <v>3988</v>
      </c>
      <c r="B4984" s="1" t="s">
        <v>11027</v>
      </c>
      <c r="C4984" s="1" t="s">
        <v>11028</v>
      </c>
      <c r="D4984" s="1" t="s">
        <v>10751</v>
      </c>
      <c r="E4984" s="1" t="s">
        <v>10</v>
      </c>
      <c r="F4984" s="1" t="str">
        <f>IFERROR(__xludf.DUMMYFUNCTION("GOOGLETRANSLATE(C4984,""fr"",""en"")"),"#VALUE!")</f>
        <v>#VALUE!</v>
      </c>
    </row>
    <row r="4985" ht="15.75" customHeight="1">
      <c r="A4985" s="1" t="s">
        <v>10725</v>
      </c>
      <c r="B4985" s="1" t="s">
        <v>11029</v>
      </c>
      <c r="C4985" s="1" t="s">
        <v>11030</v>
      </c>
      <c r="D4985" s="1" t="s">
        <v>10751</v>
      </c>
      <c r="E4985" s="1" t="s">
        <v>10</v>
      </c>
      <c r="F4985" s="1" t="str">
        <f>IFERROR(__xludf.DUMMYFUNCTION("GOOGLETRANSLATE(C4985,""fr"",""en"")"),"#VALUE!")</f>
        <v>#VALUE!</v>
      </c>
    </row>
    <row r="4986" ht="15.75" customHeight="1">
      <c r="A4986" s="1" t="s">
        <v>9494</v>
      </c>
      <c r="B4986" s="1" t="s">
        <v>11031</v>
      </c>
      <c r="C4986" s="1" t="s">
        <v>11032</v>
      </c>
      <c r="D4986" s="1" t="s">
        <v>10751</v>
      </c>
      <c r="E4986" s="1" t="s">
        <v>10</v>
      </c>
      <c r="F4986" s="1" t="str">
        <f>IFERROR(__xludf.DUMMYFUNCTION("GOOGLETRANSLATE(C4986,""fr"",""en"")"),"Please note, subscription without my consent of a contract that I have not validated on a vehicle already provided elsewhere (just a request for a quote). Department for two months (140 € in total) Refusal of reimbursement. RUN AWAY")</f>
        <v>Please note, subscription without my consent of a contract that I have not validated on a vehicle already provided elsewhere (just a request for a quote). Department for two months (140 € in total) Refusal of reimbursement. RUN AWAY</v>
      </c>
    </row>
    <row r="4987" ht="15.75" customHeight="1">
      <c r="A4987" s="1" t="s">
        <v>9535</v>
      </c>
      <c r="B4987" s="1" t="s">
        <v>11033</v>
      </c>
      <c r="C4987" s="1" t="s">
        <v>11034</v>
      </c>
      <c r="D4987" s="1" t="s">
        <v>10751</v>
      </c>
      <c r="E4987" s="1" t="s">
        <v>10</v>
      </c>
      <c r="F4987" s="1" t="str">
        <f>IFERROR(__xludf.DUMMYFUNCTION("GOOGLETRANSLATE(C4987,""fr"",""en"")"),"#VALUE!")</f>
        <v>#VALUE!</v>
      </c>
    </row>
    <row r="4988" ht="15.75" customHeight="1">
      <c r="A4988" s="1" t="s">
        <v>4150</v>
      </c>
      <c r="B4988" s="1" t="s">
        <v>11035</v>
      </c>
      <c r="C4988" s="1" t="s">
        <v>11036</v>
      </c>
      <c r="D4988" s="1" t="s">
        <v>10751</v>
      </c>
      <c r="E4988" s="1" t="s">
        <v>10</v>
      </c>
      <c r="F4988" s="1" t="str">
        <f>IFERROR(__xludf.DUMMYFUNCTION("GOOGLETRANSLATE(C4988,""fr"",""en"")"),"#VALUE!")</f>
        <v>#VALUE!</v>
      </c>
    </row>
    <row r="4989" ht="15.75" customHeight="1">
      <c r="A4989" s="1" t="s">
        <v>4153</v>
      </c>
      <c r="B4989" s="1" t="s">
        <v>11037</v>
      </c>
      <c r="C4989" s="1" t="s">
        <v>11038</v>
      </c>
      <c r="D4989" s="1" t="s">
        <v>10751</v>
      </c>
      <c r="E4989" s="1" t="s">
        <v>10</v>
      </c>
      <c r="F4989" s="1" t="str">
        <f>IFERROR(__xludf.DUMMYFUNCTION("GOOGLETRANSLATE(C4989,""fr"",""en"")"),"#VALUE!")</f>
        <v>#VALUE!</v>
      </c>
    </row>
    <row r="4990" ht="15.75" customHeight="1">
      <c r="A4990" s="1" t="s">
        <v>463</v>
      </c>
      <c r="B4990" s="1" t="s">
        <v>11039</v>
      </c>
      <c r="C4990" s="1" t="s">
        <v>11040</v>
      </c>
      <c r="D4990" s="1" t="s">
        <v>11041</v>
      </c>
      <c r="E4990" s="1" t="s">
        <v>10</v>
      </c>
      <c r="F4990" s="1" t="str">
        <f>IFERROR(__xludf.DUMMYFUNCTION("GOOGLETRANSLATE(C4990,""fr"",""en"")"),"#VALUE!")</f>
        <v>#VALUE!</v>
      </c>
    </row>
    <row r="4991" ht="15.75" customHeight="1">
      <c r="A4991" s="1" t="s">
        <v>765</v>
      </c>
      <c r="B4991" s="1" t="s">
        <v>11042</v>
      </c>
      <c r="C4991" s="1" t="s">
        <v>11043</v>
      </c>
      <c r="D4991" s="1" t="s">
        <v>11041</v>
      </c>
      <c r="E4991" s="1" t="s">
        <v>10</v>
      </c>
      <c r="F4991" s="1" t="str">
        <f>IFERROR(__xludf.DUMMYFUNCTION("GOOGLETRANSLATE(C4991,""fr"",""en"")"),"#VALUE!")</f>
        <v>#VALUE!</v>
      </c>
    </row>
    <row r="4992" ht="15.75" customHeight="1">
      <c r="A4992" s="1" t="s">
        <v>1515</v>
      </c>
      <c r="B4992" s="1" t="s">
        <v>11044</v>
      </c>
      <c r="C4992" s="1" t="s">
        <v>11045</v>
      </c>
      <c r="D4992" s="1" t="s">
        <v>11041</v>
      </c>
      <c r="E4992" s="1" t="s">
        <v>10</v>
      </c>
      <c r="F4992" s="1" t="str">
        <f>IFERROR(__xludf.DUMMYFUNCTION("GOOGLETRANSLATE(C4992,""fr"",""en"")"),"#VALUE!")</f>
        <v>#VALUE!</v>
      </c>
    </row>
    <row r="4993" ht="15.75" customHeight="1">
      <c r="A4993" s="1" t="s">
        <v>1597</v>
      </c>
      <c r="B4993" s="1" t="s">
        <v>11046</v>
      </c>
      <c r="C4993" s="1" t="s">
        <v>11047</v>
      </c>
      <c r="D4993" s="1" t="s">
        <v>11041</v>
      </c>
      <c r="E4993" s="1" t="s">
        <v>10</v>
      </c>
      <c r="F4993" s="1" t="str">
        <f>IFERROR(__xludf.DUMMYFUNCTION("GOOGLETRANSLATE(C4993,""fr"",""en"")"),"#VALUE!")</f>
        <v>#VALUE!</v>
      </c>
    </row>
    <row r="4994" ht="15.75" customHeight="1">
      <c r="A4994" s="1" t="s">
        <v>1784</v>
      </c>
      <c r="B4994" s="1" t="s">
        <v>11048</v>
      </c>
      <c r="C4994" s="1" t="s">
        <v>11049</v>
      </c>
      <c r="D4994" s="1" t="s">
        <v>11041</v>
      </c>
      <c r="E4994" s="1" t="s">
        <v>10</v>
      </c>
      <c r="F4994" s="1" t="str">
        <f>IFERROR(__xludf.DUMMYFUNCTION("GOOGLETRANSLATE(C4994,""fr"",""en"")"),"#VALUE!")</f>
        <v>#VALUE!</v>
      </c>
    </row>
    <row r="4995" ht="15.75" customHeight="1">
      <c r="A4995" s="1" t="s">
        <v>1999</v>
      </c>
      <c r="B4995" s="1" t="s">
        <v>11050</v>
      </c>
      <c r="C4995" s="1" t="s">
        <v>11051</v>
      </c>
      <c r="D4995" s="1" t="s">
        <v>11041</v>
      </c>
      <c r="E4995" s="1" t="s">
        <v>10</v>
      </c>
      <c r="F4995" s="1" t="str">
        <f>IFERROR(__xludf.DUMMYFUNCTION("GOOGLETRANSLATE(C4995,""fr"",""en"")"),"#VALUE!")</f>
        <v>#VALUE!</v>
      </c>
    </row>
    <row r="4996" ht="15.75" customHeight="1">
      <c r="A4996" s="1" t="s">
        <v>2058</v>
      </c>
      <c r="B4996" s="1" t="s">
        <v>11052</v>
      </c>
      <c r="C4996" s="1" t="s">
        <v>11053</v>
      </c>
      <c r="D4996" s="1" t="s">
        <v>11041</v>
      </c>
      <c r="E4996" s="1" t="s">
        <v>10</v>
      </c>
      <c r="F4996" s="1" t="str">
        <f>IFERROR(__xludf.DUMMYFUNCTION("GOOGLETRANSLATE(C4996,""fr"",""en"")"),"#VALUE!")</f>
        <v>#VALUE!</v>
      </c>
    </row>
    <row r="4997" ht="15.75" customHeight="1">
      <c r="A4997" s="1" t="s">
        <v>2208</v>
      </c>
      <c r="B4997" s="1" t="s">
        <v>11054</v>
      </c>
      <c r="C4997" s="1" t="s">
        <v>11055</v>
      </c>
      <c r="D4997" s="1" t="s">
        <v>11041</v>
      </c>
      <c r="E4997" s="1" t="s">
        <v>10</v>
      </c>
      <c r="F4997" s="1" t="str">
        <f>IFERROR(__xludf.DUMMYFUNCTION("GOOGLETRANSLATE(C4997,""fr"",""en"")"),"#VALUE!")</f>
        <v>#VALUE!</v>
      </c>
    </row>
    <row r="4998" ht="15.75" customHeight="1">
      <c r="A4998" s="1" t="s">
        <v>2396</v>
      </c>
      <c r="B4998" s="1" t="s">
        <v>11056</v>
      </c>
      <c r="C4998" s="1" t="s">
        <v>11057</v>
      </c>
      <c r="D4998" s="1" t="s">
        <v>11041</v>
      </c>
      <c r="E4998" s="1" t="s">
        <v>10</v>
      </c>
      <c r="F4998" s="1" t="str">
        <f>IFERROR(__xludf.DUMMYFUNCTION("GOOGLETRANSLATE(C4998,""fr"",""en"")"),"#VALUE!")</f>
        <v>#VALUE!</v>
      </c>
    </row>
    <row r="4999" ht="15.75" customHeight="1">
      <c r="A4999" s="1" t="s">
        <v>2430</v>
      </c>
      <c r="B4999" s="1" t="s">
        <v>11058</v>
      </c>
      <c r="C4999" s="1" t="s">
        <v>11059</v>
      </c>
      <c r="D4999" s="1" t="s">
        <v>11041</v>
      </c>
      <c r="E4999" s="1" t="s">
        <v>10</v>
      </c>
      <c r="F4999" s="1" t="str">
        <f>IFERROR(__xludf.DUMMYFUNCTION("GOOGLETRANSLATE(C4999,""fr"",""en"")"),"#VALUE!")</f>
        <v>#VALUE!</v>
      </c>
    </row>
    <row r="5000" ht="15.75" customHeight="1">
      <c r="A5000" s="1" t="s">
        <v>2582</v>
      </c>
      <c r="B5000" s="1" t="s">
        <v>11060</v>
      </c>
      <c r="C5000" s="1" t="s">
        <v>11061</v>
      </c>
      <c r="D5000" s="1" t="s">
        <v>11041</v>
      </c>
      <c r="E5000" s="1" t="s">
        <v>10</v>
      </c>
      <c r="F5000" s="1" t="str">
        <f>IFERROR(__xludf.DUMMYFUNCTION("GOOGLETRANSLATE(C5000,""fr"",""en"")"),"#VALUE!")</f>
        <v>#VALUE!</v>
      </c>
    </row>
    <row r="5001" ht="15.75" customHeight="1">
      <c r="A5001" s="1" t="s">
        <v>2928</v>
      </c>
      <c r="B5001" s="1" t="s">
        <v>11062</v>
      </c>
      <c r="C5001" s="1" t="s">
        <v>11063</v>
      </c>
      <c r="D5001" s="1" t="s">
        <v>11041</v>
      </c>
      <c r="E5001" s="1" t="s">
        <v>10</v>
      </c>
      <c r="F5001" s="1" t="str">
        <f>IFERROR(__xludf.DUMMYFUNCTION("GOOGLETRANSLATE(C5001,""fr"",""en"")"),"#VALUE!")</f>
        <v>#VALUE!</v>
      </c>
    </row>
    <row r="5002" ht="15.75" customHeight="1">
      <c r="A5002" s="1" t="s">
        <v>7662</v>
      </c>
      <c r="B5002" s="1" t="s">
        <v>11064</v>
      </c>
      <c r="C5002" s="1" t="s">
        <v>11065</v>
      </c>
      <c r="D5002" s="1" t="s">
        <v>11041</v>
      </c>
      <c r="E5002" s="1" t="s">
        <v>10</v>
      </c>
      <c r="F5002" s="1" t="str">
        <f>IFERROR(__xludf.DUMMYFUNCTION("GOOGLETRANSLATE(C5002,""fr"",""en"")"),"#VALUE!")</f>
        <v>#VALUE!</v>
      </c>
    </row>
    <row r="5003" ht="15.75" customHeight="1">
      <c r="A5003" s="1" t="s">
        <v>8147</v>
      </c>
      <c r="B5003" s="1" t="s">
        <v>11066</v>
      </c>
      <c r="C5003" s="1" t="s">
        <v>11067</v>
      </c>
      <c r="D5003" s="1" t="s">
        <v>11041</v>
      </c>
      <c r="E5003" s="1" t="s">
        <v>10</v>
      </c>
      <c r="F5003" s="1" t="str">
        <f>IFERROR(__xludf.DUMMYFUNCTION("GOOGLETRANSLATE(C5003,""fr"",""en"")"),"#VALUE!")</f>
        <v>#VALUE!</v>
      </c>
    </row>
    <row r="5004" ht="15.75" customHeight="1">
      <c r="A5004" s="1" t="s">
        <v>3076</v>
      </c>
      <c r="B5004" s="1" t="s">
        <v>11068</v>
      </c>
      <c r="C5004" s="1" t="s">
        <v>11069</v>
      </c>
      <c r="D5004" s="1" t="s">
        <v>11041</v>
      </c>
      <c r="E5004" s="1" t="s">
        <v>10</v>
      </c>
      <c r="F5004" s="1" t="str">
        <f>IFERROR(__xludf.DUMMYFUNCTION("GOOGLETRANSLATE(C5004,""fr"",""en"")"),"#VALUE!")</f>
        <v>#VALUE!</v>
      </c>
    </row>
    <row r="5005" ht="15.75" customHeight="1">
      <c r="A5005" s="1" t="s">
        <v>3081</v>
      </c>
      <c r="B5005" s="1" t="s">
        <v>11070</v>
      </c>
      <c r="C5005" s="1" t="s">
        <v>11071</v>
      </c>
      <c r="D5005" s="1" t="s">
        <v>11041</v>
      </c>
      <c r="E5005" s="1" t="s">
        <v>10</v>
      </c>
      <c r="F5005" s="1" t="str">
        <f>IFERROR(__xludf.DUMMYFUNCTION("GOOGLETRANSLATE(C5005,""fr"",""en"")"),"#VALUE!")</f>
        <v>#VALUE!</v>
      </c>
    </row>
    <row r="5006" ht="15.75" customHeight="1">
      <c r="A5006" s="1" t="s">
        <v>3081</v>
      </c>
      <c r="B5006" s="1" t="s">
        <v>11072</v>
      </c>
      <c r="C5006" s="1" t="s">
        <v>11073</v>
      </c>
      <c r="D5006" s="1" t="s">
        <v>11041</v>
      </c>
      <c r="E5006" s="1" t="s">
        <v>10</v>
      </c>
      <c r="F5006" s="1" t="str">
        <f>IFERROR(__xludf.DUMMYFUNCTION("GOOGLETRANSLATE(C5006,""fr"",""en"")"),"Flee this insurance !!!!! He invents you claims be saying duplicates then when he sagit to remove the disaster in question everyone returns the ball and in addition to his he resilses from behind
Great anything.")</f>
        <v>Flee this insurance !!!!! He invents you claims be saying duplicates then when he sagit to remove the disaster in question everyone returns the ball and in addition to his he resilses from behind
Great anything.</v>
      </c>
    </row>
    <row r="5007" ht="15.75" customHeight="1">
      <c r="A5007" s="1" t="s">
        <v>11074</v>
      </c>
      <c r="B5007" s="1" t="s">
        <v>11075</v>
      </c>
      <c r="C5007" s="1" t="s">
        <v>11076</v>
      </c>
      <c r="D5007" s="1" t="s">
        <v>11041</v>
      </c>
      <c r="E5007" s="1" t="s">
        <v>10</v>
      </c>
      <c r="F5007" s="1" t="str">
        <f>IFERROR(__xludf.DUMMYFUNCTION("GOOGLETRANSLATE(C5007,""fr"",""en"")"),"#VALUE!")</f>
        <v>#VALUE!</v>
      </c>
    </row>
    <row r="5008" ht="15.75" customHeight="1">
      <c r="A5008" s="1" t="s">
        <v>10536</v>
      </c>
      <c r="B5008" s="1" t="s">
        <v>11077</v>
      </c>
      <c r="C5008" s="1" t="s">
        <v>11078</v>
      </c>
      <c r="D5008" s="1" t="s">
        <v>11041</v>
      </c>
      <c r="E5008" s="1" t="s">
        <v>10</v>
      </c>
      <c r="F5008" s="1" t="str">
        <f>IFERROR(__xludf.DUMMYFUNCTION("GOOGLETRANSLATE(C5008,""fr"",""en"")"),"#VALUE!")</f>
        <v>#VALUE!</v>
      </c>
    </row>
    <row r="5009" ht="15.75" customHeight="1">
      <c r="A5009" s="1" t="s">
        <v>11079</v>
      </c>
      <c r="B5009" s="1" t="s">
        <v>11080</v>
      </c>
      <c r="C5009" s="1" t="s">
        <v>11081</v>
      </c>
      <c r="D5009" s="1" t="s">
        <v>11041</v>
      </c>
      <c r="E5009" s="1" t="s">
        <v>10</v>
      </c>
      <c r="F5009" s="1" t="str">
        <f>IFERROR(__xludf.DUMMYFUNCTION("GOOGLETRANSLATE(C5009,""fr"",""en"")"),"#VALUE!")</f>
        <v>#VALUE!</v>
      </c>
    </row>
    <row r="5010" ht="15.75" customHeight="1">
      <c r="A5010" s="1" t="s">
        <v>3098</v>
      </c>
      <c r="B5010" s="1" t="s">
        <v>11082</v>
      </c>
      <c r="C5010" s="1" t="s">
        <v>11083</v>
      </c>
      <c r="D5010" s="1" t="s">
        <v>11041</v>
      </c>
      <c r="E5010" s="1" t="s">
        <v>10</v>
      </c>
      <c r="F5010" s="1" t="str">
        <f>IFERROR(__xludf.DUMMYFUNCTION("GOOGLETRANSLATE(C5010,""fr"",""en"")"),"#VALUE!")</f>
        <v>#VALUE!</v>
      </c>
    </row>
    <row r="5011" ht="15.75" customHeight="1">
      <c r="A5011" s="1" t="s">
        <v>3111</v>
      </c>
      <c r="B5011" s="1" t="s">
        <v>11084</v>
      </c>
      <c r="C5011" s="1" t="s">
        <v>11085</v>
      </c>
      <c r="D5011" s="1" t="s">
        <v>11041</v>
      </c>
      <c r="E5011" s="1" t="s">
        <v>10</v>
      </c>
      <c r="F5011" s="1" t="str">
        <f>IFERROR(__xludf.DUMMYFUNCTION("GOOGLETRANSLATE(C5011,""fr"",""en"")"),"#VALUE!")</f>
        <v>#VALUE!</v>
      </c>
    </row>
    <row r="5012" ht="15.75" customHeight="1">
      <c r="A5012" s="1" t="s">
        <v>3122</v>
      </c>
      <c r="B5012" s="1" t="s">
        <v>11086</v>
      </c>
      <c r="C5012" s="1" t="s">
        <v>11087</v>
      </c>
      <c r="D5012" s="1" t="s">
        <v>11041</v>
      </c>
      <c r="E5012" s="1" t="s">
        <v>10</v>
      </c>
      <c r="F5012" s="1" t="str">
        <f>IFERROR(__xludf.DUMMYFUNCTION("GOOGLETRANSLATE(C5012,""fr"",""en"")"),"#VALUE!")</f>
        <v>#VALUE!</v>
      </c>
    </row>
    <row r="5013" ht="15.75" customHeight="1">
      <c r="A5013" s="1" t="s">
        <v>3128</v>
      </c>
      <c r="B5013" s="1" t="s">
        <v>11088</v>
      </c>
      <c r="C5013" s="1" t="s">
        <v>11089</v>
      </c>
      <c r="D5013" s="1" t="s">
        <v>11041</v>
      </c>
      <c r="E5013" s="1" t="s">
        <v>10</v>
      </c>
      <c r="F5013" s="1" t="str">
        <f>IFERROR(__xludf.DUMMYFUNCTION("GOOGLETRANSLATE(C5013,""fr"",""en"")"),"#VALUE!")</f>
        <v>#VALUE!</v>
      </c>
    </row>
    <row r="5014" ht="15.75" customHeight="1">
      <c r="A5014" s="1" t="s">
        <v>11090</v>
      </c>
      <c r="B5014" s="1" t="s">
        <v>11091</v>
      </c>
      <c r="C5014" s="1" t="s">
        <v>11092</v>
      </c>
      <c r="D5014" s="1" t="s">
        <v>11041</v>
      </c>
      <c r="E5014" s="1" t="s">
        <v>10</v>
      </c>
      <c r="F5014" s="1" t="str">
        <f>IFERROR(__xludf.DUMMYFUNCTION("GOOGLETRANSLATE(C5014,""fr"",""en"")"),"#VALUE!")</f>
        <v>#VALUE!</v>
      </c>
    </row>
    <row r="5015" ht="15.75" customHeight="1">
      <c r="A5015" s="1" t="s">
        <v>11093</v>
      </c>
      <c r="B5015" s="1" t="s">
        <v>11094</v>
      </c>
      <c r="C5015" s="1" t="s">
        <v>11095</v>
      </c>
      <c r="D5015" s="1" t="s">
        <v>11041</v>
      </c>
      <c r="E5015" s="1" t="s">
        <v>10</v>
      </c>
      <c r="F5015" s="1" t="str">
        <f>IFERROR(__xludf.DUMMYFUNCTION("GOOGLETRANSLATE(C5015,""fr"",""en"")"),"#VALUE!")</f>
        <v>#VALUE!</v>
      </c>
    </row>
    <row r="5016" ht="15.75" customHeight="1">
      <c r="A5016" s="1" t="s">
        <v>11096</v>
      </c>
      <c r="B5016" s="1" t="s">
        <v>11097</v>
      </c>
      <c r="C5016" s="1" t="s">
        <v>11098</v>
      </c>
      <c r="D5016" s="1" t="s">
        <v>11041</v>
      </c>
      <c r="E5016" s="1" t="s">
        <v>10</v>
      </c>
      <c r="F5016" s="1" t="str">
        <f>IFERROR(__xludf.DUMMYFUNCTION("GOOGLETRANSLATE(C5016,""fr"",""en"")"),"#VALUE!")</f>
        <v>#VALUE!</v>
      </c>
    </row>
    <row r="5017" ht="15.75" customHeight="1">
      <c r="A5017" s="1" t="s">
        <v>11096</v>
      </c>
      <c r="B5017" s="1" t="s">
        <v>11099</v>
      </c>
      <c r="C5017" s="1" t="s">
        <v>11100</v>
      </c>
      <c r="D5017" s="1" t="s">
        <v>11041</v>
      </c>
      <c r="E5017" s="1" t="s">
        <v>10</v>
      </c>
      <c r="F5017" s="1" t="str">
        <f>IFERROR(__xludf.DUMMYFUNCTION("GOOGLETRANSLATE(C5017,""fr"",""en"")"),"#VALUE!")</f>
        <v>#VALUE!</v>
      </c>
    </row>
    <row r="5018" ht="15.75" customHeight="1">
      <c r="A5018" s="1" t="s">
        <v>10574</v>
      </c>
      <c r="B5018" s="1" t="s">
        <v>11101</v>
      </c>
      <c r="C5018" s="1" t="s">
        <v>11102</v>
      </c>
      <c r="D5018" s="1" t="s">
        <v>11041</v>
      </c>
      <c r="E5018" s="1" t="s">
        <v>10</v>
      </c>
      <c r="F5018" s="1" t="str">
        <f>IFERROR(__xludf.DUMMYFUNCTION("GOOGLETRANSLATE(C5018,""fr"",""en"")"),"#VALUE!")</f>
        <v>#VALUE!</v>
      </c>
    </row>
    <row r="5019" ht="15.75" customHeight="1">
      <c r="A5019" s="1" t="s">
        <v>8268</v>
      </c>
      <c r="B5019" s="1" t="s">
        <v>11103</v>
      </c>
      <c r="C5019" s="1" t="s">
        <v>11104</v>
      </c>
      <c r="D5019" s="1" t="s">
        <v>11041</v>
      </c>
      <c r="E5019" s="1" t="s">
        <v>10</v>
      </c>
      <c r="F5019" s="1" t="str">
        <f>IFERROR(__xludf.DUMMYFUNCTION("GOOGLETRANSLATE(C5019,""fr"",""en"")"),"I have just received an email from my ex-insurer that the termination request was refused: ""However, we cannot take into account your request, since the contract when your termination request was not a year of existence""
 The advisor with whom I signed "&amp;"the contract promised to me that I should not do anything because it is he that he is going to take care of it.
Today I find myself paying two insurances (I paid 3 months in advance with AXA) and when I call customer service (Saint-Priest, Lyon) an adviso"&amp;"r passes to another ...... .. A counselor asks me to return new my green card and a request termination ...... to be reimbursed.
Knowing that I did not ask for termination with the AXA, but I would like customer service to redo the termination of my ex in"&amp;"surance because their request was poorly dated and formulated ......
bullshit
 But what a service ...........")</f>
        <v>I have just received an email from my ex-insurer that the termination request was refused: "However, we cannot take into account your request, since the contract when your termination request was not a year of existence"
 The advisor with whom I signed the contract promised to me that I should not do anything because it is he that he is going to take care of it.
Today I find myself paying two insurances (I paid 3 months in advance with AXA) and when I call customer service (Saint-Priest, Lyon) an advisor passes to another ...... .. A counselor asks me to return new my green card and a request termination ...... to be reimbursed.
Knowing that I did not ask for termination with the AXA, but I would like customer service to redo the termination of my ex insurance because their request was poorly dated and formulated ......
bullshit
 But what a service ...........</v>
      </c>
    </row>
    <row r="5020" ht="15.75" customHeight="1">
      <c r="A5020" s="1" t="s">
        <v>3180</v>
      </c>
      <c r="B5020" s="1" t="s">
        <v>11105</v>
      </c>
      <c r="C5020" s="1" t="s">
        <v>11106</v>
      </c>
      <c r="D5020" s="1" t="s">
        <v>11041</v>
      </c>
      <c r="E5020" s="1" t="s">
        <v>10</v>
      </c>
      <c r="F5020" s="1" t="str">
        <f>IFERROR(__xludf.DUMMYFUNCTION("GOOGLETRANSLATE(C5020,""fr"",""en"")"),"#VALUE!")</f>
        <v>#VALUE!</v>
      </c>
    </row>
    <row r="5021" ht="15.75" customHeight="1">
      <c r="A5021" s="1" t="s">
        <v>3217</v>
      </c>
      <c r="B5021" s="1" t="s">
        <v>11107</v>
      </c>
      <c r="C5021" s="1" t="s">
        <v>11108</v>
      </c>
      <c r="D5021" s="1" t="s">
        <v>11041</v>
      </c>
      <c r="E5021" s="1" t="s">
        <v>10</v>
      </c>
      <c r="F5021" s="1" t="str">
        <f>IFERROR(__xludf.DUMMYFUNCTION("GOOGLETRANSLATE(C5021,""fr"",""en"")"),"#VALUE!")</f>
        <v>#VALUE!</v>
      </c>
    </row>
    <row r="5022" ht="15.75" customHeight="1">
      <c r="A5022" s="1" t="s">
        <v>8328</v>
      </c>
      <c r="B5022" s="1" t="s">
        <v>11109</v>
      </c>
      <c r="C5022" s="1" t="s">
        <v>11110</v>
      </c>
      <c r="D5022" s="1" t="s">
        <v>11041</v>
      </c>
      <c r="E5022" s="1" t="s">
        <v>10</v>
      </c>
      <c r="F5022" s="1" t="str">
        <f>IFERROR(__xludf.DUMMYFUNCTION("GOOGLETRANSLATE(C5022,""fr"",""en"")"),"#VALUE!")</f>
        <v>#VALUE!</v>
      </c>
    </row>
    <row r="5023" ht="15.75" customHeight="1">
      <c r="A5023" s="1" t="s">
        <v>8335</v>
      </c>
      <c r="B5023" s="1" t="s">
        <v>11111</v>
      </c>
      <c r="C5023" s="1" t="s">
        <v>11112</v>
      </c>
      <c r="D5023" s="1" t="s">
        <v>11041</v>
      </c>
      <c r="E5023" s="1" t="s">
        <v>10</v>
      </c>
      <c r="F5023" s="1" t="str">
        <f>IFERROR(__xludf.DUMMYFUNCTION("GOOGLETRANSLATE(C5023,""fr"",""en"")"),"#VALUE!")</f>
        <v>#VALUE!</v>
      </c>
    </row>
    <row r="5024" ht="15.75" customHeight="1">
      <c r="A5024" s="1" t="s">
        <v>8346</v>
      </c>
      <c r="B5024" s="1" t="s">
        <v>11113</v>
      </c>
      <c r="C5024" s="1" t="s">
        <v>11114</v>
      </c>
      <c r="D5024" s="1" t="s">
        <v>11041</v>
      </c>
      <c r="E5024" s="1" t="s">
        <v>10</v>
      </c>
      <c r="F5024" s="1" t="str">
        <f>IFERROR(__xludf.DUMMYFUNCTION("GOOGLETRANSLATE(C5024,""fr"",""en"")"),"#VALUE!")</f>
        <v>#VALUE!</v>
      </c>
    </row>
    <row r="5025" ht="15.75" customHeight="1">
      <c r="A5025" s="1" t="s">
        <v>3239</v>
      </c>
      <c r="B5025" s="1" t="s">
        <v>11115</v>
      </c>
      <c r="C5025" s="1" t="s">
        <v>11116</v>
      </c>
      <c r="D5025" s="1" t="s">
        <v>11041</v>
      </c>
      <c r="E5025" s="1" t="s">
        <v>10</v>
      </c>
      <c r="F5025" s="1" t="str">
        <f>IFERROR(__xludf.DUMMYFUNCTION("GOOGLETRANSLATE(C5025,""fr"",""en"")"),"#VALUE!")</f>
        <v>#VALUE!</v>
      </c>
    </row>
    <row r="5026" ht="15.75" customHeight="1">
      <c r="A5026" s="1" t="s">
        <v>11117</v>
      </c>
      <c r="B5026" s="1" t="s">
        <v>11118</v>
      </c>
      <c r="C5026" s="1" t="s">
        <v>11119</v>
      </c>
      <c r="D5026" s="1" t="s">
        <v>11041</v>
      </c>
      <c r="E5026" s="1" t="s">
        <v>10</v>
      </c>
      <c r="F5026" s="1" t="str">
        <f>IFERROR(__xludf.DUMMYFUNCTION("GOOGLETRANSLATE(C5026,""fr"",""en"")"),"#VALUE!")</f>
        <v>#VALUE!</v>
      </c>
    </row>
    <row r="5027" ht="15.75" customHeight="1">
      <c r="A5027" s="1" t="s">
        <v>11120</v>
      </c>
      <c r="B5027" s="1" t="s">
        <v>11121</v>
      </c>
      <c r="C5027" s="1" t="s">
        <v>11122</v>
      </c>
      <c r="D5027" s="1" t="s">
        <v>11041</v>
      </c>
      <c r="E5027" s="1" t="s">
        <v>10</v>
      </c>
      <c r="F5027" s="1" t="str">
        <f>IFERROR(__xludf.DUMMYFUNCTION("GOOGLETRANSLATE(C5027,""fr"",""en"")"),"#VALUE!")</f>
        <v>#VALUE!</v>
      </c>
    </row>
    <row r="5028" ht="15.75" customHeight="1">
      <c r="A5028" s="1" t="s">
        <v>3279</v>
      </c>
      <c r="B5028" s="1" t="s">
        <v>11123</v>
      </c>
      <c r="C5028" s="1" t="s">
        <v>11124</v>
      </c>
      <c r="D5028" s="1" t="s">
        <v>11041</v>
      </c>
      <c r="E5028" s="1" t="s">
        <v>10</v>
      </c>
      <c r="F5028" s="1" t="str">
        <f>IFERROR(__xludf.DUMMYFUNCTION("GOOGLETRANSLATE(C5028,""fr"",""en"")"),"#VALUE!")</f>
        <v>#VALUE!</v>
      </c>
    </row>
    <row r="5029" ht="15.75" customHeight="1">
      <c r="A5029" s="1" t="s">
        <v>3329</v>
      </c>
      <c r="B5029" s="1" t="s">
        <v>11125</v>
      </c>
      <c r="C5029" s="1" t="s">
        <v>11126</v>
      </c>
      <c r="D5029" s="1" t="s">
        <v>11041</v>
      </c>
      <c r="E5029" s="1" t="s">
        <v>10</v>
      </c>
      <c r="F5029" s="1" t="str">
        <f>IFERROR(__xludf.DUMMYFUNCTION("GOOGLETRANSLATE(C5029,""fr"",""en"")"),"#VALUE!")</f>
        <v>#VALUE!</v>
      </c>
    </row>
    <row r="5030" ht="15.75" customHeight="1">
      <c r="A5030" s="1" t="s">
        <v>3335</v>
      </c>
      <c r="B5030" s="1" t="s">
        <v>11127</v>
      </c>
      <c r="C5030" s="1" t="s">
        <v>11128</v>
      </c>
      <c r="D5030" s="1" t="s">
        <v>11041</v>
      </c>
      <c r="E5030" s="1" t="s">
        <v>10</v>
      </c>
      <c r="F5030" s="1" t="str">
        <f>IFERROR(__xludf.DUMMYFUNCTION("GOOGLETRANSLATE(C5030,""fr"",""en"")"),"#VALUE!")</f>
        <v>#VALUE!</v>
      </c>
    </row>
    <row r="5031" ht="15.75" customHeight="1">
      <c r="A5031" s="1" t="s">
        <v>8595</v>
      </c>
      <c r="B5031" s="1" t="s">
        <v>11129</v>
      </c>
      <c r="C5031" s="1" t="s">
        <v>11130</v>
      </c>
      <c r="D5031" s="1" t="s">
        <v>11041</v>
      </c>
      <c r="E5031" s="1" t="s">
        <v>10</v>
      </c>
      <c r="F5031" s="1" t="str">
        <f>IFERROR(__xludf.DUMMYFUNCTION("GOOGLETRANSLATE(C5031,""fr"",""en"")"),"#VALUE!")</f>
        <v>#VALUE!</v>
      </c>
    </row>
    <row r="5032" ht="15.75" customHeight="1">
      <c r="A5032" s="1" t="s">
        <v>8722</v>
      </c>
      <c r="B5032" s="1" t="s">
        <v>11131</v>
      </c>
      <c r="C5032" s="1" t="s">
        <v>11132</v>
      </c>
      <c r="D5032" s="1" t="s">
        <v>11041</v>
      </c>
      <c r="E5032" s="1" t="s">
        <v>10</v>
      </c>
      <c r="F5032" s="1" t="str">
        <f>IFERROR(__xludf.DUMMYFUNCTION("GOOGLETRANSLATE(C5032,""fr"",""en"")"),"#VALUE!")</f>
        <v>#VALUE!</v>
      </c>
    </row>
    <row r="5033" ht="15.75" customHeight="1">
      <c r="A5033" s="1" t="s">
        <v>3473</v>
      </c>
      <c r="B5033" s="1" t="s">
        <v>11133</v>
      </c>
      <c r="C5033" s="1" t="s">
        <v>11134</v>
      </c>
      <c r="D5033" s="1" t="s">
        <v>11041</v>
      </c>
      <c r="E5033" s="1" t="s">
        <v>10</v>
      </c>
      <c r="F5033" s="1" t="str">
        <f>IFERROR(__xludf.DUMMYFUNCTION("GOOGLETRANSLATE(C5033,""fr"",""en"")"),"#VALUE!")</f>
        <v>#VALUE!</v>
      </c>
    </row>
    <row r="5034" ht="15.75" customHeight="1">
      <c r="A5034" s="1" t="s">
        <v>11135</v>
      </c>
      <c r="B5034" s="1" t="s">
        <v>11136</v>
      </c>
      <c r="C5034" s="1" t="s">
        <v>11137</v>
      </c>
      <c r="D5034" s="1" t="s">
        <v>11041</v>
      </c>
      <c r="E5034" s="1" t="s">
        <v>10</v>
      </c>
      <c r="F5034" s="1" t="str">
        <f>IFERROR(__xludf.DUMMYFUNCTION("GOOGLETRANSLATE(C5034,""fr"",""en"")"),"#VALUE!")</f>
        <v>#VALUE!</v>
      </c>
    </row>
    <row r="5035" ht="15.75" customHeight="1">
      <c r="A5035" s="1" t="s">
        <v>11138</v>
      </c>
      <c r="B5035" s="1" t="s">
        <v>11139</v>
      </c>
      <c r="C5035" s="1" t="s">
        <v>11140</v>
      </c>
      <c r="D5035" s="1" t="s">
        <v>11041</v>
      </c>
      <c r="E5035" s="1" t="s">
        <v>10</v>
      </c>
      <c r="F5035" s="1" t="str">
        <f>IFERROR(__xludf.DUMMYFUNCTION("GOOGLETRANSLATE(C5035,""fr"",""en"")"),"#VALUE!")</f>
        <v>#VALUE!</v>
      </c>
    </row>
    <row r="5036" ht="15.75" customHeight="1">
      <c r="A5036" s="1" t="s">
        <v>11141</v>
      </c>
      <c r="B5036" s="1" t="s">
        <v>11142</v>
      </c>
      <c r="C5036" s="1" t="s">
        <v>11143</v>
      </c>
      <c r="D5036" s="1" t="s">
        <v>11041</v>
      </c>
      <c r="E5036" s="1" t="s">
        <v>10</v>
      </c>
      <c r="F5036" s="1" t="str">
        <f>IFERROR(__xludf.DUMMYFUNCTION("GOOGLETRANSLATE(C5036,""fr"",""en"")"),"#VALUE!")</f>
        <v>#VALUE!</v>
      </c>
    </row>
    <row r="5037" ht="15.75" customHeight="1">
      <c r="A5037" s="1" t="s">
        <v>3537</v>
      </c>
      <c r="B5037" s="1" t="s">
        <v>11144</v>
      </c>
      <c r="C5037" s="1" t="s">
        <v>11145</v>
      </c>
      <c r="D5037" s="1" t="s">
        <v>11041</v>
      </c>
      <c r="E5037" s="1" t="s">
        <v>10</v>
      </c>
      <c r="F5037" s="1" t="str">
        <f>IFERROR(__xludf.DUMMYFUNCTION("GOOGLETRANSLATE(C5037,""fr"",""en"")"),"#VALUE!")</f>
        <v>#VALUE!</v>
      </c>
    </row>
    <row r="5038" ht="15.75" customHeight="1">
      <c r="A5038" s="1" t="s">
        <v>11146</v>
      </c>
      <c r="B5038" s="1" t="s">
        <v>11147</v>
      </c>
      <c r="C5038" s="1" t="s">
        <v>11148</v>
      </c>
      <c r="D5038" s="1" t="s">
        <v>11041</v>
      </c>
      <c r="E5038" s="1" t="s">
        <v>10</v>
      </c>
      <c r="F5038" s="1" t="str">
        <f>IFERROR(__xludf.DUMMYFUNCTION("GOOGLETRANSLATE(C5038,""fr"",""en"")"),"#VALUE!")</f>
        <v>#VALUE!</v>
      </c>
    </row>
    <row r="5039" ht="15.75" customHeight="1">
      <c r="A5039" s="1" t="s">
        <v>11149</v>
      </c>
      <c r="B5039" s="1" t="s">
        <v>11150</v>
      </c>
      <c r="C5039" s="1" t="s">
        <v>11151</v>
      </c>
      <c r="D5039" s="1" t="s">
        <v>11041</v>
      </c>
      <c r="E5039" s="1" t="s">
        <v>10</v>
      </c>
      <c r="F5039" s="1" t="str">
        <f>IFERROR(__xludf.DUMMYFUNCTION("GOOGLETRANSLATE(C5039,""fr"",""en"")"),"#VALUE!")</f>
        <v>#VALUE!</v>
      </c>
    </row>
    <row r="5040" ht="15.75" customHeight="1">
      <c r="A5040" s="1" t="s">
        <v>11152</v>
      </c>
      <c r="B5040" s="1" t="s">
        <v>11153</v>
      </c>
      <c r="C5040" s="1" t="s">
        <v>11154</v>
      </c>
      <c r="D5040" s="1" t="s">
        <v>11041</v>
      </c>
      <c r="E5040" s="1" t="s">
        <v>10</v>
      </c>
      <c r="F5040" s="1" t="str">
        <f>IFERROR(__xludf.DUMMYFUNCTION("GOOGLETRANSLATE(C5040,""fr"",""en"")"),"#VALUE!")</f>
        <v>#VALUE!</v>
      </c>
    </row>
    <row r="5041" ht="15.75" customHeight="1">
      <c r="A5041" s="1" t="s">
        <v>8860</v>
      </c>
      <c r="B5041" s="1" t="s">
        <v>11155</v>
      </c>
      <c r="C5041" s="1" t="s">
        <v>11156</v>
      </c>
      <c r="D5041" s="1" t="s">
        <v>11041</v>
      </c>
      <c r="E5041" s="1" t="s">
        <v>10</v>
      </c>
      <c r="F5041" s="1" t="str">
        <f>IFERROR(__xludf.DUMMYFUNCTION("GOOGLETRANSLATE(C5041,""fr"",""en"")"),"#VALUE!")</f>
        <v>#VALUE!</v>
      </c>
    </row>
    <row r="5042" ht="15.75" customHeight="1">
      <c r="A5042" s="1" t="s">
        <v>8883</v>
      </c>
      <c r="B5042" s="1" t="s">
        <v>11157</v>
      </c>
      <c r="C5042" s="1" t="s">
        <v>11158</v>
      </c>
      <c r="D5042" s="1" t="s">
        <v>11041</v>
      </c>
      <c r="E5042" s="1" t="s">
        <v>10</v>
      </c>
      <c r="F5042" s="1" t="str">
        <f>IFERROR(__xludf.DUMMYFUNCTION("GOOGLETRANSLATE(C5042,""fr"",""en"")"),"#VALUE!")</f>
        <v>#VALUE!</v>
      </c>
    </row>
    <row r="5043" ht="15.75" customHeight="1">
      <c r="A5043" s="1" t="s">
        <v>11159</v>
      </c>
      <c r="B5043" s="1" t="s">
        <v>11160</v>
      </c>
      <c r="C5043" s="1" t="s">
        <v>11161</v>
      </c>
      <c r="D5043" s="1" t="s">
        <v>11041</v>
      </c>
      <c r="E5043" s="1" t="s">
        <v>10</v>
      </c>
      <c r="F5043" s="1" t="str">
        <f>IFERROR(__xludf.DUMMYFUNCTION("GOOGLETRANSLATE(C5043,""fr"",""en"")"),"#VALUE!")</f>
        <v>#VALUE!</v>
      </c>
    </row>
    <row r="5044" ht="15.75" customHeight="1">
      <c r="A5044" s="1" t="s">
        <v>10958</v>
      </c>
      <c r="B5044" s="1" t="s">
        <v>11162</v>
      </c>
      <c r="C5044" s="1" t="s">
        <v>11163</v>
      </c>
      <c r="D5044" s="1" t="s">
        <v>11041</v>
      </c>
      <c r="E5044" s="1" t="s">
        <v>10</v>
      </c>
      <c r="F5044" s="1" t="str">
        <f>IFERROR(__xludf.DUMMYFUNCTION("GOOGLETRANSLATE(C5044,""fr"",""en"")"),"#VALUE!")</f>
        <v>#VALUE!</v>
      </c>
    </row>
    <row r="5045" ht="15.75" customHeight="1">
      <c r="A5045" s="1" t="s">
        <v>3598</v>
      </c>
      <c r="B5045" s="1" t="s">
        <v>11164</v>
      </c>
      <c r="C5045" s="1" t="s">
        <v>11165</v>
      </c>
      <c r="D5045" s="1" t="s">
        <v>11041</v>
      </c>
      <c r="E5045" s="1" t="s">
        <v>10</v>
      </c>
      <c r="F5045" s="1" t="str">
        <f>IFERROR(__xludf.DUMMYFUNCTION("GOOGLETRANSLATE(C5045,""fr"",""en"")"),"#VALUE!")</f>
        <v>#VALUE!</v>
      </c>
    </row>
    <row r="5046" ht="15.75" customHeight="1">
      <c r="A5046" s="1" t="s">
        <v>11166</v>
      </c>
      <c r="B5046" s="1" t="s">
        <v>11167</v>
      </c>
      <c r="C5046" s="1" t="s">
        <v>11168</v>
      </c>
      <c r="D5046" s="1" t="s">
        <v>11041</v>
      </c>
      <c r="E5046" s="1" t="s">
        <v>10</v>
      </c>
      <c r="F5046" s="1" t="str">
        <f>IFERROR(__xludf.DUMMYFUNCTION("GOOGLETRANSLATE(C5046,""fr"",""en"")"),"#VALUE!")</f>
        <v>#VALUE!</v>
      </c>
    </row>
    <row r="5047" ht="15.75" customHeight="1">
      <c r="A5047" s="1" t="s">
        <v>11169</v>
      </c>
      <c r="B5047" s="1" t="s">
        <v>11170</v>
      </c>
      <c r="C5047" s="1" t="s">
        <v>11171</v>
      </c>
      <c r="D5047" s="1" t="s">
        <v>11041</v>
      </c>
      <c r="E5047" s="1" t="s">
        <v>10</v>
      </c>
      <c r="F5047" s="1" t="str">
        <f>IFERROR(__xludf.DUMMYFUNCTION("GOOGLETRANSLATE(C5047,""fr"",""en"")"),"#VALUE!")</f>
        <v>#VALUE!</v>
      </c>
    </row>
    <row r="5048" ht="15.75" customHeight="1">
      <c r="A5048" s="1" t="s">
        <v>11172</v>
      </c>
      <c r="B5048" s="1" t="s">
        <v>11173</v>
      </c>
      <c r="C5048" s="1" t="s">
        <v>11174</v>
      </c>
      <c r="D5048" s="1" t="s">
        <v>11041</v>
      </c>
      <c r="E5048" s="1" t="s">
        <v>10</v>
      </c>
      <c r="F5048" s="1" t="str">
        <f>IFERROR(__xludf.DUMMYFUNCTION("GOOGLETRANSLATE(C5048,""fr"",""en"")"),"I was oriented in an approved body. The repair was poorly made recognized immediately recognized by AXA and its repairer on the basis of the photo
A second visit to the first workshop did not solve my problem to me
I asked to repair in another AXA approve"&amp;"d garage but no one manages my file because the complaints are in dealing with a third party innovation group
My file has been dragging for more than 6 months'
I cannot sell my car in this condition without making a less value
Flee this insurance without "&amp;"after -sales service and customer considerations I try to run after the parts without any AXA support even though this defaulting garage imposes its agree garage was imposed on me")</f>
        <v>I was oriented in an approved body. The repair was poorly made recognized immediately recognized by AXA and its repairer on the basis of the photo
A second visit to the first workshop did not solve my problem to me
I asked to repair in another AXA approved garage but no one manages my file because the complaints are in dealing with a third party innovation group
My file has been dragging for more than 6 months'
I cannot sell my car in this condition without making a less value
Flee this insurance without after -sales service and customer considerations I try to run after the parts without any AXA support even though this defaulting garage imposes its agree garage was imposed on me</v>
      </c>
    </row>
    <row r="5049" ht="15.75" customHeight="1">
      <c r="A5049" s="1" t="s">
        <v>10970</v>
      </c>
      <c r="B5049" s="1" t="s">
        <v>11175</v>
      </c>
      <c r="C5049" s="1" t="s">
        <v>11176</v>
      </c>
      <c r="D5049" s="1" t="s">
        <v>11041</v>
      </c>
      <c r="E5049" s="1" t="s">
        <v>10</v>
      </c>
      <c r="F5049" s="1" t="str">
        <f>IFERROR(__xludf.DUMMYFUNCTION("GOOGLETRANSLATE(C5049,""fr"",""en"")"),"#VALUE!")</f>
        <v>#VALUE!</v>
      </c>
    </row>
    <row r="5050" ht="15.75" customHeight="1">
      <c r="A5050" s="1" t="s">
        <v>3634</v>
      </c>
      <c r="B5050" s="1" t="s">
        <v>11177</v>
      </c>
      <c r="C5050" s="1" t="s">
        <v>11178</v>
      </c>
      <c r="D5050" s="1" t="s">
        <v>11041</v>
      </c>
      <c r="E5050" s="1" t="s">
        <v>10</v>
      </c>
      <c r="F5050" s="1" t="str">
        <f>IFERROR(__xludf.DUMMYFUNCTION("GOOGLETRANSLATE(C5050,""fr"",""en"")"),"#VALUE!")</f>
        <v>#VALUE!</v>
      </c>
    </row>
    <row r="5051" ht="15.75" customHeight="1">
      <c r="A5051" s="1" t="s">
        <v>11179</v>
      </c>
      <c r="B5051" s="1" t="s">
        <v>11180</v>
      </c>
      <c r="C5051" s="1" t="s">
        <v>11181</v>
      </c>
      <c r="D5051" s="1" t="s">
        <v>11041</v>
      </c>
      <c r="E5051" s="1" t="s">
        <v>10</v>
      </c>
      <c r="F5051" s="1" t="str">
        <f>IFERROR(__xludf.DUMMYFUNCTION("GOOGLETRANSLATE(C5051,""fr"",""en"")"),"#VALUE!")</f>
        <v>#VALUE!</v>
      </c>
    </row>
    <row r="5052" ht="15.75" customHeight="1">
      <c r="A5052" s="1" t="s">
        <v>11182</v>
      </c>
      <c r="B5052" s="1" t="s">
        <v>11183</v>
      </c>
      <c r="C5052" s="1" t="s">
        <v>11184</v>
      </c>
      <c r="D5052" s="1" t="s">
        <v>11041</v>
      </c>
      <c r="E5052" s="1" t="s">
        <v>10</v>
      </c>
      <c r="F5052" s="1" t="str">
        <f>IFERROR(__xludf.DUMMYFUNCTION("GOOGLETRANSLATE(C5052,""fr"",""en"")"),"#VALUE!")</f>
        <v>#VALUE!</v>
      </c>
    </row>
    <row r="5053" ht="15.75" customHeight="1">
      <c r="A5053" s="1" t="s">
        <v>10241</v>
      </c>
      <c r="B5053" s="1" t="s">
        <v>11185</v>
      </c>
      <c r="C5053" s="1" t="s">
        <v>11186</v>
      </c>
      <c r="D5053" s="1" t="s">
        <v>11041</v>
      </c>
      <c r="E5053" s="1" t="s">
        <v>10</v>
      </c>
      <c r="F5053" s="1" t="str">
        <f>IFERROR(__xludf.DUMMYFUNCTION("GOOGLETRANSLATE(C5053,""fr"",""en"")"),"#VALUE!")</f>
        <v>#VALUE!</v>
      </c>
    </row>
    <row r="5054" ht="15.75" customHeight="1">
      <c r="A5054" s="1" t="s">
        <v>11187</v>
      </c>
      <c r="B5054" s="1" t="s">
        <v>11188</v>
      </c>
      <c r="C5054" s="1" t="s">
        <v>11189</v>
      </c>
      <c r="D5054" s="1" t="s">
        <v>11041</v>
      </c>
      <c r="E5054" s="1" t="s">
        <v>10</v>
      </c>
      <c r="F5054" s="1" t="str">
        <f>IFERROR(__xludf.DUMMYFUNCTION("GOOGLETRANSLATE(C5054,""fr"",""en"")"),"#VALUE!")</f>
        <v>#VALUE!</v>
      </c>
    </row>
    <row r="5055" ht="15.75" customHeight="1">
      <c r="A5055" s="1" t="s">
        <v>11190</v>
      </c>
      <c r="B5055" s="1" t="s">
        <v>11191</v>
      </c>
      <c r="C5055" s="1" t="s">
        <v>11192</v>
      </c>
      <c r="D5055" s="1" t="s">
        <v>11041</v>
      </c>
      <c r="E5055" s="1" t="s">
        <v>10</v>
      </c>
      <c r="F5055" s="1" t="str">
        <f>IFERROR(__xludf.DUMMYFUNCTION("GOOGLETRANSLATE(C5055,""fr"",""en"")"),"#VALUE!")</f>
        <v>#VALUE!</v>
      </c>
    </row>
    <row r="5056" ht="15.75" customHeight="1">
      <c r="A5056" s="1" t="s">
        <v>11193</v>
      </c>
      <c r="B5056" s="1" t="s">
        <v>11194</v>
      </c>
      <c r="C5056" s="1" t="s">
        <v>11195</v>
      </c>
      <c r="D5056" s="1" t="s">
        <v>11041</v>
      </c>
      <c r="E5056" s="1" t="s">
        <v>10</v>
      </c>
      <c r="F5056" s="1" t="str">
        <f>IFERROR(__xludf.DUMMYFUNCTION("GOOGLETRANSLATE(C5056,""fr"",""en"")"),"accident for 4 months in zero responsibility car evaluated 300th in vei was rolling and had just passed the CT
300th I have been wrecking for 4 months I have axa wind brewer insurance")</f>
        <v>accident for 4 months in zero responsibility car evaluated 300th in vei was rolling and had just passed the CT
300th I have been wrecking for 4 months I have axa wind brewer insurance</v>
      </c>
    </row>
    <row r="5057" ht="15.75" customHeight="1">
      <c r="A5057" s="1" t="s">
        <v>10989</v>
      </c>
      <c r="B5057" s="1" t="s">
        <v>11196</v>
      </c>
      <c r="C5057" s="1" t="s">
        <v>11197</v>
      </c>
      <c r="D5057" s="1" t="s">
        <v>11041</v>
      </c>
      <c r="E5057" s="1" t="s">
        <v>10</v>
      </c>
      <c r="F5057" s="1" t="str">
        <f>IFERROR(__xludf.DUMMYFUNCTION("GOOGLETRANSLATE(C5057,""fr"",""en"")"),"I published a negative opinion on AXA for my problem and customer service contacted me and they did the necessary. Even they changed the manager of my international sinister file. Frankly despite that the steps are long but they are attentive and make ple"&amp;"asant gestures. I am very satisfied with my AXA insurance and I thank him.")</f>
        <v>I published a negative opinion on AXA for my problem and customer service contacted me and they did the necessary. Even they changed the manager of my international sinister file. Frankly despite that the steps are long but they are attentive and make pleasant gestures. I am very satisfied with my AXA insurance and I thank him.</v>
      </c>
    </row>
    <row r="5058" ht="15.75" customHeight="1">
      <c r="A5058" s="1" t="s">
        <v>11198</v>
      </c>
      <c r="B5058" s="1" t="s">
        <v>11199</v>
      </c>
      <c r="C5058" s="1" t="s">
        <v>11200</v>
      </c>
      <c r="D5058" s="1" t="s">
        <v>11041</v>
      </c>
      <c r="E5058" s="1" t="s">
        <v>10</v>
      </c>
      <c r="F5058" s="1" t="str">
        <f>IFERROR(__xludf.DUMMYFUNCTION("GOOGLETRANSLATE(C5058,""fr"",""en"")"),"#VALUE!")</f>
        <v>#VALUE!</v>
      </c>
    </row>
    <row r="5059" ht="15.75" customHeight="1">
      <c r="A5059" s="1" t="s">
        <v>11201</v>
      </c>
      <c r="B5059" s="1" t="s">
        <v>10087</v>
      </c>
      <c r="C5059" s="1" t="s">
        <v>11202</v>
      </c>
      <c r="D5059" s="1" t="s">
        <v>11041</v>
      </c>
      <c r="E5059" s="1" t="s">
        <v>10</v>
      </c>
      <c r="F5059" s="1" t="str">
        <f>IFERROR(__xludf.DUMMYFUNCTION("GOOGLETRANSLATE(C5059,""fr"",""en"")"),"#VALUE!")</f>
        <v>#VALUE!</v>
      </c>
    </row>
    <row r="5060" ht="15.75" customHeight="1">
      <c r="A5060" s="1" t="s">
        <v>9037</v>
      </c>
      <c r="B5060" s="1" t="s">
        <v>11203</v>
      </c>
      <c r="C5060" s="1" t="s">
        <v>11204</v>
      </c>
      <c r="D5060" s="1" t="s">
        <v>11041</v>
      </c>
      <c r="E5060" s="1" t="s">
        <v>10</v>
      </c>
      <c r="F5060" s="1" t="str">
        <f>IFERROR(__xludf.DUMMYFUNCTION("GOOGLETRANSLATE(C5060,""fr"",""en"")"),"#VALUE!")</f>
        <v>#VALUE!</v>
      </c>
    </row>
    <row r="5061" ht="15.75" customHeight="1">
      <c r="A5061" s="1" t="s">
        <v>3790</v>
      </c>
      <c r="B5061" s="1" t="s">
        <v>11205</v>
      </c>
      <c r="C5061" s="1" t="s">
        <v>11206</v>
      </c>
      <c r="D5061" s="1" t="s">
        <v>11041</v>
      </c>
      <c r="E5061" s="1" t="s">
        <v>10</v>
      </c>
      <c r="F5061" s="1" t="str">
        <f>IFERROR(__xludf.DUMMYFUNCTION("GOOGLETRANSLATE(C5061,""fr"",""en"")"),"#VALUE!")</f>
        <v>#VALUE!</v>
      </c>
    </row>
    <row r="5062" ht="15.75" customHeight="1">
      <c r="A5062" s="1" t="s">
        <v>10280</v>
      </c>
      <c r="B5062" s="1" t="s">
        <v>11207</v>
      </c>
      <c r="C5062" s="1" t="s">
        <v>11208</v>
      </c>
      <c r="D5062" s="1" t="s">
        <v>11041</v>
      </c>
      <c r="E5062" s="1" t="s">
        <v>10</v>
      </c>
      <c r="F5062" s="1" t="str">
        <f>IFERROR(__xludf.DUMMYFUNCTION("GOOGLETRANSLATE(C5062,""fr"",""en"")"),"Car accident on July 31. Still not expertise on August 23..mes calls are in Morocco ... I have asked the gentleman! Felding is effective does not work too much apparently.")</f>
        <v>Car accident on July 31. Still not expertise on August 23..mes calls are in Morocco ... I have asked the gentleman! Felding is effective does not work too much apparently.</v>
      </c>
    </row>
    <row r="5063" ht="15.75" customHeight="1">
      <c r="A5063" s="1" t="s">
        <v>11209</v>
      </c>
      <c r="B5063" s="1" t="s">
        <v>11210</v>
      </c>
      <c r="C5063" s="1" t="s">
        <v>11211</v>
      </c>
      <c r="D5063" s="1" t="s">
        <v>11041</v>
      </c>
      <c r="E5063" s="1" t="s">
        <v>10</v>
      </c>
      <c r="F5063" s="1" t="str">
        <f>IFERROR(__xludf.DUMMYFUNCTION("GOOGLETRANSLATE(C5063,""fr"",""en"")"),"#VALUE!")</f>
        <v>#VALUE!</v>
      </c>
    </row>
    <row r="5064" ht="15.75" customHeight="1">
      <c r="A5064" s="1" t="s">
        <v>10294</v>
      </c>
      <c r="B5064" s="1" t="s">
        <v>9495</v>
      </c>
      <c r="C5064" s="1" t="s">
        <v>11212</v>
      </c>
      <c r="D5064" s="1" t="s">
        <v>11041</v>
      </c>
      <c r="E5064" s="1" t="s">
        <v>10</v>
      </c>
      <c r="F5064" s="1" t="str">
        <f>IFERROR(__xludf.DUMMYFUNCTION("GOOGLETRANSLATE(C5064,""fr"",""en"")"),"#VALUE!")</f>
        <v>#VALUE!</v>
      </c>
    </row>
    <row r="5065" ht="15.75" customHeight="1">
      <c r="A5065" s="1" t="s">
        <v>9097</v>
      </c>
      <c r="B5065" s="1" t="s">
        <v>11213</v>
      </c>
      <c r="C5065" s="1" t="s">
        <v>11214</v>
      </c>
      <c r="D5065" s="1" t="s">
        <v>11041</v>
      </c>
      <c r="E5065" s="1" t="s">
        <v>10</v>
      </c>
      <c r="F5065" s="1" t="str">
        <f>IFERROR(__xludf.DUMMYFUNCTION("GOOGLETRANSLATE(C5065,""fr"",""en"")"),"#VALUE!")</f>
        <v>#VALUE!</v>
      </c>
    </row>
    <row r="5066" ht="15.75" customHeight="1">
      <c r="A5066" s="1" t="s">
        <v>9100</v>
      </c>
      <c r="B5066" s="1" t="s">
        <v>11215</v>
      </c>
      <c r="C5066" s="1" t="s">
        <v>11216</v>
      </c>
      <c r="D5066" s="1" t="s">
        <v>11041</v>
      </c>
      <c r="E5066" s="1" t="s">
        <v>10</v>
      </c>
      <c r="F5066" s="1" t="str">
        <f>IFERROR(__xludf.DUMMYFUNCTION("GOOGLETRANSLATE(C5066,""fr"",""en"")"),"#VALUE!")</f>
        <v>#VALUE!</v>
      </c>
    </row>
    <row r="5067" ht="15.75" customHeight="1">
      <c r="A5067" s="1" t="s">
        <v>11217</v>
      </c>
      <c r="B5067" s="1" t="s">
        <v>11218</v>
      </c>
      <c r="C5067" s="1" t="s">
        <v>11219</v>
      </c>
      <c r="D5067" s="1" t="s">
        <v>11041</v>
      </c>
      <c r="E5067" s="1" t="s">
        <v>10</v>
      </c>
      <c r="F5067" s="1" t="str">
        <f>IFERROR(__xludf.DUMMYFUNCTION("GOOGLETRANSLATE(C5067,""fr"",""en"")"),"#VALUE!")</f>
        <v>#VALUE!</v>
      </c>
    </row>
    <row r="5068" ht="15.75" customHeight="1">
      <c r="A5068" s="1" t="s">
        <v>11217</v>
      </c>
      <c r="B5068" s="1" t="s">
        <v>11220</v>
      </c>
      <c r="C5068" s="1" t="s">
        <v>11221</v>
      </c>
      <c r="D5068" s="1" t="s">
        <v>11041</v>
      </c>
      <c r="E5068" s="1" t="s">
        <v>10</v>
      </c>
      <c r="F5068" s="1" t="str">
        <f>IFERROR(__xludf.DUMMYFUNCTION("GOOGLETRANSLATE(C5068,""fr"",""en"")"),"#VALUE!")</f>
        <v>#VALUE!</v>
      </c>
    </row>
    <row r="5069" ht="15.75" customHeight="1">
      <c r="A5069" s="1" t="s">
        <v>9145</v>
      </c>
      <c r="B5069" s="1" t="s">
        <v>11222</v>
      </c>
      <c r="C5069" s="1" t="s">
        <v>11223</v>
      </c>
      <c r="D5069" s="1" t="s">
        <v>11041</v>
      </c>
      <c r="E5069" s="1" t="s">
        <v>10</v>
      </c>
      <c r="F5069" s="1" t="str">
        <f>IFERROR(__xludf.DUMMYFUNCTION("GOOGLETRANSLATE(C5069,""fr"",""en"")"),"#VALUE!")</f>
        <v>#VALUE!</v>
      </c>
    </row>
    <row r="5070" ht="15.75" customHeight="1">
      <c r="A5070" s="1" t="s">
        <v>3883</v>
      </c>
      <c r="B5070" s="1" t="s">
        <v>11196</v>
      </c>
      <c r="C5070" s="1" t="s">
        <v>11224</v>
      </c>
      <c r="D5070" s="1" t="s">
        <v>11041</v>
      </c>
      <c r="E5070" s="1" t="s">
        <v>10</v>
      </c>
      <c r="F5070" s="1" t="str">
        <f>IFERROR(__xludf.DUMMYFUNCTION("GOOGLETRANSLATE(C5070,""fr"",""en"")"),"#VALUE!")</f>
        <v>#VALUE!</v>
      </c>
    </row>
    <row r="5071" ht="15.75" customHeight="1">
      <c r="A5071" s="1" t="s">
        <v>11225</v>
      </c>
      <c r="B5071" s="1" t="s">
        <v>11226</v>
      </c>
      <c r="C5071" s="1" t="s">
        <v>11227</v>
      </c>
      <c r="D5071" s="1" t="s">
        <v>11041</v>
      </c>
      <c r="E5071" s="1" t="s">
        <v>10</v>
      </c>
      <c r="F5071" s="1" t="str">
        <f>IFERROR(__xludf.DUMMYFUNCTION("GOOGLETRANSLATE(C5071,""fr"",""en"")"),"#VALUE!")</f>
        <v>#VALUE!</v>
      </c>
    </row>
    <row r="5072" ht="15.75" customHeight="1">
      <c r="A5072" s="1" t="s">
        <v>11228</v>
      </c>
      <c r="B5072" s="1" t="s">
        <v>11229</v>
      </c>
      <c r="C5072" s="1" t="s">
        <v>11230</v>
      </c>
      <c r="D5072" s="1" t="s">
        <v>11041</v>
      </c>
      <c r="E5072" s="1" t="s">
        <v>10</v>
      </c>
      <c r="F5072" s="1" t="str">
        <f>IFERROR(__xludf.DUMMYFUNCTION("GOOGLETRANSLATE(C5072,""fr"",""en"")"),"#VALUE!")</f>
        <v>#VALUE!</v>
      </c>
    </row>
    <row r="5073" ht="15.75" customHeight="1">
      <c r="A5073" s="1" t="s">
        <v>3895</v>
      </c>
      <c r="B5073" s="1" t="s">
        <v>11231</v>
      </c>
      <c r="C5073" s="1" t="s">
        <v>11232</v>
      </c>
      <c r="D5073" s="1" t="s">
        <v>11041</v>
      </c>
      <c r="E5073" s="1" t="s">
        <v>10</v>
      </c>
      <c r="F5073" s="1" t="str">
        <f>IFERROR(__xludf.DUMMYFUNCTION("GOOGLETRANSLATE(C5073,""fr"",""en"")"),"#VALUE!")</f>
        <v>#VALUE!</v>
      </c>
    </row>
    <row r="5074" ht="15.75" customHeight="1">
      <c r="A5074" s="1" t="s">
        <v>11233</v>
      </c>
      <c r="B5074" s="1" t="s">
        <v>11234</v>
      </c>
      <c r="C5074" s="1" t="s">
        <v>11235</v>
      </c>
      <c r="D5074" s="1" t="s">
        <v>11041</v>
      </c>
      <c r="E5074" s="1" t="s">
        <v>10</v>
      </c>
      <c r="F5074" s="1" t="str">
        <f>IFERROR(__xludf.DUMMYFUNCTION("GOOGLETRANSLATE(C5074,""fr"",""en"")"),"#VALUE!")</f>
        <v>#VALUE!</v>
      </c>
    </row>
    <row r="5075" ht="15.75" customHeight="1">
      <c r="A5075" s="1" t="s">
        <v>3923</v>
      </c>
      <c r="B5075" s="1" t="s">
        <v>11236</v>
      </c>
      <c r="C5075" s="1" t="s">
        <v>11237</v>
      </c>
      <c r="D5075" s="1" t="s">
        <v>11041</v>
      </c>
      <c r="E5075" s="1" t="s">
        <v>10</v>
      </c>
      <c r="F5075" s="1" t="str">
        <f>IFERROR(__xludf.DUMMYFUNCTION("GOOGLETRANSLATE(C5075,""fr"",""en"")"),"#VALUE!")</f>
        <v>#VALUE!</v>
      </c>
    </row>
    <row r="5076" ht="15.75" customHeight="1">
      <c r="A5076" s="1" t="s">
        <v>11238</v>
      </c>
      <c r="B5076" s="1" t="s">
        <v>11239</v>
      </c>
      <c r="C5076" s="1" t="s">
        <v>11240</v>
      </c>
      <c r="D5076" s="1" t="s">
        <v>11041</v>
      </c>
      <c r="E5076" s="1" t="s">
        <v>10</v>
      </c>
      <c r="F5076" s="1" t="str">
        <f>IFERROR(__xludf.DUMMYFUNCTION("GOOGLETRANSLATE(C5076,""fr"",""en"")"),"#VALUE!")</f>
        <v>#VALUE!</v>
      </c>
    </row>
    <row r="5077" ht="15.75" customHeight="1">
      <c r="A5077" s="1" t="s">
        <v>11241</v>
      </c>
      <c r="B5077" s="1" t="s">
        <v>11242</v>
      </c>
      <c r="C5077" s="1" t="s">
        <v>11243</v>
      </c>
      <c r="D5077" s="1" t="s">
        <v>11041</v>
      </c>
      <c r="E5077" s="1" t="s">
        <v>10</v>
      </c>
      <c r="F5077" s="1" t="str">
        <f>IFERROR(__xludf.DUMMYFUNCTION("GOOGLETRANSLATE(C5077,""fr"",""en"")"),"#VALUE!")</f>
        <v>#VALUE!</v>
      </c>
    </row>
    <row r="5078" ht="15.75" customHeight="1">
      <c r="A5078" s="1" t="s">
        <v>11244</v>
      </c>
      <c r="B5078" s="1" t="s">
        <v>11245</v>
      </c>
      <c r="C5078" s="1" t="s">
        <v>11246</v>
      </c>
      <c r="D5078" s="1" t="s">
        <v>11041</v>
      </c>
      <c r="E5078" s="1" t="s">
        <v>10</v>
      </c>
      <c r="F5078" s="1" t="str">
        <f>IFERROR(__xludf.DUMMYFUNCTION("GOOGLETRANSLATE(C5078,""fr"",""en"")"),"#VALUE!")</f>
        <v>#VALUE!</v>
      </c>
    </row>
    <row r="5079" ht="15.75" customHeight="1">
      <c r="A5079" s="1" t="s">
        <v>9257</v>
      </c>
      <c r="B5079" s="1" t="s">
        <v>11247</v>
      </c>
      <c r="C5079" s="1" t="s">
        <v>11248</v>
      </c>
      <c r="D5079" s="1" t="s">
        <v>11041</v>
      </c>
      <c r="E5079" s="1" t="s">
        <v>10</v>
      </c>
      <c r="F5079" s="1" t="str">
        <f>IFERROR(__xludf.DUMMYFUNCTION("GOOGLETRANSLATE(C5079,""fr"",""en"")"),"#VALUE!")</f>
        <v>#VALUE!</v>
      </c>
    </row>
    <row r="5080" ht="15.75" customHeight="1">
      <c r="A5080" s="1" t="s">
        <v>11249</v>
      </c>
      <c r="B5080" s="1" t="s">
        <v>11250</v>
      </c>
      <c r="C5080" s="1" t="s">
        <v>11251</v>
      </c>
      <c r="D5080" s="1" t="s">
        <v>11041</v>
      </c>
      <c r="E5080" s="1" t="s">
        <v>10</v>
      </c>
      <c r="F5080" s="1" t="str">
        <f>IFERROR(__xludf.DUMMYFUNCTION("GOOGLETRANSLATE(C5080,""fr"",""en"")"),"#VALUE!")</f>
        <v>#VALUE!</v>
      </c>
    </row>
    <row r="5081" ht="15.75" customHeight="1">
      <c r="A5081" s="1" t="s">
        <v>3957</v>
      </c>
      <c r="B5081" s="1" t="s">
        <v>11252</v>
      </c>
      <c r="C5081" s="1" t="s">
        <v>11253</v>
      </c>
      <c r="D5081" s="1" t="s">
        <v>11041</v>
      </c>
      <c r="E5081" s="1" t="s">
        <v>10</v>
      </c>
      <c r="F5081" s="1" t="str">
        <f>IFERROR(__xludf.DUMMYFUNCTION("GOOGLETRANSLATE(C5081,""fr"",""en"")"),"#VALUE!")</f>
        <v>#VALUE!</v>
      </c>
    </row>
    <row r="5082" ht="15.75" customHeight="1">
      <c r="A5082" s="1" t="s">
        <v>11254</v>
      </c>
      <c r="B5082" s="1" t="s">
        <v>11255</v>
      </c>
      <c r="C5082" s="1" t="s">
        <v>11256</v>
      </c>
      <c r="D5082" s="1" t="s">
        <v>11041</v>
      </c>
      <c r="E5082" s="1" t="s">
        <v>10</v>
      </c>
      <c r="F5082" s="1" t="str">
        <f>IFERROR(__xludf.DUMMYFUNCTION("GOOGLETRANSLATE(C5082,""fr"",""en"")"),"#VALUE!")</f>
        <v>#VALUE!</v>
      </c>
    </row>
    <row r="5083" ht="15.75" customHeight="1">
      <c r="A5083" s="1" t="s">
        <v>11257</v>
      </c>
      <c r="B5083" s="1" t="s">
        <v>11258</v>
      </c>
      <c r="C5083" s="1" t="s">
        <v>11259</v>
      </c>
      <c r="D5083" s="1" t="s">
        <v>11041</v>
      </c>
      <c r="E5083" s="1" t="s">
        <v>10</v>
      </c>
      <c r="F5083" s="1" t="str">
        <f>IFERROR(__xludf.DUMMYFUNCTION("GOOGLETRANSLATE(C5083,""fr"",""en"")"),"I just received my call for subscription +45% increase.
I went to see my advisor who cannot give me the reason according to him it is the seat that makes the prices ...
In addition when I ask him for an information statement I see noted in 2016 a non -res"&amp;"ponsible material accident when it was the consequences of hail his answer is the same!
")</f>
        <v>I just received my call for subscription +45% increase.
I went to see my advisor who cannot give me the reason according to him it is the seat that makes the prices ...
In addition when I ask him for an information statement I see noted in 2016 a non -responsible material accident when it was the consequences of hail his answer is the same!
</v>
      </c>
    </row>
    <row r="5084" ht="15.75" customHeight="1">
      <c r="A5084" s="1" t="s">
        <v>11260</v>
      </c>
      <c r="B5084" s="1" t="s">
        <v>11261</v>
      </c>
      <c r="C5084" s="1" t="s">
        <v>11262</v>
      </c>
      <c r="D5084" s="1" t="s">
        <v>11041</v>
      </c>
      <c r="E5084" s="1" t="s">
        <v>10</v>
      </c>
      <c r="F5084" s="1" t="str">
        <f>IFERROR(__xludf.DUMMYFUNCTION("GOOGLETRANSLATE(C5084,""fr"",""en"")"),"#VALUE!")</f>
        <v>#VALUE!</v>
      </c>
    </row>
    <row r="5085" ht="15.75" customHeight="1">
      <c r="A5085" s="1" t="s">
        <v>11263</v>
      </c>
      <c r="B5085" s="1" t="s">
        <v>11264</v>
      </c>
      <c r="C5085" s="1" t="s">
        <v>11265</v>
      </c>
      <c r="D5085" s="1" t="s">
        <v>11041</v>
      </c>
      <c r="E5085" s="1" t="s">
        <v>10</v>
      </c>
      <c r="F5085" s="1" t="str">
        <f>IFERROR(__xludf.DUMMYFUNCTION("GOOGLETRANSLATE(C5085,""fr"",""en"")"),"#VALUE!")</f>
        <v>#VALUE!</v>
      </c>
    </row>
    <row r="5086" ht="15.75" customHeight="1">
      <c r="A5086" s="1" t="s">
        <v>3960</v>
      </c>
      <c r="B5086" s="1" t="s">
        <v>11266</v>
      </c>
      <c r="C5086" s="1" t="s">
        <v>11267</v>
      </c>
      <c r="D5086" s="1" t="s">
        <v>11041</v>
      </c>
      <c r="E5086" s="1" t="s">
        <v>10</v>
      </c>
      <c r="F5086" s="1" t="str">
        <f>IFERROR(__xludf.DUMMYFUNCTION("GOOGLETRANSLATE(C5086,""fr"",""en"")"),"#VALUE!")</f>
        <v>#VALUE!</v>
      </c>
    </row>
    <row r="5087" ht="15.75" customHeight="1">
      <c r="A5087" s="1" t="s">
        <v>9279</v>
      </c>
      <c r="B5087" s="1" t="s">
        <v>11268</v>
      </c>
      <c r="C5087" s="1" t="s">
        <v>11269</v>
      </c>
      <c r="D5087" s="1" t="s">
        <v>11041</v>
      </c>
      <c r="E5087" s="1" t="s">
        <v>10</v>
      </c>
      <c r="F5087" s="1" t="str">
        <f>IFERROR(__xludf.DUMMYFUNCTION("GOOGLETRANSLATE(C5087,""fr"",""en"")"),"#VALUE!")</f>
        <v>#VALUE!</v>
      </c>
    </row>
    <row r="5088" ht="15.75" customHeight="1">
      <c r="A5088" s="1" t="s">
        <v>9282</v>
      </c>
      <c r="B5088" s="1" t="s">
        <v>11270</v>
      </c>
      <c r="C5088" s="1" t="s">
        <v>11271</v>
      </c>
      <c r="D5088" s="1" t="s">
        <v>11041</v>
      </c>
      <c r="E5088" s="1" t="s">
        <v>10</v>
      </c>
      <c r="F5088" s="1" t="str">
        <f>IFERROR(__xludf.DUMMYFUNCTION("GOOGLETRANSLATE(C5088,""fr"",""en"")"),"#VALUE!")</f>
        <v>#VALUE!</v>
      </c>
    </row>
    <row r="5089" ht="15.75" customHeight="1">
      <c r="A5089" s="1" t="s">
        <v>11272</v>
      </c>
      <c r="B5089" s="1" t="s">
        <v>11273</v>
      </c>
      <c r="C5089" s="1" t="s">
        <v>11274</v>
      </c>
      <c r="D5089" s="1" t="s">
        <v>11041</v>
      </c>
      <c r="E5089" s="1" t="s">
        <v>10</v>
      </c>
      <c r="F5089" s="1" t="str">
        <f>IFERROR(__xludf.DUMMYFUNCTION("GOOGLETRANSLATE(C5089,""fr"",""en"")"),"#VALUE!")</f>
        <v>#VALUE!</v>
      </c>
    </row>
    <row r="5090" ht="15.75" customHeight="1">
      <c r="A5090" s="1" t="s">
        <v>3991</v>
      </c>
      <c r="B5090" s="1" t="s">
        <v>11275</v>
      </c>
      <c r="C5090" s="1" t="s">
        <v>11276</v>
      </c>
      <c r="D5090" s="1" t="s">
        <v>11041</v>
      </c>
      <c r="E5090" s="1" t="s">
        <v>10</v>
      </c>
      <c r="F5090" s="1" t="str">
        <f>IFERROR(__xludf.DUMMYFUNCTION("GOOGLETRANSLATE(C5090,""fr"",""en"")"),"#VALUE!")</f>
        <v>#VALUE!</v>
      </c>
    </row>
    <row r="5091" ht="15.75" customHeight="1">
      <c r="A5091" s="1" t="s">
        <v>11277</v>
      </c>
      <c r="B5091" s="1" t="s">
        <v>11278</v>
      </c>
      <c r="C5091" s="1" t="s">
        <v>11279</v>
      </c>
      <c r="D5091" s="1" t="s">
        <v>11041</v>
      </c>
      <c r="E5091" s="1" t="s">
        <v>10</v>
      </c>
      <c r="F5091" s="1" t="str">
        <f>IFERROR(__xludf.DUMMYFUNCTION("GOOGLETRANSLATE(C5091,""fr"",""en"")"),"#VALUE!")</f>
        <v>#VALUE!</v>
      </c>
    </row>
    <row r="5092" ht="15.75" customHeight="1">
      <c r="A5092" s="1" t="s">
        <v>11277</v>
      </c>
      <c r="B5092" s="1" t="s">
        <v>11280</v>
      </c>
      <c r="C5092" s="1" t="s">
        <v>11281</v>
      </c>
      <c r="D5092" s="1" t="s">
        <v>11041</v>
      </c>
      <c r="E5092" s="1" t="s">
        <v>10</v>
      </c>
      <c r="F5092" s="1" t="str">
        <f>IFERROR(__xludf.DUMMYFUNCTION("GOOGLETRANSLATE(C5092,""fr"",""en"")"),"#VALUE!")</f>
        <v>#VALUE!</v>
      </c>
    </row>
    <row r="5093" ht="15.75" customHeight="1">
      <c r="A5093" s="1" t="s">
        <v>9389</v>
      </c>
      <c r="B5093" s="1" t="s">
        <v>11282</v>
      </c>
      <c r="C5093" s="1" t="s">
        <v>11283</v>
      </c>
      <c r="D5093" s="1" t="s">
        <v>11041</v>
      </c>
      <c r="E5093" s="1" t="s">
        <v>10</v>
      </c>
      <c r="F5093" s="1" t="str">
        <f>IFERROR(__xludf.DUMMYFUNCTION("GOOGLETRANSLATE(C5093,""fr"",""en"")"),"#VALUE!")</f>
        <v>#VALUE!</v>
      </c>
    </row>
    <row r="5094" ht="15.75" customHeight="1">
      <c r="A5094" s="1" t="s">
        <v>10382</v>
      </c>
      <c r="B5094" s="1" t="s">
        <v>11284</v>
      </c>
      <c r="C5094" s="1" t="s">
        <v>11285</v>
      </c>
      <c r="D5094" s="1" t="s">
        <v>11041</v>
      </c>
      <c r="E5094" s="1" t="s">
        <v>10</v>
      </c>
      <c r="F5094" s="1" t="str">
        <f>IFERROR(__xludf.DUMMYFUNCTION("GOOGLETRANSLATE(C5094,""fr"",""en"")"),"#VALUE!")</f>
        <v>#VALUE!</v>
      </c>
    </row>
    <row r="5095" ht="15.75" customHeight="1">
      <c r="A5095" s="1" t="s">
        <v>10382</v>
      </c>
      <c r="B5095" s="1" t="s">
        <v>11286</v>
      </c>
      <c r="C5095" s="1" t="s">
        <v>11287</v>
      </c>
      <c r="D5095" s="1" t="s">
        <v>11041</v>
      </c>
      <c r="E5095" s="1" t="s">
        <v>10</v>
      </c>
      <c r="F5095" s="1" t="str">
        <f>IFERROR(__xludf.DUMMYFUNCTION("GOOGLETRANSLATE(C5095,""fr"",""en"")"),"#VALUE!")</f>
        <v>#VALUE!</v>
      </c>
    </row>
    <row r="5096" ht="15.75" customHeight="1">
      <c r="A5096" s="1" t="s">
        <v>11288</v>
      </c>
      <c r="B5096" s="1" t="s">
        <v>11289</v>
      </c>
      <c r="C5096" s="1" t="s">
        <v>11290</v>
      </c>
      <c r="D5096" s="1" t="s">
        <v>11041</v>
      </c>
      <c r="E5096" s="1" t="s">
        <v>10</v>
      </c>
      <c r="F5096" s="1" t="str">
        <f>IFERROR(__xludf.DUMMYFUNCTION("GOOGLETRANSLATE(C5096,""fr"",""en"")"),"#VALUE!")</f>
        <v>#VALUE!</v>
      </c>
    </row>
    <row r="5097" ht="15.75" customHeight="1">
      <c r="A5097" s="1" t="s">
        <v>9466</v>
      </c>
      <c r="B5097" s="1" t="s">
        <v>11291</v>
      </c>
      <c r="C5097" s="1" t="s">
        <v>11292</v>
      </c>
      <c r="D5097" s="1" t="s">
        <v>11041</v>
      </c>
      <c r="E5097" s="1" t="s">
        <v>10</v>
      </c>
      <c r="F5097" s="1" t="str">
        <f>IFERROR(__xludf.DUMMYFUNCTION("GOOGLETRANSLATE(C5097,""fr"",""en"")"),"#VALUE!")</f>
        <v>#VALUE!</v>
      </c>
    </row>
    <row r="5098" ht="15.75" customHeight="1">
      <c r="A5098" s="1" t="s">
        <v>9488</v>
      </c>
      <c r="B5098" s="1" t="s">
        <v>11293</v>
      </c>
      <c r="C5098" s="1" t="s">
        <v>11294</v>
      </c>
      <c r="D5098" s="1" t="s">
        <v>11041</v>
      </c>
      <c r="E5098" s="1" t="s">
        <v>10</v>
      </c>
      <c r="F5098" s="1" t="str">
        <f>IFERROR(__xludf.DUMMYFUNCTION("GOOGLETRANSLATE(C5098,""fr"",""en"")"),"#VALUE!")</f>
        <v>#VALUE!</v>
      </c>
    </row>
    <row r="5099" ht="15.75" customHeight="1">
      <c r="A5099" s="1" t="s">
        <v>11295</v>
      </c>
      <c r="B5099" s="1" t="s">
        <v>11242</v>
      </c>
      <c r="C5099" s="1" t="s">
        <v>11296</v>
      </c>
      <c r="D5099" s="1" t="s">
        <v>11041</v>
      </c>
      <c r="E5099" s="1" t="s">
        <v>10</v>
      </c>
      <c r="F5099" s="1" t="str">
        <f>IFERROR(__xludf.DUMMYFUNCTION("GOOGLETRANSLATE(C5099,""fr"",""en"")"),"#VALUE!")</f>
        <v>#VALUE!</v>
      </c>
    </row>
    <row r="5100" ht="15.75" customHeight="1">
      <c r="A5100" s="1" t="s">
        <v>4120</v>
      </c>
      <c r="B5100" s="1" t="s">
        <v>11297</v>
      </c>
      <c r="C5100" s="1" t="s">
        <v>11298</v>
      </c>
      <c r="D5100" s="1" t="s">
        <v>11041</v>
      </c>
      <c r="E5100" s="1" t="s">
        <v>10</v>
      </c>
      <c r="F5100" s="1" t="str">
        <f>IFERROR(__xludf.DUMMYFUNCTION("GOOGLETRANSLATE(C5100,""fr"",""en"")"),"#VALUE!")</f>
        <v>#VALUE!</v>
      </c>
    </row>
    <row r="5101" ht="15.75" customHeight="1">
      <c r="A5101" s="1" t="s">
        <v>9507</v>
      </c>
      <c r="B5101" s="1" t="s">
        <v>11299</v>
      </c>
      <c r="C5101" s="1" t="s">
        <v>11300</v>
      </c>
      <c r="D5101" s="1" t="s">
        <v>11041</v>
      </c>
      <c r="E5101" s="1" t="s">
        <v>10</v>
      </c>
      <c r="F5101" s="1" t="str">
        <f>IFERROR(__xludf.DUMMYFUNCTION("GOOGLETRANSLATE(C5101,""fr"",""en"")"),"#VALUE!")</f>
        <v>#VALUE!</v>
      </c>
    </row>
    <row r="5102" ht="15.75" customHeight="1">
      <c r="A5102" s="1" t="s">
        <v>4126</v>
      </c>
      <c r="B5102" s="1" t="s">
        <v>11301</v>
      </c>
      <c r="C5102" s="1" t="s">
        <v>11302</v>
      </c>
      <c r="D5102" s="1" t="s">
        <v>11041</v>
      </c>
      <c r="E5102" s="1" t="s">
        <v>10</v>
      </c>
      <c r="F5102" s="1" t="str">
        <f>IFERROR(__xludf.DUMMYFUNCTION("GOOGLETRANSLATE(C5102,""fr"",""en"")"),"#VALUE!")</f>
        <v>#VALUE!</v>
      </c>
    </row>
    <row r="5103" ht="15.75" customHeight="1">
      <c r="A5103" s="1" t="s">
        <v>9526</v>
      </c>
      <c r="B5103" s="1" t="s">
        <v>11303</v>
      </c>
      <c r="C5103" s="1" t="s">
        <v>11304</v>
      </c>
      <c r="D5103" s="1" t="s">
        <v>11041</v>
      </c>
      <c r="E5103" s="1" t="s">
        <v>10</v>
      </c>
      <c r="F5103" s="1" t="str">
        <f>IFERROR(__xludf.DUMMYFUNCTION("GOOGLETRANSLATE(C5103,""fr"",""en"")"),"#VALUE!")</f>
        <v>#VALUE!</v>
      </c>
    </row>
    <row r="5104" ht="15.75" customHeight="1">
      <c r="A5104" s="1" t="s">
        <v>11305</v>
      </c>
      <c r="B5104" s="1" t="s">
        <v>11306</v>
      </c>
      <c r="C5104" s="1" t="s">
        <v>11307</v>
      </c>
      <c r="D5104" s="1" t="s">
        <v>11041</v>
      </c>
      <c r="E5104" s="1" t="s">
        <v>10</v>
      </c>
      <c r="F5104" s="1" t="str">
        <f>IFERROR(__xludf.DUMMYFUNCTION("GOOGLETRANSLATE(C5104,""fr"",""en"")"),"#VALUE!")</f>
        <v>#VALUE!</v>
      </c>
    </row>
    <row r="5105" ht="15.75" customHeight="1">
      <c r="A5105" s="1" t="s">
        <v>11305</v>
      </c>
      <c r="B5105" s="1" t="s">
        <v>11308</v>
      </c>
      <c r="C5105" s="1" t="s">
        <v>11309</v>
      </c>
      <c r="D5105" s="1" t="s">
        <v>11041</v>
      </c>
      <c r="E5105" s="1" t="s">
        <v>10</v>
      </c>
      <c r="F5105" s="1" t="str">
        <f>IFERROR(__xludf.DUMMYFUNCTION("GOOGLETRANSLATE(C5105,""fr"",""en"")"),"#VALUE!")</f>
        <v>#VALUE!</v>
      </c>
    </row>
    <row r="5106" ht="15.75" customHeight="1">
      <c r="A5106" s="1" t="s">
        <v>11310</v>
      </c>
      <c r="B5106" s="1" t="s">
        <v>11311</v>
      </c>
      <c r="C5106" s="1" t="s">
        <v>11312</v>
      </c>
      <c r="D5106" s="1" t="s">
        <v>11041</v>
      </c>
      <c r="E5106" s="1" t="s">
        <v>10</v>
      </c>
      <c r="F5106" s="1" t="str">
        <f>IFERROR(__xludf.DUMMYFUNCTION("GOOGLETRANSLATE(C5106,""fr"",""en"")"),"#VALUE!")</f>
        <v>#VALUE!</v>
      </c>
    </row>
    <row r="5107" ht="15.75" customHeight="1">
      <c r="A5107" s="1" t="s">
        <v>11313</v>
      </c>
      <c r="B5107" s="1" t="s">
        <v>11314</v>
      </c>
      <c r="C5107" s="1" t="s">
        <v>11315</v>
      </c>
      <c r="D5107" s="1" t="s">
        <v>11041</v>
      </c>
      <c r="E5107" s="1" t="s">
        <v>10</v>
      </c>
      <c r="F5107" s="1" t="str">
        <f>IFERROR(__xludf.DUMMYFUNCTION("GOOGLETRANSLATE(C5107,""fr"",""en"")"),"#VALUE!")</f>
        <v>#VALUE!</v>
      </c>
    </row>
    <row r="5108" ht="15.75" customHeight="1">
      <c r="A5108" s="1" t="s">
        <v>11316</v>
      </c>
      <c r="B5108" s="1" t="s">
        <v>11317</v>
      </c>
      <c r="C5108" s="1" t="s">
        <v>11318</v>
      </c>
      <c r="D5108" s="1" t="s">
        <v>11319</v>
      </c>
      <c r="E5108" s="1" t="s">
        <v>10</v>
      </c>
      <c r="F5108" s="1" t="str">
        <f>IFERROR(__xludf.DUMMYFUNCTION("GOOGLETRANSLATE(C5108,""fr"",""en"")"),"#VALUE!")</f>
        <v>#VALUE!</v>
      </c>
    </row>
    <row r="5109" ht="15.75" customHeight="1">
      <c r="A5109" s="1" t="s">
        <v>287</v>
      </c>
      <c r="B5109" s="1" t="s">
        <v>11320</v>
      </c>
      <c r="C5109" s="1" t="s">
        <v>11321</v>
      </c>
      <c r="D5109" s="1" t="s">
        <v>11319</v>
      </c>
      <c r="E5109" s="1" t="s">
        <v>10</v>
      </c>
      <c r="F5109" s="1" t="str">
        <f>IFERROR(__xludf.DUMMYFUNCTION("GOOGLETRANSLATE(C5109,""fr"",""en"")"),"#VALUE!")</f>
        <v>#VALUE!</v>
      </c>
    </row>
    <row r="5110" ht="15.75" customHeight="1">
      <c r="A5110" s="1" t="s">
        <v>835</v>
      </c>
      <c r="B5110" s="1" t="s">
        <v>11322</v>
      </c>
      <c r="C5110" s="1" t="s">
        <v>11323</v>
      </c>
      <c r="D5110" s="1" t="s">
        <v>11319</v>
      </c>
      <c r="E5110" s="1" t="s">
        <v>10</v>
      </c>
      <c r="F5110" s="1" t="str">
        <f>IFERROR(__xludf.DUMMYFUNCTION("GOOGLETRANSLATE(C5110,""fr"",""en"")"),"#VALUE!")</f>
        <v>#VALUE!</v>
      </c>
    </row>
    <row r="5111" ht="15.75" customHeight="1">
      <c r="A5111" s="1" t="s">
        <v>892</v>
      </c>
      <c r="B5111" s="1" t="s">
        <v>11324</v>
      </c>
      <c r="C5111" s="1" t="s">
        <v>11325</v>
      </c>
      <c r="D5111" s="1" t="s">
        <v>11319</v>
      </c>
      <c r="E5111" s="1" t="s">
        <v>10</v>
      </c>
      <c r="F5111" s="1" t="str">
        <f>IFERROR(__xludf.DUMMYFUNCTION("GOOGLETRANSLATE(C5111,""fr"",""en"")"),"#VALUE!")</f>
        <v>#VALUE!</v>
      </c>
    </row>
    <row r="5112" ht="15.75" customHeight="1">
      <c r="A5112" s="1" t="s">
        <v>1084</v>
      </c>
      <c r="B5112" s="1" t="s">
        <v>11326</v>
      </c>
      <c r="C5112" s="1" t="s">
        <v>11327</v>
      </c>
      <c r="D5112" s="1" t="s">
        <v>11319</v>
      </c>
      <c r="E5112" s="1" t="s">
        <v>10</v>
      </c>
      <c r="F5112" s="1" t="str">
        <f>IFERROR(__xludf.DUMMYFUNCTION("GOOGLETRANSLATE(C5112,""fr"",""en"")"),"#VALUE!")</f>
        <v>#VALUE!</v>
      </c>
    </row>
    <row r="5113" ht="15.75" customHeight="1">
      <c r="A5113" s="1" t="s">
        <v>1143</v>
      </c>
      <c r="B5113" s="1" t="s">
        <v>11328</v>
      </c>
      <c r="C5113" s="1" t="s">
        <v>11329</v>
      </c>
      <c r="D5113" s="1" t="s">
        <v>11319</v>
      </c>
      <c r="E5113" s="1" t="s">
        <v>10</v>
      </c>
      <c r="F5113" s="1" t="str">
        <f>IFERROR(__xludf.DUMMYFUNCTION("GOOGLETRANSLATE(C5113,""fr"",""en"")"),"#VALUE!")</f>
        <v>#VALUE!</v>
      </c>
    </row>
    <row r="5114" ht="15.75" customHeight="1">
      <c r="A5114" s="1" t="s">
        <v>1156</v>
      </c>
      <c r="B5114" s="1" t="s">
        <v>11330</v>
      </c>
      <c r="C5114" s="1" t="s">
        <v>11331</v>
      </c>
      <c r="D5114" s="1" t="s">
        <v>11319</v>
      </c>
      <c r="E5114" s="1" t="s">
        <v>10</v>
      </c>
      <c r="F5114" s="1" t="str">
        <f>IFERROR(__xludf.DUMMYFUNCTION("GOOGLETRANSLATE(C5114,""fr"",""en"")"),"#VALUE!")</f>
        <v>#VALUE!</v>
      </c>
    </row>
    <row r="5115" ht="15.75" customHeight="1">
      <c r="A5115" s="1" t="s">
        <v>6031</v>
      </c>
      <c r="B5115" s="1" t="s">
        <v>11332</v>
      </c>
      <c r="C5115" s="1" t="s">
        <v>11333</v>
      </c>
      <c r="D5115" s="1" t="s">
        <v>11319</v>
      </c>
      <c r="E5115" s="1" t="s">
        <v>10</v>
      </c>
      <c r="F5115" s="1" t="str">
        <f>IFERROR(__xludf.DUMMYFUNCTION("GOOGLETRANSLATE(C5115,""fr"",""en"")"),"#VALUE!")</f>
        <v>#VALUE!</v>
      </c>
    </row>
    <row r="5116" ht="15.75" customHeight="1">
      <c r="A5116" s="1" t="s">
        <v>1625</v>
      </c>
      <c r="B5116" s="1" t="s">
        <v>11334</v>
      </c>
      <c r="C5116" s="1" t="s">
        <v>11335</v>
      </c>
      <c r="D5116" s="1" t="s">
        <v>11319</v>
      </c>
      <c r="E5116" s="1" t="s">
        <v>10</v>
      </c>
      <c r="F5116" s="1" t="str">
        <f>IFERROR(__xludf.DUMMYFUNCTION("GOOGLETRANSLATE(C5116,""fr"",""en"")"),"#VALUE!")</f>
        <v>#VALUE!</v>
      </c>
    </row>
    <row r="5117" ht="15.75" customHeight="1">
      <c r="A5117" s="1" t="s">
        <v>1652</v>
      </c>
      <c r="B5117" s="1" t="s">
        <v>11336</v>
      </c>
      <c r="C5117" s="1" t="s">
        <v>11337</v>
      </c>
      <c r="D5117" s="1" t="s">
        <v>11319</v>
      </c>
      <c r="E5117" s="1" t="s">
        <v>10</v>
      </c>
      <c r="F5117" s="1" t="str">
        <f>IFERROR(__xludf.DUMMYFUNCTION("GOOGLETRANSLATE(C5117,""fr"",""en"")"),"#VALUE!")</f>
        <v>#VALUE!</v>
      </c>
    </row>
    <row r="5118" ht="15.75" customHeight="1">
      <c r="A5118" s="1" t="s">
        <v>1677</v>
      </c>
      <c r="B5118" s="1" t="s">
        <v>11338</v>
      </c>
      <c r="C5118" s="1" t="s">
        <v>11339</v>
      </c>
      <c r="D5118" s="1" t="s">
        <v>11319</v>
      </c>
      <c r="E5118" s="1" t="s">
        <v>10</v>
      </c>
      <c r="F5118" s="1" t="str">
        <f>IFERROR(__xludf.DUMMYFUNCTION("GOOGLETRANSLATE(C5118,""fr"",""en"")"),"After two accidents that have not been my fault and being assured of all risks, this dear group still allows itself to end my contract, you find it normal at the price or are the contributions….
What society do we live in?
We have never encountered a prob"&amp;"lem like that with the old insurance….
But now those are big groups and of course there is only the money that counts.
On the other hand to offer options with a surplus contribution, they are number 1")</f>
        <v>After two accidents that have not been my fault and being assured of all risks, this dear group still allows itself to end my contract, you find it normal at the price or are the contributions….
What society do we live in?
We have never encountered a problem like that with the old insurance….
But now those are big groups and of course there is only the money that counts.
On the other hand to offer options with a surplus contribution, they are number 1</v>
      </c>
    </row>
    <row r="5119" ht="15.75" customHeight="1">
      <c r="A5119" s="1" t="s">
        <v>1765</v>
      </c>
      <c r="B5119" s="1" t="s">
        <v>11340</v>
      </c>
      <c r="C5119" s="1" t="s">
        <v>11341</v>
      </c>
      <c r="D5119" s="1" t="s">
        <v>11319</v>
      </c>
      <c r="E5119" s="1" t="s">
        <v>10</v>
      </c>
      <c r="F5119" s="1" t="str">
        <f>IFERROR(__xludf.DUMMYFUNCTION("GOOGLETRANSLATE(C5119,""fr"",""en"")"),"#VALUE!")</f>
        <v>#VALUE!</v>
      </c>
    </row>
    <row r="5120" ht="15.75" customHeight="1">
      <c r="A5120" s="1" t="s">
        <v>2362</v>
      </c>
      <c r="B5120" s="1" t="s">
        <v>11342</v>
      </c>
      <c r="C5120" s="1" t="s">
        <v>11343</v>
      </c>
      <c r="D5120" s="1" t="s">
        <v>11319</v>
      </c>
      <c r="E5120" s="1" t="s">
        <v>10</v>
      </c>
      <c r="F5120" s="1" t="str">
        <f>IFERROR(__xludf.DUMMYFUNCTION("GOOGLETRANSLATE(C5120,""fr"",""en"")"),"#VALUE!")</f>
        <v>#VALUE!</v>
      </c>
    </row>
    <row r="5121" ht="15.75" customHeight="1">
      <c r="A5121" s="1" t="s">
        <v>2396</v>
      </c>
      <c r="B5121" s="1" t="s">
        <v>11344</v>
      </c>
      <c r="C5121" s="1" t="s">
        <v>11345</v>
      </c>
      <c r="D5121" s="1" t="s">
        <v>11319</v>
      </c>
      <c r="E5121" s="1" t="s">
        <v>10</v>
      </c>
      <c r="F5121" s="1" t="str">
        <f>IFERROR(__xludf.DUMMYFUNCTION("GOOGLETRANSLATE(C5121,""fr"",""en"")"),"#VALUE!")</f>
        <v>#VALUE!</v>
      </c>
    </row>
    <row r="5122" ht="15.75" customHeight="1">
      <c r="A5122" s="1" t="s">
        <v>2474</v>
      </c>
      <c r="B5122" s="1" t="s">
        <v>11346</v>
      </c>
      <c r="C5122" s="1" t="s">
        <v>11347</v>
      </c>
      <c r="D5122" s="1" t="s">
        <v>11319</v>
      </c>
      <c r="E5122" s="1" t="s">
        <v>10</v>
      </c>
      <c r="F5122" s="1" t="str">
        <f>IFERROR(__xludf.DUMMYFUNCTION("GOOGLETRANSLATE(C5122,""fr"",""en"")"),"#VALUE!")</f>
        <v>#VALUE!</v>
      </c>
    </row>
    <row r="5123" ht="15.75" customHeight="1">
      <c r="A5123" s="1" t="s">
        <v>2935</v>
      </c>
      <c r="B5123" s="1" t="s">
        <v>11348</v>
      </c>
      <c r="C5123" s="1" t="s">
        <v>11349</v>
      </c>
      <c r="D5123" s="1" t="s">
        <v>11319</v>
      </c>
      <c r="E5123" s="1" t="s">
        <v>10</v>
      </c>
      <c r="F5123" s="1" t="str">
        <f>IFERROR(__xludf.DUMMYFUNCTION("GOOGLETRANSLATE(C5123,""fr"",""en"")"),"#VALUE!")</f>
        <v>#VALUE!</v>
      </c>
    </row>
    <row r="5124" ht="15.75" customHeight="1">
      <c r="A5124" s="1" t="s">
        <v>2980</v>
      </c>
      <c r="B5124" s="1" t="s">
        <v>11350</v>
      </c>
      <c r="C5124" s="1" t="s">
        <v>11351</v>
      </c>
      <c r="D5124" s="1" t="s">
        <v>11319</v>
      </c>
      <c r="E5124" s="1" t="s">
        <v>10</v>
      </c>
      <c r="F5124" s="1" t="str">
        <f>IFERROR(__xludf.DUMMYFUNCTION("GOOGLETRANSLATE(C5124,""fr"",""en"")"),"#VALUE!")</f>
        <v>#VALUE!</v>
      </c>
    </row>
    <row r="5125" ht="15.75" customHeight="1">
      <c r="A5125" s="1" t="s">
        <v>7596</v>
      </c>
      <c r="B5125" s="1" t="s">
        <v>11352</v>
      </c>
      <c r="C5125" s="1" t="s">
        <v>11353</v>
      </c>
      <c r="D5125" s="1" t="s">
        <v>11319</v>
      </c>
      <c r="E5125" s="1" t="s">
        <v>10</v>
      </c>
      <c r="F5125" s="1" t="str">
        <f>IFERROR(__xludf.DUMMYFUNCTION("GOOGLETRANSLATE(C5125,""fr"",""en"")"),"#VALUE!")</f>
        <v>#VALUE!</v>
      </c>
    </row>
    <row r="5126" ht="15.75" customHeight="1">
      <c r="A5126" s="1" t="s">
        <v>7737</v>
      </c>
      <c r="B5126" s="1" t="s">
        <v>11354</v>
      </c>
      <c r="C5126" s="1" t="s">
        <v>11355</v>
      </c>
      <c r="D5126" s="1" t="s">
        <v>11319</v>
      </c>
      <c r="E5126" s="1" t="s">
        <v>10</v>
      </c>
      <c r="F5126" s="1" t="str">
        <f>IFERROR(__xludf.DUMMYFUNCTION("GOOGLETRANSLATE(C5126,""fr"",""en"")"),"Very good insurance, friendly welcome from advisers, no problem for supporting reimbursements that are made directly from the repairer, I strongly recommend this insurance mutual.")</f>
        <v>Very good insurance, friendly welcome from advisers, no problem for supporting reimbursements that are made directly from the repairer, I strongly recommend this insurance mutual.</v>
      </c>
    </row>
    <row r="5127" ht="15.75" customHeight="1">
      <c r="A5127" s="1" t="s">
        <v>7853</v>
      </c>
      <c r="B5127" s="1" t="s">
        <v>11356</v>
      </c>
      <c r="C5127" s="1" t="s">
        <v>11357</v>
      </c>
      <c r="D5127" s="1" t="s">
        <v>11319</v>
      </c>
      <c r="E5127" s="1" t="s">
        <v>10</v>
      </c>
      <c r="F5127" s="1" t="str">
        <f>IFERROR(__xludf.DUMMYFUNCTION("GOOGLETRANSLATE(C5127,""fr"",""en"")"),"#VALUE!")</f>
        <v>#VALUE!</v>
      </c>
    </row>
    <row r="5128" ht="15.75" customHeight="1">
      <c r="A5128" s="1" t="s">
        <v>3051</v>
      </c>
      <c r="B5128" s="1" t="s">
        <v>11358</v>
      </c>
      <c r="C5128" s="1" t="s">
        <v>11359</v>
      </c>
      <c r="D5128" s="1" t="s">
        <v>11319</v>
      </c>
      <c r="E5128" s="1" t="s">
        <v>10</v>
      </c>
      <c r="F5128" s="1" t="str">
        <f>IFERROR(__xludf.DUMMYFUNCTION("GOOGLETRANSLATE(C5128,""fr"",""en"")"),"#VALUE!")</f>
        <v>#VALUE!</v>
      </c>
    </row>
    <row r="5129" ht="15.75" customHeight="1">
      <c r="A5129" s="1" t="s">
        <v>10794</v>
      </c>
      <c r="B5129" s="1" t="s">
        <v>11360</v>
      </c>
      <c r="C5129" s="1" t="s">
        <v>11361</v>
      </c>
      <c r="D5129" s="1" t="s">
        <v>11319</v>
      </c>
      <c r="E5129" s="1" t="s">
        <v>10</v>
      </c>
      <c r="F5129" s="1" t="str">
        <f>IFERROR(__xludf.DUMMYFUNCTION("GOOGLETRANSLATE(C5129,""fr"",""en"")"),"#VALUE!")</f>
        <v>#VALUE!</v>
      </c>
    </row>
    <row r="5130" ht="15.75" customHeight="1">
      <c r="A5130" s="1" t="s">
        <v>3084</v>
      </c>
      <c r="B5130" s="1" t="s">
        <v>11362</v>
      </c>
      <c r="C5130" s="1" t="s">
        <v>11363</v>
      </c>
      <c r="D5130" s="1" t="s">
        <v>11319</v>
      </c>
      <c r="E5130" s="1" t="s">
        <v>10</v>
      </c>
      <c r="F5130" s="1" t="str">
        <f>IFERROR(__xludf.DUMMYFUNCTION("GOOGLETRANSLATE(C5130,""fr"",""en"")"),"#VALUE!")</f>
        <v>#VALUE!</v>
      </c>
    </row>
    <row r="5131" ht="15.75" customHeight="1">
      <c r="A5131" s="1" t="s">
        <v>3106</v>
      </c>
      <c r="B5131" s="1" t="s">
        <v>11364</v>
      </c>
      <c r="C5131" s="1" t="s">
        <v>11365</v>
      </c>
      <c r="D5131" s="1" t="s">
        <v>11319</v>
      </c>
      <c r="E5131" s="1" t="s">
        <v>10</v>
      </c>
      <c r="F5131" s="1" t="str">
        <f>IFERROR(__xludf.DUMMYFUNCTION("GOOGLETRANSLATE(C5131,""fr"",""en"")"),"#VALUE!")</f>
        <v>#VALUE!</v>
      </c>
    </row>
    <row r="5132" ht="15.75" customHeight="1">
      <c r="A5132" s="1" t="s">
        <v>11366</v>
      </c>
      <c r="B5132" s="1" t="s">
        <v>11367</v>
      </c>
      <c r="C5132" s="1" t="s">
        <v>11368</v>
      </c>
      <c r="D5132" s="1" t="s">
        <v>11319</v>
      </c>
      <c r="E5132" s="1" t="s">
        <v>10</v>
      </c>
      <c r="F5132" s="1" t="str">
        <f>IFERROR(__xludf.DUMMYFUNCTION("GOOGLETRANSLATE(C5132,""fr"",""en"")"),"#VALUE!")</f>
        <v>#VALUE!</v>
      </c>
    </row>
    <row r="5133" ht="15.75" customHeight="1">
      <c r="A5133" s="1" t="s">
        <v>11369</v>
      </c>
      <c r="B5133" s="1" t="s">
        <v>11370</v>
      </c>
      <c r="C5133" s="1" t="s">
        <v>11371</v>
      </c>
      <c r="D5133" s="1" t="s">
        <v>11319</v>
      </c>
      <c r="E5133" s="1" t="s">
        <v>10</v>
      </c>
      <c r="F5133" s="1" t="str">
        <f>IFERROR(__xludf.DUMMYFUNCTION("GOOGLETRANSLATE(C5133,""fr"",""en"")"),"#VALUE!")</f>
        <v>#VALUE!</v>
      </c>
    </row>
    <row r="5134" ht="15.75" customHeight="1">
      <c r="A5134" s="1" t="s">
        <v>11093</v>
      </c>
      <c r="B5134" s="1" t="s">
        <v>11372</v>
      </c>
      <c r="C5134" s="1" t="s">
        <v>11373</v>
      </c>
      <c r="D5134" s="1" t="s">
        <v>11319</v>
      </c>
      <c r="E5134" s="1" t="s">
        <v>10</v>
      </c>
      <c r="F5134" s="1" t="str">
        <f>IFERROR(__xludf.DUMMYFUNCTION("GOOGLETRANSLATE(C5134,""fr"",""en"")"),"#VALUE!")</f>
        <v>#VALUE!</v>
      </c>
    </row>
    <row r="5135" ht="15.75" customHeight="1">
      <c r="A5135" s="1" t="s">
        <v>3139</v>
      </c>
      <c r="B5135" s="1" t="s">
        <v>11374</v>
      </c>
      <c r="C5135" s="1" t="s">
        <v>11375</v>
      </c>
      <c r="D5135" s="1" t="s">
        <v>11319</v>
      </c>
      <c r="E5135" s="1" t="s">
        <v>10</v>
      </c>
      <c r="F5135" s="1" t="str">
        <f>IFERROR(__xludf.DUMMYFUNCTION("GOOGLETRANSLATE(C5135,""fr"",""en"")"),"#VALUE!")</f>
        <v>#VALUE!</v>
      </c>
    </row>
    <row r="5136" ht="15.75" customHeight="1">
      <c r="A5136" s="1" t="s">
        <v>10815</v>
      </c>
      <c r="B5136" s="1" t="s">
        <v>11376</v>
      </c>
      <c r="C5136" s="1" t="s">
        <v>11377</v>
      </c>
      <c r="D5136" s="1" t="s">
        <v>11319</v>
      </c>
      <c r="E5136" s="1" t="s">
        <v>10</v>
      </c>
      <c r="F5136" s="1" t="str">
        <f>IFERROR(__xludf.DUMMYFUNCTION("GOOGLETRANSLATE(C5136,""fr"",""en"")"),"#VALUE!")</f>
        <v>#VALUE!</v>
      </c>
    </row>
    <row r="5137" ht="15.75" customHeight="1">
      <c r="A5137" s="1" t="s">
        <v>10562</v>
      </c>
      <c r="B5137" s="1" t="s">
        <v>11378</v>
      </c>
      <c r="C5137" s="1" t="s">
        <v>11379</v>
      </c>
      <c r="D5137" s="1" t="s">
        <v>11319</v>
      </c>
      <c r="E5137" s="1" t="s">
        <v>10</v>
      </c>
      <c r="F5137" s="1" t="str">
        <f>IFERROR(__xludf.DUMMYFUNCTION("GOOGLETRANSLATE(C5137,""fr"",""en"")"),"#VALUE!")</f>
        <v>#VALUE!</v>
      </c>
    </row>
    <row r="5138" ht="15.75" customHeight="1">
      <c r="A5138" s="1" t="s">
        <v>10103</v>
      </c>
      <c r="B5138" s="1" t="s">
        <v>11380</v>
      </c>
      <c r="C5138" s="1" t="s">
        <v>11381</v>
      </c>
      <c r="D5138" s="1" t="s">
        <v>11319</v>
      </c>
      <c r="E5138" s="1" t="s">
        <v>10</v>
      </c>
      <c r="F5138" s="1" t="str">
        <f>IFERROR(__xludf.DUMMYFUNCTION("GOOGLETRANSLATE(C5138,""fr"",""en"")"),"#VALUE!")</f>
        <v>#VALUE!</v>
      </c>
    </row>
    <row r="5139" ht="15.75" customHeight="1">
      <c r="A5139" s="1" t="s">
        <v>11096</v>
      </c>
      <c r="B5139" s="1" t="s">
        <v>11382</v>
      </c>
      <c r="C5139" s="1" t="s">
        <v>11383</v>
      </c>
      <c r="D5139" s="1" t="s">
        <v>11319</v>
      </c>
      <c r="E5139" s="1" t="s">
        <v>10</v>
      </c>
      <c r="F5139" s="1" t="str">
        <f>IFERROR(__xludf.DUMMYFUNCTION("GOOGLETRANSLATE(C5139,""fr"",""en"")"),"#VALUE!")</f>
        <v>#VALUE!</v>
      </c>
    </row>
    <row r="5140" ht="15.75" customHeight="1">
      <c r="A5140" s="1" t="s">
        <v>11096</v>
      </c>
      <c r="B5140" s="1" t="s">
        <v>11384</v>
      </c>
      <c r="C5140" s="1" t="s">
        <v>11385</v>
      </c>
      <c r="D5140" s="1" t="s">
        <v>11319</v>
      </c>
      <c r="E5140" s="1" t="s">
        <v>10</v>
      </c>
      <c r="F5140" s="1" t="str">
        <f>IFERROR(__xludf.DUMMYFUNCTION("GOOGLETRANSLATE(C5140,""fr"",""en"")"),"#VALUE!")</f>
        <v>#VALUE!</v>
      </c>
    </row>
    <row r="5141" ht="15.75" customHeight="1">
      <c r="A5141" s="1" t="s">
        <v>11096</v>
      </c>
      <c r="B5141" s="1" t="s">
        <v>11386</v>
      </c>
      <c r="C5141" s="1" t="s">
        <v>11387</v>
      </c>
      <c r="D5141" s="1" t="s">
        <v>11319</v>
      </c>
      <c r="E5141" s="1" t="s">
        <v>10</v>
      </c>
      <c r="F5141" s="1" t="str">
        <f>IFERROR(__xludf.DUMMYFUNCTION("GOOGLETRANSLATE(C5141,""fr"",""en"")"),"Customer for 20 years, without accident, bonus 50% for + 10 years, and winner bonuses. I had the toupet to ask them, following almost immobilization of my vehicle (containment imposed following the COVID19, a small discount on my deadline. (While some com"&amp;"panies have done it automatically). = Blackmail: ""Yes , but if you increase the coverage of your home police. ""Gentlemen, it will not be the other or the other, I will see elsewhere!")</f>
        <v>Customer for 20 years, without accident, bonus 50% for + 10 years, and winner bonuses. I had the toupet to ask them, following almost immobilization of my vehicle (containment imposed following the COVID19, a small discount on my deadline. (While some companies have done it automatically). = Blackmail: "Yes , but if you increase the coverage of your home police. "Gentlemen, it will not be the other or the other, I will see elsewhere!</v>
      </c>
    </row>
    <row r="5142" ht="15.75" customHeight="1">
      <c r="A5142" s="1" t="s">
        <v>8249</v>
      </c>
      <c r="B5142" s="1" t="s">
        <v>11388</v>
      </c>
      <c r="C5142" s="1" t="s">
        <v>11389</v>
      </c>
      <c r="D5142" s="1" t="s">
        <v>11319</v>
      </c>
      <c r="E5142" s="1" t="s">
        <v>10</v>
      </c>
      <c r="F5142" s="1" t="str">
        <f>IFERROR(__xludf.DUMMYFUNCTION("GOOGLETRANSLATE(C5142,""fr"",""en"")"),"#VALUE!")</f>
        <v>#VALUE!</v>
      </c>
    </row>
    <row r="5143" ht="15.75" customHeight="1">
      <c r="A5143" s="1" t="s">
        <v>3164</v>
      </c>
      <c r="B5143" s="1" t="s">
        <v>11390</v>
      </c>
      <c r="C5143" s="1" t="s">
        <v>11391</v>
      </c>
      <c r="D5143" s="1" t="s">
        <v>11319</v>
      </c>
      <c r="E5143" s="1" t="s">
        <v>10</v>
      </c>
      <c r="F5143" s="1" t="str">
        <f>IFERROR(__xludf.DUMMYFUNCTION("GOOGLETRANSLATE(C5143,""fr"",""en"")"),"#VALUE!")</f>
        <v>#VALUE!</v>
      </c>
    </row>
    <row r="5144" ht="15.75" customHeight="1">
      <c r="A5144" s="1" t="s">
        <v>8262</v>
      </c>
      <c r="B5144" s="1" t="s">
        <v>11392</v>
      </c>
      <c r="C5144" s="1" t="s">
        <v>11393</v>
      </c>
      <c r="D5144" s="1" t="s">
        <v>11319</v>
      </c>
      <c r="E5144" s="1" t="s">
        <v>10</v>
      </c>
      <c r="F5144" s="1" t="str">
        <f>IFERROR(__xludf.DUMMYFUNCTION("GOOGLETRANSLATE(C5144,""fr"",""en"")"),"#VALUE!")</f>
        <v>#VALUE!</v>
      </c>
    </row>
    <row r="5145" ht="15.75" customHeight="1">
      <c r="A5145" s="1" t="s">
        <v>8265</v>
      </c>
      <c r="B5145" s="1" t="s">
        <v>11394</v>
      </c>
      <c r="C5145" s="1" t="s">
        <v>11395</v>
      </c>
      <c r="D5145" s="1" t="s">
        <v>11319</v>
      </c>
      <c r="E5145" s="1" t="s">
        <v>10</v>
      </c>
      <c r="F5145" s="1" t="str">
        <f>IFERROR(__xludf.DUMMYFUNCTION("GOOGLETRANSLATE(C5145,""fr"",""en"")"),"#VALUE!")</f>
        <v>#VALUE!</v>
      </c>
    </row>
    <row r="5146" ht="15.75" customHeight="1">
      <c r="A5146" s="1" t="s">
        <v>3174</v>
      </c>
      <c r="B5146" s="1" t="s">
        <v>11396</v>
      </c>
      <c r="C5146" s="1" t="s">
        <v>11397</v>
      </c>
      <c r="D5146" s="1" t="s">
        <v>11319</v>
      </c>
      <c r="E5146" s="1" t="s">
        <v>10</v>
      </c>
      <c r="F5146" s="1" t="str">
        <f>IFERROR(__xludf.DUMMYFUNCTION("GOOGLETRANSLATE(C5146,""fr"",""en"")"),"#VALUE!")</f>
        <v>#VALUE!</v>
      </c>
    </row>
    <row r="5147" ht="15.75" customHeight="1">
      <c r="A5147" s="1" t="s">
        <v>3180</v>
      </c>
      <c r="B5147" s="1" t="s">
        <v>11398</v>
      </c>
      <c r="C5147" s="1" t="s">
        <v>11399</v>
      </c>
      <c r="D5147" s="1" t="s">
        <v>11319</v>
      </c>
      <c r="E5147" s="1" t="s">
        <v>10</v>
      </c>
      <c r="F5147" s="1" t="str">
        <f>IFERROR(__xludf.DUMMYFUNCTION("GOOGLETRANSLATE(C5147,""fr"",""en"")"),"#VALUE!")</f>
        <v>#VALUE!</v>
      </c>
    </row>
    <row r="5148" ht="15.75" customHeight="1">
      <c r="A5148" s="1" t="s">
        <v>11400</v>
      </c>
      <c r="B5148" s="1" t="s">
        <v>11401</v>
      </c>
      <c r="C5148" s="1" t="s">
        <v>11402</v>
      </c>
      <c r="D5148" s="1" t="s">
        <v>11319</v>
      </c>
      <c r="E5148" s="1" t="s">
        <v>10</v>
      </c>
      <c r="F5148" s="1" t="str">
        <f>IFERROR(__xludf.DUMMYFUNCTION("GOOGLETRANSLATE(C5148,""fr"",""en"")"),"#VALUE!")</f>
        <v>#VALUE!</v>
      </c>
    </row>
    <row r="5149" ht="15.75" customHeight="1">
      <c r="A5149" s="1" t="s">
        <v>8281</v>
      </c>
      <c r="B5149" s="1" t="s">
        <v>11403</v>
      </c>
      <c r="C5149" s="1" t="s">
        <v>11404</v>
      </c>
      <c r="D5149" s="1" t="s">
        <v>11319</v>
      </c>
      <c r="E5149" s="1" t="s">
        <v>10</v>
      </c>
      <c r="F5149" s="1" t="str">
        <f>IFERROR(__xludf.DUMMYFUNCTION("GOOGLETRANSLATE(C5149,""fr"",""en"")"),"#VALUE!")</f>
        <v>#VALUE!</v>
      </c>
    </row>
    <row r="5150" ht="15.75" customHeight="1">
      <c r="A5150" s="1" t="s">
        <v>11405</v>
      </c>
      <c r="B5150" s="1" t="s">
        <v>11406</v>
      </c>
      <c r="C5150" s="1" t="s">
        <v>11407</v>
      </c>
      <c r="D5150" s="1" t="s">
        <v>11319</v>
      </c>
      <c r="E5150" s="1" t="s">
        <v>10</v>
      </c>
      <c r="F5150" s="1" t="str">
        <f>IFERROR(__xludf.DUMMYFUNCTION("GOOGLETRANSLATE(C5150,""fr"",""en"")"),"#VALUE!")</f>
        <v>#VALUE!</v>
      </c>
    </row>
    <row r="5151" ht="15.75" customHeight="1">
      <c r="A5151" s="1" t="s">
        <v>10830</v>
      </c>
      <c r="B5151" s="1" t="s">
        <v>11408</v>
      </c>
      <c r="C5151" s="1" t="s">
        <v>11409</v>
      </c>
      <c r="D5151" s="1" t="s">
        <v>11319</v>
      </c>
      <c r="E5151" s="1" t="s">
        <v>10</v>
      </c>
      <c r="F5151" s="1" t="str">
        <f>IFERROR(__xludf.DUMMYFUNCTION("GOOGLETRANSLATE(C5151,""fr"",""en"")"),"#VALUE!")</f>
        <v>#VALUE!</v>
      </c>
    </row>
    <row r="5152" ht="15.75" customHeight="1">
      <c r="A5152" s="1" t="s">
        <v>3220</v>
      </c>
      <c r="B5152" s="1" t="s">
        <v>11410</v>
      </c>
      <c r="C5152" s="1" t="s">
        <v>11411</v>
      </c>
      <c r="D5152" s="1" t="s">
        <v>11319</v>
      </c>
      <c r="E5152" s="1" t="s">
        <v>10</v>
      </c>
      <c r="F5152" s="1" t="str">
        <f>IFERROR(__xludf.DUMMYFUNCTION("GOOGLETRANSLATE(C5152,""fr"",""en"")"),"#VALUE!")</f>
        <v>#VALUE!</v>
      </c>
    </row>
    <row r="5153" ht="15.75" customHeight="1">
      <c r="A5153" s="1" t="s">
        <v>10143</v>
      </c>
      <c r="B5153" s="1" t="s">
        <v>11412</v>
      </c>
      <c r="C5153" s="1" t="s">
        <v>11413</v>
      </c>
      <c r="D5153" s="1" t="s">
        <v>11319</v>
      </c>
      <c r="E5153" s="1" t="s">
        <v>10</v>
      </c>
      <c r="F5153" s="1" t="str">
        <f>IFERROR(__xludf.DUMMYFUNCTION("GOOGLETRANSLATE(C5153,""fr"",""en"")"),"#VALUE!")</f>
        <v>#VALUE!</v>
      </c>
    </row>
    <row r="5154" ht="15.75" customHeight="1">
      <c r="A5154" s="1" t="s">
        <v>10849</v>
      </c>
      <c r="B5154" s="1" t="s">
        <v>11414</v>
      </c>
      <c r="C5154" s="1" t="s">
        <v>11415</v>
      </c>
      <c r="D5154" s="1" t="s">
        <v>11319</v>
      </c>
      <c r="E5154" s="1" t="s">
        <v>10</v>
      </c>
      <c r="F5154" s="1" t="str">
        <f>IFERROR(__xludf.DUMMYFUNCTION("GOOGLETRANSLATE(C5154,""fr"",""en"")"),"Implementation assistance after incident.
Flealed tire .... a Friday evening.
Immediate and professional care by the assistance service with intervention of a tray truck responsible for taking my vehicle to the mechanic of my choice.
(Too bad not to be ab"&amp;"le to involve the chosen mechanic directly, with a tray and located 1km from the place of my breakdown and to wait for the intervention of an approved third -party convenience store located at 20kms)
As part of the provision of a substitution vehicle, the"&amp;" management of my request was also rapid and efficient.
This was not, unfortunately the case of the provider requested for the provision of a vehicle.
First of all no question of fast management, nor of a taxi to reach the rental agency. I had to wait for"&amp;" the return of an employee engaged on a mission to sixty kms.
In addition, this Friday evening, the agency no longer has vehicles corresponding to that planned as part of my assistance.
And I am offered a kangoo-fougon or a minibus ........ why not a batt"&amp;"le tank or a hot air balloon ???????
So I declined the proposal and therefore feared it differently. !!.
I find it distressing the fact of having to set an additional contribution for an option ...... not operational.
Aware that the lack of care is the fa"&amp;"ct of the rental provider and not the MAAF. The assistance service should still ensure the possibility of implementing this service by the designated service provider and the MAAF allow the applicant to go through another agency or to pay the various cost"&amp;"s that may be incurred.
Complaint committed to Maaf ... awaiting possible consequences.
")</f>
        <v>Implementation assistance after incident.
Flealed tire .... a Friday evening.
Immediate and professional care by the assistance service with intervention of a tray truck responsible for taking my vehicle to the mechanic of my choice.
(Too bad not to be able to involve the chosen mechanic directly, with a tray and located 1km from the place of my breakdown and to wait for the intervention of an approved third -party convenience store located at 20kms)
As part of the provision of a substitution vehicle, the management of my request was also rapid and efficient.
This was not, unfortunately the case of the provider requested for the provision of a vehicle.
First of all no question of fast management, nor of a taxi to reach the rental agency. I had to wait for the return of an employee engaged on a mission to sixty kms.
In addition, this Friday evening, the agency no longer has vehicles corresponding to that planned as part of my assistance.
And I am offered a kangoo-fougon or a minibus ........ why not a battle tank or a hot air balloon ???????
So I declined the proposal and therefore feared it differently. !!.
I find it distressing the fact of having to set an additional contribution for an option ...... not operational.
Aware that the lack of care is the fact of the rental provider and not the MAAF. The assistance service should still ensure the possibility of implementing this service by the designated service provider and the MAAF allow the applicant to go through another agency or to pay the various costs that may be incurred.
Complaint committed to Maaf ... awaiting possible consequences.
</v>
      </c>
    </row>
    <row r="5155" ht="15.75" customHeight="1">
      <c r="A5155" s="1" t="s">
        <v>11416</v>
      </c>
      <c r="B5155" s="1" t="s">
        <v>11417</v>
      </c>
      <c r="C5155" s="1" t="s">
        <v>11418</v>
      </c>
      <c r="D5155" s="1" t="s">
        <v>11319</v>
      </c>
      <c r="E5155" s="1" t="s">
        <v>10</v>
      </c>
      <c r="F5155" s="1" t="str">
        <f>IFERROR(__xludf.DUMMYFUNCTION("GOOGLETRANSLATE(C5155,""fr"",""en"")"),"#VALUE!")</f>
        <v>#VALUE!</v>
      </c>
    </row>
    <row r="5156" ht="15.75" customHeight="1">
      <c r="A5156" s="1" t="s">
        <v>3250</v>
      </c>
      <c r="B5156" s="1" t="s">
        <v>11419</v>
      </c>
      <c r="C5156" s="1" t="s">
        <v>11420</v>
      </c>
      <c r="D5156" s="1" t="s">
        <v>11319</v>
      </c>
      <c r="E5156" s="1" t="s">
        <v>10</v>
      </c>
      <c r="F5156" s="1" t="str">
        <f>IFERROR(__xludf.DUMMYFUNCTION("GOOGLETRANSLATE(C5156,""fr"",""en"")"),"#VALUE!")</f>
        <v>#VALUE!</v>
      </c>
    </row>
    <row r="5157" ht="15.75" customHeight="1">
      <c r="A5157" s="1" t="s">
        <v>3265</v>
      </c>
      <c r="B5157" s="1" t="s">
        <v>11421</v>
      </c>
      <c r="C5157" s="1" t="s">
        <v>11422</v>
      </c>
      <c r="D5157" s="1" t="s">
        <v>11319</v>
      </c>
      <c r="E5157" s="1" t="s">
        <v>10</v>
      </c>
      <c r="F5157" s="1" t="str">
        <f>IFERROR(__xludf.DUMMYFUNCTION("GOOGLETRANSLATE(C5157,""fr"",""en"")"),"#VALUE!")</f>
        <v>#VALUE!</v>
      </c>
    </row>
    <row r="5158" ht="15.75" customHeight="1">
      <c r="A5158" s="1" t="s">
        <v>10866</v>
      </c>
      <c r="B5158" s="1" t="s">
        <v>11423</v>
      </c>
      <c r="C5158" s="1" t="s">
        <v>11424</v>
      </c>
      <c r="D5158" s="1" t="s">
        <v>11319</v>
      </c>
      <c r="E5158" s="1" t="s">
        <v>10</v>
      </c>
      <c r="F5158" s="1" t="str">
        <f>IFERROR(__xludf.DUMMYFUNCTION("GOOGLETRANSLATE(C5158,""fr"",""en"")"),"#VALUE!")</f>
        <v>#VALUE!</v>
      </c>
    </row>
    <row r="5159" ht="15.75" customHeight="1">
      <c r="A5159" s="1" t="s">
        <v>10621</v>
      </c>
      <c r="B5159" s="1" t="s">
        <v>11425</v>
      </c>
      <c r="C5159" s="1" t="s">
        <v>11426</v>
      </c>
      <c r="D5159" s="1" t="s">
        <v>11319</v>
      </c>
      <c r="E5159" s="1" t="s">
        <v>10</v>
      </c>
      <c r="F5159" s="1" t="str">
        <f>IFERROR(__xludf.DUMMYFUNCTION("GOOGLETRANSLATE(C5159,""fr"",""en"")"),"#VALUE!")</f>
        <v>#VALUE!</v>
      </c>
    </row>
    <row r="5160" ht="15.75" customHeight="1">
      <c r="A5160" s="1" t="s">
        <v>11427</v>
      </c>
      <c r="B5160" s="1" t="s">
        <v>11428</v>
      </c>
      <c r="C5160" s="1" t="s">
        <v>11429</v>
      </c>
      <c r="D5160" s="1" t="s">
        <v>11319</v>
      </c>
      <c r="E5160" s="1" t="s">
        <v>10</v>
      </c>
      <c r="F5160" s="1" t="str">
        <f>IFERROR(__xludf.DUMMYFUNCTION("GOOGLETRANSLATE(C5160,""fr"",""en"")"),"#VALUE!")</f>
        <v>#VALUE!</v>
      </c>
    </row>
    <row r="5161" ht="15.75" customHeight="1">
      <c r="A5161" s="1" t="s">
        <v>8383</v>
      </c>
      <c r="B5161" s="1" t="s">
        <v>11430</v>
      </c>
      <c r="C5161" s="1" t="s">
        <v>11431</v>
      </c>
      <c r="D5161" s="1" t="s">
        <v>11319</v>
      </c>
      <c r="E5161" s="1" t="s">
        <v>10</v>
      </c>
      <c r="F5161" s="1" t="str">
        <f>IFERROR(__xludf.DUMMYFUNCTION("GOOGLETRANSLATE(C5161,""fr"",""en"")"),"#VALUE!")</f>
        <v>#VALUE!</v>
      </c>
    </row>
    <row r="5162" ht="15.75" customHeight="1">
      <c r="A5162" s="1" t="s">
        <v>3294</v>
      </c>
      <c r="B5162" s="1" t="s">
        <v>11432</v>
      </c>
      <c r="C5162" s="1" t="s">
        <v>11433</v>
      </c>
      <c r="D5162" s="1" t="s">
        <v>11319</v>
      </c>
      <c r="E5162" s="1" t="s">
        <v>10</v>
      </c>
      <c r="F5162" s="1" t="str">
        <f>IFERROR(__xludf.DUMMYFUNCTION("GOOGLETRANSLATE(C5162,""fr"",""en"")"),"#VALUE!")</f>
        <v>#VALUE!</v>
      </c>
    </row>
    <row r="5163" ht="15.75" customHeight="1">
      <c r="A5163" s="1" t="s">
        <v>8437</v>
      </c>
      <c r="B5163" s="1" t="s">
        <v>11434</v>
      </c>
      <c r="C5163" s="1" t="s">
        <v>11435</v>
      </c>
      <c r="D5163" s="1" t="s">
        <v>11319</v>
      </c>
      <c r="E5163" s="1" t="s">
        <v>10</v>
      </c>
      <c r="F5163" s="1" t="str">
        <f>IFERROR(__xludf.DUMMYFUNCTION("GOOGLETRANSLATE(C5163,""fr"",""en"")"),"#VALUE!")</f>
        <v>#VALUE!</v>
      </c>
    </row>
    <row r="5164" ht="15.75" customHeight="1">
      <c r="A5164" s="1" t="s">
        <v>8592</v>
      </c>
      <c r="B5164" s="1" t="s">
        <v>11436</v>
      </c>
      <c r="C5164" s="1" t="s">
        <v>11437</v>
      </c>
      <c r="D5164" s="1" t="s">
        <v>11319</v>
      </c>
      <c r="E5164" s="1" t="s">
        <v>10</v>
      </c>
      <c r="F5164" s="1" t="str">
        <f>IFERROR(__xludf.DUMMYFUNCTION("GOOGLETRANSLATE(C5164,""fr"",""en"")"),"#VALUE!")</f>
        <v>#VALUE!</v>
      </c>
    </row>
    <row r="5165" ht="15.75" customHeight="1">
      <c r="A5165" s="1" t="s">
        <v>8595</v>
      </c>
      <c r="B5165" s="1" t="s">
        <v>11438</v>
      </c>
      <c r="C5165" s="1" t="s">
        <v>11439</v>
      </c>
      <c r="D5165" s="1" t="s">
        <v>11319</v>
      </c>
      <c r="E5165" s="1" t="s">
        <v>10</v>
      </c>
      <c r="F5165" s="1" t="str">
        <f>IFERROR(__xludf.DUMMYFUNCTION("GOOGLETRANSLATE(C5165,""fr"",""en"")"),"#VALUE!")</f>
        <v>#VALUE!</v>
      </c>
    </row>
    <row r="5166" ht="15.75" customHeight="1">
      <c r="A5166" s="1" t="s">
        <v>3355</v>
      </c>
      <c r="B5166" s="1" t="s">
        <v>11440</v>
      </c>
      <c r="C5166" s="1" t="s">
        <v>11441</v>
      </c>
      <c r="D5166" s="1" t="s">
        <v>11319</v>
      </c>
      <c r="E5166" s="1" t="s">
        <v>10</v>
      </c>
      <c r="F5166" s="1" t="str">
        <f>IFERROR(__xludf.DUMMYFUNCTION("GOOGLETRANSLATE(C5166,""fr"",""en"")"),"#VALUE!")</f>
        <v>#VALUE!</v>
      </c>
    </row>
    <row r="5167" ht="15.75" customHeight="1">
      <c r="A5167" s="1" t="s">
        <v>10889</v>
      </c>
      <c r="B5167" s="1" t="s">
        <v>11442</v>
      </c>
      <c r="C5167" s="1" t="s">
        <v>11443</v>
      </c>
      <c r="D5167" s="1" t="s">
        <v>11319</v>
      </c>
      <c r="E5167" s="1" t="s">
        <v>10</v>
      </c>
      <c r="F5167" s="1" t="str">
        <f>IFERROR(__xludf.DUMMYFUNCTION("GOOGLETRANSLATE(C5167,""fr"",""en"")"),"#VALUE!")</f>
        <v>#VALUE!</v>
      </c>
    </row>
    <row r="5168" ht="15.75" customHeight="1">
      <c r="A5168" s="1" t="s">
        <v>11444</v>
      </c>
      <c r="B5168" s="1" t="s">
        <v>11445</v>
      </c>
      <c r="C5168" s="1" t="s">
        <v>11446</v>
      </c>
      <c r="D5168" s="1" t="s">
        <v>11319</v>
      </c>
      <c r="E5168" s="1" t="s">
        <v>10</v>
      </c>
      <c r="F5168" s="1" t="str">
        <f>IFERROR(__xludf.DUMMYFUNCTION("GOOGLETRANSLATE(C5168,""fr"",""en"")"),"#VALUE!")</f>
        <v>#VALUE!</v>
      </c>
    </row>
    <row r="5169" ht="15.75" customHeight="1">
      <c r="A5169" s="1" t="s">
        <v>3364</v>
      </c>
      <c r="B5169" s="1" t="s">
        <v>11447</v>
      </c>
      <c r="C5169" s="1" t="s">
        <v>11448</v>
      </c>
      <c r="D5169" s="1" t="s">
        <v>11319</v>
      </c>
      <c r="E5169" s="1" t="s">
        <v>10</v>
      </c>
      <c r="F5169" s="1" t="str">
        <f>IFERROR(__xludf.DUMMYFUNCTION("GOOGLETRANSLATE(C5169,""fr"",""en"")"),"#VALUE!")</f>
        <v>#VALUE!</v>
      </c>
    </row>
    <row r="5170" ht="15.75" customHeight="1">
      <c r="A5170" s="1" t="s">
        <v>3369</v>
      </c>
      <c r="B5170" s="1" t="s">
        <v>11449</v>
      </c>
      <c r="C5170" s="1" t="s">
        <v>11450</v>
      </c>
      <c r="D5170" s="1" t="s">
        <v>11319</v>
      </c>
      <c r="E5170" s="1" t="s">
        <v>10</v>
      </c>
      <c r="F5170" s="1" t="str">
        <f>IFERROR(__xludf.DUMMYFUNCTION("GOOGLETRANSLATE(C5170,""fr"",""en"")"),"#VALUE!")</f>
        <v>#VALUE!</v>
      </c>
    </row>
    <row r="5171" ht="15.75" customHeight="1">
      <c r="A5171" s="1" t="s">
        <v>11451</v>
      </c>
      <c r="B5171" s="1" t="s">
        <v>11452</v>
      </c>
      <c r="C5171" s="1" t="s">
        <v>11453</v>
      </c>
      <c r="D5171" s="1" t="s">
        <v>11319</v>
      </c>
      <c r="E5171" s="1" t="s">
        <v>10</v>
      </c>
      <c r="F5171" s="1" t="str">
        <f>IFERROR(__xludf.DUMMYFUNCTION("GOOGLETRANSLATE(C5171,""fr"",""en"")"),"#VALUE!")</f>
        <v>#VALUE!</v>
      </c>
    </row>
    <row r="5172" ht="15.75" customHeight="1">
      <c r="A5172" s="1" t="s">
        <v>10635</v>
      </c>
      <c r="B5172" s="1" t="s">
        <v>11454</v>
      </c>
      <c r="C5172" s="1" t="s">
        <v>11455</v>
      </c>
      <c r="D5172" s="1" t="s">
        <v>11319</v>
      </c>
      <c r="E5172" s="1" t="s">
        <v>10</v>
      </c>
      <c r="F5172" s="1" t="str">
        <f>IFERROR(__xludf.DUMMYFUNCTION("GOOGLETRANSLATE(C5172,""fr"",""en"")"),"#VALUE!")</f>
        <v>#VALUE!</v>
      </c>
    </row>
    <row r="5173" ht="15.75" customHeight="1">
      <c r="A5173" s="1" t="s">
        <v>8769</v>
      </c>
      <c r="B5173" s="1" t="s">
        <v>11456</v>
      </c>
      <c r="C5173" s="1" t="s">
        <v>11457</v>
      </c>
      <c r="D5173" s="1" t="s">
        <v>11319</v>
      </c>
      <c r="E5173" s="1" t="s">
        <v>10</v>
      </c>
      <c r="F5173" s="1" t="str">
        <f>IFERROR(__xludf.DUMMYFUNCTION("GOOGLETRANSLATE(C5173,""fr"",""en"")"),"#VALUE!")</f>
        <v>#VALUE!</v>
      </c>
    </row>
    <row r="5174" ht="15.75" customHeight="1">
      <c r="A5174" s="1" t="s">
        <v>11458</v>
      </c>
      <c r="B5174" s="1" t="s">
        <v>11459</v>
      </c>
      <c r="C5174" s="1" t="s">
        <v>11460</v>
      </c>
      <c r="D5174" s="1" t="s">
        <v>11319</v>
      </c>
      <c r="E5174" s="1" t="s">
        <v>10</v>
      </c>
      <c r="F5174" s="1" t="str">
        <f>IFERROR(__xludf.DUMMYFUNCTION("GOOGLETRANSLATE(C5174,""fr"",""en"")"),"#VALUE!")</f>
        <v>#VALUE!</v>
      </c>
    </row>
    <row r="5175" ht="15.75" customHeight="1">
      <c r="A5175" s="1" t="s">
        <v>11458</v>
      </c>
      <c r="B5175" s="1" t="s">
        <v>11461</v>
      </c>
      <c r="C5175" s="1" t="s">
        <v>11462</v>
      </c>
      <c r="D5175" s="1" t="s">
        <v>11319</v>
      </c>
      <c r="E5175" s="1" t="s">
        <v>10</v>
      </c>
      <c r="F5175" s="1" t="str">
        <f>IFERROR(__xludf.DUMMYFUNCTION("GOOGLETRANSLATE(C5175,""fr"",""en"")"),"#VALUE!")</f>
        <v>#VALUE!</v>
      </c>
    </row>
    <row r="5176" ht="15.75" customHeight="1">
      <c r="A5176" s="1" t="s">
        <v>8808</v>
      </c>
      <c r="B5176" s="1" t="s">
        <v>11463</v>
      </c>
      <c r="C5176" s="1" t="s">
        <v>11464</v>
      </c>
      <c r="D5176" s="1" t="s">
        <v>11319</v>
      </c>
      <c r="E5176" s="1" t="s">
        <v>10</v>
      </c>
      <c r="F5176" s="1" t="str">
        <f>IFERROR(__xludf.DUMMYFUNCTION("GOOGLETRANSLATE(C5176,""fr"",""en"")"),"#VALUE!")</f>
        <v>#VALUE!</v>
      </c>
    </row>
    <row r="5177" ht="15.75" customHeight="1">
      <c r="A5177" s="1" t="s">
        <v>10940</v>
      </c>
      <c r="B5177" s="1" t="s">
        <v>11465</v>
      </c>
      <c r="C5177" s="1" t="s">
        <v>11466</v>
      </c>
      <c r="D5177" s="1" t="s">
        <v>11319</v>
      </c>
      <c r="E5177" s="1" t="s">
        <v>10</v>
      </c>
      <c r="F5177" s="1" t="str">
        <f>IFERROR(__xludf.DUMMYFUNCTION("GOOGLETRANSLATE(C5177,""fr"",""en"")"),"#VALUE!")</f>
        <v>#VALUE!</v>
      </c>
    </row>
    <row r="5178" ht="15.75" customHeight="1">
      <c r="A5178" s="1" t="s">
        <v>11467</v>
      </c>
      <c r="B5178" s="1" t="s">
        <v>11468</v>
      </c>
      <c r="C5178" s="1" t="s">
        <v>11469</v>
      </c>
      <c r="D5178" s="1" t="s">
        <v>11319</v>
      </c>
      <c r="E5178" s="1" t="s">
        <v>10</v>
      </c>
      <c r="F5178" s="1" t="str">
        <f>IFERROR(__xludf.DUMMYFUNCTION("GOOGLETRANSLATE(C5178,""fr"",""en"")"),"#VALUE!")</f>
        <v>#VALUE!</v>
      </c>
    </row>
    <row r="5179" ht="15.75" customHeight="1">
      <c r="A5179" s="1" t="s">
        <v>11141</v>
      </c>
      <c r="B5179" s="1" t="s">
        <v>11470</v>
      </c>
      <c r="C5179" s="1" t="s">
        <v>11471</v>
      </c>
      <c r="D5179" s="1" t="s">
        <v>11319</v>
      </c>
      <c r="E5179" s="1" t="s">
        <v>10</v>
      </c>
      <c r="F5179" s="1" t="str">
        <f>IFERROR(__xludf.DUMMYFUNCTION("GOOGLETRANSLATE(C5179,""fr"",""en"")"),"#VALUE!")</f>
        <v>#VALUE!</v>
      </c>
    </row>
    <row r="5180" ht="15.75" customHeight="1">
      <c r="A5180" s="1" t="s">
        <v>11472</v>
      </c>
      <c r="B5180" s="1" t="s">
        <v>11473</v>
      </c>
      <c r="C5180" s="1" t="s">
        <v>11474</v>
      </c>
      <c r="D5180" s="1" t="s">
        <v>11319</v>
      </c>
      <c r="E5180" s="1" t="s">
        <v>10</v>
      </c>
      <c r="F5180" s="1" t="str">
        <f>IFERROR(__xludf.DUMMYFUNCTION("GOOGLETRANSLATE(C5180,""fr"",""en"")"),"#VALUE!")</f>
        <v>#VALUE!</v>
      </c>
    </row>
    <row r="5181" ht="15.75" customHeight="1">
      <c r="A5181" s="1" t="s">
        <v>8865</v>
      </c>
      <c r="B5181" s="1" t="s">
        <v>11475</v>
      </c>
      <c r="C5181" s="1" t="s">
        <v>11476</v>
      </c>
      <c r="D5181" s="1" t="s">
        <v>11319</v>
      </c>
      <c r="E5181" s="1" t="s">
        <v>10</v>
      </c>
      <c r="F5181" s="1" t="str">
        <f>IFERROR(__xludf.DUMMYFUNCTION("GOOGLETRANSLATE(C5181,""fr"",""en"")"),"#VALUE!")</f>
        <v>#VALUE!</v>
      </c>
    </row>
    <row r="5182" ht="15.75" customHeight="1">
      <c r="A5182" s="1" t="s">
        <v>11477</v>
      </c>
      <c r="B5182" s="1" t="s">
        <v>11478</v>
      </c>
      <c r="C5182" s="1" t="s">
        <v>11479</v>
      </c>
      <c r="D5182" s="1" t="s">
        <v>11319</v>
      </c>
      <c r="E5182" s="1" t="s">
        <v>10</v>
      </c>
      <c r="F5182" s="1" t="str">
        <f>IFERROR(__xludf.DUMMYFUNCTION("GOOGLETRANSLATE(C5182,""fr"",""en"")"),"#VALUE!")</f>
        <v>#VALUE!</v>
      </c>
    </row>
    <row r="5183" ht="15.75" customHeight="1">
      <c r="A5183" s="1" t="s">
        <v>3578</v>
      </c>
      <c r="B5183" s="1" t="s">
        <v>11480</v>
      </c>
      <c r="C5183" s="1" t="s">
        <v>11481</v>
      </c>
      <c r="D5183" s="1" t="s">
        <v>11319</v>
      </c>
      <c r="E5183" s="1" t="s">
        <v>10</v>
      </c>
      <c r="F5183" s="1" t="str">
        <f>IFERROR(__xludf.DUMMYFUNCTION("GOOGLETRANSLATE(C5183,""fr"",""en"")"),"#VALUE!")</f>
        <v>#VALUE!</v>
      </c>
    </row>
    <row r="5184" ht="15.75" customHeight="1">
      <c r="A5184" s="1" t="s">
        <v>11159</v>
      </c>
      <c r="B5184" s="1" t="s">
        <v>11482</v>
      </c>
      <c r="C5184" s="1" t="s">
        <v>11483</v>
      </c>
      <c r="D5184" s="1" t="s">
        <v>11319</v>
      </c>
      <c r="E5184" s="1" t="s">
        <v>10</v>
      </c>
      <c r="F5184" s="1" t="str">
        <f>IFERROR(__xludf.DUMMYFUNCTION("GOOGLETRANSLATE(C5184,""fr"",""en"")"),"#VALUE!")</f>
        <v>#VALUE!</v>
      </c>
    </row>
    <row r="5185" ht="15.75" customHeight="1">
      <c r="A5185" s="1" t="s">
        <v>3593</v>
      </c>
      <c r="B5185" s="1" t="s">
        <v>11484</v>
      </c>
      <c r="C5185" s="1" t="s">
        <v>11485</v>
      </c>
      <c r="D5185" s="1" t="s">
        <v>11319</v>
      </c>
      <c r="E5185" s="1" t="s">
        <v>10</v>
      </c>
      <c r="F5185" s="1" t="str">
        <f>IFERROR(__xludf.DUMMYFUNCTION("GOOGLETRANSLATE(C5185,""fr"",""en"")"),"#VALUE!")</f>
        <v>#VALUE!</v>
      </c>
    </row>
    <row r="5186" ht="15.75" customHeight="1">
      <c r="A5186" s="1" t="s">
        <v>8892</v>
      </c>
      <c r="B5186" s="1" t="s">
        <v>11486</v>
      </c>
      <c r="C5186" s="1" t="s">
        <v>11487</v>
      </c>
      <c r="D5186" s="1" t="s">
        <v>11319</v>
      </c>
      <c r="E5186" s="1" t="s">
        <v>10</v>
      </c>
      <c r="F5186" s="1" t="str">
        <f>IFERROR(__xludf.DUMMYFUNCTION("GOOGLETRANSLATE(C5186,""fr"",""en"")"),"#VALUE!")</f>
        <v>#VALUE!</v>
      </c>
    </row>
    <row r="5187" ht="15.75" customHeight="1">
      <c r="A5187" s="1" t="s">
        <v>8895</v>
      </c>
      <c r="B5187" s="1" t="s">
        <v>11488</v>
      </c>
      <c r="C5187" s="1" t="s">
        <v>11489</v>
      </c>
      <c r="D5187" s="1" t="s">
        <v>11319</v>
      </c>
      <c r="E5187" s="1" t="s">
        <v>10</v>
      </c>
      <c r="F5187" s="1" t="str">
        <f>IFERROR(__xludf.DUMMYFUNCTION("GOOGLETRANSLATE(C5187,""fr"",""en"")"),"#VALUE!")</f>
        <v>#VALUE!</v>
      </c>
    </row>
    <row r="5188" ht="15.75" customHeight="1">
      <c r="A5188" s="1" t="s">
        <v>3613</v>
      </c>
      <c r="B5188" s="1" t="s">
        <v>11490</v>
      </c>
      <c r="C5188" s="1" t="s">
        <v>11491</v>
      </c>
      <c r="D5188" s="1" t="s">
        <v>11319</v>
      </c>
      <c r="E5188" s="1" t="s">
        <v>10</v>
      </c>
      <c r="F5188" s="1" t="str">
        <f>IFERROR(__xludf.DUMMYFUNCTION("GOOGLETRANSLATE(C5188,""fr"",""en"")"),"#VALUE!")</f>
        <v>#VALUE!</v>
      </c>
    </row>
    <row r="5189" ht="15.75" customHeight="1">
      <c r="A5189" s="1" t="s">
        <v>11492</v>
      </c>
      <c r="B5189" s="1" t="s">
        <v>11493</v>
      </c>
      <c r="C5189" s="1" t="s">
        <v>11494</v>
      </c>
      <c r="D5189" s="1" t="s">
        <v>11319</v>
      </c>
      <c r="E5189" s="1" t="s">
        <v>10</v>
      </c>
      <c r="F5189" s="1" t="str">
        <f>IFERROR(__xludf.DUMMYFUNCTION("GOOGLETRANSLATE(C5189,""fr"",""en"")"),"It will be two months that we are without a car, the cause being a start of fire that insurance has not taken care of and this despite our 20 years of customers at the MAAF. Insurance made us waste a lot of time, already the expert took time to do his exp"&amp;"ertise (more than a week), to finally do an expertise at an exorbitant price, the insurance refusing to take care of 'Fire for various reasons on the one hand the fire would not be criminal or would not have spread throughout the vehicle or the car is ove"&amp;"r 10 years old, while we have taken out the flight and fire option (without any prevention during registration), even the guard costs they were not able to cover them.
Customer for more than 20 years with several protections (housing, schooling, childcare"&amp;") with no incident so far or even delay in payment, we have always been faithful, we have never given in to the attempts of the competitors to get closer to More attractive prices, but unfortunately we have placed our full confidence in you, until this un"&amp;"fortunate day when we had this incident, at first we were promised to take care of everything but ultimately it was not that , moreover when we wanted to challenge we had an unpleasant person shouted on us, she even dared to say that our fire flight optio"&amp;"n would be useless because the vehicle is very old.
We are strongly thinking about leaving the MAAF after this misadventure because there is no point in continuing to pay if behind there is no return or protection.
")</f>
        <v>It will be two months that we are without a car, the cause being a start of fire that insurance has not taken care of and this despite our 20 years of customers at the MAAF. Insurance made us waste a lot of time, already the expert took time to do his expertise (more than a week), to finally do an expertise at an exorbitant price, the insurance refusing to take care of 'Fire for various reasons on the one hand the fire would not be criminal or would not have spread throughout the vehicle or the car is over 10 years old, while we have taken out the flight and fire option (without any prevention during registration), even the guard costs they were not able to cover them.
Customer for more than 20 years with several protections (housing, schooling, childcare) with no incident so far or even delay in payment, we have always been faithful, we have never given in to the attempts of the competitors to get closer to More attractive prices, but unfortunately we have placed our full confidence in you, until this unfortunate day when we had this incident, at first we were promised to take care of everything but ultimately it was not that , moreover when we wanted to challenge we had an unpleasant person shouted on us, she even dared to say that our fire flight option would be useless because the vehicle is very old.
We are strongly thinking about leaving the MAAF after this misadventure because there is no point in continuing to pay if behind there is no return or protection.
</v>
      </c>
    </row>
    <row r="5190" ht="15.75" customHeight="1">
      <c r="A5190" s="1" t="s">
        <v>8912</v>
      </c>
      <c r="B5190" s="1" t="s">
        <v>11495</v>
      </c>
      <c r="C5190" s="1" t="s">
        <v>11496</v>
      </c>
      <c r="D5190" s="1" t="s">
        <v>11319</v>
      </c>
      <c r="E5190" s="1" t="s">
        <v>10</v>
      </c>
      <c r="F5190" s="1" t="str">
        <f>IFERROR(__xludf.DUMMYFUNCTION("GOOGLETRANSLATE(C5190,""fr"",""en"")"),"#VALUE!")</f>
        <v>#VALUE!</v>
      </c>
    </row>
    <row r="5191" ht="15.75" customHeight="1">
      <c r="A5191" s="1" t="s">
        <v>11497</v>
      </c>
      <c r="B5191" s="1" t="s">
        <v>11498</v>
      </c>
      <c r="C5191" s="1" t="s">
        <v>11499</v>
      </c>
      <c r="D5191" s="1" t="s">
        <v>11319</v>
      </c>
      <c r="E5191" s="1" t="s">
        <v>10</v>
      </c>
      <c r="F5191" s="1" t="str">
        <f>IFERROR(__xludf.DUMMYFUNCTION("GOOGLETRANSLATE(C5191,""fr"",""en"")"),"#VALUE!")</f>
        <v>#VALUE!</v>
      </c>
    </row>
    <row r="5192" ht="15.75" customHeight="1">
      <c r="A5192" s="1" t="s">
        <v>11172</v>
      </c>
      <c r="B5192" s="1" t="s">
        <v>11500</v>
      </c>
      <c r="C5192" s="1" t="s">
        <v>11501</v>
      </c>
      <c r="D5192" s="1" t="s">
        <v>11319</v>
      </c>
      <c r="E5192" s="1" t="s">
        <v>10</v>
      </c>
      <c r="F5192" s="1" t="str">
        <f>IFERROR(__xludf.DUMMYFUNCTION("GOOGLETRANSLATE(C5192,""fr"",""en"")"),"#VALUE!")</f>
        <v>#VALUE!</v>
      </c>
    </row>
    <row r="5193" ht="15.75" customHeight="1">
      <c r="A5193" s="1" t="s">
        <v>11502</v>
      </c>
      <c r="B5193" s="1" t="s">
        <v>11503</v>
      </c>
      <c r="C5193" s="1" t="s">
        <v>11504</v>
      </c>
      <c r="D5193" s="1" t="s">
        <v>11319</v>
      </c>
      <c r="E5193" s="1" t="s">
        <v>10</v>
      </c>
      <c r="F5193" s="1" t="str">
        <f>IFERROR(__xludf.DUMMYFUNCTION("GOOGLETRANSLATE(C5193,""fr"",""en"")"),"#VALUE!")</f>
        <v>#VALUE!</v>
      </c>
    </row>
    <row r="5194" ht="15.75" customHeight="1">
      <c r="A5194" s="1" t="s">
        <v>3631</v>
      </c>
      <c r="B5194" s="1" t="s">
        <v>11505</v>
      </c>
      <c r="C5194" s="1" t="s">
        <v>11506</v>
      </c>
      <c r="D5194" s="1" t="s">
        <v>11319</v>
      </c>
      <c r="E5194" s="1" t="s">
        <v>10</v>
      </c>
      <c r="F5194" s="1" t="str">
        <f>IFERROR(__xludf.DUMMYFUNCTION("GOOGLETRANSLATE(C5194,""fr"",""en"")"),"#VALUE!")</f>
        <v>#VALUE!</v>
      </c>
    </row>
    <row r="5195" ht="15.75" customHeight="1">
      <c r="A5195" s="1" t="s">
        <v>11179</v>
      </c>
      <c r="B5195" s="1" t="s">
        <v>11507</v>
      </c>
      <c r="C5195" s="1" t="s">
        <v>11508</v>
      </c>
      <c r="D5195" s="1" t="s">
        <v>11319</v>
      </c>
      <c r="E5195" s="1" t="s">
        <v>10</v>
      </c>
      <c r="F5195" s="1" t="str">
        <f>IFERROR(__xludf.DUMMYFUNCTION("GOOGLETRANSLATE(C5195,""fr"",""en"")"),"#VALUE!")</f>
        <v>#VALUE!</v>
      </c>
    </row>
    <row r="5196" ht="15.75" customHeight="1">
      <c r="A5196" s="1" t="s">
        <v>8947</v>
      </c>
      <c r="B5196" s="1" t="s">
        <v>11509</v>
      </c>
      <c r="C5196" s="1" t="s">
        <v>11510</v>
      </c>
      <c r="D5196" s="1" t="s">
        <v>11319</v>
      </c>
      <c r="E5196" s="1" t="s">
        <v>10</v>
      </c>
      <c r="F5196" s="1" t="str">
        <f>IFERROR(__xludf.DUMMYFUNCTION("GOOGLETRANSLATE(C5196,""fr"",""en"")"),"#VALUE!")</f>
        <v>#VALUE!</v>
      </c>
    </row>
    <row r="5197" ht="15.75" customHeight="1">
      <c r="A5197" s="1" t="s">
        <v>11511</v>
      </c>
      <c r="B5197" s="1" t="s">
        <v>11512</v>
      </c>
      <c r="C5197" s="1" t="s">
        <v>11513</v>
      </c>
      <c r="D5197" s="1" t="s">
        <v>11319</v>
      </c>
      <c r="E5197" s="1" t="s">
        <v>10</v>
      </c>
      <c r="F5197" s="1" t="str">
        <f>IFERROR(__xludf.DUMMYFUNCTION("GOOGLETRANSLATE(C5197,""fr"",""en"")"),"#VALUE!")</f>
        <v>#VALUE!</v>
      </c>
    </row>
    <row r="5198" ht="15.75" customHeight="1">
      <c r="A5198" s="1" t="s">
        <v>11514</v>
      </c>
      <c r="B5198" s="1" t="s">
        <v>11515</v>
      </c>
      <c r="C5198" s="1" t="s">
        <v>11516</v>
      </c>
      <c r="D5198" s="1" t="s">
        <v>11319</v>
      </c>
      <c r="E5198" s="1" t="s">
        <v>10</v>
      </c>
      <c r="F5198" s="1" t="str">
        <f>IFERROR(__xludf.DUMMYFUNCTION("GOOGLETRANSLATE(C5198,""fr"",""en"")"),"#VALUE!")</f>
        <v>#VALUE!</v>
      </c>
    </row>
    <row r="5199" ht="15.75" customHeight="1">
      <c r="A5199" s="1" t="s">
        <v>11517</v>
      </c>
      <c r="B5199" s="1" t="s">
        <v>11518</v>
      </c>
      <c r="C5199" s="1" t="s">
        <v>11519</v>
      </c>
      <c r="D5199" s="1" t="s">
        <v>11319</v>
      </c>
      <c r="E5199" s="1" t="s">
        <v>10</v>
      </c>
      <c r="F5199" s="1" t="str">
        <f>IFERROR(__xludf.DUMMYFUNCTION("GOOGLETRANSLATE(C5199,""fr"",""en"")"),"#VALUE!")</f>
        <v>#VALUE!</v>
      </c>
    </row>
    <row r="5200" ht="15.75" customHeight="1">
      <c r="A5200" s="1" t="s">
        <v>3683</v>
      </c>
      <c r="B5200" s="1" t="s">
        <v>11520</v>
      </c>
      <c r="C5200" s="1" t="s">
        <v>11521</v>
      </c>
      <c r="D5200" s="1" t="s">
        <v>11319</v>
      </c>
      <c r="E5200" s="1" t="s">
        <v>10</v>
      </c>
      <c r="F5200" s="1" t="str">
        <f>IFERROR(__xludf.DUMMYFUNCTION("GOOGLETRANSLATE(C5200,""fr"",""en"")"),"In 2018 despite a lifetime bonus. Reception of a mail modifying the increase in the deductible unilaterally
If not acceptance ..radiation")</f>
        <v>In 2018 despite a lifetime bonus. Reception of a mail modifying the increase in the deductible unilaterally
If not acceptance ..radiation</v>
      </c>
    </row>
    <row r="5201" ht="15.75" customHeight="1">
      <c r="A5201" s="1" t="s">
        <v>10661</v>
      </c>
      <c r="B5201" s="1" t="s">
        <v>11522</v>
      </c>
      <c r="C5201" s="1" t="s">
        <v>11523</v>
      </c>
      <c r="D5201" s="1" t="s">
        <v>11319</v>
      </c>
      <c r="E5201" s="1" t="s">
        <v>10</v>
      </c>
      <c r="F5201" s="1" t="str">
        <f>IFERROR(__xludf.DUMMYFUNCTION("GOOGLETRANSLATE(C5201,""fr"",""en"")"),"#VALUE!")</f>
        <v>#VALUE!</v>
      </c>
    </row>
    <row r="5202" ht="15.75" customHeight="1">
      <c r="A5202" s="1" t="s">
        <v>11524</v>
      </c>
      <c r="B5202" s="1" t="s">
        <v>11525</v>
      </c>
      <c r="C5202" s="1" t="s">
        <v>11526</v>
      </c>
      <c r="D5202" s="1" t="s">
        <v>11319</v>
      </c>
      <c r="E5202" s="1" t="s">
        <v>10</v>
      </c>
      <c r="F5202" s="1" t="str">
        <f>IFERROR(__xludf.DUMMYFUNCTION("GOOGLETRANSLATE(C5202,""fr"",""en"")"),"#VALUE!")</f>
        <v>#VALUE!</v>
      </c>
    </row>
    <row r="5203" ht="15.75" customHeight="1">
      <c r="A5203" s="1" t="s">
        <v>11527</v>
      </c>
      <c r="B5203" s="1" t="s">
        <v>11528</v>
      </c>
      <c r="C5203" s="1" t="s">
        <v>11529</v>
      </c>
      <c r="D5203" s="1" t="s">
        <v>11319</v>
      </c>
      <c r="E5203" s="1" t="s">
        <v>10</v>
      </c>
      <c r="F5203" s="1" t="str">
        <f>IFERROR(__xludf.DUMMYFUNCTION("GOOGLETRANSLATE(C5203,""fr"",""en"")"),"#VALUE!")</f>
        <v>#VALUE!</v>
      </c>
    </row>
    <row r="5204" ht="15.75" customHeight="1">
      <c r="A5204" s="1" t="s">
        <v>11530</v>
      </c>
      <c r="B5204" s="1" t="s">
        <v>11531</v>
      </c>
      <c r="C5204" s="1" t="s">
        <v>11532</v>
      </c>
      <c r="D5204" s="1" t="s">
        <v>11319</v>
      </c>
      <c r="E5204" s="1" t="s">
        <v>10</v>
      </c>
      <c r="F5204" s="1" t="str">
        <f>IFERROR(__xludf.DUMMYFUNCTION("GOOGLETRANSLATE(C5204,""fr"",""en"")"),"#VALUE!")</f>
        <v>#VALUE!</v>
      </c>
    </row>
    <row r="5205" ht="15.75" customHeight="1">
      <c r="A5205" s="1" t="s">
        <v>11533</v>
      </c>
      <c r="B5205" s="1" t="s">
        <v>11534</v>
      </c>
      <c r="C5205" s="1" t="s">
        <v>11535</v>
      </c>
      <c r="D5205" s="1" t="s">
        <v>11319</v>
      </c>
      <c r="E5205" s="1" t="s">
        <v>10</v>
      </c>
      <c r="F5205" s="1" t="str">
        <f>IFERROR(__xludf.DUMMYFUNCTION("GOOGLETRANSLATE(C5205,""fr"",""en"")"),"#VALUE!")</f>
        <v>#VALUE!</v>
      </c>
    </row>
    <row r="5206" ht="15.75" customHeight="1">
      <c r="A5206" s="1" t="s">
        <v>11536</v>
      </c>
      <c r="B5206" s="1" t="s">
        <v>11537</v>
      </c>
      <c r="C5206" s="1" t="s">
        <v>11538</v>
      </c>
      <c r="D5206" s="1" t="s">
        <v>11319</v>
      </c>
      <c r="E5206" s="1" t="s">
        <v>10</v>
      </c>
      <c r="F5206" s="1" t="str">
        <f>IFERROR(__xludf.DUMMYFUNCTION("GOOGLETRANSLATE(C5206,""fr"",""en"")"),"#VALUE!")</f>
        <v>#VALUE!</v>
      </c>
    </row>
    <row r="5207" ht="15.75" customHeight="1">
      <c r="A5207" s="1" t="s">
        <v>11539</v>
      </c>
      <c r="B5207" s="1" t="s">
        <v>11540</v>
      </c>
      <c r="C5207" s="1" t="s">
        <v>11541</v>
      </c>
      <c r="D5207" s="1" t="s">
        <v>11319</v>
      </c>
      <c r="E5207" s="1" t="s">
        <v>10</v>
      </c>
      <c r="F5207" s="1" t="str">
        <f>IFERROR(__xludf.DUMMYFUNCTION("GOOGLETRANSLATE(C5207,""fr"",""en"")"),"Null service to flee self -employment time, telephone advisers are incapable of anything.")</f>
        <v>Null service to flee self -employment time, telephone advisers are incapable of anything.</v>
      </c>
    </row>
    <row r="5208" ht="15.75" customHeight="1">
      <c r="A5208" s="1" t="s">
        <v>3761</v>
      </c>
      <c r="B5208" s="1" t="s">
        <v>11542</v>
      </c>
      <c r="C5208" s="1" t="s">
        <v>11543</v>
      </c>
      <c r="D5208" s="1" t="s">
        <v>11319</v>
      </c>
      <c r="E5208" s="1" t="s">
        <v>10</v>
      </c>
      <c r="F5208" s="1" t="str">
        <f>IFERROR(__xludf.DUMMYFUNCTION("GOOGLETRANSLATE(C5208,""fr"",""en"")"),"#VALUE!")</f>
        <v>#VALUE!</v>
      </c>
    </row>
    <row r="5209" ht="15.75" customHeight="1">
      <c r="A5209" s="1" t="s">
        <v>3766</v>
      </c>
      <c r="B5209" s="1" t="s">
        <v>11544</v>
      </c>
      <c r="C5209" s="1" t="s">
        <v>11545</v>
      </c>
      <c r="D5209" s="1" t="s">
        <v>11319</v>
      </c>
      <c r="E5209" s="1" t="s">
        <v>10</v>
      </c>
      <c r="F5209" s="1" t="str">
        <f>IFERROR(__xludf.DUMMYFUNCTION("GOOGLETRANSLATE(C5209,""fr"",""en"")"),"#VALUE!")</f>
        <v>#VALUE!</v>
      </c>
    </row>
    <row r="5210" ht="15.75" customHeight="1">
      <c r="A5210" s="1" t="s">
        <v>11201</v>
      </c>
      <c r="B5210" s="1" t="s">
        <v>11546</v>
      </c>
      <c r="C5210" s="1" t="s">
        <v>11547</v>
      </c>
      <c r="D5210" s="1" t="s">
        <v>11319</v>
      </c>
      <c r="E5210" s="1" t="s">
        <v>10</v>
      </c>
      <c r="F5210" s="1" t="str">
        <f>IFERROR(__xludf.DUMMYFUNCTION("GOOGLETRANSLATE(C5210,""fr"",""en"")"),"#VALUE!")</f>
        <v>#VALUE!</v>
      </c>
    </row>
    <row r="5211" ht="15.75" customHeight="1">
      <c r="A5211" s="1" t="s">
        <v>3772</v>
      </c>
      <c r="B5211" s="1" t="s">
        <v>11548</v>
      </c>
      <c r="C5211" s="1" t="s">
        <v>11549</v>
      </c>
      <c r="D5211" s="1" t="s">
        <v>11319</v>
      </c>
      <c r="E5211" s="1" t="s">
        <v>10</v>
      </c>
      <c r="F5211" s="1" t="str">
        <f>IFERROR(__xludf.DUMMYFUNCTION("GOOGLETRANSLATE(C5211,""fr"",""en"")"),"#VALUE!")</f>
        <v>#VALUE!</v>
      </c>
    </row>
    <row r="5212" ht="15.75" customHeight="1">
      <c r="A5212" s="1" t="s">
        <v>11550</v>
      </c>
      <c r="B5212" s="1" t="s">
        <v>11551</v>
      </c>
      <c r="C5212" s="1" t="s">
        <v>11552</v>
      </c>
      <c r="D5212" s="1" t="s">
        <v>11319</v>
      </c>
      <c r="E5212" s="1" t="s">
        <v>10</v>
      </c>
      <c r="F5212" s="1" t="str">
        <f>IFERROR(__xludf.DUMMYFUNCTION("GOOGLETRANSLATE(C5212,""fr"",""en"")"),"#VALUE!")</f>
        <v>#VALUE!</v>
      </c>
    </row>
    <row r="5213" ht="15.75" customHeight="1">
      <c r="A5213" s="1" t="s">
        <v>3781</v>
      </c>
      <c r="B5213" s="1" t="s">
        <v>11553</v>
      </c>
      <c r="C5213" s="1" t="s">
        <v>11554</v>
      </c>
      <c r="D5213" s="1" t="s">
        <v>11319</v>
      </c>
      <c r="E5213" s="1" t="s">
        <v>10</v>
      </c>
      <c r="F5213" s="1" t="str">
        <f>IFERROR(__xludf.DUMMYFUNCTION("GOOGLETRANSLATE(C5213,""fr"",""en"")"),"#VALUE!")</f>
        <v>#VALUE!</v>
      </c>
    </row>
    <row r="5214" ht="15.75" customHeight="1">
      <c r="A5214" s="1" t="s">
        <v>11555</v>
      </c>
      <c r="B5214" s="1" t="s">
        <v>11556</v>
      </c>
      <c r="C5214" s="1" t="s">
        <v>11557</v>
      </c>
      <c r="D5214" s="1" t="s">
        <v>11319</v>
      </c>
      <c r="E5214" s="1" t="s">
        <v>10</v>
      </c>
      <c r="F5214" s="1" t="str">
        <f>IFERROR(__xludf.DUMMYFUNCTION("GOOGLETRANSLATE(C5214,""fr"",""en"")"),"#VALUE!")</f>
        <v>#VALUE!</v>
      </c>
    </row>
    <row r="5215" ht="15.75" customHeight="1">
      <c r="A5215" s="1" t="s">
        <v>11558</v>
      </c>
      <c r="B5215" s="1" t="s">
        <v>11559</v>
      </c>
      <c r="C5215" s="1" t="s">
        <v>11560</v>
      </c>
      <c r="D5215" s="1" t="s">
        <v>11319</v>
      </c>
      <c r="E5215" s="1" t="s">
        <v>10</v>
      </c>
      <c r="F5215" s="1" t="str">
        <f>IFERROR(__xludf.DUMMYFUNCTION("GOOGLETRANSLATE(C5215,""fr"",""en"")"),"#VALUE!")</f>
        <v>#VALUE!</v>
      </c>
    </row>
    <row r="5216" ht="15.75" customHeight="1">
      <c r="A5216" s="1" t="s">
        <v>3814</v>
      </c>
      <c r="B5216" s="1" t="s">
        <v>11561</v>
      </c>
      <c r="C5216" s="1" t="s">
        <v>11562</v>
      </c>
      <c r="D5216" s="1" t="s">
        <v>11319</v>
      </c>
      <c r="E5216" s="1" t="s">
        <v>10</v>
      </c>
      <c r="F5216" s="1" t="str">
        <f>IFERROR(__xludf.DUMMYFUNCTION("GOOGLETRANSLATE(C5216,""fr"",""en"")"),"An advisor who treats a client in a haughty and aggressive way, unable to listen and calmly take into account the arguments of the person in front of him.")</f>
        <v>An advisor who treats a client in a haughty and aggressive way, unable to listen and calmly take into account the arguments of the person in front of him.</v>
      </c>
    </row>
    <row r="5217" ht="15.75" customHeight="1">
      <c r="A5217" s="1" t="s">
        <v>3814</v>
      </c>
      <c r="B5217" s="1" t="s">
        <v>11563</v>
      </c>
      <c r="C5217" s="1" t="s">
        <v>11564</v>
      </c>
      <c r="D5217" s="1" t="s">
        <v>11319</v>
      </c>
      <c r="E5217" s="1" t="s">
        <v>10</v>
      </c>
      <c r="F5217" s="1" t="str">
        <f>IFERROR(__xludf.DUMMYFUNCTION("GOOGLETRANSLATE(C5217,""fr"",""en"")"),"#VALUE!")</f>
        <v>#VALUE!</v>
      </c>
    </row>
    <row r="5218" ht="15.75" customHeight="1">
      <c r="A5218" s="1" t="s">
        <v>11565</v>
      </c>
      <c r="B5218" s="1" t="s">
        <v>11566</v>
      </c>
      <c r="C5218" s="1" t="s">
        <v>11567</v>
      </c>
      <c r="D5218" s="1" t="s">
        <v>11319</v>
      </c>
      <c r="E5218" s="1" t="s">
        <v>10</v>
      </c>
      <c r="F5218" s="1" t="str">
        <f>IFERROR(__xludf.DUMMYFUNCTION("GOOGLETRANSLATE(C5218,""fr"",""en"")"),"#VALUE!")</f>
        <v>#VALUE!</v>
      </c>
    </row>
    <row r="5219" ht="15.75" customHeight="1">
      <c r="A5219" s="1" t="s">
        <v>11568</v>
      </c>
      <c r="B5219" s="1" t="s">
        <v>11569</v>
      </c>
      <c r="C5219" s="1" t="s">
        <v>11570</v>
      </c>
      <c r="D5219" s="1" t="s">
        <v>11319</v>
      </c>
      <c r="E5219" s="1" t="s">
        <v>10</v>
      </c>
      <c r="F5219" s="1" t="str">
        <f>IFERROR(__xludf.DUMMYFUNCTION("GOOGLETRANSLATE(C5219,""fr"",""en"")"),"After more than 10 years of insurance at home, I have my contract terminated after two claims, including 1 windshield ... I am extremely disappointed by this insurer! Is not very trustworthy!")</f>
        <v>After more than 10 years of insurance at home, I have my contract terminated after two claims, including 1 windshield ... I am extremely disappointed by this insurer! Is not very trustworthy!</v>
      </c>
    </row>
    <row r="5220" ht="15.75" customHeight="1">
      <c r="A5220" s="1" t="s">
        <v>11571</v>
      </c>
      <c r="B5220" s="1" t="s">
        <v>11572</v>
      </c>
      <c r="C5220" s="1" t="s">
        <v>11573</v>
      </c>
      <c r="D5220" s="1" t="s">
        <v>11319</v>
      </c>
      <c r="E5220" s="1" t="s">
        <v>10</v>
      </c>
      <c r="F5220" s="1" t="str">
        <f>IFERROR(__xludf.DUMMYFUNCTION("GOOGLETRANSLATE(C5220,""fr"",""en"")"),"#VALUE!")</f>
        <v>#VALUE!</v>
      </c>
    </row>
    <row r="5221" ht="15.75" customHeight="1">
      <c r="A5221" s="1" t="s">
        <v>11574</v>
      </c>
      <c r="B5221" s="1" t="s">
        <v>11575</v>
      </c>
      <c r="C5221" s="1" t="s">
        <v>11576</v>
      </c>
      <c r="D5221" s="1" t="s">
        <v>11319</v>
      </c>
      <c r="E5221" s="1" t="s">
        <v>10</v>
      </c>
      <c r="F5221" s="1" t="str">
        <f>IFERROR(__xludf.DUMMYFUNCTION("GOOGLETRANSLATE(C5221,""fr"",""en"")"),"#VALUE!")</f>
        <v>#VALUE!</v>
      </c>
    </row>
    <row r="5222" ht="15.75" customHeight="1">
      <c r="A5222" s="1" t="s">
        <v>11577</v>
      </c>
      <c r="B5222" s="1" t="s">
        <v>11578</v>
      </c>
      <c r="C5222" s="1" t="s">
        <v>11579</v>
      </c>
      <c r="D5222" s="1" t="s">
        <v>11319</v>
      </c>
      <c r="E5222" s="1" t="s">
        <v>10</v>
      </c>
      <c r="F5222" s="1" t="str">
        <f>IFERROR(__xludf.DUMMYFUNCTION("GOOGLETRANSLATE(C5222,""fr"",""en"")"),"#VALUE!")</f>
        <v>#VALUE!</v>
      </c>
    </row>
    <row r="5223" ht="15.75" customHeight="1">
      <c r="A5223" s="1" t="s">
        <v>9100</v>
      </c>
      <c r="B5223" s="1" t="s">
        <v>11580</v>
      </c>
      <c r="C5223" s="1" t="s">
        <v>11581</v>
      </c>
      <c r="D5223" s="1" t="s">
        <v>11319</v>
      </c>
      <c r="E5223" s="1" t="s">
        <v>10</v>
      </c>
      <c r="F5223" s="1" t="str">
        <f>IFERROR(__xludf.DUMMYFUNCTION("GOOGLETRANSLATE(C5223,""fr"",""en"")"),"#VALUE!")</f>
        <v>#VALUE!</v>
      </c>
    </row>
    <row r="5224" ht="15.75" customHeight="1">
      <c r="A5224" s="1" t="s">
        <v>11582</v>
      </c>
      <c r="B5224" s="1" t="s">
        <v>11583</v>
      </c>
      <c r="C5224" s="1" t="s">
        <v>11584</v>
      </c>
      <c r="D5224" s="1" t="s">
        <v>11319</v>
      </c>
      <c r="E5224" s="1" t="s">
        <v>10</v>
      </c>
      <c r="F5224" s="1" t="str">
        <f>IFERROR(__xludf.DUMMYFUNCTION("GOOGLETRANSLATE(C5224,""fr"",""en"")"),"#VALUE!")</f>
        <v>#VALUE!</v>
      </c>
    </row>
    <row r="5225" ht="15.75" customHeight="1">
      <c r="A5225" s="1" t="s">
        <v>10691</v>
      </c>
      <c r="B5225" s="1" t="s">
        <v>11585</v>
      </c>
      <c r="C5225" s="1" t="s">
        <v>11586</v>
      </c>
      <c r="D5225" s="1" t="s">
        <v>11319</v>
      </c>
      <c r="E5225" s="1" t="s">
        <v>10</v>
      </c>
      <c r="F5225" s="1" t="str">
        <f>IFERROR(__xludf.DUMMYFUNCTION("GOOGLETRANSLATE(C5225,""fr"",""en"")"),"#VALUE!")</f>
        <v>#VALUE!</v>
      </c>
    </row>
    <row r="5226" ht="15.75" customHeight="1">
      <c r="A5226" s="1" t="s">
        <v>11587</v>
      </c>
      <c r="B5226" s="1" t="s">
        <v>11588</v>
      </c>
      <c r="C5226" s="1" t="s">
        <v>11589</v>
      </c>
      <c r="D5226" s="1" t="s">
        <v>11319</v>
      </c>
      <c r="E5226" s="1" t="s">
        <v>10</v>
      </c>
      <c r="F5226" s="1" t="str">
        <f>IFERROR(__xludf.DUMMYFUNCTION("GOOGLETRANSLATE(C5226,""fr"",""en"")"),"#VALUE!")</f>
        <v>#VALUE!</v>
      </c>
    </row>
    <row r="5227" ht="15.75" customHeight="1">
      <c r="A5227" s="1" t="s">
        <v>11590</v>
      </c>
      <c r="B5227" s="1" t="s">
        <v>11591</v>
      </c>
      <c r="C5227" s="1" t="s">
        <v>11592</v>
      </c>
      <c r="D5227" s="1" t="s">
        <v>11319</v>
      </c>
      <c r="E5227" s="1" t="s">
        <v>10</v>
      </c>
      <c r="F5227" s="1" t="str">
        <f>IFERROR(__xludf.DUMMYFUNCTION("GOOGLETRANSLATE(C5227,""fr"",""en"")"),"#VALUE!")</f>
        <v>#VALUE!</v>
      </c>
    </row>
    <row r="5228" ht="15.75" customHeight="1">
      <c r="A5228" s="1" t="s">
        <v>9113</v>
      </c>
      <c r="B5228" s="1" t="s">
        <v>11593</v>
      </c>
      <c r="C5228" s="1" t="s">
        <v>11594</v>
      </c>
      <c r="D5228" s="1" t="s">
        <v>11319</v>
      </c>
      <c r="E5228" s="1" t="s">
        <v>10</v>
      </c>
      <c r="F5228" s="1" t="str">
        <f>IFERROR(__xludf.DUMMYFUNCTION("GOOGLETRANSLATE(C5228,""fr"",""en"")"),"#VALUE!")</f>
        <v>#VALUE!</v>
      </c>
    </row>
    <row r="5229" ht="15.75" customHeight="1">
      <c r="A5229" s="1" t="s">
        <v>11595</v>
      </c>
      <c r="B5229" s="1" t="s">
        <v>11596</v>
      </c>
      <c r="C5229" s="1" t="s">
        <v>11597</v>
      </c>
      <c r="D5229" s="1" t="s">
        <v>11319</v>
      </c>
      <c r="E5229" s="1" t="s">
        <v>10</v>
      </c>
      <c r="F5229" s="1" t="str">
        <f>IFERROR(__xludf.DUMMYFUNCTION("GOOGLETRANSLATE(C5229,""fr"",""en"")"),"#VALUE!")</f>
        <v>#VALUE!</v>
      </c>
    </row>
    <row r="5230" ht="15.75" customHeight="1">
      <c r="A5230" s="1" t="s">
        <v>11598</v>
      </c>
      <c r="B5230" s="1" t="s">
        <v>11599</v>
      </c>
      <c r="C5230" s="1" t="s">
        <v>11600</v>
      </c>
      <c r="D5230" s="1" t="s">
        <v>11319</v>
      </c>
      <c r="E5230" s="1" t="s">
        <v>10</v>
      </c>
      <c r="F5230" s="1" t="str">
        <f>IFERROR(__xludf.DUMMYFUNCTION("GOOGLETRANSLATE(C5230,""fr"",""en"")"),"#VALUE!")</f>
        <v>#VALUE!</v>
      </c>
    </row>
    <row r="5231" ht="15.75" customHeight="1">
      <c r="A5231" s="1" t="s">
        <v>3867</v>
      </c>
      <c r="B5231" s="1" t="s">
        <v>11601</v>
      </c>
      <c r="C5231" s="1" t="s">
        <v>11602</v>
      </c>
      <c r="D5231" s="1" t="s">
        <v>11319</v>
      </c>
      <c r="E5231" s="1" t="s">
        <v>10</v>
      </c>
      <c r="F5231" s="1" t="str">
        <f>IFERROR(__xludf.DUMMYFUNCTION("GOOGLETRANSLATE(C5231,""fr"",""en"")"),"#VALUE!")</f>
        <v>#VALUE!</v>
      </c>
    </row>
    <row r="5232" ht="15.75" customHeight="1">
      <c r="A5232" s="1" t="s">
        <v>9145</v>
      </c>
      <c r="B5232" s="1" t="s">
        <v>11603</v>
      </c>
      <c r="C5232" s="1" t="s">
        <v>11604</v>
      </c>
      <c r="D5232" s="1" t="s">
        <v>11319</v>
      </c>
      <c r="E5232" s="1" t="s">
        <v>10</v>
      </c>
      <c r="F5232" s="1" t="str">
        <f>IFERROR(__xludf.DUMMYFUNCTION("GOOGLETRANSLATE(C5232,""fr"",""en"")"),"#VALUE!")</f>
        <v>#VALUE!</v>
      </c>
    </row>
    <row r="5233" ht="15.75" customHeight="1">
      <c r="A5233" s="1" t="s">
        <v>3870</v>
      </c>
      <c r="B5233" s="1" t="s">
        <v>11605</v>
      </c>
      <c r="C5233" s="1" t="s">
        <v>11606</v>
      </c>
      <c r="D5233" s="1" t="s">
        <v>11319</v>
      </c>
      <c r="E5233" s="1" t="s">
        <v>10</v>
      </c>
      <c r="F5233" s="1" t="str">
        <f>IFERROR(__xludf.DUMMYFUNCTION("GOOGLETRANSLATE(C5233,""fr"",""en"")"),"#VALUE!")</f>
        <v>#VALUE!</v>
      </c>
    </row>
    <row r="5234" ht="15.75" customHeight="1">
      <c r="A5234" s="1" t="s">
        <v>11607</v>
      </c>
      <c r="B5234" s="1" t="s">
        <v>11608</v>
      </c>
      <c r="C5234" s="1" t="s">
        <v>11609</v>
      </c>
      <c r="D5234" s="1" t="s">
        <v>11319</v>
      </c>
      <c r="E5234" s="1" t="s">
        <v>10</v>
      </c>
      <c r="F5234" s="1" t="str">
        <f>IFERROR(__xludf.DUMMYFUNCTION("GOOGLETRANSLATE(C5234,""fr"",""en"")"),"#VALUE!")</f>
        <v>#VALUE!</v>
      </c>
    </row>
    <row r="5235" ht="15.75" customHeight="1">
      <c r="A5235" s="1" t="s">
        <v>11610</v>
      </c>
      <c r="B5235" s="1" t="s">
        <v>11611</v>
      </c>
      <c r="C5235" s="1" t="s">
        <v>11612</v>
      </c>
      <c r="D5235" s="1" t="s">
        <v>11319</v>
      </c>
      <c r="E5235" s="1" t="s">
        <v>10</v>
      </c>
      <c r="F5235" s="1" t="str">
        <f>IFERROR(__xludf.DUMMYFUNCTION("GOOGLETRANSLATE(C5235,""fr"",""en"")"),"#VALUE!")</f>
        <v>#VALUE!</v>
      </c>
    </row>
    <row r="5236" ht="15.75" customHeight="1">
      <c r="A5236" s="1" t="s">
        <v>3895</v>
      </c>
      <c r="B5236" s="1" t="s">
        <v>11613</v>
      </c>
      <c r="C5236" s="1" t="s">
        <v>11614</v>
      </c>
      <c r="D5236" s="1" t="s">
        <v>11319</v>
      </c>
      <c r="E5236" s="1" t="s">
        <v>10</v>
      </c>
      <c r="F5236" s="1" t="str">
        <f>IFERROR(__xludf.DUMMYFUNCTION("GOOGLETRANSLATE(C5236,""fr"",""en"")"),"#VALUE!")</f>
        <v>#VALUE!</v>
      </c>
    </row>
    <row r="5237" ht="15.75" customHeight="1">
      <c r="A5237" s="1" t="s">
        <v>11615</v>
      </c>
      <c r="B5237" s="1" t="s">
        <v>11616</v>
      </c>
      <c r="C5237" s="1" t="s">
        <v>11617</v>
      </c>
      <c r="D5237" s="1" t="s">
        <v>11319</v>
      </c>
      <c r="E5237" s="1" t="s">
        <v>10</v>
      </c>
      <c r="F5237" s="1" t="str">
        <f>IFERROR(__xludf.DUMMYFUNCTION("GOOGLETRANSLATE(C5237,""fr"",""en"")"),"#VALUE!")</f>
        <v>#VALUE!</v>
      </c>
    </row>
    <row r="5238" ht="15.75" customHeight="1">
      <c r="A5238" s="1" t="s">
        <v>11615</v>
      </c>
      <c r="B5238" s="1" t="s">
        <v>11618</v>
      </c>
      <c r="C5238" s="1" t="s">
        <v>11619</v>
      </c>
      <c r="D5238" s="1" t="s">
        <v>11319</v>
      </c>
      <c r="E5238" s="1" t="s">
        <v>10</v>
      </c>
      <c r="F5238" s="1" t="str">
        <f>IFERROR(__xludf.DUMMYFUNCTION("GOOGLETRANSLATE(C5238,""fr"",""en"")"),"#VALUE!")</f>
        <v>#VALUE!</v>
      </c>
    </row>
    <row r="5239" ht="15.75" customHeight="1">
      <c r="A5239" s="1" t="s">
        <v>9190</v>
      </c>
      <c r="B5239" s="1" t="s">
        <v>11620</v>
      </c>
      <c r="C5239" s="1" t="s">
        <v>11621</v>
      </c>
      <c r="D5239" s="1" t="s">
        <v>11319</v>
      </c>
      <c r="E5239" s="1" t="s">
        <v>10</v>
      </c>
      <c r="F5239" s="1" t="str">
        <f>IFERROR(__xludf.DUMMYFUNCTION("GOOGLETRANSLATE(C5239,""fr"",""en"")"),"#VALUE!")</f>
        <v>#VALUE!</v>
      </c>
    </row>
    <row r="5240" ht="15.75" customHeight="1">
      <c r="A5240" s="1" t="s">
        <v>9190</v>
      </c>
      <c r="B5240" s="1" t="s">
        <v>11622</v>
      </c>
      <c r="C5240" s="1" t="s">
        <v>11623</v>
      </c>
      <c r="D5240" s="1" t="s">
        <v>11319</v>
      </c>
      <c r="E5240" s="1" t="s">
        <v>10</v>
      </c>
      <c r="F5240" s="1" t="str">
        <f>IFERROR(__xludf.DUMMYFUNCTION("GOOGLETRANSLATE(C5240,""fr"",""en"")"),"#VALUE!")</f>
        <v>#VALUE!</v>
      </c>
    </row>
    <row r="5241" ht="15.75" customHeight="1">
      <c r="A5241" s="1" t="s">
        <v>3909</v>
      </c>
      <c r="B5241" s="1" t="s">
        <v>11624</v>
      </c>
      <c r="C5241" s="1" t="s">
        <v>11625</v>
      </c>
      <c r="D5241" s="1" t="s">
        <v>11319</v>
      </c>
      <c r="E5241" s="1" t="s">
        <v>10</v>
      </c>
      <c r="F5241" s="1" t="str">
        <f>IFERROR(__xludf.DUMMYFUNCTION("GOOGLETRANSLATE(C5241,""fr"",""en"")"),"#VALUE!")</f>
        <v>#VALUE!</v>
      </c>
    </row>
    <row r="5242" ht="15.75" customHeight="1">
      <c r="A5242" s="1" t="s">
        <v>11626</v>
      </c>
      <c r="B5242" s="1" t="s">
        <v>11627</v>
      </c>
      <c r="C5242" s="1" t="s">
        <v>11628</v>
      </c>
      <c r="D5242" s="1" t="s">
        <v>11319</v>
      </c>
      <c r="E5242" s="1" t="s">
        <v>10</v>
      </c>
      <c r="F5242" s="1" t="str">
        <f>IFERROR(__xludf.DUMMYFUNCTION("GOOGLETRANSLATE(C5242,""fr"",""en"")"),"#VALUE!")</f>
        <v>#VALUE!</v>
      </c>
    </row>
    <row r="5243" ht="15.75" customHeight="1">
      <c r="A5243" s="1" t="s">
        <v>11629</v>
      </c>
      <c r="B5243" s="1" t="s">
        <v>11630</v>
      </c>
      <c r="C5243" s="1" t="s">
        <v>11631</v>
      </c>
      <c r="D5243" s="1" t="s">
        <v>11319</v>
      </c>
      <c r="E5243" s="1" t="s">
        <v>10</v>
      </c>
      <c r="F5243" s="1" t="str">
        <f>IFERROR(__xludf.DUMMYFUNCTION("GOOGLETRANSLATE(C5243,""fr"",""en"")"),"#VALUE!")</f>
        <v>#VALUE!</v>
      </c>
    </row>
    <row r="5244" ht="15.75" customHeight="1">
      <c r="A5244" s="1" t="s">
        <v>11629</v>
      </c>
      <c r="B5244" s="1" t="s">
        <v>11632</v>
      </c>
      <c r="C5244" s="1" t="s">
        <v>11633</v>
      </c>
      <c r="D5244" s="1" t="s">
        <v>11319</v>
      </c>
      <c r="E5244" s="1" t="s">
        <v>10</v>
      </c>
      <c r="F5244" s="1" t="str">
        <f>IFERROR(__xludf.DUMMYFUNCTION("GOOGLETRANSLATE(C5244,""fr"",""en"")"),"#VALUE!")</f>
        <v>#VALUE!</v>
      </c>
    </row>
    <row r="5245" ht="15.75" customHeight="1">
      <c r="A5245" s="1" t="s">
        <v>3933</v>
      </c>
      <c r="B5245" s="1" t="s">
        <v>11634</v>
      </c>
      <c r="C5245" s="1" t="s">
        <v>11635</v>
      </c>
      <c r="D5245" s="1" t="s">
        <v>11319</v>
      </c>
      <c r="E5245" s="1" t="s">
        <v>10</v>
      </c>
      <c r="F5245" s="1" t="str">
        <f>IFERROR(__xludf.DUMMYFUNCTION("GOOGLETRANSLATE(C5245,""fr"",""en"")"),"#VALUE!")</f>
        <v>#VALUE!</v>
      </c>
    </row>
    <row r="5246" ht="15.75" customHeight="1">
      <c r="A5246" s="1" t="s">
        <v>11636</v>
      </c>
      <c r="B5246" s="1" t="s">
        <v>11637</v>
      </c>
      <c r="C5246" s="1" t="s">
        <v>11638</v>
      </c>
      <c r="D5246" s="1" t="s">
        <v>11319</v>
      </c>
      <c r="E5246" s="1" t="s">
        <v>10</v>
      </c>
      <c r="F5246" s="1" t="str">
        <f>IFERROR(__xludf.DUMMYFUNCTION("GOOGLETRANSLATE(C5246,""fr"",""en"")"),"#VALUE!")</f>
        <v>#VALUE!</v>
      </c>
    </row>
    <row r="5247" ht="15.75" customHeight="1">
      <c r="A5247" s="1" t="s">
        <v>11018</v>
      </c>
      <c r="B5247" s="1" t="s">
        <v>11639</v>
      </c>
      <c r="C5247" s="1" t="s">
        <v>11640</v>
      </c>
      <c r="D5247" s="1" t="s">
        <v>11319</v>
      </c>
      <c r="E5247" s="1" t="s">
        <v>10</v>
      </c>
      <c r="F5247" s="1" t="str">
        <f>IFERROR(__xludf.DUMMYFUNCTION("GOOGLETRANSLATE(C5247,""fr"",""en"")"),"#VALUE!")</f>
        <v>#VALUE!</v>
      </c>
    </row>
    <row r="5248" ht="15.75" customHeight="1">
      <c r="A5248" s="1" t="s">
        <v>11641</v>
      </c>
      <c r="B5248" s="1" t="s">
        <v>11642</v>
      </c>
      <c r="C5248" s="1" t="s">
        <v>11643</v>
      </c>
      <c r="D5248" s="1" t="s">
        <v>11319</v>
      </c>
      <c r="E5248" s="1" t="s">
        <v>10</v>
      </c>
      <c r="F5248" s="1" t="str">
        <f>IFERROR(__xludf.DUMMYFUNCTION("GOOGLETRANSLATE(C5248,""fr"",""en"")"),"#VALUE!")</f>
        <v>#VALUE!</v>
      </c>
    </row>
    <row r="5249" ht="15.75" customHeight="1">
      <c r="A5249" s="1" t="s">
        <v>11644</v>
      </c>
      <c r="B5249" s="1" t="s">
        <v>11645</v>
      </c>
      <c r="C5249" s="1" t="s">
        <v>11646</v>
      </c>
      <c r="D5249" s="1" t="s">
        <v>11319</v>
      </c>
      <c r="E5249" s="1" t="s">
        <v>10</v>
      </c>
      <c r="F5249" s="1" t="str">
        <f>IFERROR(__xludf.DUMMYFUNCTION("GOOGLETRANSLATE(C5249,""fr"",""en"")"),"#VALUE!")</f>
        <v>#VALUE!</v>
      </c>
    </row>
    <row r="5250" ht="15.75" customHeight="1">
      <c r="A5250" s="1" t="s">
        <v>9220</v>
      </c>
      <c r="B5250" s="1" t="s">
        <v>11647</v>
      </c>
      <c r="C5250" s="1" t="s">
        <v>11648</v>
      </c>
      <c r="D5250" s="1" t="s">
        <v>11319</v>
      </c>
      <c r="E5250" s="1" t="s">
        <v>10</v>
      </c>
      <c r="F5250" s="1" t="str">
        <f>IFERROR(__xludf.DUMMYFUNCTION("GOOGLETRANSLATE(C5250,""fr"",""en"")"),"#VALUE!")</f>
        <v>#VALUE!</v>
      </c>
    </row>
    <row r="5251" ht="15.75" customHeight="1">
      <c r="A5251" s="1" t="s">
        <v>11649</v>
      </c>
      <c r="B5251" s="1" t="s">
        <v>11650</v>
      </c>
      <c r="C5251" s="1" t="s">
        <v>11651</v>
      </c>
      <c r="D5251" s="1" t="s">
        <v>11319</v>
      </c>
      <c r="E5251" s="1" t="s">
        <v>10</v>
      </c>
      <c r="F5251" s="1" t="str">
        <f>IFERROR(__xludf.DUMMYFUNCTION("GOOGLETRANSLATE(C5251,""fr"",""en"")"),"Hallucing! Customer at Maaf since 2005 with 2 vehicles (bonus 50% both), I just learned the day I want to replace the second vehicle following a (non -repairable) disaster that Maaf's headquarters refuse us any replacement for This vehicle ... We had not "&amp;"subscribed to the replacement vehicle option, so we were forced to buy a second quickly for our journeys and I am told no, too much sinister !!!
Basically, 2 broken ice, an accident, you release !!
And in addition, I just discovered that I could have bene"&amp;"fited from 10% discount on the second vehicle for 10 years ...
I have the impression that they only want to keep customers who need nothing or who are lucky enough to never have a problem ...
To flee !!!!")</f>
        <v>Hallucing! Customer at Maaf since 2005 with 2 vehicles (bonus 50% both), I just learned the day I want to replace the second vehicle following a (non -repairable) disaster that Maaf's headquarters refuse us any replacement for This vehicle ... We had not subscribed to the replacement vehicle option, so we were forced to buy a second quickly for our journeys and I am told no, too much sinister !!!
Basically, 2 broken ice, an accident, you release !!
And in addition, I just discovered that I could have benefited from 10% discount on the second vehicle for 10 years ...
I have the impression that they only want to keep customers who need nothing or who are lucky enough to never have a problem ...
To flee !!!!</v>
      </c>
    </row>
    <row r="5252" ht="15.75" customHeight="1">
      <c r="A5252" s="1" t="s">
        <v>9223</v>
      </c>
      <c r="B5252" s="1" t="s">
        <v>11652</v>
      </c>
      <c r="C5252" s="1" t="s">
        <v>11653</v>
      </c>
      <c r="D5252" s="1" t="s">
        <v>11319</v>
      </c>
      <c r="E5252" s="1" t="s">
        <v>10</v>
      </c>
      <c r="F5252" s="1" t="str">
        <f>IFERROR(__xludf.DUMMYFUNCTION("GOOGLETRANSLATE(C5252,""fr"",""en"")"),"#VALUE!")</f>
        <v>#VALUE!</v>
      </c>
    </row>
    <row r="5253" ht="15.75" customHeight="1">
      <c r="A5253" s="1" t="s">
        <v>11654</v>
      </c>
      <c r="B5253" s="1" t="s">
        <v>11655</v>
      </c>
      <c r="C5253" s="1" t="s">
        <v>11656</v>
      </c>
      <c r="D5253" s="1" t="s">
        <v>11319</v>
      </c>
      <c r="E5253" s="1" t="s">
        <v>10</v>
      </c>
      <c r="F5253" s="1" t="str">
        <f>IFERROR(__xludf.DUMMYFUNCTION("GOOGLETRANSLATE(C5253,""fr"",""en"")"),"#VALUE!")</f>
        <v>#VALUE!</v>
      </c>
    </row>
    <row r="5254" ht="15.75" customHeight="1">
      <c r="A5254" s="1" t="s">
        <v>3939</v>
      </c>
      <c r="B5254" s="1" t="s">
        <v>11657</v>
      </c>
      <c r="C5254" s="1" t="s">
        <v>11658</v>
      </c>
      <c r="D5254" s="1" t="s">
        <v>11319</v>
      </c>
      <c r="E5254" s="1" t="s">
        <v>10</v>
      </c>
      <c r="F5254" s="1" t="str">
        <f>IFERROR(__xludf.DUMMYFUNCTION("GOOGLETRANSLATE(C5254,""fr"",""en"")"),"#VALUE!")</f>
        <v>#VALUE!</v>
      </c>
    </row>
    <row r="5255" ht="15.75" customHeight="1">
      <c r="A5255" s="1" t="s">
        <v>3948</v>
      </c>
      <c r="B5255" s="1" t="s">
        <v>11659</v>
      </c>
      <c r="C5255" s="1" t="s">
        <v>11660</v>
      </c>
      <c r="D5255" s="1" t="s">
        <v>11319</v>
      </c>
      <c r="E5255" s="1" t="s">
        <v>10</v>
      </c>
      <c r="F5255" s="1" t="str">
        <f>IFERROR(__xludf.DUMMYFUNCTION("GOOGLETRANSLATE(C5255,""fr"",""en"")"),"#VALUE!")</f>
        <v>#VALUE!</v>
      </c>
    </row>
    <row r="5256" ht="15.75" customHeight="1">
      <c r="A5256" s="1" t="s">
        <v>9251</v>
      </c>
      <c r="B5256" s="1" t="s">
        <v>11661</v>
      </c>
      <c r="C5256" s="1" t="s">
        <v>11662</v>
      </c>
      <c r="D5256" s="1" t="s">
        <v>11319</v>
      </c>
      <c r="E5256" s="1" t="s">
        <v>10</v>
      </c>
      <c r="F5256" s="1" t="str">
        <f>IFERROR(__xludf.DUMMYFUNCTION("GOOGLETRANSLATE(C5256,""fr"",""en"")"),"#VALUE!")</f>
        <v>#VALUE!</v>
      </c>
    </row>
    <row r="5257" ht="15.75" customHeight="1">
      <c r="A5257" s="1" t="s">
        <v>11663</v>
      </c>
      <c r="B5257" s="1" t="s">
        <v>11664</v>
      </c>
      <c r="C5257" s="1" t="s">
        <v>11665</v>
      </c>
      <c r="D5257" s="1" t="s">
        <v>11319</v>
      </c>
      <c r="E5257" s="1" t="s">
        <v>10</v>
      </c>
      <c r="F5257" s="1" t="str">
        <f>IFERROR(__xludf.DUMMYFUNCTION("GOOGLETRANSLATE(C5257,""fr"",""en"")"),"#VALUE!")</f>
        <v>#VALUE!</v>
      </c>
    </row>
    <row r="5258" ht="15.75" customHeight="1">
      <c r="A5258" s="1" t="s">
        <v>11666</v>
      </c>
      <c r="B5258" s="1" t="s">
        <v>11667</v>
      </c>
      <c r="C5258" s="1" t="s">
        <v>11668</v>
      </c>
      <c r="D5258" s="1" t="s">
        <v>11319</v>
      </c>
      <c r="E5258" s="1" t="s">
        <v>10</v>
      </c>
      <c r="F5258" s="1" t="str">
        <f>IFERROR(__xludf.DUMMYFUNCTION("GOOGLETRANSLATE(C5258,""fr"",""en"")"),"#VALUE!")</f>
        <v>#VALUE!</v>
      </c>
    </row>
    <row r="5259" ht="15.75" customHeight="1">
      <c r="A5259" s="1" t="s">
        <v>11254</v>
      </c>
      <c r="B5259" s="1" t="s">
        <v>11669</v>
      </c>
      <c r="C5259" s="1" t="s">
        <v>11670</v>
      </c>
      <c r="D5259" s="1" t="s">
        <v>11319</v>
      </c>
      <c r="E5259" s="1" t="s">
        <v>10</v>
      </c>
      <c r="F5259" s="1" t="str">
        <f>IFERROR(__xludf.DUMMYFUNCTION("GOOGLETRANSLATE(C5259,""fr"",""en"")"),"Not always place a price point of view!
Other cheaper companies with the same guarantees")</f>
        <v>Not always place a price point of view!
Other cheaper companies with the same guarantees</v>
      </c>
    </row>
    <row r="5260" ht="15.75" customHeight="1">
      <c r="A5260" s="1" t="s">
        <v>9265</v>
      </c>
      <c r="B5260" s="1" t="s">
        <v>11671</v>
      </c>
      <c r="C5260" s="1" t="s">
        <v>11672</v>
      </c>
      <c r="D5260" s="1" t="s">
        <v>11319</v>
      </c>
      <c r="E5260" s="1" t="s">
        <v>10</v>
      </c>
      <c r="F5260" s="1" t="str">
        <f>IFERROR(__xludf.DUMMYFUNCTION("GOOGLETRANSLATE(C5260,""fr"",""en"")"),"#VALUE!")</f>
        <v>#VALUE!</v>
      </c>
    </row>
    <row r="5261" ht="15.75" customHeight="1">
      <c r="A5261" s="1" t="s">
        <v>3960</v>
      </c>
      <c r="B5261" s="1" t="s">
        <v>11673</v>
      </c>
      <c r="C5261" s="1" t="s">
        <v>11674</v>
      </c>
      <c r="D5261" s="1" t="s">
        <v>11319</v>
      </c>
      <c r="E5261" s="1" t="s">
        <v>10</v>
      </c>
      <c r="F5261" s="1" t="str">
        <f>IFERROR(__xludf.DUMMYFUNCTION("GOOGLETRANSLATE(C5261,""fr"",""en"")"),"#VALUE!")</f>
        <v>#VALUE!</v>
      </c>
    </row>
    <row r="5262" ht="15.75" customHeight="1">
      <c r="A5262" s="1" t="s">
        <v>11675</v>
      </c>
      <c r="B5262" s="1" t="s">
        <v>11676</v>
      </c>
      <c r="C5262" s="1" t="s">
        <v>11677</v>
      </c>
      <c r="D5262" s="1" t="s">
        <v>11319</v>
      </c>
      <c r="E5262" s="1" t="s">
        <v>10</v>
      </c>
      <c r="F5262" s="1" t="str">
        <f>IFERROR(__xludf.DUMMYFUNCTION("GOOGLETRANSLATE(C5262,""fr"",""en"")"),"#VALUE!")</f>
        <v>#VALUE!</v>
      </c>
    </row>
    <row r="5263" ht="15.75" customHeight="1">
      <c r="A5263" s="1" t="s">
        <v>9279</v>
      </c>
      <c r="B5263" s="1" t="s">
        <v>11678</v>
      </c>
      <c r="C5263" s="1" t="s">
        <v>11679</v>
      </c>
      <c r="D5263" s="1" t="s">
        <v>11319</v>
      </c>
      <c r="E5263" s="1" t="s">
        <v>10</v>
      </c>
      <c r="F5263" s="1" t="str">
        <f>IFERROR(__xludf.DUMMYFUNCTION("GOOGLETRANSLATE(C5263,""fr"",""en"")"),"#VALUE!")</f>
        <v>#VALUE!</v>
      </c>
    </row>
    <row r="5264" ht="15.75" customHeight="1">
      <c r="A5264" s="1" t="s">
        <v>11680</v>
      </c>
      <c r="B5264" s="1" t="s">
        <v>11681</v>
      </c>
      <c r="C5264" s="1" t="s">
        <v>11682</v>
      </c>
      <c r="D5264" s="1" t="s">
        <v>11319</v>
      </c>
      <c r="E5264" s="1" t="s">
        <v>10</v>
      </c>
      <c r="F5264" s="1" t="str">
        <f>IFERROR(__xludf.DUMMYFUNCTION("GOOGLETRANSLATE(C5264,""fr"",""en"")"),"#VALUE!")</f>
        <v>#VALUE!</v>
      </c>
    </row>
    <row r="5265" ht="15.75" customHeight="1">
      <c r="A5265" s="1" t="s">
        <v>11683</v>
      </c>
      <c r="B5265" s="1" t="s">
        <v>11684</v>
      </c>
      <c r="C5265" s="1" t="s">
        <v>11685</v>
      </c>
      <c r="D5265" s="1" t="s">
        <v>11319</v>
      </c>
      <c r="E5265" s="1" t="s">
        <v>10</v>
      </c>
      <c r="F5265" s="1" t="str">
        <f>IFERROR(__xludf.DUMMYFUNCTION("GOOGLETRANSLATE(C5265,""fr"",""en"")"),"#VALUE!")</f>
        <v>#VALUE!</v>
      </c>
    </row>
    <row r="5266" ht="15.75" customHeight="1">
      <c r="A5266" s="1" t="s">
        <v>10362</v>
      </c>
      <c r="B5266" s="1" t="s">
        <v>11686</v>
      </c>
      <c r="C5266" s="1" t="s">
        <v>11687</v>
      </c>
      <c r="D5266" s="1" t="s">
        <v>11319</v>
      </c>
      <c r="E5266" s="1" t="s">
        <v>10</v>
      </c>
      <c r="F5266" s="1" t="str">
        <f>IFERROR(__xludf.DUMMYFUNCTION("GOOGLETRANSLATE(C5266,""fr"",""en"")"),"#VALUE!")</f>
        <v>#VALUE!</v>
      </c>
    </row>
    <row r="5267" ht="15.75" customHeight="1">
      <c r="A5267" s="1" t="s">
        <v>11688</v>
      </c>
      <c r="B5267" s="1" t="s">
        <v>11689</v>
      </c>
      <c r="C5267" s="1" t="s">
        <v>11690</v>
      </c>
      <c r="D5267" s="1" t="s">
        <v>11319</v>
      </c>
      <c r="E5267" s="1" t="s">
        <v>10</v>
      </c>
      <c r="F5267" s="1" t="str">
        <f>IFERROR(__xludf.DUMMYFUNCTION("GOOGLETRANSLATE(C5267,""fr"",""en"")"),"Avoid if you are faithful to your insurance (30 years), which you only had 1 liable liable.")</f>
        <v>Avoid if you are faithful to your insurance (30 years), which you only had 1 liable liable.</v>
      </c>
    </row>
    <row r="5268" ht="15.75" customHeight="1">
      <c r="A5268" s="1" t="s">
        <v>9320</v>
      </c>
      <c r="B5268" s="1" t="s">
        <v>11691</v>
      </c>
      <c r="C5268" s="1" t="s">
        <v>11692</v>
      </c>
      <c r="D5268" s="1" t="s">
        <v>11319</v>
      </c>
      <c r="E5268" s="1" t="s">
        <v>10</v>
      </c>
      <c r="F5268" s="1" t="str">
        <f>IFERROR(__xludf.DUMMYFUNCTION("GOOGLETRANSLATE(C5268,""fr"",""en"")"),"#VALUE!")</f>
        <v>#VALUE!</v>
      </c>
    </row>
    <row r="5269" ht="15.75" customHeight="1">
      <c r="A5269" s="1" t="s">
        <v>11693</v>
      </c>
      <c r="B5269" s="1" t="s">
        <v>11694</v>
      </c>
      <c r="C5269" s="1" t="s">
        <v>11695</v>
      </c>
      <c r="D5269" s="1" t="s">
        <v>11319</v>
      </c>
      <c r="E5269" s="1" t="s">
        <v>10</v>
      </c>
      <c r="F5269" s="1" t="str">
        <f>IFERROR(__xludf.DUMMYFUNCTION("GOOGLETRANSLATE(C5269,""fr"",""en"")"),"#VALUE!")</f>
        <v>#VALUE!</v>
      </c>
    </row>
    <row r="5270" ht="15.75" customHeight="1">
      <c r="A5270" s="1" t="s">
        <v>4006</v>
      </c>
      <c r="B5270" s="1" t="s">
        <v>11696</v>
      </c>
      <c r="C5270" s="1" t="s">
        <v>11697</v>
      </c>
      <c r="D5270" s="1" t="s">
        <v>11319</v>
      </c>
      <c r="E5270" s="1" t="s">
        <v>10</v>
      </c>
      <c r="F5270" s="1" t="str">
        <f>IFERROR(__xludf.DUMMYFUNCTION("GOOGLETRANSLATE(C5270,""fr"",""en"")"),"#VALUE!")</f>
        <v>#VALUE!</v>
      </c>
    </row>
    <row r="5271" ht="15.75" customHeight="1">
      <c r="A5271" s="1" t="s">
        <v>9332</v>
      </c>
      <c r="B5271" s="1" t="s">
        <v>11698</v>
      </c>
      <c r="C5271" s="1" t="s">
        <v>11699</v>
      </c>
      <c r="D5271" s="1" t="s">
        <v>11319</v>
      </c>
      <c r="E5271" s="1" t="s">
        <v>10</v>
      </c>
      <c r="F5271" s="1" t="str">
        <f>IFERROR(__xludf.DUMMYFUNCTION("GOOGLETRANSLATE(C5271,""fr"",""en"")"),"#VALUE!")</f>
        <v>#VALUE!</v>
      </c>
    </row>
    <row r="5272" ht="15.75" customHeight="1">
      <c r="A5272" s="1" t="s">
        <v>9335</v>
      </c>
      <c r="B5272" s="1" t="s">
        <v>11700</v>
      </c>
      <c r="C5272" s="1" t="s">
        <v>11701</v>
      </c>
      <c r="D5272" s="1" t="s">
        <v>11319</v>
      </c>
      <c r="E5272" s="1" t="s">
        <v>10</v>
      </c>
      <c r="F5272" s="1" t="str">
        <f>IFERROR(__xludf.DUMMYFUNCTION("GOOGLETRANSLATE(C5272,""fr"",""en"")"),"#VALUE!")</f>
        <v>#VALUE!</v>
      </c>
    </row>
    <row r="5273" ht="15.75" customHeight="1">
      <c r="A5273" s="1" t="s">
        <v>9343</v>
      </c>
      <c r="B5273" s="1" t="s">
        <v>11702</v>
      </c>
      <c r="C5273" s="1" t="s">
        <v>11703</v>
      </c>
      <c r="D5273" s="1" t="s">
        <v>11319</v>
      </c>
      <c r="E5273" s="1" t="s">
        <v>10</v>
      </c>
      <c r="F5273" s="1" t="str">
        <f>IFERROR(__xludf.DUMMYFUNCTION("GOOGLETRANSLATE(C5273,""fr"",""en"")"),"#VALUE!")</f>
        <v>#VALUE!</v>
      </c>
    </row>
    <row r="5274" ht="15.75" customHeight="1">
      <c r="A5274" s="1" t="s">
        <v>9343</v>
      </c>
      <c r="B5274" s="1" t="s">
        <v>11704</v>
      </c>
      <c r="C5274" s="1" t="s">
        <v>11705</v>
      </c>
      <c r="D5274" s="1" t="s">
        <v>11319</v>
      </c>
      <c r="E5274" s="1" t="s">
        <v>10</v>
      </c>
      <c r="F5274" s="1" t="str">
        <f>IFERROR(__xludf.DUMMYFUNCTION("GOOGLETRANSLATE(C5274,""fr"",""en"")"),"#VALUE!")</f>
        <v>#VALUE!</v>
      </c>
    </row>
    <row r="5275" ht="15.75" customHeight="1">
      <c r="A5275" s="1" t="s">
        <v>9366</v>
      </c>
      <c r="B5275" s="1" t="s">
        <v>11706</v>
      </c>
      <c r="C5275" s="1" t="s">
        <v>11707</v>
      </c>
      <c r="D5275" s="1" t="s">
        <v>11319</v>
      </c>
      <c r="E5275" s="1" t="s">
        <v>10</v>
      </c>
      <c r="F5275" s="1" t="str">
        <f>IFERROR(__xludf.DUMMYFUNCTION("GOOGLETRANSLATE(C5275,""fr"",""en"")"),"#VALUE!")</f>
        <v>#VALUE!</v>
      </c>
    </row>
    <row r="5276" ht="15.75" customHeight="1">
      <c r="A5276" s="1" t="s">
        <v>11708</v>
      </c>
      <c r="B5276" s="1" t="s">
        <v>11709</v>
      </c>
      <c r="C5276" s="1" t="s">
        <v>11710</v>
      </c>
      <c r="D5276" s="1" t="s">
        <v>11319</v>
      </c>
      <c r="E5276" s="1" t="s">
        <v>10</v>
      </c>
      <c r="F5276" s="1" t="str">
        <f>IFERROR(__xludf.DUMMYFUNCTION("GOOGLETRANSLATE(C5276,""fr"",""en"")"),"#VALUE!")</f>
        <v>#VALUE!</v>
      </c>
    </row>
    <row r="5277" ht="15.75" customHeight="1">
      <c r="A5277" s="1" t="s">
        <v>11711</v>
      </c>
      <c r="B5277" s="1" t="s">
        <v>11712</v>
      </c>
      <c r="C5277" s="1" t="s">
        <v>11713</v>
      </c>
      <c r="D5277" s="1" t="s">
        <v>11319</v>
      </c>
      <c r="E5277" s="1" t="s">
        <v>10</v>
      </c>
      <c r="F5277" s="1" t="str">
        <f>IFERROR(__xludf.DUMMYFUNCTION("GOOGLETRANSLATE(C5277,""fr"",""en"")"),"#VALUE!")</f>
        <v>#VALUE!</v>
      </c>
    </row>
    <row r="5278" ht="15.75" customHeight="1">
      <c r="A5278" s="1" t="s">
        <v>9389</v>
      </c>
      <c r="B5278" s="1" t="s">
        <v>11714</v>
      </c>
      <c r="C5278" s="1" t="s">
        <v>11715</v>
      </c>
      <c r="D5278" s="1" t="s">
        <v>11319</v>
      </c>
      <c r="E5278" s="1" t="s">
        <v>10</v>
      </c>
      <c r="F5278" s="1" t="str">
        <f>IFERROR(__xludf.DUMMYFUNCTION("GOOGLETRANSLATE(C5278,""fr"",""en"")"),"#VALUE!")</f>
        <v>#VALUE!</v>
      </c>
    </row>
    <row r="5279" ht="15.75" customHeight="1">
      <c r="A5279" s="1" t="s">
        <v>9396</v>
      </c>
      <c r="B5279" s="1" t="s">
        <v>11716</v>
      </c>
      <c r="C5279" s="1" t="s">
        <v>11717</v>
      </c>
      <c r="D5279" s="1" t="s">
        <v>11319</v>
      </c>
      <c r="E5279" s="1" t="s">
        <v>10</v>
      </c>
      <c r="F5279" s="1" t="str">
        <f>IFERROR(__xludf.DUMMYFUNCTION("GOOGLETRANSLATE(C5279,""fr"",""en"")"),"#VALUE!")</f>
        <v>#VALUE!</v>
      </c>
    </row>
    <row r="5280" ht="15.75" customHeight="1">
      <c r="A5280" s="1" t="s">
        <v>9418</v>
      </c>
      <c r="B5280" s="1" t="s">
        <v>11718</v>
      </c>
      <c r="C5280" s="1" t="s">
        <v>11719</v>
      </c>
      <c r="D5280" s="1" t="s">
        <v>11319</v>
      </c>
      <c r="E5280" s="1" t="s">
        <v>10</v>
      </c>
      <c r="F5280" s="1" t="str">
        <f>IFERROR(__xludf.DUMMYFUNCTION("GOOGLETRANSLATE(C5280,""fr"",""en"")"),"#VALUE!")</f>
        <v>#VALUE!</v>
      </c>
    </row>
    <row r="5281" ht="15.75" customHeight="1">
      <c r="A5281" s="1" t="s">
        <v>9421</v>
      </c>
      <c r="B5281" s="1" t="s">
        <v>11720</v>
      </c>
      <c r="C5281" s="1" t="s">
        <v>11721</v>
      </c>
      <c r="D5281" s="1" t="s">
        <v>11319</v>
      </c>
      <c r="E5281" s="1" t="s">
        <v>10</v>
      </c>
      <c r="F5281" s="1" t="str">
        <f>IFERROR(__xludf.DUMMYFUNCTION("GOOGLETRANSLATE(C5281,""fr"",""en"")"),"#VALUE!")</f>
        <v>#VALUE!</v>
      </c>
    </row>
    <row r="5282" ht="15.75" customHeight="1">
      <c r="A5282" s="1" t="s">
        <v>9469</v>
      </c>
      <c r="B5282" s="1" t="s">
        <v>11722</v>
      </c>
      <c r="C5282" s="1" t="s">
        <v>11723</v>
      </c>
      <c r="D5282" s="1" t="s">
        <v>11319</v>
      </c>
      <c r="E5282" s="1" t="s">
        <v>10</v>
      </c>
      <c r="F5282" s="1" t="str">
        <f>IFERROR(__xludf.DUMMYFUNCTION("GOOGLETRANSLATE(C5282,""fr"",""en"")"),"#VALUE!")</f>
        <v>#VALUE!</v>
      </c>
    </row>
    <row r="5283" ht="15.75" customHeight="1">
      <c r="A5283" s="1" t="s">
        <v>4142</v>
      </c>
      <c r="B5283" s="1" t="s">
        <v>11724</v>
      </c>
      <c r="C5283" s="1" t="s">
        <v>11725</v>
      </c>
      <c r="D5283" s="1" t="s">
        <v>11319</v>
      </c>
      <c r="E5283" s="1" t="s">
        <v>10</v>
      </c>
      <c r="F5283" s="1" t="str">
        <f>IFERROR(__xludf.DUMMYFUNCTION("GOOGLETRANSLATE(C5283,""fr"",""en"")"),"17 % increase in January 2017 and this is ""normal""")</f>
        <v>17 % increase in January 2017 and this is "normal"</v>
      </c>
    </row>
    <row r="5284" ht="15.75" customHeight="1">
      <c r="A5284" s="1" t="s">
        <v>11726</v>
      </c>
      <c r="B5284" s="1" t="s">
        <v>11727</v>
      </c>
      <c r="C5284" s="1" t="s">
        <v>11728</v>
      </c>
      <c r="D5284" s="1" t="s">
        <v>11319</v>
      </c>
      <c r="E5284" s="1" t="s">
        <v>10</v>
      </c>
      <c r="F5284" s="1" t="str">
        <f>IFERROR(__xludf.DUMMYFUNCTION("GOOGLETRANSLATE(C5284,""fr"",""en"")"),"#VALUE!")</f>
        <v>#VALUE!</v>
      </c>
    </row>
    <row r="5285" ht="15.75" customHeight="1">
      <c r="A5285" s="1" t="s">
        <v>11729</v>
      </c>
      <c r="B5285" s="1" t="s">
        <v>11730</v>
      </c>
      <c r="C5285" s="1" t="s">
        <v>11731</v>
      </c>
      <c r="D5285" s="1" t="s">
        <v>11319</v>
      </c>
      <c r="E5285" s="1" t="s">
        <v>10</v>
      </c>
      <c r="F5285" s="1" t="str">
        <f>IFERROR(__xludf.DUMMYFUNCTION("GOOGLETRANSLATE(C5285,""fr"",""en"")"),"#VALUE!")</f>
        <v>#VALUE!</v>
      </c>
    </row>
    <row r="5286" ht="15.75" customHeight="1">
      <c r="A5286" s="1" t="s">
        <v>11732</v>
      </c>
      <c r="B5286" s="1" t="s">
        <v>11733</v>
      </c>
      <c r="C5286" s="1" t="s">
        <v>11734</v>
      </c>
      <c r="D5286" s="1" t="s">
        <v>11319</v>
      </c>
      <c r="E5286" s="1" t="s">
        <v>10</v>
      </c>
      <c r="F5286" s="1" t="str">
        <f>IFERROR(__xludf.DUMMYFUNCTION("GOOGLETRANSLATE(C5286,""fr"",""en"")"),"#VALUE!")</f>
        <v>#VALUE!</v>
      </c>
    </row>
    <row r="5287" ht="15.75" customHeight="1">
      <c r="A5287" s="1" t="s">
        <v>9562</v>
      </c>
      <c r="B5287" s="1" t="s">
        <v>11735</v>
      </c>
      <c r="C5287" s="1" t="s">
        <v>11736</v>
      </c>
      <c r="D5287" s="1" t="s">
        <v>11319</v>
      </c>
      <c r="E5287" s="1" t="s">
        <v>10</v>
      </c>
      <c r="F5287" s="1" t="str">
        <f>IFERROR(__xludf.DUMMYFUNCTION("GOOGLETRANSLATE(C5287,""fr"",""en"")"),"#VALUE!")</f>
        <v>#VALUE!</v>
      </c>
    </row>
    <row r="5288" ht="15.75" customHeight="1">
      <c r="A5288" s="1" t="s">
        <v>9571</v>
      </c>
      <c r="B5288" s="1" t="s">
        <v>11737</v>
      </c>
      <c r="C5288" s="1" t="s">
        <v>11738</v>
      </c>
      <c r="D5288" s="1" t="s">
        <v>11319</v>
      </c>
      <c r="E5288" s="1" t="s">
        <v>10</v>
      </c>
      <c r="F5288" s="1" t="str">
        <f>IFERROR(__xludf.DUMMYFUNCTION("GOOGLETRANSLATE(C5288,""fr"",""en"")"),"#VALUE!")</f>
        <v>#VALUE!</v>
      </c>
    </row>
    <row r="5289" ht="15.75" customHeight="1">
      <c r="A5289" s="1" t="s">
        <v>10741</v>
      </c>
      <c r="B5289" s="1" t="s">
        <v>11739</v>
      </c>
      <c r="C5289" s="1" t="s">
        <v>11740</v>
      </c>
      <c r="D5289" s="1" t="s">
        <v>11319</v>
      </c>
      <c r="E5289" s="1" t="s">
        <v>10</v>
      </c>
      <c r="F5289" s="1" t="str">
        <f>IFERROR(__xludf.DUMMYFUNCTION("GOOGLETRANSLATE(C5289,""fr"",""en"")"),"#VALUE!")</f>
        <v>#VALUE!</v>
      </c>
    </row>
    <row r="5290" ht="15.75" customHeight="1">
      <c r="A5290" s="1" t="s">
        <v>11741</v>
      </c>
      <c r="B5290" s="1" t="s">
        <v>11394</v>
      </c>
      <c r="C5290" s="1" t="s">
        <v>11742</v>
      </c>
      <c r="D5290" s="1" t="s">
        <v>11319</v>
      </c>
      <c r="E5290" s="1" t="s">
        <v>10</v>
      </c>
      <c r="F5290" s="1" t="str">
        <f>IFERROR(__xludf.DUMMYFUNCTION("GOOGLETRANSLATE(C5290,""fr"",""en"")"),"#VALUE!")</f>
        <v>#VALUE!</v>
      </c>
    </row>
    <row r="5291" ht="15.75" customHeight="1">
      <c r="A5291" s="1" t="s">
        <v>11743</v>
      </c>
      <c r="B5291" s="1" t="s">
        <v>11744</v>
      </c>
      <c r="C5291" s="1" t="s">
        <v>11745</v>
      </c>
      <c r="D5291" s="1" t="s">
        <v>11319</v>
      </c>
      <c r="E5291" s="1" t="s">
        <v>10</v>
      </c>
      <c r="F5291" s="1" t="str">
        <f>IFERROR(__xludf.DUMMYFUNCTION("GOOGLETRANSLATE(C5291,""fr"",""en"")"),"#VALUE!")</f>
        <v>#VALUE!</v>
      </c>
    </row>
    <row r="5292" ht="15.75" customHeight="1">
      <c r="A5292" s="1" t="s">
        <v>147</v>
      </c>
      <c r="B5292" s="1" t="s">
        <v>11746</v>
      </c>
      <c r="C5292" s="1" t="s">
        <v>11747</v>
      </c>
      <c r="D5292" s="1" t="s">
        <v>11748</v>
      </c>
      <c r="E5292" s="1" t="s">
        <v>10</v>
      </c>
      <c r="F5292" s="1" t="str">
        <f>IFERROR(__xludf.DUMMYFUNCTION("GOOGLETRANSLATE(C5292,""fr"",""en"")"),"#VALUE!")</f>
        <v>#VALUE!</v>
      </c>
    </row>
    <row r="5293" ht="15.75" customHeight="1">
      <c r="A5293" s="1" t="s">
        <v>147</v>
      </c>
      <c r="B5293" s="1" t="s">
        <v>11749</v>
      </c>
      <c r="C5293" s="1" t="s">
        <v>11750</v>
      </c>
      <c r="D5293" s="1" t="s">
        <v>11748</v>
      </c>
      <c r="E5293" s="1" t="s">
        <v>10</v>
      </c>
      <c r="F5293" s="1" t="str">
        <f>IFERROR(__xludf.DUMMYFUNCTION("GOOGLETRANSLATE(C5293,""fr"",""en"")"),"#VALUE!")</f>
        <v>#VALUE!</v>
      </c>
    </row>
    <row r="5294" ht="15.75" customHeight="1">
      <c r="A5294" s="1" t="s">
        <v>505</v>
      </c>
      <c r="B5294" s="1" t="s">
        <v>11751</v>
      </c>
      <c r="C5294" s="1" t="s">
        <v>11752</v>
      </c>
      <c r="D5294" s="1" t="s">
        <v>11748</v>
      </c>
      <c r="E5294" s="1" t="s">
        <v>10</v>
      </c>
      <c r="F5294" s="1" t="str">
        <f>IFERROR(__xludf.DUMMYFUNCTION("GOOGLETRANSLATE(C5294,""fr"",""en"")"),"#VALUE!")</f>
        <v>#VALUE!</v>
      </c>
    </row>
    <row r="5295" ht="15.75" customHeight="1">
      <c r="A5295" s="1" t="s">
        <v>646</v>
      </c>
      <c r="B5295" s="1" t="s">
        <v>11753</v>
      </c>
      <c r="C5295" s="1" t="s">
        <v>11754</v>
      </c>
      <c r="D5295" s="1" t="s">
        <v>11748</v>
      </c>
      <c r="E5295" s="1" t="s">
        <v>10</v>
      </c>
      <c r="F5295" s="1" t="str">
        <f>IFERROR(__xludf.DUMMYFUNCTION("GOOGLETRANSLATE(C5295,""fr"",""en"")"),"#VALUE!")</f>
        <v>#VALUE!</v>
      </c>
    </row>
    <row r="5296" ht="15.75" customHeight="1">
      <c r="A5296" s="1" t="s">
        <v>741</v>
      </c>
      <c r="B5296" s="1" t="s">
        <v>11755</v>
      </c>
      <c r="C5296" s="1" t="s">
        <v>11756</v>
      </c>
      <c r="D5296" s="1" t="s">
        <v>11748</v>
      </c>
      <c r="E5296" s="1" t="s">
        <v>10</v>
      </c>
      <c r="F5296" s="1" t="str">
        <f>IFERROR(__xludf.DUMMYFUNCTION("GOOGLETRANSLATE(C5296,""fr"",""en"")"),"#VALUE!")</f>
        <v>#VALUE!</v>
      </c>
    </row>
    <row r="5297" ht="15.75" customHeight="1">
      <c r="A5297" s="1" t="s">
        <v>807</v>
      </c>
      <c r="B5297" s="1" t="s">
        <v>11757</v>
      </c>
      <c r="C5297" s="1" t="s">
        <v>11758</v>
      </c>
      <c r="D5297" s="1" t="s">
        <v>11748</v>
      </c>
      <c r="E5297" s="1" t="s">
        <v>10</v>
      </c>
      <c r="F5297" s="1" t="str">
        <f>IFERROR(__xludf.DUMMYFUNCTION("GOOGLETRANSLATE(C5297,""fr"",""en"")"),"#VALUE!")</f>
        <v>#VALUE!</v>
      </c>
    </row>
    <row r="5298" ht="15.75" customHeight="1">
      <c r="A5298" s="1" t="s">
        <v>847</v>
      </c>
      <c r="B5298" s="1" t="s">
        <v>11759</v>
      </c>
      <c r="C5298" s="1" t="s">
        <v>11760</v>
      </c>
      <c r="D5298" s="1" t="s">
        <v>11748</v>
      </c>
      <c r="E5298" s="1" t="s">
        <v>10</v>
      </c>
      <c r="F5298" s="1" t="str">
        <f>IFERROR(__xludf.DUMMYFUNCTION("GOOGLETRANSLATE(C5298,""fr"",""en"")"),"#VALUE!")</f>
        <v>#VALUE!</v>
      </c>
    </row>
    <row r="5299" ht="15.75" customHeight="1">
      <c r="A5299" s="1" t="s">
        <v>976</v>
      </c>
      <c r="B5299" s="1" t="s">
        <v>11761</v>
      </c>
      <c r="C5299" s="1" t="s">
        <v>11762</v>
      </c>
      <c r="D5299" s="1" t="s">
        <v>11748</v>
      </c>
      <c r="E5299" s="1" t="s">
        <v>10</v>
      </c>
      <c r="F5299" s="1" t="str">
        <f>IFERROR(__xludf.DUMMYFUNCTION("GOOGLETRANSLATE(C5299,""fr"",""en"")"),"#VALUE!")</f>
        <v>#VALUE!</v>
      </c>
    </row>
    <row r="5300" ht="15.75" customHeight="1">
      <c r="A5300" s="1" t="s">
        <v>1243</v>
      </c>
      <c r="B5300" s="1" t="s">
        <v>11763</v>
      </c>
      <c r="C5300" s="1" t="s">
        <v>11764</v>
      </c>
      <c r="D5300" s="1" t="s">
        <v>11748</v>
      </c>
      <c r="E5300" s="1" t="s">
        <v>10</v>
      </c>
      <c r="F5300" s="1" t="str">
        <f>IFERROR(__xludf.DUMMYFUNCTION("GOOGLETRANSLATE(C5300,""fr"",""en"")"),"#VALUE!")</f>
        <v>#VALUE!</v>
      </c>
    </row>
    <row r="5301" ht="15.75" customHeight="1">
      <c r="A5301" s="1" t="s">
        <v>1308</v>
      </c>
      <c r="B5301" s="1" t="s">
        <v>11765</v>
      </c>
      <c r="C5301" s="1" t="s">
        <v>11766</v>
      </c>
      <c r="D5301" s="1" t="s">
        <v>11748</v>
      </c>
      <c r="E5301" s="1" t="s">
        <v>10</v>
      </c>
      <c r="F5301" s="1" t="str">
        <f>IFERROR(__xludf.DUMMYFUNCTION("GOOGLETRANSLATE(C5301,""fr"",""en"")"),"#VALUE!")</f>
        <v>#VALUE!</v>
      </c>
    </row>
    <row r="5302" ht="15.75" customHeight="1">
      <c r="A5302" s="1" t="s">
        <v>1515</v>
      </c>
      <c r="B5302" s="1" t="s">
        <v>11767</v>
      </c>
      <c r="C5302" s="1" t="s">
        <v>11768</v>
      </c>
      <c r="D5302" s="1" t="s">
        <v>11748</v>
      </c>
      <c r="E5302" s="1" t="s">
        <v>10</v>
      </c>
      <c r="F5302" s="1" t="str">
        <f>IFERROR(__xludf.DUMMYFUNCTION("GOOGLETRANSLATE(C5302,""fr"",""en"")"),"#VALUE!")</f>
        <v>#VALUE!</v>
      </c>
    </row>
    <row r="5303" ht="15.75" customHeight="1">
      <c r="A5303" s="1" t="s">
        <v>1784</v>
      </c>
      <c r="B5303" s="1" t="s">
        <v>11769</v>
      </c>
      <c r="C5303" s="1" t="s">
        <v>11770</v>
      </c>
      <c r="D5303" s="1" t="s">
        <v>11748</v>
      </c>
      <c r="E5303" s="1" t="s">
        <v>10</v>
      </c>
      <c r="F5303" s="1" t="str">
        <f>IFERROR(__xludf.DUMMYFUNCTION("GOOGLETRANSLATE(C5303,""fr"",""en"")"),"vanherpestephane@yahoo.fr
MAIF member for more than 25 we have just been humiliated. We struck a sewer mouth which caused the projection of the plate on our rear door. Following a Baclée expertise of a cabinet anxious to be zealous with the MAIF, we are "&amp;"told that our declaration is not in line with the damage and therefore sticks two claims (one for the expected wheel, the other for the door). We have established an observation of roads with the town hall we dispute the expertise and after several weeks "&amp;"without news, the MAIF makes us understand that it is better to accept to say that it is better to admit a false declaration (which we have not committed)
Rather than commissioning expertise (2) at our expense. We are also threatened with confidence in in"&amp;"surance. After a complaint that was useless, MAIF did not bother to contact the town hall insurance where the claim took place. We finally accepted the two claims, therefore to admit a false statement that we did not commit. We are stuck between the Maif "&amp;"who plays the watch, the cowbows of the expertise cabinet that go up falsely false statements and the need to recover our vehicle. After almost three months of immobilization, I come to recover my vehicle and therefore pay my two franchises of € 300 to wh"&amp;"ich I have been added € 50 of surplus for dilapidation of the tire to change. Our interlocutors of the platforms have been contemptuous or even heinous, we have been changed on our local delegation which are incompetent (they tell us that they have never "&amp;"done sinister, that he does not know how we do), we have we Sent an ""activist"" who praised us the many skills of Maif. Obviously, I always expect an answer for the reimbursement of my subscription for the immobilization of my vehicle. It is not a feelin"&amp;"g of injustice that we feel, it is a contemptuous humiliation. We are not all dishonest insured. MAIF has become a company that prefers to pay for good advertisements rather than managing the files of their members humanly. I put a star because I couldn't"&amp;" put less.")</f>
        <v>vanherpestephane@yahoo.fr
MAIF member for more than 25 we have just been humiliated. We struck a sewer mouth which caused the projection of the plate on our rear door. Following a Baclée expertise of a cabinet anxious to be zealous with the MAIF, we are told that our declaration is not in line with the damage and therefore sticks two claims (one for the expected wheel, the other for the door). We have established an observation of roads with the town hall we dispute the expertise and after several weeks without news, the MAIF makes us understand that it is better to accept to say that it is better to admit a false declaration (which we have not committed)
Rather than commissioning expertise (2) at our expense. We are also threatened with confidence in insurance. After a complaint that was useless, MAIF did not bother to contact the town hall insurance where the claim took place. We finally accepted the two claims, therefore to admit a false statement that we did not commit. We are stuck between the Maif who plays the watch, the cowbows of the expertise cabinet that go up falsely false statements and the need to recover our vehicle. After almost three months of immobilization, I come to recover my vehicle and therefore pay my two franchises of € 300 to which I have been added € 50 of surplus for dilapidation of the tire to change. Our interlocutors of the platforms have been contemptuous or even heinous, we have been changed on our local delegation which are incompetent (they tell us that they have never done sinister, that he does not know how we do), we have we Sent an "activist" who praised us the many skills of Maif. Obviously, I always expect an answer for the reimbursement of my subscription for the immobilization of my vehicle. It is not a feeling of injustice that we feel, it is a contemptuous humiliation. We are not all dishonest insured. MAIF has become a company that prefers to pay for good advertisements rather than managing the files of their members humanly. I put a star because I couldn't put less.</v>
      </c>
    </row>
    <row r="5304" ht="15.75" customHeight="1">
      <c r="A5304" s="1" t="s">
        <v>1799</v>
      </c>
      <c r="B5304" s="1" t="s">
        <v>11771</v>
      </c>
      <c r="C5304" s="1" t="s">
        <v>11772</v>
      </c>
      <c r="D5304" s="1" t="s">
        <v>11748</v>
      </c>
      <c r="E5304" s="1" t="s">
        <v>10</v>
      </c>
      <c r="F5304" s="1" t="str">
        <f>IFERROR(__xludf.DUMMYFUNCTION("GOOGLETRANSLATE(C5304,""fr"",""en"")"),"#VALUE!")</f>
        <v>#VALUE!</v>
      </c>
    </row>
    <row r="5305" ht="15.75" customHeight="1">
      <c r="A5305" s="1" t="s">
        <v>1806</v>
      </c>
      <c r="B5305" s="1" t="s">
        <v>11773</v>
      </c>
      <c r="C5305" s="1" t="s">
        <v>11774</v>
      </c>
      <c r="D5305" s="1" t="s">
        <v>11748</v>
      </c>
      <c r="E5305" s="1" t="s">
        <v>10</v>
      </c>
      <c r="F5305" s="1" t="str">
        <f>IFERROR(__xludf.DUMMYFUNCTION("GOOGLETRANSLATE(C5305,""fr"",""en"")"),"#VALUE!")</f>
        <v>#VALUE!</v>
      </c>
    </row>
    <row r="5306" ht="15.75" customHeight="1">
      <c r="A5306" s="1" t="s">
        <v>2058</v>
      </c>
      <c r="B5306" s="1" t="s">
        <v>11775</v>
      </c>
      <c r="C5306" s="1" t="s">
        <v>11776</v>
      </c>
      <c r="D5306" s="1" t="s">
        <v>11748</v>
      </c>
      <c r="E5306" s="1" t="s">
        <v>10</v>
      </c>
      <c r="F5306" s="1" t="str">
        <f>IFERROR(__xludf.DUMMYFUNCTION("GOOGLETRANSLATE(C5306,""fr"",""en"")"),"#VALUE!")</f>
        <v>#VALUE!</v>
      </c>
    </row>
    <row r="5307" ht="15.75" customHeight="1">
      <c r="A5307" s="1" t="s">
        <v>6580</v>
      </c>
      <c r="B5307" s="1" t="s">
        <v>11777</v>
      </c>
      <c r="C5307" s="1" t="s">
        <v>11778</v>
      </c>
      <c r="D5307" s="1" t="s">
        <v>11748</v>
      </c>
      <c r="E5307" s="1" t="s">
        <v>10</v>
      </c>
      <c r="F5307" s="1" t="str">
        <f>IFERROR(__xludf.DUMMYFUNCTION("GOOGLETRANSLATE(C5307,""fr"",""en"")"),"#VALUE!")</f>
        <v>#VALUE!</v>
      </c>
    </row>
    <row r="5308" ht="15.75" customHeight="1">
      <c r="A5308" s="1" t="s">
        <v>2221</v>
      </c>
      <c r="B5308" s="1" t="s">
        <v>11779</v>
      </c>
      <c r="C5308" s="1" t="s">
        <v>11780</v>
      </c>
      <c r="D5308" s="1" t="s">
        <v>11748</v>
      </c>
      <c r="E5308" s="1" t="s">
        <v>10</v>
      </c>
      <c r="F5308" s="1" t="str">
        <f>IFERROR(__xludf.DUMMYFUNCTION("GOOGLETRANSLATE(C5308,""fr"",""en"")"),"#VALUE!")</f>
        <v>#VALUE!</v>
      </c>
    </row>
    <row r="5309" ht="15.75" customHeight="1">
      <c r="A5309" s="1" t="s">
        <v>2244</v>
      </c>
      <c r="B5309" s="1" t="s">
        <v>11781</v>
      </c>
      <c r="C5309" s="1" t="s">
        <v>11782</v>
      </c>
      <c r="D5309" s="1" t="s">
        <v>11748</v>
      </c>
      <c r="E5309" s="1" t="s">
        <v>10</v>
      </c>
      <c r="F5309" s="1" t="str">
        <f>IFERROR(__xludf.DUMMYFUNCTION("GOOGLETRANSLATE(C5309,""fr"",""en"")"),"#VALUE!")</f>
        <v>#VALUE!</v>
      </c>
    </row>
    <row r="5310" ht="15.75" customHeight="1">
      <c r="A5310" s="1" t="s">
        <v>2816</v>
      </c>
      <c r="B5310" s="1" t="s">
        <v>11783</v>
      </c>
      <c r="C5310" s="1" t="s">
        <v>11784</v>
      </c>
      <c r="D5310" s="1" t="s">
        <v>11748</v>
      </c>
      <c r="E5310" s="1" t="s">
        <v>10</v>
      </c>
      <c r="F5310" s="1" t="str">
        <f>IFERROR(__xludf.DUMMYFUNCTION("GOOGLETRANSLATE(C5310,""fr"",""en"")"),"#VALUE!")</f>
        <v>#VALUE!</v>
      </c>
    </row>
    <row r="5311" ht="15.75" customHeight="1">
      <c r="A5311" s="1" t="s">
        <v>7902</v>
      </c>
      <c r="B5311" s="1" t="s">
        <v>11785</v>
      </c>
      <c r="C5311" s="1" t="s">
        <v>11786</v>
      </c>
      <c r="D5311" s="1" t="s">
        <v>11748</v>
      </c>
      <c r="E5311" s="1" t="s">
        <v>10</v>
      </c>
      <c r="F5311" s="1" t="str">
        <f>IFERROR(__xludf.DUMMYFUNCTION("GOOGLETRANSLATE(C5311,""fr"",""en"")"),"#VALUE!")</f>
        <v>#VALUE!</v>
      </c>
    </row>
    <row r="5312" ht="15.75" customHeight="1">
      <c r="A5312" s="1" t="s">
        <v>3084</v>
      </c>
      <c r="B5312" s="1" t="s">
        <v>11787</v>
      </c>
      <c r="C5312" s="1" t="s">
        <v>11788</v>
      </c>
      <c r="D5312" s="1" t="s">
        <v>11748</v>
      </c>
      <c r="E5312" s="1" t="s">
        <v>10</v>
      </c>
      <c r="F5312" s="1" t="str">
        <f>IFERROR(__xludf.DUMMYFUNCTION("GOOGLETRANSLATE(C5312,""fr"",""en"")"),"#VALUE!")</f>
        <v>#VALUE!</v>
      </c>
    </row>
    <row r="5313" ht="15.75" customHeight="1">
      <c r="A5313" s="1" t="s">
        <v>8189</v>
      </c>
      <c r="B5313" s="1" t="s">
        <v>11789</v>
      </c>
      <c r="C5313" s="1" t="s">
        <v>11790</v>
      </c>
      <c r="D5313" s="1" t="s">
        <v>11748</v>
      </c>
      <c r="E5313" s="1" t="s">
        <v>10</v>
      </c>
      <c r="F5313" s="1" t="str">
        <f>IFERROR(__xludf.DUMMYFUNCTION("GOOGLETRANSLATE(C5313,""fr"",""en"")"),"#VALUE!")</f>
        <v>#VALUE!</v>
      </c>
    </row>
    <row r="5314" ht="15.75" customHeight="1">
      <c r="A5314" s="1" t="s">
        <v>10556</v>
      </c>
      <c r="B5314" s="1" t="s">
        <v>11791</v>
      </c>
      <c r="C5314" s="1" t="s">
        <v>11792</v>
      </c>
      <c r="D5314" s="1" t="s">
        <v>11748</v>
      </c>
      <c r="E5314" s="1" t="s">
        <v>10</v>
      </c>
      <c r="F5314" s="1" t="str">
        <f>IFERROR(__xludf.DUMMYFUNCTION("GOOGLETRANSLATE(C5314,""fr"",""en"")"),"#VALUE!")</f>
        <v>#VALUE!</v>
      </c>
    </row>
    <row r="5315" ht="15.75" customHeight="1">
      <c r="A5315" s="1" t="s">
        <v>10556</v>
      </c>
      <c r="B5315" s="1" t="s">
        <v>11793</v>
      </c>
      <c r="C5315" s="1" t="s">
        <v>11794</v>
      </c>
      <c r="D5315" s="1" t="s">
        <v>11748</v>
      </c>
      <c r="E5315" s="1" t="s">
        <v>10</v>
      </c>
      <c r="F5315" s="1" t="str">
        <f>IFERROR(__xludf.DUMMYFUNCTION("GOOGLETRANSLATE(C5315,""fr"",""en"")"),"#VALUE!")</f>
        <v>#VALUE!</v>
      </c>
    </row>
    <row r="5316" ht="15.75" customHeight="1">
      <c r="A5316" s="1" t="s">
        <v>11795</v>
      </c>
      <c r="B5316" s="1" t="s">
        <v>11796</v>
      </c>
      <c r="C5316" s="1" t="s">
        <v>11797</v>
      </c>
      <c r="D5316" s="1" t="s">
        <v>11748</v>
      </c>
      <c r="E5316" s="1" t="s">
        <v>10</v>
      </c>
      <c r="F5316" s="1" t="str">
        <f>IFERROR(__xludf.DUMMYFUNCTION("GOOGLETRANSLATE(C5316,""fr"",""en"")"),"#VALUE!")</f>
        <v>#VALUE!</v>
      </c>
    </row>
    <row r="5317" ht="15.75" customHeight="1">
      <c r="A5317" s="1" t="s">
        <v>10559</v>
      </c>
      <c r="B5317" s="1" t="s">
        <v>11798</v>
      </c>
      <c r="C5317" s="1" t="s">
        <v>11799</v>
      </c>
      <c r="D5317" s="1" t="s">
        <v>11748</v>
      </c>
      <c r="E5317" s="1" t="s">
        <v>10</v>
      </c>
      <c r="F5317" s="1" t="str">
        <f>IFERROR(__xludf.DUMMYFUNCTION("GOOGLETRANSLATE(C5317,""fr"",""en"")"),"#VALUE!")</f>
        <v>#VALUE!</v>
      </c>
    </row>
    <row r="5318" ht="15.75" customHeight="1">
      <c r="A5318" s="1" t="s">
        <v>10103</v>
      </c>
      <c r="B5318" s="1" t="s">
        <v>11800</v>
      </c>
      <c r="C5318" s="1" t="s">
        <v>11801</v>
      </c>
      <c r="D5318" s="1" t="s">
        <v>11748</v>
      </c>
      <c r="E5318" s="1" t="s">
        <v>10</v>
      </c>
      <c r="F5318" s="1" t="str">
        <f>IFERROR(__xludf.DUMMYFUNCTION("GOOGLETRANSLATE(C5318,""fr"",""en"")"),"#VALUE!")</f>
        <v>#VALUE!</v>
      </c>
    </row>
    <row r="5319" ht="15.75" customHeight="1">
      <c r="A5319" s="1" t="s">
        <v>3150</v>
      </c>
      <c r="B5319" s="1" t="s">
        <v>11802</v>
      </c>
      <c r="C5319" s="1" t="s">
        <v>11803</v>
      </c>
      <c r="D5319" s="1" t="s">
        <v>11748</v>
      </c>
      <c r="E5319" s="1" t="s">
        <v>10</v>
      </c>
      <c r="F5319" s="1" t="str">
        <f>IFERROR(__xludf.DUMMYFUNCTION("GOOGLETRANSLATE(C5319,""fr"",""en"")"),"#VALUE!")</f>
        <v>#VALUE!</v>
      </c>
    </row>
    <row r="5320" ht="15.75" customHeight="1">
      <c r="A5320" s="1" t="s">
        <v>3156</v>
      </c>
      <c r="B5320" s="1" t="s">
        <v>11804</v>
      </c>
      <c r="C5320" s="1" t="s">
        <v>11805</v>
      </c>
      <c r="D5320" s="1" t="s">
        <v>11748</v>
      </c>
      <c r="E5320" s="1" t="s">
        <v>10</v>
      </c>
      <c r="F5320" s="1" t="str">
        <f>IFERROR(__xludf.DUMMYFUNCTION("GOOGLETRANSLATE(C5320,""fr"",""en"")"),"#VALUE!")</f>
        <v>#VALUE!</v>
      </c>
    </row>
    <row r="5321" ht="15.75" customHeight="1">
      <c r="A5321" s="1" t="s">
        <v>11096</v>
      </c>
      <c r="B5321" s="1" t="s">
        <v>11806</v>
      </c>
      <c r="C5321" s="1" t="s">
        <v>11807</v>
      </c>
      <c r="D5321" s="1" t="s">
        <v>11748</v>
      </c>
      <c r="E5321" s="1" t="s">
        <v>10</v>
      </c>
      <c r="F5321" s="1" t="str">
        <f>IFERROR(__xludf.DUMMYFUNCTION("GOOGLETRANSLATE(C5321,""fr"",""en"")"),"#VALUE!")</f>
        <v>#VALUE!</v>
      </c>
    </row>
    <row r="5322" ht="15.75" customHeight="1">
      <c r="A5322" s="1" t="s">
        <v>10571</v>
      </c>
      <c r="B5322" s="1" t="s">
        <v>11808</v>
      </c>
      <c r="C5322" s="1" t="s">
        <v>11809</v>
      </c>
      <c r="D5322" s="1" t="s">
        <v>11748</v>
      </c>
      <c r="E5322" s="1" t="s">
        <v>10</v>
      </c>
      <c r="F5322" s="1" t="str">
        <f>IFERROR(__xludf.DUMMYFUNCTION("GOOGLETRANSLATE(C5322,""fr"",""en"")"),"#VALUE!")</f>
        <v>#VALUE!</v>
      </c>
    </row>
    <row r="5323" ht="15.75" customHeight="1">
      <c r="A5323" s="1" t="s">
        <v>8262</v>
      </c>
      <c r="B5323" s="1" t="s">
        <v>11810</v>
      </c>
      <c r="C5323" s="1" t="s">
        <v>11811</v>
      </c>
      <c r="D5323" s="1" t="s">
        <v>11748</v>
      </c>
      <c r="E5323" s="1" t="s">
        <v>10</v>
      </c>
      <c r="F5323" s="1" t="str">
        <f>IFERROR(__xludf.DUMMYFUNCTION("GOOGLETRANSLATE(C5323,""fr"",""en"")"),"#VALUE!")</f>
        <v>#VALUE!</v>
      </c>
    </row>
    <row r="5324" ht="15.75" customHeight="1">
      <c r="A5324" s="1" t="s">
        <v>3180</v>
      </c>
      <c r="B5324" s="1" t="s">
        <v>11812</v>
      </c>
      <c r="C5324" s="1" t="s">
        <v>11813</v>
      </c>
      <c r="D5324" s="1" t="s">
        <v>11748</v>
      </c>
      <c r="E5324" s="1" t="s">
        <v>10</v>
      </c>
      <c r="F5324" s="1" t="str">
        <f>IFERROR(__xludf.DUMMYFUNCTION("GOOGLETRANSLATE(C5324,""fr"",""en"")"),"#VALUE!")</f>
        <v>#VALUE!</v>
      </c>
    </row>
    <row r="5325" ht="15.75" customHeight="1">
      <c r="A5325" s="1" t="s">
        <v>11814</v>
      </c>
      <c r="B5325" s="1" t="s">
        <v>11815</v>
      </c>
      <c r="C5325" s="1" t="s">
        <v>11816</v>
      </c>
      <c r="D5325" s="1" t="s">
        <v>11748</v>
      </c>
      <c r="E5325" s="1" t="s">
        <v>10</v>
      </c>
      <c r="F5325" s="1" t="str">
        <f>IFERROR(__xludf.DUMMYFUNCTION("GOOGLETRANSLATE(C5325,""fr"",""en"")"),"#VALUE!")</f>
        <v>#VALUE!</v>
      </c>
    </row>
    <row r="5326" ht="15.75" customHeight="1">
      <c r="A5326" s="1" t="s">
        <v>10124</v>
      </c>
      <c r="B5326" s="1" t="s">
        <v>11817</v>
      </c>
      <c r="C5326" s="1" t="s">
        <v>11818</v>
      </c>
      <c r="D5326" s="1" t="s">
        <v>11748</v>
      </c>
      <c r="E5326" s="1" t="s">
        <v>10</v>
      </c>
      <c r="F5326" s="1" t="str">
        <f>IFERROR(__xludf.DUMMYFUNCTION("GOOGLETRANSLATE(C5326,""fr"",""en"")"),"Perfect car insurance for guarantees and price. Home in an excellent agency and telephone as well as professional knowledge.")</f>
        <v>Perfect car insurance for guarantees and price. Home in an excellent agency and telephone as well as professional knowledge.</v>
      </c>
    </row>
    <row r="5327" ht="15.75" customHeight="1">
      <c r="A5327" s="1" t="s">
        <v>8291</v>
      </c>
      <c r="B5327" s="1" t="s">
        <v>11819</v>
      </c>
      <c r="C5327" s="1" t="s">
        <v>11820</v>
      </c>
      <c r="D5327" s="1" t="s">
        <v>11748</v>
      </c>
      <c r="E5327" s="1" t="s">
        <v>10</v>
      </c>
      <c r="F5327" s="1" t="str">
        <f>IFERROR(__xludf.DUMMYFUNCTION("GOOGLETRANSLATE(C5327,""fr"",""en"")"),"#VALUE!")</f>
        <v>#VALUE!</v>
      </c>
    </row>
    <row r="5328" ht="15.75" customHeight="1">
      <c r="A5328" s="1" t="s">
        <v>3217</v>
      </c>
      <c r="B5328" s="1" t="s">
        <v>11821</v>
      </c>
      <c r="C5328" s="1" t="s">
        <v>11822</v>
      </c>
      <c r="D5328" s="1" t="s">
        <v>11748</v>
      </c>
      <c r="E5328" s="1" t="s">
        <v>10</v>
      </c>
      <c r="F5328" s="1" t="str">
        <f>IFERROR(__xludf.DUMMYFUNCTION("GOOGLETRANSLATE(C5328,""fr"",""en"")"),"#VALUE!")</f>
        <v>#VALUE!</v>
      </c>
    </row>
    <row r="5329" ht="15.75" customHeight="1">
      <c r="A5329" s="1" t="s">
        <v>8308</v>
      </c>
      <c r="B5329" s="1" t="s">
        <v>11823</v>
      </c>
      <c r="C5329" s="1" t="s">
        <v>11824</v>
      </c>
      <c r="D5329" s="1" t="s">
        <v>11748</v>
      </c>
      <c r="E5329" s="1" t="s">
        <v>10</v>
      </c>
      <c r="F5329" s="1" t="str">
        <f>IFERROR(__xludf.DUMMYFUNCTION("GOOGLETRANSLATE(C5329,""fr"",""en"")"),"#VALUE!")</f>
        <v>#VALUE!</v>
      </c>
    </row>
    <row r="5330" ht="15.75" customHeight="1">
      <c r="A5330" s="1" t="s">
        <v>8311</v>
      </c>
      <c r="B5330" s="1" t="s">
        <v>11825</v>
      </c>
      <c r="C5330" s="1" t="s">
        <v>11826</v>
      </c>
      <c r="D5330" s="1" t="s">
        <v>11748</v>
      </c>
      <c r="E5330" s="1" t="s">
        <v>10</v>
      </c>
      <c r="F5330" s="1" t="str">
        <f>IFERROR(__xludf.DUMMYFUNCTION("GOOGLETRANSLATE(C5330,""fr"",""en"")"),"#VALUE!")</f>
        <v>#VALUE!</v>
      </c>
    </row>
    <row r="5331" ht="15.75" customHeight="1">
      <c r="A5331" s="1" t="s">
        <v>10849</v>
      </c>
      <c r="B5331" s="1" t="s">
        <v>11827</v>
      </c>
      <c r="C5331" s="1" t="s">
        <v>11828</v>
      </c>
      <c r="D5331" s="1" t="s">
        <v>11748</v>
      </c>
      <c r="E5331" s="1" t="s">
        <v>10</v>
      </c>
      <c r="F5331" s="1" t="str">
        <f>IFERROR(__xludf.DUMMYFUNCTION("GOOGLETRANSLATE(C5331,""fr"",""en"")"),"#VALUE!")</f>
        <v>#VALUE!</v>
      </c>
    </row>
    <row r="5332" ht="15.75" customHeight="1">
      <c r="A5332" s="1" t="s">
        <v>8350</v>
      </c>
      <c r="B5332" s="1" t="s">
        <v>11829</v>
      </c>
      <c r="C5332" s="1" t="s">
        <v>11830</v>
      </c>
      <c r="D5332" s="1" t="s">
        <v>11748</v>
      </c>
      <c r="E5332" s="1" t="s">
        <v>10</v>
      </c>
      <c r="F5332" s="1" t="str">
        <f>IFERROR(__xludf.DUMMYFUNCTION("GOOGLETRANSLATE(C5332,""fr"",""en"")"),"#VALUE!")</f>
        <v>#VALUE!</v>
      </c>
    </row>
    <row r="5333" ht="15.75" customHeight="1">
      <c r="A5333" s="1" t="s">
        <v>10861</v>
      </c>
      <c r="B5333" s="1" t="s">
        <v>11831</v>
      </c>
      <c r="C5333" s="1" t="s">
        <v>11832</v>
      </c>
      <c r="D5333" s="1" t="s">
        <v>11748</v>
      </c>
      <c r="E5333" s="1" t="s">
        <v>10</v>
      </c>
      <c r="F5333" s="1" t="str">
        <f>IFERROR(__xludf.DUMMYFUNCTION("GOOGLETRANSLATE(C5333,""fr"",""en"")"),"#VALUE!")</f>
        <v>#VALUE!</v>
      </c>
    </row>
    <row r="5334" ht="15.75" customHeight="1">
      <c r="A5334" s="1" t="s">
        <v>3273</v>
      </c>
      <c r="B5334" s="1" t="s">
        <v>11833</v>
      </c>
      <c r="C5334" s="1" t="s">
        <v>11834</v>
      </c>
      <c r="D5334" s="1" t="s">
        <v>11748</v>
      </c>
      <c r="E5334" s="1" t="s">
        <v>10</v>
      </c>
      <c r="F5334" s="1" t="str">
        <f>IFERROR(__xludf.DUMMYFUNCTION("GOOGLETRANSLATE(C5334,""fr"",""en"")"),"#VALUE!")</f>
        <v>#VALUE!</v>
      </c>
    </row>
    <row r="5335" ht="15.75" customHeight="1">
      <c r="A5335" s="1" t="s">
        <v>11835</v>
      </c>
      <c r="B5335" s="1" t="s">
        <v>11836</v>
      </c>
      <c r="C5335" s="1" t="s">
        <v>11837</v>
      </c>
      <c r="D5335" s="1" t="s">
        <v>11748</v>
      </c>
      <c r="E5335" s="1" t="s">
        <v>10</v>
      </c>
      <c r="F5335" s="1" t="str">
        <f>IFERROR(__xludf.DUMMYFUNCTION("GOOGLETRANSLATE(C5335,""fr"",""en"")"),"#VALUE!")</f>
        <v>#VALUE!</v>
      </c>
    </row>
    <row r="5336" ht="15.75" customHeight="1">
      <c r="A5336" s="1" t="s">
        <v>8383</v>
      </c>
      <c r="B5336" s="1" t="s">
        <v>11838</v>
      </c>
      <c r="C5336" s="1" t="s">
        <v>11839</v>
      </c>
      <c r="D5336" s="1" t="s">
        <v>11748</v>
      </c>
      <c r="E5336" s="1" t="s">
        <v>10</v>
      </c>
      <c r="F5336" s="1" t="str">
        <f>IFERROR(__xludf.DUMMYFUNCTION("GOOGLETRANSLATE(C5336,""fr"",""en"")"),"Since my car accident on June 29 everything has been perfect ..... Hospital stay, repatriation to my destination, care of my car, rental of a vehicle, helps find a car by the ""club Auto "".... Patience and friendliness of the interlocutors (rare interloc"&amp;"utors !!) .... I am completely satisfied. I was also several years ago when I had to be hospitalized in Turkey .... . Return to the door of my home! Again everything was perfect and as at the time there was no need to take stock of satisfaction, I take ad"&amp;"vantage today!")</f>
        <v>Since my car accident on June 29 everything has been perfect ..... Hospital stay, repatriation to my destination, care of my car, rental of a vehicle, helps find a car by the "club Auto ".... Patience and friendliness of the interlocutors (rare interlocutors !!) .... I am completely satisfied. I was also several years ago when I had to be hospitalized in Turkey .... . Return to the door of my home! Again everything was perfect and as at the time there was no need to take stock of satisfaction, I take advantage today!</v>
      </c>
    </row>
    <row r="5337" ht="15.75" customHeight="1">
      <c r="A5337" s="1" t="s">
        <v>3294</v>
      </c>
      <c r="B5337" s="1" t="s">
        <v>11840</v>
      </c>
      <c r="C5337" s="1" t="s">
        <v>11841</v>
      </c>
      <c r="D5337" s="1" t="s">
        <v>11748</v>
      </c>
      <c r="E5337" s="1" t="s">
        <v>10</v>
      </c>
      <c r="F5337" s="1" t="str">
        <f>IFERROR(__xludf.DUMMYFUNCTION("GOOGLETRANSLATE(C5337,""fr"",""en"")"),"#VALUE!")</f>
        <v>#VALUE!</v>
      </c>
    </row>
    <row r="5338" ht="15.75" customHeight="1">
      <c r="A5338" s="1" t="s">
        <v>3322</v>
      </c>
      <c r="B5338" s="1" t="s">
        <v>11842</v>
      </c>
      <c r="C5338" s="1" t="s">
        <v>11843</v>
      </c>
      <c r="D5338" s="1" t="s">
        <v>11748</v>
      </c>
      <c r="E5338" s="1" t="s">
        <v>10</v>
      </c>
      <c r="F5338" s="1" t="str">
        <f>IFERROR(__xludf.DUMMYFUNCTION("GOOGLETRANSLATE(C5338,""fr"",""en"")"),"#VALUE!")</f>
        <v>#VALUE!</v>
      </c>
    </row>
    <row r="5339" ht="15.75" customHeight="1">
      <c r="A5339" s="1" t="s">
        <v>8490</v>
      </c>
      <c r="B5339" s="1" t="s">
        <v>11844</v>
      </c>
      <c r="C5339" s="1" t="s">
        <v>11845</v>
      </c>
      <c r="D5339" s="1" t="s">
        <v>11748</v>
      </c>
      <c r="E5339" s="1" t="s">
        <v>10</v>
      </c>
      <c r="F5339" s="1" t="str">
        <f>IFERROR(__xludf.DUMMYFUNCTION("GOOGLETRANSLATE(C5339,""fr"",""en"")"),"Will not advise this insurance which modifies during the contract and without amendment its conditions of care")</f>
        <v>Will not advise this insurance which modifies during the contract and without amendment its conditions of care</v>
      </c>
    </row>
    <row r="5340" ht="15.75" customHeight="1">
      <c r="A5340" s="1" t="s">
        <v>3329</v>
      </c>
      <c r="B5340" s="1" t="s">
        <v>11846</v>
      </c>
      <c r="C5340" s="1" t="s">
        <v>11847</v>
      </c>
      <c r="D5340" s="1" t="s">
        <v>11748</v>
      </c>
      <c r="E5340" s="1" t="s">
        <v>10</v>
      </c>
      <c r="F5340" s="1" t="str">
        <f>IFERROR(__xludf.DUMMYFUNCTION("GOOGLETRANSLATE(C5340,""fr"",""en"")"),"#VALUE!")</f>
        <v>#VALUE!</v>
      </c>
    </row>
    <row r="5341" ht="15.75" customHeight="1">
      <c r="A5341" s="1" t="s">
        <v>11848</v>
      </c>
      <c r="B5341" s="1" t="s">
        <v>11849</v>
      </c>
      <c r="C5341" s="1" t="s">
        <v>11850</v>
      </c>
      <c r="D5341" s="1" t="s">
        <v>11748</v>
      </c>
      <c r="E5341" s="1" t="s">
        <v>10</v>
      </c>
      <c r="F5341" s="1" t="str">
        <f>IFERROR(__xludf.DUMMYFUNCTION("GOOGLETRANSLATE(C5341,""fr"",""en"")"),"#VALUE!")</f>
        <v>#VALUE!</v>
      </c>
    </row>
    <row r="5342" ht="15.75" customHeight="1">
      <c r="A5342" s="1" t="s">
        <v>11851</v>
      </c>
      <c r="B5342" s="1" t="s">
        <v>11852</v>
      </c>
      <c r="C5342" s="1" t="s">
        <v>11853</v>
      </c>
      <c r="D5342" s="1" t="s">
        <v>11748</v>
      </c>
      <c r="E5342" s="1" t="s">
        <v>10</v>
      </c>
      <c r="F5342" s="1" t="str">
        <f>IFERROR(__xludf.DUMMYFUNCTION("GOOGLETRANSLATE(C5342,""fr"",""en"")"),"#VALUE!")</f>
        <v>#VALUE!</v>
      </c>
    </row>
    <row r="5343" ht="15.75" customHeight="1">
      <c r="A5343" s="1" t="s">
        <v>3431</v>
      </c>
      <c r="B5343" s="1" t="s">
        <v>11854</v>
      </c>
      <c r="C5343" s="1" t="s">
        <v>11855</v>
      </c>
      <c r="D5343" s="1" t="s">
        <v>11748</v>
      </c>
      <c r="E5343" s="1" t="s">
        <v>10</v>
      </c>
      <c r="F5343" s="1" t="str">
        <f>IFERROR(__xludf.DUMMYFUNCTION("GOOGLETRANSLATE(C5343,""fr"",""en"")"),"Following a car accident on 01/17, the first experience in the management of a disaster which unfortunately leaves something to be desired.
A report by the expert with an obvious underestimation of the value of the vehicle (and without any justification, "&amp;"that is comparable announcements). Multiple reminders without return to date. It is therefore the insured who battles for a fair treatment of the file, and the insurance that she drags ... disappointing! Both in customer relations and in the legitimate ex"&amp;"pectation of compensation just in the event of a claim.")</f>
        <v>Following a car accident on 01/17, the first experience in the management of a disaster which unfortunately leaves something to be desired.
A report by the expert with an obvious underestimation of the value of the vehicle (and without any justification, that is comparable announcements). Multiple reminders without return to date. It is therefore the insured who battles for a fair treatment of the file, and the insurance that she drags ... disappointing! Both in customer relations and in the legitimate expectation of compensation just in the event of a claim.</v>
      </c>
    </row>
    <row r="5344" ht="15.75" customHeight="1">
      <c r="A5344" s="1" t="s">
        <v>3442</v>
      </c>
      <c r="B5344" s="1" t="s">
        <v>11856</v>
      </c>
      <c r="C5344" s="1" t="s">
        <v>11857</v>
      </c>
      <c r="D5344" s="1" t="s">
        <v>11748</v>
      </c>
      <c r="E5344" s="1" t="s">
        <v>10</v>
      </c>
      <c r="F5344" s="1" t="str">
        <f>IFERROR(__xludf.DUMMYFUNCTION("GOOGLETRANSLATE(C5344,""fr"",""en"")"),"#VALUE!")</f>
        <v>#VALUE!</v>
      </c>
    </row>
    <row r="5345" ht="15.75" customHeight="1">
      <c r="A5345" s="1" t="s">
        <v>8797</v>
      </c>
      <c r="B5345" s="1" t="s">
        <v>11858</v>
      </c>
      <c r="C5345" s="1" t="s">
        <v>11859</v>
      </c>
      <c r="D5345" s="1" t="s">
        <v>11748</v>
      </c>
      <c r="E5345" s="1" t="s">
        <v>10</v>
      </c>
      <c r="F5345" s="1" t="str">
        <f>IFERROR(__xludf.DUMMYFUNCTION("GOOGLETRANSLATE(C5345,""fr"",""en"")"),"#VALUE!")</f>
        <v>#VALUE!</v>
      </c>
    </row>
    <row r="5346" ht="15.75" customHeight="1">
      <c r="A5346" s="1" t="s">
        <v>3451</v>
      </c>
      <c r="B5346" s="1" t="s">
        <v>11860</v>
      </c>
      <c r="C5346" s="1" t="s">
        <v>11861</v>
      </c>
      <c r="D5346" s="1" t="s">
        <v>11748</v>
      </c>
      <c r="E5346" s="1" t="s">
        <v>10</v>
      </c>
      <c r="F5346" s="1" t="str">
        <f>IFERROR(__xludf.DUMMYFUNCTION("GOOGLETRANSLATE(C5346,""fr"",""en"")"),"#VALUE!")</f>
        <v>#VALUE!</v>
      </c>
    </row>
    <row r="5347" ht="15.75" customHeight="1">
      <c r="A5347" s="1" t="s">
        <v>3451</v>
      </c>
      <c r="B5347" s="1" t="s">
        <v>11862</v>
      </c>
      <c r="C5347" s="1" t="s">
        <v>11863</v>
      </c>
      <c r="D5347" s="1" t="s">
        <v>11748</v>
      </c>
      <c r="E5347" s="1" t="s">
        <v>10</v>
      </c>
      <c r="F5347" s="1" t="str">
        <f>IFERROR(__xludf.DUMMYFUNCTION("GOOGLETRANSLATE(C5347,""fr"",""en"")"),"#VALUE!")</f>
        <v>#VALUE!</v>
      </c>
    </row>
    <row r="5348" ht="15.75" customHeight="1">
      <c r="A5348" s="1" t="s">
        <v>11864</v>
      </c>
      <c r="B5348" s="1" t="s">
        <v>11865</v>
      </c>
      <c r="C5348" s="1" t="s">
        <v>11866</v>
      </c>
      <c r="D5348" s="1" t="s">
        <v>11748</v>
      </c>
      <c r="E5348" s="1" t="s">
        <v>10</v>
      </c>
      <c r="F5348" s="1" t="str">
        <f>IFERROR(__xludf.DUMMYFUNCTION("GOOGLETRANSLATE(C5348,""fr"",""en"")"),"#VALUE!")</f>
        <v>#VALUE!</v>
      </c>
    </row>
    <row r="5349" ht="15.75" customHeight="1">
      <c r="A5349" s="1" t="s">
        <v>11867</v>
      </c>
      <c r="B5349" s="1" t="s">
        <v>11868</v>
      </c>
      <c r="C5349" s="1" t="s">
        <v>11869</v>
      </c>
      <c r="D5349" s="1" t="s">
        <v>11748</v>
      </c>
      <c r="E5349" s="1" t="s">
        <v>10</v>
      </c>
      <c r="F5349" s="1" t="str">
        <f>IFERROR(__xludf.DUMMYFUNCTION("GOOGLETRANSLATE(C5349,""fr"",""en"")"),"#VALUE!")</f>
        <v>#VALUE!</v>
      </c>
    </row>
    <row r="5350" ht="15.75" customHeight="1">
      <c r="A5350" s="1" t="s">
        <v>11870</v>
      </c>
      <c r="B5350" s="1" t="s">
        <v>11871</v>
      </c>
      <c r="C5350" s="1" t="s">
        <v>11872</v>
      </c>
      <c r="D5350" s="1" t="s">
        <v>11748</v>
      </c>
      <c r="E5350" s="1" t="s">
        <v>10</v>
      </c>
      <c r="F5350" s="1" t="str">
        <f>IFERROR(__xludf.DUMMYFUNCTION("GOOGLETRANSLATE(C5350,""fr"",""en"")"),"#VALUE!")</f>
        <v>#VALUE!</v>
      </c>
    </row>
    <row r="5351" ht="15.75" customHeight="1">
      <c r="A5351" s="1" t="s">
        <v>8808</v>
      </c>
      <c r="B5351" s="1" t="s">
        <v>11873</v>
      </c>
      <c r="C5351" s="1" t="s">
        <v>11874</v>
      </c>
      <c r="D5351" s="1" t="s">
        <v>11748</v>
      </c>
      <c r="E5351" s="1" t="s">
        <v>10</v>
      </c>
      <c r="F5351" s="1" t="str">
        <f>IFERROR(__xludf.DUMMYFUNCTION("GOOGLETRANSLATE(C5351,""fr"",""en"")"),"#VALUE!")</f>
        <v>#VALUE!</v>
      </c>
    </row>
    <row r="5352" ht="15.75" customHeight="1">
      <c r="A5352" s="1" t="s">
        <v>11875</v>
      </c>
      <c r="B5352" s="1" t="s">
        <v>11876</v>
      </c>
      <c r="C5352" s="1" t="s">
        <v>11877</v>
      </c>
      <c r="D5352" s="1" t="s">
        <v>11748</v>
      </c>
      <c r="E5352" s="1" t="s">
        <v>10</v>
      </c>
      <c r="F5352" s="1" t="str">
        <f>IFERROR(__xludf.DUMMYFUNCTION("GOOGLETRANSLATE(C5352,""fr"",""en"")"),"#VALUE!")</f>
        <v>#VALUE!</v>
      </c>
    </row>
    <row r="5353" ht="15.75" customHeight="1">
      <c r="A5353" s="1" t="s">
        <v>3490</v>
      </c>
      <c r="B5353" s="1" t="s">
        <v>11878</v>
      </c>
      <c r="C5353" s="1" t="s">
        <v>11879</v>
      </c>
      <c r="D5353" s="1" t="s">
        <v>11748</v>
      </c>
      <c r="E5353" s="1" t="s">
        <v>10</v>
      </c>
      <c r="F5353" s="1" t="str">
        <f>IFERROR(__xludf.DUMMYFUNCTION("GOOGLETRANSLATE(C5353,""fr"",""en"")"),"#VALUE!")</f>
        <v>#VALUE!</v>
      </c>
    </row>
    <row r="5354" ht="15.75" customHeight="1">
      <c r="A5354" s="1" t="s">
        <v>3504</v>
      </c>
      <c r="B5354" s="1" t="s">
        <v>11880</v>
      </c>
      <c r="C5354" s="1" t="s">
        <v>11881</v>
      </c>
      <c r="D5354" s="1" t="s">
        <v>11748</v>
      </c>
      <c r="E5354" s="1" t="s">
        <v>10</v>
      </c>
      <c r="F5354" s="1" t="str">
        <f>IFERROR(__xludf.DUMMYFUNCTION("GOOGLETRANSLATE(C5354,""fr"",""en"")"),"#VALUE!")</f>
        <v>#VALUE!</v>
      </c>
    </row>
    <row r="5355" ht="15.75" customHeight="1">
      <c r="A5355" s="1" t="s">
        <v>10940</v>
      </c>
      <c r="B5355" s="1" t="s">
        <v>11882</v>
      </c>
      <c r="C5355" s="1" t="s">
        <v>11883</v>
      </c>
      <c r="D5355" s="1" t="s">
        <v>11748</v>
      </c>
      <c r="E5355" s="1" t="s">
        <v>10</v>
      </c>
      <c r="F5355" s="1" t="str">
        <f>IFERROR(__xludf.DUMMYFUNCTION("GOOGLETRANSLATE(C5355,""fr"",""en"")"),"#VALUE!")</f>
        <v>#VALUE!</v>
      </c>
    </row>
    <row r="5356" ht="15.75" customHeight="1">
      <c r="A5356" s="1" t="s">
        <v>3518</v>
      </c>
      <c r="B5356" s="1" t="s">
        <v>11884</v>
      </c>
      <c r="C5356" s="1" t="s">
        <v>11885</v>
      </c>
      <c r="D5356" s="1" t="s">
        <v>11748</v>
      </c>
      <c r="E5356" s="1" t="s">
        <v>10</v>
      </c>
      <c r="F5356" s="1" t="str">
        <f>IFERROR(__xludf.DUMMYFUNCTION("GOOGLETRANSLATE(C5356,""fr"",""en"")"),"#VALUE!")</f>
        <v>#VALUE!</v>
      </c>
    </row>
    <row r="5357" ht="15.75" customHeight="1">
      <c r="A5357" s="1" t="s">
        <v>8837</v>
      </c>
      <c r="B5357" s="1" t="s">
        <v>11886</v>
      </c>
      <c r="C5357" s="1" t="s">
        <v>11887</v>
      </c>
      <c r="D5357" s="1" t="s">
        <v>11748</v>
      </c>
      <c r="E5357" s="1" t="s">
        <v>10</v>
      </c>
      <c r="F5357" s="1" t="str">
        <f>IFERROR(__xludf.DUMMYFUNCTION("GOOGLETRANSLATE(C5357,""fr"",""en"")"),"#VALUE!")</f>
        <v>#VALUE!</v>
      </c>
    </row>
    <row r="5358" ht="15.75" customHeight="1">
      <c r="A5358" s="1" t="s">
        <v>11888</v>
      </c>
      <c r="B5358" s="1" t="s">
        <v>11889</v>
      </c>
      <c r="C5358" s="1" t="s">
        <v>11890</v>
      </c>
      <c r="D5358" s="1" t="s">
        <v>11748</v>
      </c>
      <c r="E5358" s="1" t="s">
        <v>10</v>
      </c>
      <c r="F5358" s="1" t="str">
        <f>IFERROR(__xludf.DUMMYFUNCTION("GOOGLETRANSLATE(C5358,""fr"",""en"")"),"#VALUE!")</f>
        <v>#VALUE!</v>
      </c>
    </row>
    <row r="5359" ht="15.75" customHeight="1">
      <c r="A5359" s="1" t="s">
        <v>11891</v>
      </c>
      <c r="B5359" s="1" t="s">
        <v>11892</v>
      </c>
      <c r="C5359" s="1" t="s">
        <v>11893</v>
      </c>
      <c r="D5359" s="1" t="s">
        <v>11748</v>
      </c>
      <c r="E5359" s="1" t="s">
        <v>10</v>
      </c>
      <c r="F5359" s="1" t="str">
        <f>IFERROR(__xludf.DUMMYFUNCTION("GOOGLETRANSLATE(C5359,""fr"",""en"")"),"#VALUE!")</f>
        <v>#VALUE!</v>
      </c>
    </row>
    <row r="5360" ht="15.75" customHeight="1">
      <c r="A5360" s="1" t="s">
        <v>11894</v>
      </c>
      <c r="B5360" s="1" t="s">
        <v>11895</v>
      </c>
      <c r="C5360" s="1" t="s">
        <v>11896</v>
      </c>
      <c r="D5360" s="1" t="s">
        <v>11748</v>
      </c>
      <c r="E5360" s="1" t="s">
        <v>10</v>
      </c>
      <c r="F5360" s="1" t="str">
        <f>IFERROR(__xludf.DUMMYFUNCTION("GOOGLETRANSLATE(C5360,""fr"",""en"")"),"#VALUE!")</f>
        <v>#VALUE!</v>
      </c>
    </row>
    <row r="5361" ht="15.75" customHeight="1">
      <c r="A5361" s="1" t="s">
        <v>10199</v>
      </c>
      <c r="B5361" s="1" t="s">
        <v>11897</v>
      </c>
      <c r="C5361" s="1" t="s">
        <v>11898</v>
      </c>
      <c r="D5361" s="1" t="s">
        <v>11748</v>
      </c>
      <c r="E5361" s="1" t="s">
        <v>10</v>
      </c>
      <c r="F5361" s="1" t="str">
        <f>IFERROR(__xludf.DUMMYFUNCTION("GOOGLETRANSLATE(C5361,""fr"",""en"")"),"#VALUE!")</f>
        <v>#VALUE!</v>
      </c>
    </row>
    <row r="5362" ht="15.75" customHeight="1">
      <c r="A5362" s="1" t="s">
        <v>3555</v>
      </c>
      <c r="B5362" s="1" t="s">
        <v>11899</v>
      </c>
      <c r="C5362" s="1" t="s">
        <v>11900</v>
      </c>
      <c r="D5362" s="1" t="s">
        <v>11748</v>
      </c>
      <c r="E5362" s="1" t="s">
        <v>10</v>
      </c>
      <c r="F5362" s="1" t="str">
        <f>IFERROR(__xludf.DUMMYFUNCTION("GOOGLETRANSLATE(C5362,""fr"",""en"")"),"Very long -standing client of the MAIF, I was so far very satisfied with their services and was advertising around me on occasion.
However, following an accident which I was the victim last December (so soon 8 months ago!), I had no expertise, no care or "&amp;"proposed solution. However, it was an accident for which I was not responsible since I was struck at a stop by a vehicle which fled. I filed a complaint and there was a witness). No news from Maif since January and when it is impossible to contact the per"&amp;"son in charge of the file that does not remind me. And I will have to pass the technical control of my vehicle soon ....
It's scandalous!!!")</f>
        <v>Very long -standing client of the MAIF, I was so far very satisfied with their services and was advertising around me on occasion.
However, following an accident which I was the victim last December (so soon 8 months ago!), I had no expertise, no care or proposed solution. However, it was an accident for which I was not responsible since I was struck at a stop by a vehicle which fled. I filed a complaint and there was a witness). No news from Maif since January and when it is impossible to contact the person in charge of the file that does not remind me. And I will have to pass the technical control of my vehicle soon ....
It's scandalous!!!</v>
      </c>
    </row>
    <row r="5363" ht="15.75" customHeight="1">
      <c r="A5363" s="1" t="s">
        <v>11159</v>
      </c>
      <c r="B5363" s="1" t="s">
        <v>11901</v>
      </c>
      <c r="C5363" s="1" t="s">
        <v>11902</v>
      </c>
      <c r="D5363" s="1" t="s">
        <v>11748</v>
      </c>
      <c r="E5363" s="1" t="s">
        <v>10</v>
      </c>
      <c r="F5363" s="1" t="str">
        <f>IFERROR(__xludf.DUMMYFUNCTION("GOOGLETRANSLATE(C5363,""fr"",""en"")"),"#VALUE!")</f>
        <v>#VALUE!</v>
      </c>
    </row>
    <row r="5364" ht="15.75" customHeight="1">
      <c r="A5364" s="1" t="s">
        <v>3587</v>
      </c>
      <c r="B5364" s="1" t="s">
        <v>11903</v>
      </c>
      <c r="C5364" s="1" t="s">
        <v>11904</v>
      </c>
      <c r="D5364" s="1" t="s">
        <v>11748</v>
      </c>
      <c r="E5364" s="1" t="s">
        <v>10</v>
      </c>
      <c r="F5364" s="1" t="str">
        <f>IFERROR(__xludf.DUMMYFUNCTION("GOOGLETRANSLATE(C5364,""fr"",""en"")"),"#VALUE!")</f>
        <v>#VALUE!</v>
      </c>
    </row>
    <row r="5365" ht="15.75" customHeight="1">
      <c r="A5365" s="1" t="s">
        <v>3590</v>
      </c>
      <c r="B5365" s="1" t="s">
        <v>11905</v>
      </c>
      <c r="C5365" s="1" t="s">
        <v>11906</v>
      </c>
      <c r="D5365" s="1" t="s">
        <v>11748</v>
      </c>
      <c r="E5365" s="1" t="s">
        <v>10</v>
      </c>
      <c r="F5365" s="1" t="str">
        <f>IFERROR(__xludf.DUMMYFUNCTION("GOOGLETRANSLATE(C5365,""fr"",""en"")"),"#VALUE!")</f>
        <v>#VALUE!</v>
      </c>
    </row>
    <row r="5366" ht="15.75" customHeight="1">
      <c r="A5366" s="1" t="s">
        <v>8898</v>
      </c>
      <c r="B5366" s="1" t="s">
        <v>11907</v>
      </c>
      <c r="C5366" s="1" t="s">
        <v>11908</v>
      </c>
      <c r="D5366" s="1" t="s">
        <v>11748</v>
      </c>
      <c r="E5366" s="1" t="s">
        <v>10</v>
      </c>
      <c r="F5366" s="1" t="str">
        <f>IFERROR(__xludf.DUMMYFUNCTION("GOOGLETRANSLATE(C5366,""fr"",""en"")"),"#VALUE!")</f>
        <v>#VALUE!</v>
      </c>
    </row>
    <row r="5367" ht="15.75" customHeight="1">
      <c r="A5367" s="1" t="s">
        <v>11909</v>
      </c>
      <c r="B5367" s="1" t="s">
        <v>11910</v>
      </c>
      <c r="C5367" s="1" t="s">
        <v>11911</v>
      </c>
      <c r="D5367" s="1" t="s">
        <v>11748</v>
      </c>
      <c r="E5367" s="1" t="s">
        <v>10</v>
      </c>
      <c r="F5367" s="1" t="str">
        <f>IFERROR(__xludf.DUMMYFUNCTION("GOOGLETRANSLATE(C5367,""fr"",""en"")"),"#VALUE!")</f>
        <v>#VALUE!</v>
      </c>
    </row>
    <row r="5368" ht="15.75" customHeight="1">
      <c r="A5368" s="1" t="s">
        <v>11912</v>
      </c>
      <c r="B5368" s="1" t="s">
        <v>11913</v>
      </c>
      <c r="C5368" s="1" t="s">
        <v>11914</v>
      </c>
      <c r="D5368" s="1" t="s">
        <v>11748</v>
      </c>
      <c r="E5368" s="1" t="s">
        <v>10</v>
      </c>
      <c r="F5368" s="1" t="str">
        <f>IFERROR(__xludf.DUMMYFUNCTION("GOOGLETRANSLATE(C5368,""fr"",""en"")"),"#VALUE!")</f>
        <v>#VALUE!</v>
      </c>
    </row>
    <row r="5369" ht="15.75" customHeight="1">
      <c r="A5369" s="1" t="s">
        <v>11915</v>
      </c>
      <c r="B5369" s="1" t="s">
        <v>11916</v>
      </c>
      <c r="C5369" s="1" t="s">
        <v>11917</v>
      </c>
      <c r="D5369" s="1" t="s">
        <v>11748</v>
      </c>
      <c r="E5369" s="1" t="s">
        <v>10</v>
      </c>
      <c r="F5369" s="1" t="str">
        <f>IFERROR(__xludf.DUMMYFUNCTION("GOOGLETRANSLATE(C5369,""fr"",""en"")"),"#VALUE!")</f>
        <v>#VALUE!</v>
      </c>
    </row>
    <row r="5370" ht="15.75" customHeight="1">
      <c r="A5370" s="1" t="s">
        <v>11502</v>
      </c>
      <c r="B5370" s="1" t="s">
        <v>11918</v>
      </c>
      <c r="C5370" s="1" t="s">
        <v>11919</v>
      </c>
      <c r="D5370" s="1" t="s">
        <v>11748</v>
      </c>
      <c r="E5370" s="1" t="s">
        <v>10</v>
      </c>
      <c r="F5370" s="1" t="str">
        <f>IFERROR(__xludf.DUMMYFUNCTION("GOOGLETRANSLATE(C5370,""fr"",""en"")"),"#VALUE!")</f>
        <v>#VALUE!</v>
      </c>
    </row>
    <row r="5371" ht="15.75" customHeight="1">
      <c r="A5371" s="1" t="s">
        <v>8930</v>
      </c>
      <c r="B5371" s="1" t="s">
        <v>11920</v>
      </c>
      <c r="C5371" s="1" t="s">
        <v>11921</v>
      </c>
      <c r="D5371" s="1" t="s">
        <v>11748</v>
      </c>
      <c r="E5371" s="1" t="s">
        <v>10</v>
      </c>
      <c r="F5371" s="1" t="str">
        <f>IFERROR(__xludf.DUMMYFUNCTION("GOOGLETRANSLATE(C5371,""fr"",""en"")"),"#VALUE!")</f>
        <v>#VALUE!</v>
      </c>
    </row>
    <row r="5372" ht="15.75" customHeight="1">
      <c r="A5372" s="1" t="s">
        <v>11922</v>
      </c>
      <c r="B5372" s="1" t="s">
        <v>11923</v>
      </c>
      <c r="C5372" s="1" t="s">
        <v>11924</v>
      </c>
      <c r="D5372" s="1" t="s">
        <v>11748</v>
      </c>
      <c r="E5372" s="1" t="s">
        <v>10</v>
      </c>
      <c r="F5372" s="1" t="str">
        <f>IFERROR(__xludf.DUMMYFUNCTION("GOOGLETRANSLATE(C5372,""fr"",""en"")"),"#VALUE!")</f>
        <v>#VALUE!</v>
      </c>
    </row>
    <row r="5373" ht="15.75" customHeight="1">
      <c r="A5373" s="1" t="s">
        <v>11925</v>
      </c>
      <c r="B5373" s="1" t="s">
        <v>11926</v>
      </c>
      <c r="C5373" s="1" t="s">
        <v>11927</v>
      </c>
      <c r="D5373" s="1" t="s">
        <v>11748</v>
      </c>
      <c r="E5373" s="1" t="s">
        <v>10</v>
      </c>
      <c r="F5373" s="1" t="str">
        <f>IFERROR(__xludf.DUMMYFUNCTION("GOOGLETRANSLATE(C5373,""fr"",""en"")"),"#VALUE!")</f>
        <v>#VALUE!</v>
      </c>
    </row>
    <row r="5374" ht="15.75" customHeight="1">
      <c r="A5374" s="1" t="s">
        <v>8989</v>
      </c>
      <c r="B5374" s="1" t="s">
        <v>11928</v>
      </c>
      <c r="C5374" s="1" t="s">
        <v>11929</v>
      </c>
      <c r="D5374" s="1" t="s">
        <v>11748</v>
      </c>
      <c r="E5374" s="1" t="s">
        <v>10</v>
      </c>
      <c r="F5374" s="1" t="str">
        <f>IFERROR(__xludf.DUMMYFUNCTION("GOOGLETRANSLATE(C5374,""fr"",""en"")"),"#VALUE!")</f>
        <v>#VALUE!</v>
      </c>
    </row>
    <row r="5375" ht="15.75" customHeight="1">
      <c r="A5375" s="1" t="s">
        <v>11930</v>
      </c>
      <c r="B5375" s="1" t="s">
        <v>11931</v>
      </c>
      <c r="C5375" s="1" t="s">
        <v>11932</v>
      </c>
      <c r="D5375" s="1" t="s">
        <v>11748</v>
      </c>
      <c r="E5375" s="1" t="s">
        <v>10</v>
      </c>
      <c r="F5375" s="1" t="str">
        <f>IFERROR(__xludf.DUMMYFUNCTION("GOOGLETRANSLATE(C5375,""fr"",""en"")"),"#VALUE!")</f>
        <v>#VALUE!</v>
      </c>
    </row>
    <row r="5376" ht="15.75" customHeight="1">
      <c r="A5376" s="1" t="s">
        <v>11933</v>
      </c>
      <c r="B5376" s="1" t="s">
        <v>11934</v>
      </c>
      <c r="C5376" s="1" t="s">
        <v>11935</v>
      </c>
      <c r="D5376" s="1" t="s">
        <v>11748</v>
      </c>
      <c r="E5376" s="1" t="s">
        <v>10</v>
      </c>
      <c r="F5376" s="1" t="str">
        <f>IFERROR(__xludf.DUMMYFUNCTION("GOOGLETRANSLATE(C5376,""fr"",""en"")"),"#VALUE!")</f>
        <v>#VALUE!</v>
      </c>
    </row>
    <row r="5377" ht="15.75" customHeight="1">
      <c r="A5377" s="1" t="s">
        <v>11936</v>
      </c>
      <c r="B5377" s="1" t="s">
        <v>11937</v>
      </c>
      <c r="C5377" s="1" t="s">
        <v>11938</v>
      </c>
      <c r="D5377" s="1" t="s">
        <v>11748</v>
      </c>
      <c r="E5377" s="1" t="s">
        <v>10</v>
      </c>
      <c r="F5377" s="1" t="str">
        <f>IFERROR(__xludf.DUMMYFUNCTION("GOOGLETRANSLATE(C5377,""fr"",""en"")"),"#VALUE!")</f>
        <v>#VALUE!</v>
      </c>
    </row>
    <row r="5378" ht="15.75" customHeight="1">
      <c r="A5378" s="1" t="s">
        <v>10269</v>
      </c>
      <c r="B5378" s="1" t="s">
        <v>11939</v>
      </c>
      <c r="C5378" s="1" t="s">
        <v>11940</v>
      </c>
      <c r="D5378" s="1" t="s">
        <v>11748</v>
      </c>
      <c r="E5378" s="1" t="s">
        <v>10</v>
      </c>
      <c r="F5378" s="1" t="str">
        <f>IFERROR(__xludf.DUMMYFUNCTION("GOOGLETRANSLATE(C5378,""fr"",""en"")"),"#VALUE!")</f>
        <v>#VALUE!</v>
      </c>
    </row>
    <row r="5379" ht="15.75" customHeight="1">
      <c r="A5379" s="1" t="s">
        <v>11201</v>
      </c>
      <c r="B5379" s="1" t="s">
        <v>11941</v>
      </c>
      <c r="C5379" s="1" t="s">
        <v>11942</v>
      </c>
      <c r="D5379" s="1" t="s">
        <v>11748</v>
      </c>
      <c r="E5379" s="1" t="s">
        <v>10</v>
      </c>
      <c r="F5379" s="1" t="str">
        <f>IFERROR(__xludf.DUMMYFUNCTION("GOOGLETRANSLATE(C5379,""fr"",""en"")"),"#VALUE!")</f>
        <v>#VALUE!</v>
      </c>
    </row>
    <row r="5380" ht="15.75" customHeight="1">
      <c r="A5380" s="1" t="s">
        <v>3775</v>
      </c>
      <c r="B5380" s="1" t="s">
        <v>11943</v>
      </c>
      <c r="C5380" s="1" t="s">
        <v>11944</v>
      </c>
      <c r="D5380" s="1" t="s">
        <v>11748</v>
      </c>
      <c r="E5380" s="1" t="s">
        <v>10</v>
      </c>
      <c r="F5380" s="1" t="str">
        <f>IFERROR(__xludf.DUMMYFUNCTION("GOOGLETRANSLATE(C5380,""fr"",""en"")"),"#VALUE!")</f>
        <v>#VALUE!</v>
      </c>
    </row>
    <row r="5381" ht="15.75" customHeight="1">
      <c r="A5381" s="1" t="s">
        <v>11945</v>
      </c>
      <c r="B5381" s="1" t="s">
        <v>11946</v>
      </c>
      <c r="C5381" s="1" t="s">
        <v>11947</v>
      </c>
      <c r="D5381" s="1" t="s">
        <v>11748</v>
      </c>
      <c r="E5381" s="1" t="s">
        <v>10</v>
      </c>
      <c r="F5381" s="1" t="str">
        <f>IFERROR(__xludf.DUMMYFUNCTION("GOOGLETRANSLATE(C5381,""fr"",""en"")"),"#VALUE!")</f>
        <v>#VALUE!</v>
      </c>
    </row>
    <row r="5382" ht="15.75" customHeight="1">
      <c r="A5382" s="1" t="s">
        <v>11948</v>
      </c>
      <c r="B5382" s="1" t="s">
        <v>11949</v>
      </c>
      <c r="C5382" s="1" t="s">
        <v>11950</v>
      </c>
      <c r="D5382" s="1" t="s">
        <v>11748</v>
      </c>
      <c r="E5382" s="1" t="s">
        <v>10</v>
      </c>
      <c r="F5382" s="1" t="str">
        <f>IFERROR(__xludf.DUMMYFUNCTION("GOOGLETRANSLATE(C5382,""fr"",""en"")"),"#VALUE!")</f>
        <v>#VALUE!</v>
      </c>
    </row>
    <row r="5383" ht="15.75" customHeight="1">
      <c r="A5383" s="1" t="s">
        <v>9068</v>
      </c>
      <c r="B5383" s="1" t="s">
        <v>11951</v>
      </c>
      <c r="C5383" s="1" t="s">
        <v>11952</v>
      </c>
      <c r="D5383" s="1" t="s">
        <v>11748</v>
      </c>
      <c r="E5383" s="1" t="s">
        <v>10</v>
      </c>
      <c r="F5383" s="1" t="str">
        <f>IFERROR(__xludf.DUMMYFUNCTION("GOOGLETRANSLATE(C5383,""fr"",""en"")"),"#VALUE!")</f>
        <v>#VALUE!</v>
      </c>
    </row>
    <row r="5384" ht="15.75" customHeight="1">
      <c r="A5384" s="1" t="s">
        <v>11953</v>
      </c>
      <c r="B5384" s="1" t="s">
        <v>11954</v>
      </c>
      <c r="C5384" s="1" t="s">
        <v>11955</v>
      </c>
      <c r="D5384" s="1" t="s">
        <v>11748</v>
      </c>
      <c r="E5384" s="1" t="s">
        <v>10</v>
      </c>
      <c r="F5384" s="1" t="str">
        <f>IFERROR(__xludf.DUMMYFUNCTION("GOOGLETRANSLATE(C5384,""fr"",""en"")"),"#VALUE!")</f>
        <v>#VALUE!</v>
      </c>
    </row>
    <row r="5385" ht="15.75" customHeight="1">
      <c r="A5385" s="1" t="s">
        <v>10682</v>
      </c>
      <c r="B5385" s="1" t="s">
        <v>11956</v>
      </c>
      <c r="C5385" s="1" t="s">
        <v>11957</v>
      </c>
      <c r="D5385" s="1" t="s">
        <v>11748</v>
      </c>
      <c r="E5385" s="1" t="s">
        <v>10</v>
      </c>
      <c r="F5385" s="1" t="str">
        <f>IFERROR(__xludf.DUMMYFUNCTION("GOOGLETRANSLATE(C5385,""fr"",""en"")"),"#VALUE!")</f>
        <v>#VALUE!</v>
      </c>
    </row>
    <row r="5386" ht="15.75" customHeight="1">
      <c r="A5386" s="1" t="s">
        <v>11574</v>
      </c>
      <c r="B5386" s="1" t="s">
        <v>11958</v>
      </c>
      <c r="C5386" s="1" t="s">
        <v>11959</v>
      </c>
      <c r="D5386" s="1" t="s">
        <v>11748</v>
      </c>
      <c r="E5386" s="1" t="s">
        <v>10</v>
      </c>
      <c r="F5386" s="1" t="str">
        <f>IFERROR(__xludf.DUMMYFUNCTION("GOOGLETRANSLATE(C5386,""fr"",""en"")"),"#VALUE!")</f>
        <v>#VALUE!</v>
      </c>
    </row>
    <row r="5387" ht="15.75" customHeight="1">
      <c r="A5387" s="1" t="s">
        <v>9088</v>
      </c>
      <c r="B5387" s="1" t="s">
        <v>11960</v>
      </c>
      <c r="C5387" s="1" t="s">
        <v>11961</v>
      </c>
      <c r="D5387" s="1" t="s">
        <v>11748</v>
      </c>
      <c r="E5387" s="1" t="s">
        <v>10</v>
      </c>
      <c r="F5387" s="1" t="str">
        <f>IFERROR(__xludf.DUMMYFUNCTION("GOOGLETRANSLATE(C5387,""fr"",""en"")"),"#VALUE!")</f>
        <v>#VALUE!</v>
      </c>
    </row>
    <row r="5388" ht="15.75" customHeight="1">
      <c r="A5388" s="1" t="s">
        <v>11962</v>
      </c>
      <c r="B5388" s="1" t="s">
        <v>11963</v>
      </c>
      <c r="C5388" s="1" t="s">
        <v>11964</v>
      </c>
      <c r="D5388" s="1" t="s">
        <v>11748</v>
      </c>
      <c r="E5388" s="1" t="s">
        <v>10</v>
      </c>
      <c r="F5388" s="1" t="str">
        <f>IFERROR(__xludf.DUMMYFUNCTION("GOOGLETRANSLATE(C5388,""fr"",""en"")"),"#VALUE!")</f>
        <v>#VALUE!</v>
      </c>
    </row>
    <row r="5389" ht="15.75" customHeight="1">
      <c r="A5389" s="1" t="s">
        <v>11598</v>
      </c>
      <c r="B5389" s="1" t="s">
        <v>11965</v>
      </c>
      <c r="C5389" s="1" t="s">
        <v>11966</v>
      </c>
      <c r="D5389" s="1" t="s">
        <v>11748</v>
      </c>
      <c r="E5389" s="1" t="s">
        <v>10</v>
      </c>
      <c r="F5389" s="1" t="str">
        <f>IFERROR(__xludf.DUMMYFUNCTION("GOOGLETRANSLATE(C5389,""fr"",""en"")"),"#VALUE!")</f>
        <v>#VALUE!</v>
      </c>
    </row>
    <row r="5390" ht="15.75" customHeight="1">
      <c r="A5390" s="1" t="s">
        <v>10309</v>
      </c>
      <c r="B5390" s="1" t="s">
        <v>11967</v>
      </c>
      <c r="C5390" s="1" t="s">
        <v>11968</v>
      </c>
      <c r="D5390" s="1" t="s">
        <v>11748</v>
      </c>
      <c r="E5390" s="1" t="s">
        <v>10</v>
      </c>
      <c r="F5390" s="1" t="str">
        <f>IFERROR(__xludf.DUMMYFUNCTION("GOOGLETRANSLATE(C5390,""fr"",""en"")"),"#VALUE!")</f>
        <v>#VALUE!</v>
      </c>
    </row>
    <row r="5391" ht="15.75" customHeight="1">
      <c r="A5391" s="1" t="s">
        <v>10309</v>
      </c>
      <c r="B5391" s="1" t="s">
        <v>11969</v>
      </c>
      <c r="C5391" s="1" t="s">
        <v>11970</v>
      </c>
      <c r="D5391" s="1" t="s">
        <v>11748</v>
      </c>
      <c r="E5391" s="1" t="s">
        <v>10</v>
      </c>
      <c r="F5391" s="1" t="str">
        <f>IFERROR(__xludf.DUMMYFUNCTION("GOOGLETRANSLATE(C5391,""fr"",""en"")"),"#VALUE!")</f>
        <v>#VALUE!</v>
      </c>
    </row>
    <row r="5392" ht="15.75" customHeight="1">
      <c r="A5392" s="1" t="s">
        <v>11971</v>
      </c>
      <c r="B5392" s="1" t="s">
        <v>11972</v>
      </c>
      <c r="C5392" s="1" t="s">
        <v>11973</v>
      </c>
      <c r="D5392" s="1" t="s">
        <v>11748</v>
      </c>
      <c r="E5392" s="1" t="s">
        <v>10</v>
      </c>
      <c r="F5392" s="1" t="str">
        <f>IFERROR(__xludf.DUMMYFUNCTION("GOOGLETRANSLATE(C5392,""fr"",""en"")"),"#VALUE!")</f>
        <v>#VALUE!</v>
      </c>
    </row>
    <row r="5393" ht="15.75" customHeight="1">
      <c r="A5393" s="1" t="s">
        <v>9161</v>
      </c>
      <c r="B5393" s="1" t="s">
        <v>11974</v>
      </c>
      <c r="C5393" s="1" t="s">
        <v>11975</v>
      </c>
      <c r="D5393" s="1" t="s">
        <v>11748</v>
      </c>
      <c r="E5393" s="1" t="s">
        <v>10</v>
      </c>
      <c r="F5393" s="1" t="str">
        <f>IFERROR(__xludf.DUMMYFUNCTION("GOOGLETRANSLATE(C5393,""fr"",""en"")"),"#VALUE!")</f>
        <v>#VALUE!</v>
      </c>
    </row>
    <row r="5394" ht="15.75" customHeight="1">
      <c r="A5394" s="1" t="s">
        <v>11976</v>
      </c>
      <c r="B5394" s="1" t="s">
        <v>11977</v>
      </c>
      <c r="C5394" s="1" t="s">
        <v>11978</v>
      </c>
      <c r="D5394" s="1" t="s">
        <v>11748</v>
      </c>
      <c r="E5394" s="1" t="s">
        <v>10</v>
      </c>
      <c r="F5394" s="1" t="str">
        <f>IFERROR(__xludf.DUMMYFUNCTION("GOOGLETRANSLATE(C5394,""fr"",""en"")"),"#VALUE!")</f>
        <v>#VALUE!</v>
      </c>
    </row>
    <row r="5395" ht="15.75" customHeight="1">
      <c r="A5395" s="1" t="s">
        <v>9193</v>
      </c>
      <c r="B5395" s="1" t="s">
        <v>11979</v>
      </c>
      <c r="C5395" s="1" t="s">
        <v>11980</v>
      </c>
      <c r="D5395" s="1" t="s">
        <v>11748</v>
      </c>
      <c r="E5395" s="1" t="s">
        <v>10</v>
      </c>
      <c r="F5395" s="1" t="str">
        <f>IFERROR(__xludf.DUMMYFUNCTION("GOOGLETRANSLATE(C5395,""fr"",""en"")"),"#VALUE!")</f>
        <v>#VALUE!</v>
      </c>
    </row>
    <row r="5396" ht="15.75" customHeight="1">
      <c r="A5396" s="1" t="s">
        <v>11636</v>
      </c>
      <c r="B5396" s="1" t="s">
        <v>11981</v>
      </c>
      <c r="C5396" s="1" t="s">
        <v>11982</v>
      </c>
      <c r="D5396" s="1" t="s">
        <v>11748</v>
      </c>
      <c r="E5396" s="1" t="s">
        <v>10</v>
      </c>
      <c r="F5396" s="1" t="str">
        <f>IFERROR(__xludf.DUMMYFUNCTION("GOOGLETRANSLATE(C5396,""fr"",""en"")"),"#VALUE!")</f>
        <v>#VALUE!</v>
      </c>
    </row>
    <row r="5397" ht="15.75" customHeight="1">
      <c r="A5397" s="1" t="s">
        <v>11983</v>
      </c>
      <c r="B5397" s="1" t="s">
        <v>11984</v>
      </c>
      <c r="C5397" s="1" t="s">
        <v>11985</v>
      </c>
      <c r="D5397" s="1" t="s">
        <v>11748</v>
      </c>
      <c r="E5397" s="1" t="s">
        <v>10</v>
      </c>
      <c r="F5397" s="1" t="str">
        <f>IFERROR(__xludf.DUMMYFUNCTION("GOOGLETRANSLATE(C5397,""fr"",""en"")"),"#VALUE!")</f>
        <v>#VALUE!</v>
      </c>
    </row>
    <row r="5398" ht="15.75" customHeight="1">
      <c r="A5398" s="1" t="s">
        <v>11986</v>
      </c>
      <c r="B5398" s="1" t="s">
        <v>11987</v>
      </c>
      <c r="C5398" s="1" t="s">
        <v>11988</v>
      </c>
      <c r="D5398" s="1" t="s">
        <v>11748</v>
      </c>
      <c r="E5398" s="1" t="s">
        <v>10</v>
      </c>
      <c r="F5398" s="1" t="str">
        <f>IFERROR(__xludf.DUMMYFUNCTION("GOOGLETRANSLATE(C5398,""fr"",""en"")"),"#VALUE!")</f>
        <v>#VALUE!</v>
      </c>
    </row>
    <row r="5399" ht="15.75" customHeight="1">
      <c r="A5399" s="1" t="s">
        <v>11989</v>
      </c>
      <c r="B5399" s="1" t="s">
        <v>11990</v>
      </c>
      <c r="C5399" s="1" t="s">
        <v>11991</v>
      </c>
      <c r="D5399" s="1" t="s">
        <v>11748</v>
      </c>
      <c r="E5399" s="1" t="s">
        <v>10</v>
      </c>
      <c r="F5399" s="1" t="str">
        <f>IFERROR(__xludf.DUMMYFUNCTION("GOOGLETRANSLATE(C5399,""fr"",""en"")"),"#VALUE!")</f>
        <v>#VALUE!</v>
      </c>
    </row>
    <row r="5400" ht="15.75" customHeight="1">
      <c r="A5400" s="1" t="s">
        <v>10345</v>
      </c>
      <c r="B5400" s="1" t="s">
        <v>11992</v>
      </c>
      <c r="C5400" s="1" t="s">
        <v>11993</v>
      </c>
      <c r="D5400" s="1" t="s">
        <v>11748</v>
      </c>
      <c r="E5400" s="1" t="s">
        <v>10</v>
      </c>
      <c r="F5400" s="1" t="str">
        <f>IFERROR(__xludf.DUMMYFUNCTION("GOOGLETRANSLATE(C5400,""fr"",""en"")"),"#VALUE!")</f>
        <v>#VALUE!</v>
      </c>
    </row>
    <row r="5401" ht="15.75" customHeight="1">
      <c r="A5401" s="1" t="s">
        <v>11994</v>
      </c>
      <c r="B5401" s="1" t="s">
        <v>11995</v>
      </c>
      <c r="C5401" s="1" t="s">
        <v>11996</v>
      </c>
      <c r="D5401" s="1" t="s">
        <v>11748</v>
      </c>
      <c r="E5401" s="1" t="s">
        <v>10</v>
      </c>
      <c r="F5401" s="1" t="str">
        <f>IFERROR(__xludf.DUMMYFUNCTION("GOOGLETRANSLATE(C5401,""fr"",""en"")"),"#VALUE!")</f>
        <v>#VALUE!</v>
      </c>
    </row>
    <row r="5402" ht="15.75" customHeight="1">
      <c r="A5402" s="1" t="s">
        <v>9226</v>
      </c>
      <c r="B5402" s="1" t="s">
        <v>11997</v>
      </c>
      <c r="C5402" s="1" t="s">
        <v>11998</v>
      </c>
      <c r="D5402" s="1" t="s">
        <v>11748</v>
      </c>
      <c r="E5402" s="1" t="s">
        <v>10</v>
      </c>
      <c r="F5402" s="1" t="str">
        <f>IFERROR(__xludf.DUMMYFUNCTION("GOOGLETRANSLATE(C5402,""fr"",""en"")"),"#VALUE!")</f>
        <v>#VALUE!</v>
      </c>
    </row>
    <row r="5403" ht="15.75" customHeight="1">
      <c r="A5403" s="1" t="s">
        <v>3957</v>
      </c>
      <c r="B5403" s="1" t="s">
        <v>11999</v>
      </c>
      <c r="C5403" s="1" t="s">
        <v>12000</v>
      </c>
      <c r="D5403" s="1" t="s">
        <v>11748</v>
      </c>
      <c r="E5403" s="1" t="s">
        <v>10</v>
      </c>
      <c r="F5403" s="1" t="str">
        <f>IFERROR(__xludf.DUMMYFUNCTION("GOOGLETRANSLATE(C5403,""fr"",""en"")"),"#VALUE!")</f>
        <v>#VALUE!</v>
      </c>
    </row>
    <row r="5404" ht="15.75" customHeight="1">
      <c r="A5404" s="1" t="s">
        <v>12001</v>
      </c>
      <c r="B5404" s="1" t="s">
        <v>12002</v>
      </c>
      <c r="C5404" s="1" t="s">
        <v>12003</v>
      </c>
      <c r="D5404" s="1" t="s">
        <v>11748</v>
      </c>
      <c r="E5404" s="1" t="s">
        <v>10</v>
      </c>
      <c r="F5404" s="1" t="str">
        <f>IFERROR(__xludf.DUMMYFUNCTION("GOOGLETRANSLATE(C5404,""fr"",""en"")"),"#VALUE!")</f>
        <v>#VALUE!</v>
      </c>
    </row>
    <row r="5405" ht="15.75" customHeight="1">
      <c r="A5405" s="1" t="s">
        <v>12004</v>
      </c>
      <c r="B5405" s="1" t="s">
        <v>12005</v>
      </c>
      <c r="C5405" s="1" t="s">
        <v>12006</v>
      </c>
      <c r="D5405" s="1" t="s">
        <v>11748</v>
      </c>
      <c r="E5405" s="1" t="s">
        <v>10</v>
      </c>
      <c r="F5405" s="1" t="str">
        <f>IFERROR(__xludf.DUMMYFUNCTION("GOOGLETRANSLATE(C5405,""fr"",""en"")"),"#VALUE!")</f>
        <v>#VALUE!</v>
      </c>
    </row>
    <row r="5406" ht="15.75" customHeight="1">
      <c r="A5406" s="1" t="s">
        <v>4012</v>
      </c>
      <c r="B5406" s="1" t="s">
        <v>12007</v>
      </c>
      <c r="C5406" s="1" t="s">
        <v>12008</v>
      </c>
      <c r="D5406" s="1" t="s">
        <v>11748</v>
      </c>
      <c r="E5406" s="1" t="s">
        <v>10</v>
      </c>
      <c r="F5406" s="1" t="str">
        <f>IFERROR(__xludf.DUMMYFUNCTION("GOOGLETRANSLATE(C5406,""fr"",""en"")"),"#VALUE!")</f>
        <v>#VALUE!</v>
      </c>
    </row>
    <row r="5407" ht="15.75" customHeight="1">
      <c r="A5407" s="1" t="s">
        <v>9374</v>
      </c>
      <c r="B5407" s="1" t="s">
        <v>12009</v>
      </c>
      <c r="C5407" s="1" t="s">
        <v>12010</v>
      </c>
      <c r="D5407" s="1" t="s">
        <v>11748</v>
      </c>
      <c r="E5407" s="1" t="s">
        <v>10</v>
      </c>
      <c r="F5407" s="1" t="str">
        <f>IFERROR(__xludf.DUMMYFUNCTION("GOOGLETRANSLATE(C5407,""fr"",""en"")"),"#VALUE!")</f>
        <v>#VALUE!</v>
      </c>
    </row>
    <row r="5408" ht="15.75" customHeight="1">
      <c r="A5408" s="1" t="s">
        <v>10382</v>
      </c>
      <c r="B5408" s="1" t="s">
        <v>12011</v>
      </c>
      <c r="C5408" s="1" t="s">
        <v>12012</v>
      </c>
      <c r="D5408" s="1" t="s">
        <v>11748</v>
      </c>
      <c r="E5408" s="1" t="s">
        <v>10</v>
      </c>
      <c r="F5408" s="1" t="str">
        <f>IFERROR(__xludf.DUMMYFUNCTION("GOOGLETRANSLATE(C5408,""fr"",""en"")"),"#VALUE!")</f>
        <v>#VALUE!</v>
      </c>
    </row>
    <row r="5409" ht="15.75" customHeight="1">
      <c r="A5409" s="1" t="s">
        <v>12013</v>
      </c>
      <c r="B5409" s="1" t="s">
        <v>12014</v>
      </c>
      <c r="C5409" s="1" t="s">
        <v>12015</v>
      </c>
      <c r="D5409" s="1" t="s">
        <v>11748</v>
      </c>
      <c r="E5409" s="1" t="s">
        <v>10</v>
      </c>
      <c r="F5409" s="1" t="str">
        <f>IFERROR(__xludf.DUMMYFUNCTION("GOOGLETRANSLATE(C5409,""fr"",""en"")"),"#VALUE!")</f>
        <v>#VALUE!</v>
      </c>
    </row>
    <row r="5410" ht="15.75" customHeight="1">
      <c r="A5410" s="1" t="s">
        <v>12016</v>
      </c>
      <c r="B5410" s="1" t="s">
        <v>12017</v>
      </c>
      <c r="C5410" s="1" t="s">
        <v>12018</v>
      </c>
      <c r="D5410" s="1" t="s">
        <v>11748</v>
      </c>
      <c r="E5410" s="1" t="s">
        <v>10</v>
      </c>
      <c r="F5410" s="1" t="str">
        <f>IFERROR(__xludf.DUMMYFUNCTION("GOOGLETRANSLATE(C5410,""fr"",""en"")"),"#VALUE!")</f>
        <v>#VALUE!</v>
      </c>
    </row>
    <row r="5411" ht="15.75" customHeight="1">
      <c r="A5411" s="1" t="s">
        <v>4060</v>
      </c>
      <c r="B5411" s="1" t="s">
        <v>12019</v>
      </c>
      <c r="C5411" s="1" t="s">
        <v>12020</v>
      </c>
      <c r="D5411" s="1" t="s">
        <v>11748</v>
      </c>
      <c r="E5411" s="1" t="s">
        <v>10</v>
      </c>
      <c r="F5411" s="1" t="str">
        <f>IFERROR(__xludf.DUMMYFUNCTION("GOOGLETRANSLATE(C5411,""fr"",""en"")"),"Bad
No service
Non -existent customer relationship
Arbitrary reimbursement
Zero loyalty
And the list is long")</f>
        <v>Bad
No service
Non -existent customer relationship
Arbitrary reimbursement
Zero loyalty
And the list is long</v>
      </c>
    </row>
    <row r="5412" ht="15.75" customHeight="1">
      <c r="A5412" s="1" t="s">
        <v>11288</v>
      </c>
      <c r="B5412" s="1" t="s">
        <v>12021</v>
      </c>
      <c r="C5412" s="1" t="s">
        <v>12022</v>
      </c>
      <c r="D5412" s="1" t="s">
        <v>11748</v>
      </c>
      <c r="E5412" s="1" t="s">
        <v>10</v>
      </c>
      <c r="F5412" s="1" t="str">
        <f>IFERROR(__xludf.DUMMYFUNCTION("GOOGLETRANSLATE(C5412,""fr"",""en"")"),"#VALUE!")</f>
        <v>#VALUE!</v>
      </c>
    </row>
    <row r="5413" ht="15.75" customHeight="1">
      <c r="A5413" s="1" t="s">
        <v>9442</v>
      </c>
      <c r="B5413" s="1" t="s">
        <v>12023</v>
      </c>
      <c r="C5413" s="1" t="s">
        <v>12024</v>
      </c>
      <c r="D5413" s="1" t="s">
        <v>11748</v>
      </c>
      <c r="E5413" s="1" t="s">
        <v>10</v>
      </c>
      <c r="F5413" s="1" t="str">
        <f>IFERROR(__xludf.DUMMYFUNCTION("GOOGLETRANSLATE(C5413,""fr"",""en"")"),"#VALUE!")</f>
        <v>#VALUE!</v>
      </c>
    </row>
    <row r="5414" ht="15.75" customHeight="1">
      <c r="A5414" s="1" t="s">
        <v>12025</v>
      </c>
      <c r="B5414" s="1" t="s">
        <v>12026</v>
      </c>
      <c r="C5414" s="1" t="s">
        <v>12027</v>
      </c>
      <c r="D5414" s="1" t="s">
        <v>11748</v>
      </c>
      <c r="E5414" s="1" t="s">
        <v>10</v>
      </c>
      <c r="F5414" s="1" t="str">
        <f>IFERROR(__xludf.DUMMYFUNCTION("GOOGLETRANSLATE(C5414,""fr"",""en"")"),"#VALUE!")</f>
        <v>#VALUE!</v>
      </c>
    </row>
    <row r="5415" ht="15.75" customHeight="1">
      <c r="A5415" s="1" t="s">
        <v>12028</v>
      </c>
      <c r="B5415" s="1" t="s">
        <v>12029</v>
      </c>
      <c r="C5415" s="1" t="s">
        <v>12030</v>
      </c>
      <c r="D5415" s="1" t="s">
        <v>11748</v>
      </c>
      <c r="E5415" s="1" t="s">
        <v>10</v>
      </c>
      <c r="F5415" s="1" t="str">
        <f>IFERROR(__xludf.DUMMYFUNCTION("GOOGLETRANSLATE(C5415,""fr"",""en"")"),"#VALUE!")</f>
        <v>#VALUE!</v>
      </c>
    </row>
    <row r="5416" ht="15.75" customHeight="1">
      <c r="A5416" s="1" t="s">
        <v>12031</v>
      </c>
      <c r="B5416" s="1" t="s">
        <v>12032</v>
      </c>
      <c r="C5416" s="1" t="s">
        <v>12033</v>
      </c>
      <c r="D5416" s="1" t="s">
        <v>11748</v>
      </c>
      <c r="E5416" s="1" t="s">
        <v>10</v>
      </c>
      <c r="F5416" s="1" t="str">
        <f>IFERROR(__xludf.DUMMYFUNCTION("GOOGLETRANSLATE(C5416,""fr"",""en"")"),"#VALUE!")</f>
        <v>#VALUE!</v>
      </c>
    </row>
    <row r="5417" ht="15.75" customHeight="1">
      <c r="A5417" s="1" t="s">
        <v>12034</v>
      </c>
      <c r="B5417" s="1" t="s">
        <v>12035</v>
      </c>
      <c r="C5417" s="1" t="s">
        <v>12036</v>
      </c>
      <c r="D5417" s="1" t="s">
        <v>11748</v>
      </c>
      <c r="E5417" s="1" t="s">
        <v>10</v>
      </c>
      <c r="F5417" s="1" t="str">
        <f>IFERROR(__xludf.DUMMYFUNCTION("GOOGLETRANSLATE(C5417,""fr"",""en"")"),"#VALUE!")</f>
        <v>#VALUE!</v>
      </c>
    </row>
    <row r="5418" ht="15.75" customHeight="1">
      <c r="A5418" s="1" t="s">
        <v>4145</v>
      </c>
      <c r="B5418" s="1" t="s">
        <v>12037</v>
      </c>
      <c r="C5418" s="1" t="s">
        <v>12038</v>
      </c>
      <c r="D5418" s="1" t="s">
        <v>11748</v>
      </c>
      <c r="E5418" s="1" t="s">
        <v>10</v>
      </c>
      <c r="F5418" s="1" t="str">
        <f>IFERROR(__xludf.DUMMYFUNCTION("GOOGLETRANSLATE(C5418,""fr"",""en"")"),"#VALUE!")</f>
        <v>#VALUE!</v>
      </c>
    </row>
    <row r="5419" ht="15.75" customHeight="1">
      <c r="A5419" s="1" t="s">
        <v>11729</v>
      </c>
      <c r="B5419" s="1" t="s">
        <v>12039</v>
      </c>
      <c r="C5419" s="1" t="s">
        <v>12040</v>
      </c>
      <c r="D5419" s="1" t="s">
        <v>11748</v>
      </c>
      <c r="E5419" s="1" t="s">
        <v>10</v>
      </c>
      <c r="F5419" s="1" t="str">
        <f>IFERROR(__xludf.DUMMYFUNCTION("GOOGLETRANSLATE(C5419,""fr"",""en"")"),"#VALUE!")</f>
        <v>#VALUE!</v>
      </c>
    </row>
    <row r="5420" ht="15.75" customHeight="1">
      <c r="A5420" s="1" t="s">
        <v>10424</v>
      </c>
      <c r="B5420" s="1" t="s">
        <v>12041</v>
      </c>
      <c r="C5420" s="1" t="s">
        <v>12042</v>
      </c>
      <c r="D5420" s="1" t="s">
        <v>11748</v>
      </c>
      <c r="E5420" s="1" t="s">
        <v>10</v>
      </c>
      <c r="F5420" s="1" t="str">
        <f>IFERROR(__xludf.DUMMYFUNCTION("GOOGLETRANSLATE(C5420,""fr"",""en"")"),"#VALUE!")</f>
        <v>#VALUE!</v>
      </c>
    </row>
    <row r="5421" ht="15.75" customHeight="1">
      <c r="A5421" s="1" t="s">
        <v>12043</v>
      </c>
      <c r="B5421" s="1" t="s">
        <v>12044</v>
      </c>
      <c r="C5421" s="1" t="s">
        <v>12045</v>
      </c>
      <c r="D5421" s="1" t="s">
        <v>11748</v>
      </c>
      <c r="E5421" s="1" t="s">
        <v>10</v>
      </c>
      <c r="F5421" s="1" t="str">
        <f>IFERROR(__xludf.DUMMYFUNCTION("GOOGLETRANSLATE(C5421,""fr"",""en"")"),"#VALUE!")</f>
        <v>#VALUE!</v>
      </c>
    </row>
    <row r="5422" ht="15.75" customHeight="1">
      <c r="A5422" s="1" t="s">
        <v>9562</v>
      </c>
      <c r="B5422" s="1" t="s">
        <v>12046</v>
      </c>
      <c r="C5422" s="1" t="s">
        <v>12047</v>
      </c>
      <c r="D5422" s="1" t="s">
        <v>11748</v>
      </c>
      <c r="E5422" s="1" t="s">
        <v>10</v>
      </c>
      <c r="F5422" s="1" t="str">
        <f>IFERROR(__xludf.DUMMYFUNCTION("GOOGLETRANSLATE(C5422,""fr"",""en"")"),"#VALUE!")</f>
        <v>#VALUE!</v>
      </c>
    </row>
    <row r="5423" ht="15.75" customHeight="1">
      <c r="A5423" s="1" t="s">
        <v>11313</v>
      </c>
      <c r="B5423" s="1" t="s">
        <v>12048</v>
      </c>
      <c r="C5423" s="1" t="s">
        <v>12049</v>
      </c>
      <c r="D5423" s="1" t="s">
        <v>11748</v>
      </c>
      <c r="E5423" s="1" t="s">
        <v>10</v>
      </c>
      <c r="F5423" s="1" t="str">
        <f>IFERROR(__xludf.DUMMYFUNCTION("GOOGLETRANSLATE(C5423,""fr"",""en"")"),"They are not the cheapest on the market but they can be trusted 100%. Ultra fast customer service, full of good advice, you really remember it when they say they will. We wanted to change for All Secur (for prices) but finally, we quickly returned home")</f>
        <v>They are not the cheapest on the market but they can be trusted 100%. Ultra fast customer service, full of good advice, you really remember it when they say they will. We wanted to change for All Secur (for prices) but finally, we quickly returned home</v>
      </c>
    </row>
    <row r="5424" ht="15.75" customHeight="1">
      <c r="A5424" s="1" t="s">
        <v>231</v>
      </c>
      <c r="B5424" s="1" t="s">
        <v>12050</v>
      </c>
      <c r="C5424" s="1" t="s">
        <v>12051</v>
      </c>
      <c r="D5424" s="1" t="s">
        <v>12052</v>
      </c>
      <c r="E5424" s="1" t="s">
        <v>10</v>
      </c>
      <c r="F5424" s="1" t="str">
        <f>IFERROR(__xludf.DUMMYFUNCTION("GOOGLETRANSLATE(C5424,""fr"",""en"")"),"#VALUE!")</f>
        <v>#VALUE!</v>
      </c>
    </row>
    <row r="5425" ht="15.75" customHeight="1">
      <c r="A5425" s="1" t="s">
        <v>280</v>
      </c>
      <c r="B5425" s="1" t="s">
        <v>12053</v>
      </c>
      <c r="C5425" s="1" t="s">
        <v>12054</v>
      </c>
      <c r="D5425" s="1" t="s">
        <v>12052</v>
      </c>
      <c r="E5425" s="1" t="s">
        <v>10</v>
      </c>
      <c r="F5425" s="1" t="str">
        <f>IFERROR(__xludf.DUMMYFUNCTION("GOOGLETRANSLATE(C5425,""fr"",""en"")"),"#VALUE!")</f>
        <v>#VALUE!</v>
      </c>
    </row>
    <row r="5426" ht="15.75" customHeight="1">
      <c r="A5426" s="1" t="s">
        <v>568</v>
      </c>
      <c r="B5426" s="1" t="s">
        <v>12055</v>
      </c>
      <c r="C5426" s="1" t="s">
        <v>12056</v>
      </c>
      <c r="D5426" s="1" t="s">
        <v>12052</v>
      </c>
      <c r="E5426" s="1" t="s">
        <v>10</v>
      </c>
      <c r="F5426" s="1" t="str">
        <f>IFERROR(__xludf.DUMMYFUNCTION("GOOGLETRANSLATE(C5426,""fr"",""en"")"),"#VALUE!")</f>
        <v>#VALUE!</v>
      </c>
    </row>
    <row r="5427" ht="15.75" customHeight="1">
      <c r="A5427" s="1" t="s">
        <v>625</v>
      </c>
      <c r="B5427" s="1" t="s">
        <v>12057</v>
      </c>
      <c r="C5427" s="1" t="s">
        <v>12058</v>
      </c>
      <c r="D5427" s="1" t="s">
        <v>12052</v>
      </c>
      <c r="E5427" s="1" t="s">
        <v>10</v>
      </c>
      <c r="F5427" s="1" t="str">
        <f>IFERROR(__xludf.DUMMYFUNCTION("GOOGLETRANSLATE(C5427,""fr"",""en"")"),"#VALUE!")</f>
        <v>#VALUE!</v>
      </c>
    </row>
    <row r="5428" ht="15.75" customHeight="1">
      <c r="A5428" s="1" t="s">
        <v>1006</v>
      </c>
      <c r="B5428" s="1" t="s">
        <v>12059</v>
      </c>
      <c r="C5428" s="1" t="s">
        <v>12060</v>
      </c>
      <c r="D5428" s="1" t="s">
        <v>12052</v>
      </c>
      <c r="E5428" s="1" t="s">
        <v>10</v>
      </c>
      <c r="F5428" s="1" t="str">
        <f>IFERROR(__xludf.DUMMYFUNCTION("GOOGLETRANSLATE(C5428,""fr"",""en"")"),"#VALUE!")</f>
        <v>#VALUE!</v>
      </c>
    </row>
    <row r="5429" ht="15.75" customHeight="1">
      <c r="A5429" s="1" t="s">
        <v>1637</v>
      </c>
      <c r="B5429" s="1" t="s">
        <v>12061</v>
      </c>
      <c r="C5429" s="1" t="s">
        <v>12062</v>
      </c>
      <c r="D5429" s="1" t="s">
        <v>12052</v>
      </c>
      <c r="E5429" s="1" t="s">
        <v>10</v>
      </c>
      <c r="F5429" s="1" t="str">
        <f>IFERROR(__xludf.DUMMYFUNCTION("GOOGLETRANSLATE(C5429,""fr"",""en"")"),"Following a serious accident while I am assured all at maximum risk I find myself having to pay part of the towing.
They declared me 100% responsible for when the speed of the vehicle opposite was implicated .... and I am not even talking about agents on "&amp;"the phone who has no compassion and you very almost criminal then you you are a victim ....
In short, flee this insurance")</f>
        <v>Following a serious accident while I am assured all at maximum risk I find myself having to pay part of the towing.
They declared me 100% responsible for when the speed of the vehicle opposite was implicated .... and I am not even talking about agents on the phone who has no compassion and you very almost criminal then you you are a victim ....
In short, flee this insurance</v>
      </c>
    </row>
    <row r="5430" ht="15.75" customHeight="1">
      <c r="A5430" s="1" t="s">
        <v>2203</v>
      </c>
      <c r="B5430" s="1" t="s">
        <v>12063</v>
      </c>
      <c r="C5430" s="1" t="s">
        <v>12064</v>
      </c>
      <c r="D5430" s="1" t="s">
        <v>12052</v>
      </c>
      <c r="E5430" s="1" t="s">
        <v>10</v>
      </c>
      <c r="F5430" s="1" t="str">
        <f>IFERROR(__xludf.DUMMYFUNCTION("GOOGLETRANSLATE(C5430,""fr"",""en"")"),"#VALUE!")</f>
        <v>#VALUE!</v>
      </c>
    </row>
    <row r="5431" ht="15.75" customHeight="1">
      <c r="A5431" s="1" t="s">
        <v>2297</v>
      </c>
      <c r="B5431" s="1" t="s">
        <v>12065</v>
      </c>
      <c r="C5431" s="1" t="s">
        <v>12066</v>
      </c>
      <c r="D5431" s="1" t="s">
        <v>12052</v>
      </c>
      <c r="E5431" s="1" t="s">
        <v>10</v>
      </c>
      <c r="F5431" s="1" t="str">
        <f>IFERROR(__xludf.DUMMYFUNCTION("GOOGLETRANSLATE(C5431,""fr"",""en"")"),"#VALUE!")</f>
        <v>#VALUE!</v>
      </c>
    </row>
    <row r="5432" ht="15.75" customHeight="1">
      <c r="A5432" s="1" t="s">
        <v>2321</v>
      </c>
      <c r="B5432" s="1" t="s">
        <v>12067</v>
      </c>
      <c r="C5432" s="1" t="s">
        <v>12068</v>
      </c>
      <c r="D5432" s="1" t="s">
        <v>12052</v>
      </c>
      <c r="E5432" s="1" t="s">
        <v>10</v>
      </c>
      <c r="F5432" s="1" t="str">
        <f>IFERROR(__xludf.DUMMYFUNCTION("GOOGLETRANSLATE(C5432,""fr"",""en"")"),"#VALUE!")</f>
        <v>#VALUE!</v>
      </c>
    </row>
    <row r="5433" ht="15.75" customHeight="1">
      <c r="A5433" s="1" t="s">
        <v>2595</v>
      </c>
      <c r="B5433" s="1" t="s">
        <v>12069</v>
      </c>
      <c r="C5433" s="1" t="s">
        <v>12070</v>
      </c>
      <c r="D5433" s="1" t="s">
        <v>12052</v>
      </c>
      <c r="E5433" s="1" t="s">
        <v>10</v>
      </c>
      <c r="F5433" s="1" t="str">
        <f>IFERROR(__xludf.DUMMYFUNCTION("GOOGLETRANSLATE(C5433,""fr"",""en"")"),"#VALUE!")</f>
        <v>#VALUE!</v>
      </c>
    </row>
    <row r="5434" ht="15.75" customHeight="1">
      <c r="A5434" s="1" t="s">
        <v>2816</v>
      </c>
      <c r="B5434" s="1" t="s">
        <v>12071</v>
      </c>
      <c r="C5434" s="1" t="s">
        <v>12072</v>
      </c>
      <c r="D5434" s="1" t="s">
        <v>12052</v>
      </c>
      <c r="E5434" s="1" t="s">
        <v>10</v>
      </c>
      <c r="F5434" s="1" t="str">
        <f>IFERROR(__xludf.DUMMYFUNCTION("GOOGLETRANSLATE(C5434,""fr"",""en"")"),"#VALUE!")</f>
        <v>#VALUE!</v>
      </c>
    </row>
    <row r="5435" ht="15.75" customHeight="1">
      <c r="A5435" s="1" t="s">
        <v>2840</v>
      </c>
      <c r="B5435" s="1" t="s">
        <v>12073</v>
      </c>
      <c r="C5435" s="1" t="s">
        <v>12074</v>
      </c>
      <c r="D5435" s="1" t="s">
        <v>12052</v>
      </c>
      <c r="E5435" s="1" t="s">
        <v>10</v>
      </c>
      <c r="F5435" s="1" t="str">
        <f>IFERROR(__xludf.DUMMYFUNCTION("GOOGLETRANSLATE(C5435,""fr"",""en"")"),"#VALUE!")</f>
        <v>#VALUE!</v>
      </c>
    </row>
    <row r="5436" ht="15.75" customHeight="1">
      <c r="A5436" s="1" t="s">
        <v>2980</v>
      </c>
      <c r="B5436" s="1" t="s">
        <v>12075</v>
      </c>
      <c r="C5436" s="1" t="s">
        <v>12076</v>
      </c>
      <c r="D5436" s="1" t="s">
        <v>12052</v>
      </c>
      <c r="E5436" s="1" t="s">
        <v>10</v>
      </c>
      <c r="F5436" s="1" t="str">
        <f>IFERROR(__xludf.DUMMYFUNCTION("GOOGLETRANSLATE(C5436,""fr"",""en"")"),"#VALUE!")</f>
        <v>#VALUE!</v>
      </c>
    </row>
    <row r="5437" ht="15.75" customHeight="1">
      <c r="A5437" s="1" t="s">
        <v>12077</v>
      </c>
      <c r="B5437" s="1" t="s">
        <v>12078</v>
      </c>
      <c r="C5437" s="1" t="s">
        <v>12079</v>
      </c>
      <c r="D5437" s="1" t="s">
        <v>12052</v>
      </c>
      <c r="E5437" s="1" t="s">
        <v>10</v>
      </c>
      <c r="F5437" s="1" t="str">
        <f>IFERROR(__xludf.DUMMYFUNCTION("GOOGLETRANSLATE(C5437,""fr"",""en"")"),"#VALUE!")</f>
        <v>#VALUE!</v>
      </c>
    </row>
    <row r="5438" ht="15.75" customHeight="1">
      <c r="A5438" s="1" t="s">
        <v>12080</v>
      </c>
      <c r="B5438" s="1" t="s">
        <v>12081</v>
      </c>
      <c r="C5438" s="1" t="s">
        <v>12082</v>
      </c>
      <c r="D5438" s="1" t="s">
        <v>12052</v>
      </c>
      <c r="E5438" s="1" t="s">
        <v>10</v>
      </c>
      <c r="F5438" s="1" t="str">
        <f>IFERROR(__xludf.DUMMYFUNCTION("GOOGLETRANSLATE(C5438,""fr"",""en"")"),"#VALUE!")</f>
        <v>#VALUE!</v>
      </c>
    </row>
    <row r="5439" ht="15.75" customHeight="1">
      <c r="A5439" s="1" t="s">
        <v>8232</v>
      </c>
      <c r="B5439" s="1" t="s">
        <v>12083</v>
      </c>
      <c r="C5439" s="1" t="s">
        <v>12084</v>
      </c>
      <c r="D5439" s="1" t="s">
        <v>12052</v>
      </c>
      <c r="E5439" s="1" t="s">
        <v>10</v>
      </c>
      <c r="F5439" s="1" t="str">
        <f>IFERROR(__xludf.DUMMYFUNCTION("GOOGLETRANSLATE(C5439,""fr"",""en"")"),"#VALUE!")</f>
        <v>#VALUE!</v>
      </c>
    </row>
    <row r="5440" ht="15.75" customHeight="1">
      <c r="A5440" s="1" t="s">
        <v>3153</v>
      </c>
      <c r="B5440" s="1" t="s">
        <v>12085</v>
      </c>
      <c r="C5440" s="1" t="s">
        <v>12086</v>
      </c>
      <c r="D5440" s="1" t="s">
        <v>12052</v>
      </c>
      <c r="E5440" s="1" t="s">
        <v>10</v>
      </c>
      <c r="F5440" s="1" t="str">
        <f>IFERROR(__xludf.DUMMYFUNCTION("GOOGLETRANSLATE(C5440,""fr"",""en"")"),"#VALUE!")</f>
        <v>#VALUE!</v>
      </c>
    </row>
    <row r="5441" ht="15.75" customHeight="1">
      <c r="A5441" s="1" t="s">
        <v>12087</v>
      </c>
      <c r="B5441" s="1" t="s">
        <v>12088</v>
      </c>
      <c r="C5441" s="1" t="s">
        <v>12089</v>
      </c>
      <c r="D5441" s="1" t="s">
        <v>12052</v>
      </c>
      <c r="E5441" s="1" t="s">
        <v>10</v>
      </c>
      <c r="F5441" s="1" t="str">
        <f>IFERROR(__xludf.DUMMYFUNCTION("GOOGLETRANSLATE(C5441,""fr"",""en"")"),"#VALUE!")</f>
        <v>#VALUE!</v>
      </c>
    </row>
    <row r="5442" ht="15.75" customHeight="1">
      <c r="A5442" s="1" t="s">
        <v>12090</v>
      </c>
      <c r="B5442" s="1" t="s">
        <v>12091</v>
      </c>
      <c r="C5442" s="1" t="s">
        <v>12092</v>
      </c>
      <c r="D5442" s="1" t="s">
        <v>12052</v>
      </c>
      <c r="E5442" s="1" t="s">
        <v>10</v>
      </c>
      <c r="F5442" s="1" t="str">
        <f>IFERROR(__xludf.DUMMYFUNCTION("GOOGLETRANSLATE(C5442,""fr"",""en"")"),"Ashamed. Insurance which knows how to collect as long as everything is fine and which at the slightest little problem solves without proposing an amicable termination and without worrying about the difficulties that this operation will generate for the in"&amp;"sured. To flee !")</f>
        <v>Ashamed. Insurance which knows how to collect as long as everything is fine and which at the slightest little problem solves without proposing an amicable termination and without worrying about the difficulties that this operation will generate for the insured. To flee !</v>
      </c>
    </row>
    <row r="5443" ht="15.75" customHeight="1">
      <c r="A5443" s="1" t="s">
        <v>10121</v>
      </c>
      <c r="B5443" s="1" t="s">
        <v>12093</v>
      </c>
      <c r="C5443" s="1" t="s">
        <v>12094</v>
      </c>
      <c r="D5443" s="1" t="s">
        <v>12052</v>
      </c>
      <c r="E5443" s="1" t="s">
        <v>10</v>
      </c>
      <c r="F5443" s="1" t="str">
        <f>IFERROR(__xludf.DUMMYFUNCTION("GOOGLETRANSLATE(C5443,""fr"",""en"")"),"#VALUE!")</f>
        <v>#VALUE!</v>
      </c>
    </row>
    <row r="5444" ht="15.75" customHeight="1">
      <c r="A5444" s="1" t="s">
        <v>3208</v>
      </c>
      <c r="B5444" s="1" t="s">
        <v>12095</v>
      </c>
      <c r="C5444" s="1" t="s">
        <v>12096</v>
      </c>
      <c r="D5444" s="1" t="s">
        <v>12052</v>
      </c>
      <c r="E5444" s="1" t="s">
        <v>10</v>
      </c>
      <c r="F5444" s="1" t="str">
        <f>IFERROR(__xludf.DUMMYFUNCTION("GOOGLETRANSLATE(C5444,""fr"",""en"")"),"#VALUE!")</f>
        <v>#VALUE!</v>
      </c>
    </row>
    <row r="5445" ht="15.75" customHeight="1">
      <c r="A5445" s="1" t="s">
        <v>3214</v>
      </c>
      <c r="B5445" s="1" t="s">
        <v>12097</v>
      </c>
      <c r="C5445" s="1" t="s">
        <v>12098</v>
      </c>
      <c r="D5445" s="1" t="s">
        <v>12052</v>
      </c>
      <c r="E5445" s="1" t="s">
        <v>10</v>
      </c>
      <c r="F5445" s="1" t="str">
        <f>IFERROR(__xludf.DUMMYFUNCTION("GOOGLETRANSLATE(C5445,""fr"",""en"")"),"#VALUE!")</f>
        <v>#VALUE!</v>
      </c>
    </row>
    <row r="5446" ht="15.75" customHeight="1">
      <c r="A5446" s="1" t="s">
        <v>3228</v>
      </c>
      <c r="B5446" s="1" t="s">
        <v>12099</v>
      </c>
      <c r="C5446" s="1" t="s">
        <v>12100</v>
      </c>
      <c r="D5446" s="1" t="s">
        <v>12052</v>
      </c>
      <c r="E5446" s="1" t="s">
        <v>10</v>
      </c>
      <c r="F5446" s="1" t="str">
        <f>IFERROR(__xludf.DUMMYFUNCTION("GOOGLETRANSLATE(C5446,""fr"",""en"")"),"#VALUE!")</f>
        <v>#VALUE!</v>
      </c>
    </row>
    <row r="5447" ht="15.75" customHeight="1">
      <c r="A5447" s="1" t="s">
        <v>8316</v>
      </c>
      <c r="B5447" s="1" t="s">
        <v>12101</v>
      </c>
      <c r="C5447" s="1" t="s">
        <v>12102</v>
      </c>
      <c r="D5447" s="1" t="s">
        <v>12052</v>
      </c>
      <c r="E5447" s="1" t="s">
        <v>10</v>
      </c>
      <c r="F5447" s="1" t="str">
        <f>IFERROR(__xludf.DUMMYFUNCTION("GOOGLETRANSLATE(C5447,""fr"",""en"")"),"#VALUE!")</f>
        <v>#VALUE!</v>
      </c>
    </row>
    <row r="5448" ht="15.75" customHeight="1">
      <c r="A5448" s="1" t="s">
        <v>3234</v>
      </c>
      <c r="B5448" s="1" t="s">
        <v>12103</v>
      </c>
      <c r="C5448" s="1" t="s">
        <v>12104</v>
      </c>
      <c r="D5448" s="1" t="s">
        <v>12052</v>
      </c>
      <c r="E5448" s="1" t="s">
        <v>10</v>
      </c>
      <c r="F5448" s="1" t="str">
        <f>IFERROR(__xludf.DUMMYFUNCTION("GOOGLETRANSLATE(C5448,""fr"",""en"")"),"#VALUE!")</f>
        <v>#VALUE!</v>
      </c>
    </row>
    <row r="5449" ht="15.75" customHeight="1">
      <c r="A5449" s="1" t="s">
        <v>12105</v>
      </c>
      <c r="B5449" s="1" t="s">
        <v>12106</v>
      </c>
      <c r="C5449" s="1" t="s">
        <v>12107</v>
      </c>
      <c r="D5449" s="1" t="s">
        <v>12052</v>
      </c>
      <c r="E5449" s="1" t="s">
        <v>10</v>
      </c>
      <c r="F5449" s="1" t="str">
        <f>IFERROR(__xludf.DUMMYFUNCTION("GOOGLETRANSLATE(C5449,""fr"",""en"")"),"#VALUE!")</f>
        <v>#VALUE!</v>
      </c>
    </row>
    <row r="5450" ht="15.75" customHeight="1">
      <c r="A5450" s="1" t="s">
        <v>12108</v>
      </c>
      <c r="B5450" s="1" t="s">
        <v>12109</v>
      </c>
      <c r="C5450" s="1" t="s">
        <v>12110</v>
      </c>
      <c r="D5450" s="1" t="s">
        <v>12052</v>
      </c>
      <c r="E5450" s="1" t="s">
        <v>10</v>
      </c>
      <c r="F5450" s="1" t="str">
        <f>IFERROR(__xludf.DUMMYFUNCTION("GOOGLETRANSLATE(C5450,""fr"",""en"")"),"#VALUE!")</f>
        <v>#VALUE!</v>
      </c>
    </row>
    <row r="5451" ht="15.75" customHeight="1">
      <c r="A5451" s="1" t="s">
        <v>11427</v>
      </c>
      <c r="B5451" s="1" t="s">
        <v>12111</v>
      </c>
      <c r="C5451" s="1" t="s">
        <v>12112</v>
      </c>
      <c r="D5451" s="1" t="s">
        <v>12052</v>
      </c>
      <c r="E5451" s="1" t="s">
        <v>10</v>
      </c>
      <c r="F5451" s="1" t="str">
        <f>IFERROR(__xludf.DUMMYFUNCTION("GOOGLETRANSLATE(C5451,""fr"",""en"")"),"#VALUE!")</f>
        <v>#VALUE!</v>
      </c>
    </row>
    <row r="5452" ht="15.75" customHeight="1">
      <c r="A5452" s="1" t="s">
        <v>8390</v>
      </c>
      <c r="B5452" s="1" t="s">
        <v>12113</v>
      </c>
      <c r="C5452" s="1" t="s">
        <v>12114</v>
      </c>
      <c r="D5452" s="1" t="s">
        <v>12052</v>
      </c>
      <c r="E5452" s="1" t="s">
        <v>10</v>
      </c>
      <c r="F5452" s="1" t="str">
        <f>IFERROR(__xludf.DUMMYFUNCTION("GOOGLETRANSLATE(C5452,""fr"",""en"")"),"#VALUE!")</f>
        <v>#VALUE!</v>
      </c>
    </row>
    <row r="5453" ht="15.75" customHeight="1">
      <c r="A5453" s="1" t="s">
        <v>10874</v>
      </c>
      <c r="B5453" s="1" t="s">
        <v>12115</v>
      </c>
      <c r="C5453" s="1" t="s">
        <v>12116</v>
      </c>
      <c r="D5453" s="1" t="s">
        <v>12052</v>
      </c>
      <c r="E5453" s="1" t="s">
        <v>10</v>
      </c>
      <c r="F5453" s="1" t="str">
        <f>IFERROR(__xludf.DUMMYFUNCTION("GOOGLETRANSLATE(C5453,""fr"",""en"")"),"#VALUE!")</f>
        <v>#VALUE!</v>
      </c>
    </row>
    <row r="5454" ht="15.75" customHeight="1">
      <c r="A5454" s="1" t="s">
        <v>8403</v>
      </c>
      <c r="B5454" s="1" t="s">
        <v>12117</v>
      </c>
      <c r="C5454" s="1" t="s">
        <v>12118</v>
      </c>
      <c r="D5454" s="1" t="s">
        <v>12052</v>
      </c>
      <c r="E5454" s="1" t="s">
        <v>10</v>
      </c>
      <c r="F5454" s="1" t="str">
        <f>IFERROR(__xludf.DUMMYFUNCTION("GOOGLETRANSLATE(C5454,""fr"",""en"")"),"#VALUE!")</f>
        <v>#VALUE!</v>
      </c>
    </row>
    <row r="5455" ht="15.75" customHeight="1">
      <c r="A5455" s="1" t="s">
        <v>8412</v>
      </c>
      <c r="B5455" s="1" t="s">
        <v>12119</v>
      </c>
      <c r="C5455" s="1" t="s">
        <v>12120</v>
      </c>
      <c r="D5455" s="1" t="s">
        <v>12052</v>
      </c>
      <c r="E5455" s="1" t="s">
        <v>10</v>
      </c>
      <c r="F5455" s="1" t="str">
        <f>IFERROR(__xludf.DUMMYFUNCTION("GOOGLETRANSLATE(C5455,""fr"",""en"")"),"#VALUE!")</f>
        <v>#VALUE!</v>
      </c>
    </row>
    <row r="5456" ht="15.75" customHeight="1">
      <c r="A5456" s="1" t="s">
        <v>3332</v>
      </c>
      <c r="B5456" s="1" t="s">
        <v>12121</v>
      </c>
      <c r="C5456" s="1" t="s">
        <v>12122</v>
      </c>
      <c r="D5456" s="1" t="s">
        <v>12052</v>
      </c>
      <c r="E5456" s="1" t="s">
        <v>10</v>
      </c>
      <c r="F5456" s="1" t="str">
        <f>IFERROR(__xludf.DUMMYFUNCTION("GOOGLETRANSLATE(C5456,""fr"",""en"")"),"#VALUE!")</f>
        <v>#VALUE!</v>
      </c>
    </row>
    <row r="5457" ht="15.75" customHeight="1">
      <c r="A5457" s="1" t="s">
        <v>8693</v>
      </c>
      <c r="B5457" s="1" t="s">
        <v>12123</v>
      </c>
      <c r="C5457" s="1" t="s">
        <v>12124</v>
      </c>
      <c r="D5457" s="1" t="s">
        <v>12052</v>
      </c>
      <c r="E5457" s="1" t="s">
        <v>10</v>
      </c>
      <c r="F5457" s="1" t="str">
        <f>IFERROR(__xludf.DUMMYFUNCTION("GOOGLETRANSLATE(C5457,""fr"",""en"")"),"#VALUE!")</f>
        <v>#VALUE!</v>
      </c>
    </row>
    <row r="5458" ht="15.75" customHeight="1">
      <c r="A5458" s="1" t="s">
        <v>3358</v>
      </c>
      <c r="B5458" s="1" t="s">
        <v>12125</v>
      </c>
      <c r="C5458" s="1" t="s">
        <v>12126</v>
      </c>
      <c r="D5458" s="1" t="s">
        <v>12052</v>
      </c>
      <c r="E5458" s="1" t="s">
        <v>10</v>
      </c>
      <c r="F5458" s="1" t="str">
        <f>IFERROR(__xludf.DUMMYFUNCTION("GOOGLETRANSLATE(C5458,""fr"",""en"")"),"#VALUE!")</f>
        <v>#VALUE!</v>
      </c>
    </row>
    <row r="5459" ht="15.75" customHeight="1">
      <c r="A5459" s="1" t="s">
        <v>3374</v>
      </c>
      <c r="B5459" s="1" t="s">
        <v>12127</v>
      </c>
      <c r="C5459" s="1" t="s">
        <v>12128</v>
      </c>
      <c r="D5459" s="1" t="s">
        <v>12052</v>
      </c>
      <c r="E5459" s="1" t="s">
        <v>10</v>
      </c>
      <c r="F5459" s="1" t="str">
        <f>IFERROR(__xludf.DUMMYFUNCTION("GOOGLETRANSLATE(C5459,""fr"",""en"")"),"#VALUE!")</f>
        <v>#VALUE!</v>
      </c>
    </row>
    <row r="5460" ht="15.75" customHeight="1">
      <c r="A5460" s="1" t="s">
        <v>3377</v>
      </c>
      <c r="B5460" s="1" t="s">
        <v>12129</v>
      </c>
      <c r="C5460" s="1" t="s">
        <v>12130</v>
      </c>
      <c r="D5460" s="1" t="s">
        <v>12052</v>
      </c>
      <c r="E5460" s="1" t="s">
        <v>10</v>
      </c>
      <c r="F5460" s="1" t="str">
        <f>IFERROR(__xludf.DUMMYFUNCTION("GOOGLETRANSLATE(C5460,""fr"",""en"")"),"#VALUE!")</f>
        <v>#VALUE!</v>
      </c>
    </row>
    <row r="5461" ht="15.75" customHeight="1">
      <c r="A5461" s="1" t="s">
        <v>11451</v>
      </c>
      <c r="B5461" s="1" t="s">
        <v>12131</v>
      </c>
      <c r="C5461" s="1" t="s">
        <v>12132</v>
      </c>
      <c r="D5461" s="1" t="s">
        <v>12052</v>
      </c>
      <c r="E5461" s="1" t="s">
        <v>10</v>
      </c>
      <c r="F5461" s="1" t="str">
        <f>IFERROR(__xludf.DUMMYFUNCTION("GOOGLETRANSLATE(C5461,""fr"",""en"")"),"#VALUE!")</f>
        <v>#VALUE!</v>
      </c>
    </row>
    <row r="5462" ht="15.75" customHeight="1">
      <c r="A5462" s="1" t="s">
        <v>8759</v>
      </c>
      <c r="B5462" s="1" t="s">
        <v>12133</v>
      </c>
      <c r="C5462" s="1" t="s">
        <v>12134</v>
      </c>
      <c r="D5462" s="1" t="s">
        <v>12052</v>
      </c>
      <c r="E5462" s="1" t="s">
        <v>10</v>
      </c>
      <c r="F5462" s="1" t="str">
        <f>IFERROR(__xludf.DUMMYFUNCTION("GOOGLETRANSLATE(C5462,""fr"",""en"")"),"#VALUE!")</f>
        <v>#VALUE!</v>
      </c>
    </row>
    <row r="5463" ht="15.75" customHeight="1">
      <c r="A5463" s="1" t="s">
        <v>3406</v>
      </c>
      <c r="B5463" s="1" t="s">
        <v>12135</v>
      </c>
      <c r="C5463" s="1" t="s">
        <v>12136</v>
      </c>
      <c r="D5463" s="1" t="s">
        <v>12052</v>
      </c>
      <c r="E5463" s="1" t="s">
        <v>10</v>
      </c>
      <c r="F5463" s="1" t="str">
        <f>IFERROR(__xludf.DUMMYFUNCTION("GOOGLETRANSLATE(C5463,""fr"",""en"")"),"#VALUE!")</f>
        <v>#VALUE!</v>
      </c>
    </row>
    <row r="5464" ht="15.75" customHeight="1">
      <c r="A5464" s="1" t="s">
        <v>3409</v>
      </c>
      <c r="B5464" s="1" t="s">
        <v>12137</v>
      </c>
      <c r="C5464" s="1" t="s">
        <v>12138</v>
      </c>
      <c r="D5464" s="1" t="s">
        <v>12052</v>
      </c>
      <c r="E5464" s="1" t="s">
        <v>10</v>
      </c>
      <c r="F5464" s="1" t="str">
        <f>IFERROR(__xludf.DUMMYFUNCTION("GOOGLETRANSLATE(C5464,""fr"",""en"")"),"#VALUE!")</f>
        <v>#VALUE!</v>
      </c>
    </row>
    <row r="5465" ht="15.75" customHeight="1">
      <c r="A5465" s="1" t="s">
        <v>10912</v>
      </c>
      <c r="B5465" s="1" t="s">
        <v>12139</v>
      </c>
      <c r="C5465" s="1" t="s">
        <v>12140</v>
      </c>
      <c r="D5465" s="1" t="s">
        <v>12052</v>
      </c>
      <c r="E5465" s="1" t="s">
        <v>10</v>
      </c>
      <c r="F5465" s="1" t="str">
        <f>IFERROR(__xludf.DUMMYFUNCTION("GOOGLETRANSLATE(C5465,""fr"",""en"")"),"#VALUE!")</f>
        <v>#VALUE!</v>
      </c>
    </row>
    <row r="5466" ht="15.75" customHeight="1">
      <c r="A5466" s="1" t="s">
        <v>12141</v>
      </c>
      <c r="B5466" s="1" t="s">
        <v>12142</v>
      </c>
      <c r="C5466" s="1" t="s">
        <v>12143</v>
      </c>
      <c r="D5466" s="1" t="s">
        <v>12052</v>
      </c>
      <c r="E5466" s="1" t="s">
        <v>10</v>
      </c>
      <c r="F5466" s="1" t="str">
        <f>IFERROR(__xludf.DUMMYFUNCTION("GOOGLETRANSLATE(C5466,""fr"",""en"")"),"#VALUE!")</f>
        <v>#VALUE!</v>
      </c>
    </row>
    <row r="5467" ht="15.75" customHeight="1">
      <c r="A5467" s="1" t="s">
        <v>10932</v>
      </c>
      <c r="B5467" s="1" t="s">
        <v>12144</v>
      </c>
      <c r="C5467" s="1" t="s">
        <v>12145</v>
      </c>
      <c r="D5467" s="1" t="s">
        <v>12052</v>
      </c>
      <c r="E5467" s="1" t="s">
        <v>10</v>
      </c>
      <c r="F5467" s="1" t="str">
        <f>IFERROR(__xludf.DUMMYFUNCTION("GOOGLETRANSLATE(C5467,""fr"",""en"")"),"#VALUE!")</f>
        <v>#VALUE!</v>
      </c>
    </row>
    <row r="5468" ht="15.75" customHeight="1">
      <c r="A5468" s="1" t="s">
        <v>10932</v>
      </c>
      <c r="B5468" s="1" t="s">
        <v>12146</v>
      </c>
      <c r="C5468" s="1" t="s">
        <v>12147</v>
      </c>
      <c r="D5468" s="1" t="s">
        <v>12052</v>
      </c>
      <c r="E5468" s="1" t="s">
        <v>10</v>
      </c>
      <c r="F5468" s="1" t="str">
        <f>IFERROR(__xludf.DUMMYFUNCTION("GOOGLETRANSLATE(C5468,""fr"",""en"")"),"#VALUE!")</f>
        <v>#VALUE!</v>
      </c>
    </row>
    <row r="5469" ht="15.75" customHeight="1">
      <c r="A5469" s="1" t="s">
        <v>12148</v>
      </c>
      <c r="B5469" s="1" t="s">
        <v>12149</v>
      </c>
      <c r="C5469" s="1" t="s">
        <v>12150</v>
      </c>
      <c r="D5469" s="1" t="s">
        <v>12052</v>
      </c>
      <c r="E5469" s="1" t="s">
        <v>10</v>
      </c>
      <c r="F5469" s="1" t="str">
        <f>IFERROR(__xludf.DUMMYFUNCTION("GOOGLETRANSLATE(C5469,""fr"",""en"")"),"#VALUE!")</f>
        <v>#VALUE!</v>
      </c>
    </row>
    <row r="5470" ht="15.75" customHeight="1">
      <c r="A5470" s="1" t="s">
        <v>12151</v>
      </c>
      <c r="B5470" s="1" t="s">
        <v>12152</v>
      </c>
      <c r="C5470" s="1" t="s">
        <v>12153</v>
      </c>
      <c r="D5470" s="1" t="s">
        <v>12052</v>
      </c>
      <c r="E5470" s="1" t="s">
        <v>10</v>
      </c>
      <c r="F5470" s="1" t="str">
        <f>IFERROR(__xludf.DUMMYFUNCTION("GOOGLETRANSLATE(C5470,""fr"",""en"")"),"#VALUE!")</f>
        <v>#VALUE!</v>
      </c>
    </row>
    <row r="5471" ht="15.75" customHeight="1">
      <c r="A5471" s="1" t="s">
        <v>3498</v>
      </c>
      <c r="B5471" s="1" t="s">
        <v>12154</v>
      </c>
      <c r="C5471" s="1" t="s">
        <v>12155</v>
      </c>
      <c r="D5471" s="1" t="s">
        <v>12052</v>
      </c>
      <c r="E5471" s="1" t="s">
        <v>10</v>
      </c>
      <c r="F5471" s="1" t="str">
        <f>IFERROR(__xludf.DUMMYFUNCTION("GOOGLETRANSLATE(C5471,""fr"",""en"")"),"#VALUE!")</f>
        <v>#VALUE!</v>
      </c>
    </row>
    <row r="5472" ht="15.75" customHeight="1">
      <c r="A5472" s="1" t="s">
        <v>3504</v>
      </c>
      <c r="B5472" s="1" t="s">
        <v>12156</v>
      </c>
      <c r="C5472" s="1" t="s">
        <v>12157</v>
      </c>
      <c r="D5472" s="1" t="s">
        <v>12052</v>
      </c>
      <c r="E5472" s="1" t="s">
        <v>10</v>
      </c>
      <c r="F5472" s="1" t="str">
        <f>IFERROR(__xludf.DUMMYFUNCTION("GOOGLETRANSLATE(C5472,""fr"",""en"")"),"#VALUE!")</f>
        <v>#VALUE!</v>
      </c>
    </row>
    <row r="5473" ht="15.75" customHeight="1">
      <c r="A5473" s="1" t="s">
        <v>12158</v>
      </c>
      <c r="B5473" s="1" t="s">
        <v>12159</v>
      </c>
      <c r="C5473" s="1" t="s">
        <v>12160</v>
      </c>
      <c r="D5473" s="1" t="s">
        <v>12052</v>
      </c>
      <c r="E5473" s="1" t="s">
        <v>10</v>
      </c>
      <c r="F5473" s="1" t="str">
        <f>IFERROR(__xludf.DUMMYFUNCTION("GOOGLETRANSLATE(C5473,""fr"",""en"")"),"#VALUE!")</f>
        <v>#VALUE!</v>
      </c>
    </row>
    <row r="5474" ht="15.75" customHeight="1">
      <c r="A5474" s="1" t="s">
        <v>8842</v>
      </c>
      <c r="B5474" s="1" t="s">
        <v>12161</v>
      </c>
      <c r="C5474" s="1" t="s">
        <v>12162</v>
      </c>
      <c r="D5474" s="1" t="s">
        <v>12052</v>
      </c>
      <c r="E5474" s="1" t="s">
        <v>10</v>
      </c>
      <c r="F5474" s="1" t="str">
        <f>IFERROR(__xludf.DUMMYFUNCTION("GOOGLETRANSLATE(C5474,""fr"",""en"")"),"#VALUE!")</f>
        <v>#VALUE!</v>
      </c>
    </row>
    <row r="5475" ht="15.75" customHeight="1">
      <c r="A5475" s="1" t="s">
        <v>11146</v>
      </c>
      <c r="B5475" s="1" t="s">
        <v>12163</v>
      </c>
      <c r="C5475" s="1" t="s">
        <v>12164</v>
      </c>
      <c r="D5475" s="1" t="s">
        <v>12052</v>
      </c>
      <c r="E5475" s="1" t="s">
        <v>10</v>
      </c>
      <c r="F5475" s="1" t="str">
        <f>IFERROR(__xludf.DUMMYFUNCTION("GOOGLETRANSLATE(C5475,""fr"",""en"")"),"#VALUE!")</f>
        <v>#VALUE!</v>
      </c>
    </row>
    <row r="5476" ht="15.75" customHeight="1">
      <c r="A5476" s="1" t="s">
        <v>11149</v>
      </c>
      <c r="B5476" s="1" t="s">
        <v>12165</v>
      </c>
      <c r="C5476" s="1" t="s">
        <v>12166</v>
      </c>
      <c r="D5476" s="1" t="s">
        <v>12052</v>
      </c>
      <c r="E5476" s="1" t="s">
        <v>10</v>
      </c>
      <c r="F5476" s="1" t="str">
        <f>IFERROR(__xludf.DUMMYFUNCTION("GOOGLETRANSLATE(C5476,""fr"",""en"")"),"#VALUE!")</f>
        <v>#VALUE!</v>
      </c>
    </row>
    <row r="5477" ht="15.75" customHeight="1">
      <c r="A5477" s="1" t="s">
        <v>12167</v>
      </c>
      <c r="B5477" s="1" t="s">
        <v>12168</v>
      </c>
      <c r="C5477" s="1" t="s">
        <v>12169</v>
      </c>
      <c r="D5477" s="1" t="s">
        <v>12052</v>
      </c>
      <c r="E5477" s="1" t="s">
        <v>10</v>
      </c>
      <c r="F5477" s="1" t="str">
        <f>IFERROR(__xludf.DUMMYFUNCTION("GOOGLETRANSLATE(C5477,""fr"",""en"")"),"#VALUE!")</f>
        <v>#VALUE!</v>
      </c>
    </row>
    <row r="5478" ht="15.75" customHeight="1">
      <c r="A5478" s="1" t="s">
        <v>8851</v>
      </c>
      <c r="B5478" s="1" t="s">
        <v>12170</v>
      </c>
      <c r="C5478" s="1" t="s">
        <v>12171</v>
      </c>
      <c r="D5478" s="1" t="s">
        <v>12052</v>
      </c>
      <c r="E5478" s="1" t="s">
        <v>10</v>
      </c>
      <c r="F5478" s="1" t="str">
        <f>IFERROR(__xludf.DUMMYFUNCTION("GOOGLETRANSLATE(C5478,""fr"",""en"")"),"#VALUE!")</f>
        <v>#VALUE!</v>
      </c>
    </row>
    <row r="5479" ht="15.75" customHeight="1">
      <c r="A5479" s="1" t="s">
        <v>12172</v>
      </c>
      <c r="B5479" s="1" t="s">
        <v>12173</v>
      </c>
      <c r="C5479" s="1" t="s">
        <v>12174</v>
      </c>
      <c r="D5479" s="1" t="s">
        <v>12052</v>
      </c>
      <c r="E5479" s="1" t="s">
        <v>10</v>
      </c>
      <c r="F5479" s="1" t="str">
        <f>IFERROR(__xludf.DUMMYFUNCTION("GOOGLETRANSLATE(C5479,""fr"",""en"")"),"#VALUE!")</f>
        <v>#VALUE!</v>
      </c>
    </row>
    <row r="5480" ht="15.75" customHeight="1">
      <c r="A5480" s="1" t="s">
        <v>12175</v>
      </c>
      <c r="B5480" s="1" t="s">
        <v>12176</v>
      </c>
      <c r="C5480" s="1" t="s">
        <v>12177</v>
      </c>
      <c r="D5480" s="1" t="s">
        <v>12052</v>
      </c>
      <c r="E5480" s="1" t="s">
        <v>10</v>
      </c>
      <c r="F5480" s="1" t="str">
        <f>IFERROR(__xludf.DUMMYFUNCTION("GOOGLETRANSLATE(C5480,""fr"",""en"")"),"#VALUE!")</f>
        <v>#VALUE!</v>
      </c>
    </row>
    <row r="5481" ht="15.75" customHeight="1">
      <c r="A5481" s="1" t="s">
        <v>12178</v>
      </c>
      <c r="B5481" s="1" t="s">
        <v>12179</v>
      </c>
      <c r="C5481" s="1" t="s">
        <v>12180</v>
      </c>
      <c r="D5481" s="1" t="s">
        <v>12052</v>
      </c>
      <c r="E5481" s="1" t="s">
        <v>10</v>
      </c>
      <c r="F5481" s="1" t="str">
        <f>IFERROR(__xludf.DUMMYFUNCTION("GOOGLETRANSLATE(C5481,""fr"",""en"")"),"Reactive, attractive price, listening to the customer, one of the cheapest on the car and home insurance market")</f>
        <v>Reactive, attractive price, listening to the customer, one of the cheapest on the car and home insurance market</v>
      </c>
    </row>
    <row r="5482" ht="15.75" customHeight="1">
      <c r="A5482" s="1" t="s">
        <v>12181</v>
      </c>
      <c r="B5482" s="1" t="s">
        <v>12182</v>
      </c>
      <c r="C5482" s="1" t="s">
        <v>12183</v>
      </c>
      <c r="D5482" s="1" t="s">
        <v>12052</v>
      </c>
      <c r="E5482" s="1" t="s">
        <v>10</v>
      </c>
      <c r="F5482" s="1" t="str">
        <f>IFERROR(__xludf.DUMMYFUNCTION("GOOGLETRANSLATE(C5482,""fr"",""en"")"),"#VALUE!")</f>
        <v>#VALUE!</v>
      </c>
    </row>
    <row r="5483" ht="15.75" customHeight="1">
      <c r="A5483" s="1" t="s">
        <v>12181</v>
      </c>
      <c r="B5483" s="1" t="s">
        <v>12184</v>
      </c>
      <c r="C5483" s="1" t="s">
        <v>12185</v>
      </c>
      <c r="D5483" s="1" t="s">
        <v>12052</v>
      </c>
      <c r="E5483" s="1" t="s">
        <v>10</v>
      </c>
      <c r="F5483" s="1" t="str">
        <f>IFERROR(__xludf.DUMMYFUNCTION("GOOGLETRANSLATE(C5483,""fr"",""en"")"),"#VALUE!")</f>
        <v>#VALUE!</v>
      </c>
    </row>
    <row r="5484" ht="15.75" customHeight="1">
      <c r="A5484" s="1" t="s">
        <v>3613</v>
      </c>
      <c r="B5484" s="1" t="s">
        <v>12186</v>
      </c>
      <c r="C5484" s="1" t="s">
        <v>12187</v>
      </c>
      <c r="D5484" s="1" t="s">
        <v>12052</v>
      </c>
      <c r="E5484" s="1" t="s">
        <v>10</v>
      </c>
      <c r="F5484" s="1" t="str">
        <f>IFERROR(__xludf.DUMMYFUNCTION("GOOGLETRANSLATE(C5484,""fr"",""en"")"),"Despite the very attractive rates, this insurance does not present anything comparable to insurance
 Discount and I have nothing to agree with certain comments read on the Internet.
The teams are very professional and the advice is very wise.
I highly rec"&amp;"ommend this insurance and without any hesitation
")</f>
        <v>Despite the very attractive rates, this insurance does not present anything comparable to insurance
 Discount and I have nothing to agree with certain comments read on the Internet.
The teams are very professional and the advice is very wise.
I highly recommend this insurance and without any hesitation
</v>
      </c>
    </row>
    <row r="5485" ht="15.75" customHeight="1">
      <c r="A5485" s="1" t="s">
        <v>11166</v>
      </c>
      <c r="B5485" s="1" t="s">
        <v>12188</v>
      </c>
      <c r="C5485" s="1" t="s">
        <v>12189</v>
      </c>
      <c r="D5485" s="1" t="s">
        <v>12052</v>
      </c>
      <c r="E5485" s="1" t="s">
        <v>10</v>
      </c>
      <c r="F5485" s="1" t="str">
        <f>IFERROR(__xludf.DUMMYFUNCTION("GOOGLETRANSLATE(C5485,""fr"",""en"")"),"Hello:
Last Friday I received by mail my car insurance premium.
I note an increase of 17%, when I have no claim and my reduction coefficient to decrease.
Who are we laughing at ?.
I do not understand the position of Eurofil.
I have 2 solutions left: leave"&amp;" Eurofil or drive without insurance and the more I think about it ................
I leave you alone judge to go to Eurofil")</f>
        <v>Hello:
Last Friday I received by mail my car insurance premium.
I note an increase of 17%, when I have no claim and my reduction coefficient to decrease.
Who are we laughing at ?.
I do not understand the position of Eurofil.
I have 2 solutions left: leave Eurofil or drive without insurance and the more I think about it ................
I leave you alone judge to go to Eurofil</v>
      </c>
    </row>
    <row r="5486" ht="15.75" customHeight="1">
      <c r="A5486" s="1" t="s">
        <v>12190</v>
      </c>
      <c r="B5486" s="1" t="s">
        <v>12191</v>
      </c>
      <c r="C5486" s="1" t="s">
        <v>12192</v>
      </c>
      <c r="D5486" s="1" t="s">
        <v>12052</v>
      </c>
      <c r="E5486" s="1" t="s">
        <v>10</v>
      </c>
      <c r="F5486" s="1" t="str">
        <f>IFERROR(__xludf.DUMMYFUNCTION("GOOGLETRANSLATE(C5486,""fr"",""en"")"),"#VALUE!")</f>
        <v>#VALUE!</v>
      </c>
    </row>
    <row r="5487" ht="15.75" customHeight="1">
      <c r="A5487" s="1" t="s">
        <v>8909</v>
      </c>
      <c r="B5487" s="1" t="s">
        <v>12193</v>
      </c>
      <c r="C5487" s="1" t="s">
        <v>12194</v>
      </c>
      <c r="D5487" s="1" t="s">
        <v>12052</v>
      </c>
      <c r="E5487" s="1" t="s">
        <v>10</v>
      </c>
      <c r="F5487" s="1" t="str">
        <f>IFERROR(__xludf.DUMMYFUNCTION("GOOGLETRANSLATE(C5487,""fr"",""en"")"),"#VALUE!")</f>
        <v>#VALUE!</v>
      </c>
    </row>
    <row r="5488" ht="15.75" customHeight="1">
      <c r="A5488" s="1" t="s">
        <v>11502</v>
      </c>
      <c r="B5488" s="1" t="s">
        <v>12195</v>
      </c>
      <c r="C5488" s="1" t="s">
        <v>12196</v>
      </c>
      <c r="D5488" s="1" t="s">
        <v>12052</v>
      </c>
      <c r="E5488" s="1" t="s">
        <v>10</v>
      </c>
      <c r="F5488" s="1" t="str">
        <f>IFERROR(__xludf.DUMMYFUNCTION("GOOGLETRANSLATE(C5488,""fr"",""en"")"),"#VALUE!")</f>
        <v>#VALUE!</v>
      </c>
    </row>
    <row r="5489" ht="15.75" customHeight="1">
      <c r="A5489" s="1" t="s">
        <v>10970</v>
      </c>
      <c r="B5489" s="1" t="s">
        <v>12197</v>
      </c>
      <c r="C5489" s="1" t="s">
        <v>12198</v>
      </c>
      <c r="D5489" s="1" t="s">
        <v>12052</v>
      </c>
      <c r="E5489" s="1" t="s">
        <v>10</v>
      </c>
      <c r="F5489" s="1" t="str">
        <f>IFERROR(__xludf.DUMMYFUNCTION("GOOGLETRANSLATE(C5489,""fr"",""en"")"),"#VALUE!")</f>
        <v>#VALUE!</v>
      </c>
    </row>
    <row r="5490" ht="15.75" customHeight="1">
      <c r="A5490" s="1" t="s">
        <v>3640</v>
      </c>
      <c r="B5490" s="1" t="s">
        <v>12199</v>
      </c>
      <c r="C5490" s="1" t="s">
        <v>12200</v>
      </c>
      <c r="D5490" s="1" t="s">
        <v>12052</v>
      </c>
      <c r="E5490" s="1" t="s">
        <v>10</v>
      </c>
      <c r="F5490" s="1" t="str">
        <f>IFERROR(__xludf.DUMMYFUNCTION("GOOGLETRANSLATE(C5490,""fr"",""en"")"),"#VALUE!")</f>
        <v>#VALUE!</v>
      </c>
    </row>
    <row r="5491" ht="15.75" customHeight="1">
      <c r="A5491" s="1" t="s">
        <v>8970</v>
      </c>
      <c r="B5491" s="1" t="s">
        <v>12201</v>
      </c>
      <c r="C5491" s="1" t="s">
        <v>12202</v>
      </c>
      <c r="D5491" s="1" t="s">
        <v>12052</v>
      </c>
      <c r="E5491" s="1" t="s">
        <v>10</v>
      </c>
      <c r="F5491" s="1" t="str">
        <f>IFERROR(__xludf.DUMMYFUNCTION("GOOGLETRANSLATE(C5491,""fr"",""en"")"),"#VALUE!")</f>
        <v>#VALUE!</v>
      </c>
    </row>
    <row r="5492" ht="15.75" customHeight="1">
      <c r="A5492" s="1" t="s">
        <v>12203</v>
      </c>
      <c r="B5492" s="1" t="s">
        <v>12204</v>
      </c>
      <c r="C5492" s="1" t="s">
        <v>12205</v>
      </c>
      <c r="D5492" s="1" t="s">
        <v>12052</v>
      </c>
      <c r="E5492" s="1" t="s">
        <v>10</v>
      </c>
      <c r="F5492" s="1" t="str">
        <f>IFERROR(__xludf.DUMMYFUNCTION("GOOGLETRANSLATE(C5492,""fr"",""en"")"),"#VALUE!")</f>
        <v>#VALUE!</v>
      </c>
    </row>
    <row r="5493" ht="15.75" customHeight="1">
      <c r="A5493" s="1" t="s">
        <v>8981</v>
      </c>
      <c r="B5493" s="1" t="s">
        <v>12206</v>
      </c>
      <c r="C5493" s="1" t="s">
        <v>12207</v>
      </c>
      <c r="D5493" s="1" t="s">
        <v>12052</v>
      </c>
      <c r="E5493" s="1" t="s">
        <v>10</v>
      </c>
      <c r="F5493" s="1" t="str">
        <f>IFERROR(__xludf.DUMMYFUNCTION("GOOGLETRANSLATE(C5493,""fr"",""en"")"),"#VALUE!")</f>
        <v>#VALUE!</v>
      </c>
    </row>
    <row r="5494" ht="15.75" customHeight="1">
      <c r="A5494" s="1" t="s">
        <v>12208</v>
      </c>
      <c r="B5494" s="1" t="s">
        <v>12209</v>
      </c>
      <c r="C5494" s="1" t="s">
        <v>12210</v>
      </c>
      <c r="D5494" s="1" t="s">
        <v>12052</v>
      </c>
      <c r="E5494" s="1" t="s">
        <v>10</v>
      </c>
      <c r="F5494" s="1" t="str">
        <f>IFERROR(__xludf.DUMMYFUNCTION("GOOGLETRANSLATE(C5494,""fr"",""en"")"),"#VALUE!")</f>
        <v>#VALUE!</v>
      </c>
    </row>
    <row r="5495" ht="15.75" customHeight="1">
      <c r="A5495" s="1" t="s">
        <v>12211</v>
      </c>
      <c r="B5495" s="1" t="s">
        <v>12212</v>
      </c>
      <c r="C5495" s="1" t="s">
        <v>12213</v>
      </c>
      <c r="D5495" s="1" t="s">
        <v>12052</v>
      </c>
      <c r="E5495" s="1" t="s">
        <v>10</v>
      </c>
      <c r="F5495" s="1" t="str">
        <f>IFERROR(__xludf.DUMMYFUNCTION("GOOGLETRANSLATE(C5495,""fr"",""en"")"),"#VALUE!")</f>
        <v>#VALUE!</v>
      </c>
    </row>
    <row r="5496" ht="15.75" customHeight="1">
      <c r="A5496" s="1" t="s">
        <v>12211</v>
      </c>
      <c r="B5496" s="1" t="s">
        <v>12214</v>
      </c>
      <c r="C5496" s="1" t="s">
        <v>12215</v>
      </c>
      <c r="D5496" s="1" t="s">
        <v>12052</v>
      </c>
      <c r="E5496" s="1" t="s">
        <v>10</v>
      </c>
      <c r="F5496" s="1" t="str">
        <f>IFERROR(__xludf.DUMMYFUNCTION("GOOGLETRANSLATE(C5496,""fr"",""en"")"),"#VALUE!")</f>
        <v>#VALUE!</v>
      </c>
    </row>
    <row r="5497" ht="15.75" customHeight="1">
      <c r="A5497" s="1" t="s">
        <v>3747</v>
      </c>
      <c r="B5497" s="1" t="s">
        <v>12216</v>
      </c>
      <c r="C5497" s="1" t="s">
        <v>12217</v>
      </c>
      <c r="D5497" s="1" t="s">
        <v>12052</v>
      </c>
      <c r="E5497" s="1" t="s">
        <v>10</v>
      </c>
      <c r="F5497" s="1" t="str">
        <f>IFERROR(__xludf.DUMMYFUNCTION("GOOGLETRANSLATE(C5497,""fr"",""en"")"),"#VALUE!")</f>
        <v>#VALUE!</v>
      </c>
    </row>
    <row r="5498" ht="15.75" customHeight="1">
      <c r="A5498" s="1" t="s">
        <v>12218</v>
      </c>
      <c r="B5498" s="1" t="s">
        <v>12219</v>
      </c>
      <c r="C5498" s="1" t="s">
        <v>12220</v>
      </c>
      <c r="D5498" s="1" t="s">
        <v>12052</v>
      </c>
      <c r="E5498" s="1" t="s">
        <v>10</v>
      </c>
      <c r="F5498" s="1" t="str">
        <f>IFERROR(__xludf.DUMMYFUNCTION("GOOGLETRANSLATE(C5498,""fr"",""en"")"),"#VALUE!")</f>
        <v>#VALUE!</v>
      </c>
    </row>
    <row r="5499" ht="15.75" customHeight="1">
      <c r="A5499" s="1" t="s">
        <v>11201</v>
      </c>
      <c r="B5499" s="1" t="s">
        <v>12221</v>
      </c>
      <c r="C5499" s="1" t="s">
        <v>12222</v>
      </c>
      <c r="D5499" s="1" t="s">
        <v>12052</v>
      </c>
      <c r="E5499" s="1" t="s">
        <v>10</v>
      </c>
      <c r="F5499" s="1" t="str">
        <f>IFERROR(__xludf.DUMMYFUNCTION("GOOGLETRANSLATE(C5499,""fr"",""en"")"),"#VALUE!")</f>
        <v>#VALUE!</v>
      </c>
    </row>
    <row r="5500" ht="15.75" customHeight="1">
      <c r="A5500" s="1" t="s">
        <v>3772</v>
      </c>
      <c r="B5500" s="1" t="s">
        <v>12223</v>
      </c>
      <c r="C5500" s="1" t="s">
        <v>12224</v>
      </c>
      <c r="D5500" s="1" t="s">
        <v>12052</v>
      </c>
      <c r="E5500" s="1" t="s">
        <v>10</v>
      </c>
      <c r="F5500" s="1" t="str">
        <f>IFERROR(__xludf.DUMMYFUNCTION("GOOGLETRANSLATE(C5500,""fr"",""en"")"),"#VALUE!")</f>
        <v>#VALUE!</v>
      </c>
    </row>
    <row r="5501" ht="15.75" customHeight="1">
      <c r="A5501" s="1" t="s">
        <v>3778</v>
      </c>
      <c r="B5501" s="1" t="s">
        <v>12225</v>
      </c>
      <c r="C5501" s="1" t="s">
        <v>12226</v>
      </c>
      <c r="D5501" s="1" t="s">
        <v>12052</v>
      </c>
      <c r="E5501" s="1" t="s">
        <v>10</v>
      </c>
      <c r="F5501" s="1" t="str">
        <f>IFERROR(__xludf.DUMMYFUNCTION("GOOGLETRANSLATE(C5501,""fr"",""en"")"),"#VALUE!")</f>
        <v>#VALUE!</v>
      </c>
    </row>
    <row r="5502" ht="15.75" customHeight="1">
      <c r="A5502" s="1" t="s">
        <v>12227</v>
      </c>
      <c r="B5502" s="1" t="s">
        <v>12228</v>
      </c>
      <c r="C5502" s="1" t="s">
        <v>12229</v>
      </c>
      <c r="D5502" s="1" t="s">
        <v>12052</v>
      </c>
      <c r="E5502" s="1" t="s">
        <v>10</v>
      </c>
      <c r="F5502" s="1" t="str">
        <f>IFERROR(__xludf.DUMMYFUNCTION("GOOGLETRANSLATE(C5502,""fr"",""en"")"),"#VALUE!")</f>
        <v>#VALUE!</v>
      </c>
    </row>
    <row r="5503" ht="15.75" customHeight="1">
      <c r="A5503" s="1" t="s">
        <v>12227</v>
      </c>
      <c r="B5503" s="1" t="s">
        <v>12230</v>
      </c>
      <c r="C5503" s="1" t="s">
        <v>12231</v>
      </c>
      <c r="D5503" s="1" t="s">
        <v>12052</v>
      </c>
      <c r="E5503" s="1" t="s">
        <v>10</v>
      </c>
      <c r="F5503" s="1" t="str">
        <f>IFERROR(__xludf.DUMMYFUNCTION("GOOGLETRANSLATE(C5503,""fr"",""en"")"),"#VALUE!")</f>
        <v>#VALUE!</v>
      </c>
    </row>
    <row r="5504" ht="15.75" customHeight="1">
      <c r="A5504" s="1" t="s">
        <v>10995</v>
      </c>
      <c r="B5504" s="1" t="s">
        <v>12232</v>
      </c>
      <c r="C5504" s="1" t="s">
        <v>12233</v>
      </c>
      <c r="D5504" s="1" t="s">
        <v>12052</v>
      </c>
      <c r="E5504" s="1" t="s">
        <v>10</v>
      </c>
      <c r="F5504" s="1" t="str">
        <f>IFERROR(__xludf.DUMMYFUNCTION("GOOGLETRANSLATE(C5504,""fr"",""en"")"),"#VALUE!")</f>
        <v>#VALUE!</v>
      </c>
    </row>
    <row r="5505" ht="15.75" customHeight="1">
      <c r="A5505" s="1" t="s">
        <v>3793</v>
      </c>
      <c r="B5505" s="1" t="s">
        <v>12234</v>
      </c>
      <c r="C5505" s="1" t="s">
        <v>12235</v>
      </c>
      <c r="D5505" s="1" t="s">
        <v>12052</v>
      </c>
      <c r="E5505" s="1" t="s">
        <v>10</v>
      </c>
      <c r="F5505" s="1" t="str">
        <f>IFERROR(__xludf.DUMMYFUNCTION("GOOGLETRANSLATE(C5505,""fr"",""en"")"),"#VALUE!")</f>
        <v>#VALUE!</v>
      </c>
    </row>
    <row r="5506" ht="15.75" customHeight="1">
      <c r="A5506" s="1" t="s">
        <v>3799</v>
      </c>
      <c r="B5506" s="1" t="s">
        <v>12236</v>
      </c>
      <c r="C5506" s="1" t="s">
        <v>12237</v>
      </c>
      <c r="D5506" s="1" t="s">
        <v>12052</v>
      </c>
      <c r="E5506" s="1" t="s">
        <v>10</v>
      </c>
      <c r="F5506" s="1" t="str">
        <f>IFERROR(__xludf.DUMMYFUNCTION("GOOGLETRANSLATE(C5506,""fr"",""en"")"),"#VALUE!")</f>
        <v>#VALUE!</v>
      </c>
    </row>
    <row r="5507" ht="15.75" customHeight="1">
      <c r="A5507" s="1" t="s">
        <v>12238</v>
      </c>
      <c r="B5507" s="1" t="s">
        <v>12239</v>
      </c>
      <c r="C5507" s="1" t="s">
        <v>12240</v>
      </c>
      <c r="D5507" s="1" t="s">
        <v>12052</v>
      </c>
      <c r="E5507" s="1" t="s">
        <v>10</v>
      </c>
      <c r="F5507" s="1" t="str">
        <f>IFERROR(__xludf.DUMMYFUNCTION("GOOGLETRANSLATE(C5507,""fr"",""en"")"),"#VALUE!")</f>
        <v>#VALUE!</v>
      </c>
    </row>
    <row r="5508" ht="15.75" customHeight="1">
      <c r="A5508" s="1" t="s">
        <v>3825</v>
      </c>
      <c r="B5508" s="1" t="s">
        <v>12241</v>
      </c>
      <c r="C5508" s="1" t="s">
        <v>12242</v>
      </c>
      <c r="D5508" s="1" t="s">
        <v>12052</v>
      </c>
      <c r="E5508" s="1" t="s">
        <v>10</v>
      </c>
      <c r="F5508" s="1" t="str">
        <f>IFERROR(__xludf.DUMMYFUNCTION("GOOGLETRANSLATE(C5508,""fr"",""en"")"),"#VALUE!")</f>
        <v>#VALUE!</v>
      </c>
    </row>
    <row r="5509" ht="15.75" customHeight="1">
      <c r="A5509" s="1" t="s">
        <v>12243</v>
      </c>
      <c r="B5509" s="1" t="s">
        <v>12244</v>
      </c>
      <c r="C5509" s="1" t="s">
        <v>12245</v>
      </c>
      <c r="D5509" s="1" t="s">
        <v>12052</v>
      </c>
      <c r="E5509" s="1" t="s">
        <v>10</v>
      </c>
      <c r="F5509" s="1" t="str">
        <f>IFERROR(__xludf.DUMMYFUNCTION("GOOGLETRANSLATE(C5509,""fr"",""en"")"),"#VALUE!")</f>
        <v>#VALUE!</v>
      </c>
    </row>
    <row r="5510" ht="15.75" customHeight="1">
      <c r="A5510" s="1" t="s">
        <v>12246</v>
      </c>
      <c r="B5510" s="1" t="s">
        <v>12247</v>
      </c>
      <c r="C5510" s="1" t="s">
        <v>12248</v>
      </c>
      <c r="D5510" s="1" t="s">
        <v>12052</v>
      </c>
      <c r="E5510" s="1" t="s">
        <v>10</v>
      </c>
      <c r="F5510" s="1" t="str">
        <f>IFERROR(__xludf.DUMMYFUNCTION("GOOGLETRANSLATE(C5510,""fr"",""en"")"),"#VALUE!")</f>
        <v>#VALUE!</v>
      </c>
    </row>
    <row r="5511" ht="15.75" customHeight="1">
      <c r="A5511" s="1" t="s">
        <v>11582</v>
      </c>
      <c r="B5511" s="1" t="s">
        <v>12249</v>
      </c>
      <c r="C5511" s="1" t="s">
        <v>12250</v>
      </c>
      <c r="D5511" s="1" t="s">
        <v>12052</v>
      </c>
      <c r="E5511" s="1" t="s">
        <v>10</v>
      </c>
      <c r="F5511" s="1" t="str">
        <f>IFERROR(__xludf.DUMMYFUNCTION("GOOGLETRANSLATE(C5511,""fr"",""en"")"),"#VALUE!")</f>
        <v>#VALUE!</v>
      </c>
    </row>
    <row r="5512" ht="15.75" customHeight="1">
      <c r="A5512" s="1" t="s">
        <v>3852</v>
      </c>
      <c r="B5512" s="1" t="s">
        <v>12251</v>
      </c>
      <c r="C5512" s="1" t="s">
        <v>12252</v>
      </c>
      <c r="D5512" s="1" t="s">
        <v>12052</v>
      </c>
      <c r="E5512" s="1" t="s">
        <v>10</v>
      </c>
      <c r="F5512" s="1" t="str">
        <f>IFERROR(__xludf.DUMMYFUNCTION("GOOGLETRANSLATE(C5512,""fr"",""en"")"),"#VALUE!")</f>
        <v>#VALUE!</v>
      </c>
    </row>
    <row r="5513" ht="15.75" customHeight="1">
      <c r="A5513" s="1" t="s">
        <v>9116</v>
      </c>
      <c r="B5513" s="1" t="s">
        <v>12253</v>
      </c>
      <c r="C5513" s="1" t="s">
        <v>12254</v>
      </c>
      <c r="D5513" s="1" t="s">
        <v>12052</v>
      </c>
      <c r="E5513" s="1" t="s">
        <v>10</v>
      </c>
      <c r="F5513" s="1" t="str">
        <f>IFERROR(__xludf.DUMMYFUNCTION("GOOGLETRANSLATE(C5513,""fr"",""en"")"),"#VALUE!")</f>
        <v>#VALUE!</v>
      </c>
    </row>
    <row r="5514" ht="15.75" customHeight="1">
      <c r="A5514" s="1" t="s">
        <v>10694</v>
      </c>
      <c r="B5514" s="1" t="s">
        <v>12255</v>
      </c>
      <c r="C5514" s="1" t="s">
        <v>12256</v>
      </c>
      <c r="D5514" s="1" t="s">
        <v>12052</v>
      </c>
      <c r="E5514" s="1" t="s">
        <v>10</v>
      </c>
      <c r="F5514" s="1" t="str">
        <f>IFERROR(__xludf.DUMMYFUNCTION("GOOGLETRANSLATE(C5514,""fr"",""en"")"),"#VALUE!")</f>
        <v>#VALUE!</v>
      </c>
    </row>
    <row r="5515" ht="15.75" customHeight="1">
      <c r="A5515" s="1" t="s">
        <v>12257</v>
      </c>
      <c r="B5515" s="1" t="s">
        <v>12258</v>
      </c>
      <c r="C5515" s="1" t="s">
        <v>12259</v>
      </c>
      <c r="D5515" s="1" t="s">
        <v>12052</v>
      </c>
      <c r="E5515" s="1" t="s">
        <v>10</v>
      </c>
      <c r="F5515" s="1" t="str">
        <f>IFERROR(__xludf.DUMMYFUNCTION("GOOGLETRANSLATE(C5515,""fr"",""en"")"),"#VALUE!")</f>
        <v>#VALUE!</v>
      </c>
    </row>
    <row r="5516" ht="15.75" customHeight="1">
      <c r="A5516" s="1" t="s">
        <v>12260</v>
      </c>
      <c r="B5516" s="1" t="s">
        <v>12261</v>
      </c>
      <c r="C5516" s="1" t="s">
        <v>12262</v>
      </c>
      <c r="D5516" s="1" t="s">
        <v>12052</v>
      </c>
      <c r="E5516" s="1" t="s">
        <v>10</v>
      </c>
      <c r="F5516" s="1" t="str">
        <f>IFERROR(__xludf.DUMMYFUNCTION("GOOGLETRANSLATE(C5516,""fr"",""en"")"),"#VALUE!")</f>
        <v>#VALUE!</v>
      </c>
    </row>
    <row r="5517" ht="15.75" customHeight="1">
      <c r="A5517" s="1" t="s">
        <v>3861</v>
      </c>
      <c r="B5517" s="1" t="s">
        <v>12263</v>
      </c>
      <c r="C5517" s="1" t="s">
        <v>12264</v>
      </c>
      <c r="D5517" s="1" t="s">
        <v>12052</v>
      </c>
      <c r="E5517" s="1" t="s">
        <v>10</v>
      </c>
      <c r="F5517" s="1" t="str">
        <f>IFERROR(__xludf.DUMMYFUNCTION("GOOGLETRANSLATE(C5517,""fr"",""en"")"),"#VALUE!")</f>
        <v>#VALUE!</v>
      </c>
    </row>
    <row r="5518" ht="15.75" customHeight="1">
      <c r="A5518" s="1" t="s">
        <v>3864</v>
      </c>
      <c r="B5518" s="1" t="s">
        <v>12265</v>
      </c>
      <c r="C5518" s="1" t="s">
        <v>12266</v>
      </c>
      <c r="D5518" s="1" t="s">
        <v>12052</v>
      </c>
      <c r="E5518" s="1" t="s">
        <v>10</v>
      </c>
      <c r="F5518" s="1" t="str">
        <f>IFERROR(__xludf.DUMMYFUNCTION("GOOGLETRANSLATE(C5518,""fr"",""en"")"),"#VALUE!")</f>
        <v>#VALUE!</v>
      </c>
    </row>
    <row r="5519" ht="15.75" customHeight="1">
      <c r="A5519" s="1" t="s">
        <v>9145</v>
      </c>
      <c r="B5519" s="1" t="s">
        <v>12267</v>
      </c>
      <c r="C5519" s="1" t="s">
        <v>12268</v>
      </c>
      <c r="D5519" s="1" t="s">
        <v>12052</v>
      </c>
      <c r="E5519" s="1" t="s">
        <v>10</v>
      </c>
      <c r="F5519" s="1" t="str">
        <f>IFERROR(__xludf.DUMMYFUNCTION("GOOGLETRANSLATE(C5519,""fr"",""en"")"),"#VALUE!")</f>
        <v>#VALUE!</v>
      </c>
    </row>
    <row r="5520" ht="15.75" customHeight="1">
      <c r="A5520" s="1" t="s">
        <v>12269</v>
      </c>
      <c r="B5520" s="1" t="s">
        <v>12270</v>
      </c>
      <c r="C5520" s="1" t="s">
        <v>12271</v>
      </c>
      <c r="D5520" s="1" t="s">
        <v>12052</v>
      </c>
      <c r="E5520" s="1" t="s">
        <v>10</v>
      </c>
      <c r="F5520" s="1" t="str">
        <f>IFERROR(__xludf.DUMMYFUNCTION("GOOGLETRANSLATE(C5520,""fr"",""en"")"),"#VALUE!")</f>
        <v>#VALUE!</v>
      </c>
    </row>
    <row r="5521" ht="15.75" customHeight="1">
      <c r="A5521" s="1" t="s">
        <v>9167</v>
      </c>
      <c r="B5521" s="1" t="s">
        <v>12272</v>
      </c>
      <c r="C5521" s="1" t="s">
        <v>12273</v>
      </c>
      <c r="D5521" s="1" t="s">
        <v>12052</v>
      </c>
      <c r="E5521" s="1" t="s">
        <v>10</v>
      </c>
      <c r="F5521" s="1" t="str">
        <f>IFERROR(__xludf.DUMMYFUNCTION("GOOGLETRANSLATE(C5521,""fr"",""en"")"),"#VALUE!")</f>
        <v>#VALUE!</v>
      </c>
    </row>
    <row r="5522" ht="15.75" customHeight="1">
      <c r="A5522" s="1" t="s">
        <v>12274</v>
      </c>
      <c r="B5522" s="1" t="s">
        <v>12275</v>
      </c>
      <c r="C5522" s="1" t="s">
        <v>12276</v>
      </c>
      <c r="D5522" s="1" t="s">
        <v>12052</v>
      </c>
      <c r="E5522" s="1" t="s">
        <v>10</v>
      </c>
      <c r="F5522" s="1" t="str">
        <f>IFERROR(__xludf.DUMMYFUNCTION("GOOGLETRANSLATE(C5522,""fr"",""en"")"),"#VALUE!")</f>
        <v>#VALUE!</v>
      </c>
    </row>
    <row r="5523" ht="15.75" customHeight="1">
      <c r="A5523" s="1" t="s">
        <v>10331</v>
      </c>
      <c r="B5523" s="1" t="s">
        <v>12277</v>
      </c>
      <c r="C5523" s="1" t="s">
        <v>12278</v>
      </c>
      <c r="D5523" s="1" t="s">
        <v>12052</v>
      </c>
      <c r="E5523" s="1" t="s">
        <v>10</v>
      </c>
      <c r="F5523" s="1" t="str">
        <f>IFERROR(__xludf.DUMMYFUNCTION("GOOGLETRANSLATE(C5523,""fr"",""en"")"),"#VALUE!")</f>
        <v>#VALUE!</v>
      </c>
    </row>
    <row r="5524" ht="15.75" customHeight="1">
      <c r="A5524" s="1" t="s">
        <v>12279</v>
      </c>
      <c r="B5524" s="1" t="s">
        <v>12280</v>
      </c>
      <c r="C5524" s="1" t="s">
        <v>12281</v>
      </c>
      <c r="D5524" s="1" t="s">
        <v>12052</v>
      </c>
      <c r="E5524" s="1" t="s">
        <v>10</v>
      </c>
      <c r="F5524" s="1" t="str">
        <f>IFERROR(__xludf.DUMMYFUNCTION("GOOGLETRANSLATE(C5524,""fr"",""en"")"),"#VALUE!")</f>
        <v>#VALUE!</v>
      </c>
    </row>
    <row r="5525" ht="15.75" customHeight="1">
      <c r="A5525" s="1" t="s">
        <v>11018</v>
      </c>
      <c r="B5525" s="1" t="s">
        <v>12282</v>
      </c>
      <c r="C5525" s="1" t="s">
        <v>12283</v>
      </c>
      <c r="D5525" s="1" t="s">
        <v>12052</v>
      </c>
      <c r="E5525" s="1" t="s">
        <v>10</v>
      </c>
      <c r="F5525" s="1" t="str">
        <f>IFERROR(__xludf.DUMMYFUNCTION("GOOGLETRANSLATE(C5525,""fr"",""en"")"),"#VALUE!")</f>
        <v>#VALUE!</v>
      </c>
    </row>
    <row r="5526" ht="15.75" customHeight="1">
      <c r="A5526" s="1" t="s">
        <v>12284</v>
      </c>
      <c r="B5526" s="1" t="s">
        <v>12285</v>
      </c>
      <c r="C5526" s="1" t="s">
        <v>12286</v>
      </c>
      <c r="D5526" s="1" t="s">
        <v>12052</v>
      </c>
      <c r="E5526" s="1" t="s">
        <v>10</v>
      </c>
      <c r="F5526" s="1" t="str">
        <f>IFERROR(__xludf.DUMMYFUNCTION("GOOGLETRANSLATE(C5526,""fr"",""en"")"),"#VALUE!")</f>
        <v>#VALUE!</v>
      </c>
    </row>
    <row r="5527" ht="15.75" customHeight="1">
      <c r="A5527" s="1" t="s">
        <v>11649</v>
      </c>
      <c r="B5527" s="1" t="s">
        <v>12287</v>
      </c>
      <c r="C5527" s="1" t="s">
        <v>12288</v>
      </c>
      <c r="D5527" s="1" t="s">
        <v>12052</v>
      </c>
      <c r="E5527" s="1" t="s">
        <v>10</v>
      </c>
      <c r="F5527" s="1" t="str">
        <f>IFERROR(__xludf.DUMMYFUNCTION("GOOGLETRANSLATE(C5527,""fr"",""en"")"),"#VALUE!")</f>
        <v>#VALUE!</v>
      </c>
    </row>
    <row r="5528" ht="15.75" customHeight="1">
      <c r="A5528" s="1" t="s">
        <v>11244</v>
      </c>
      <c r="B5528" s="1" t="s">
        <v>12289</v>
      </c>
      <c r="C5528" s="1" t="s">
        <v>12290</v>
      </c>
      <c r="D5528" s="1" t="s">
        <v>12052</v>
      </c>
      <c r="E5528" s="1" t="s">
        <v>10</v>
      </c>
      <c r="F5528" s="1" t="str">
        <f>IFERROR(__xludf.DUMMYFUNCTION("GOOGLETRANSLATE(C5528,""fr"",""en"")"),"#VALUE!")</f>
        <v>#VALUE!</v>
      </c>
    </row>
    <row r="5529" ht="15.75" customHeight="1">
      <c r="A5529" s="1" t="s">
        <v>11244</v>
      </c>
      <c r="B5529" s="1" t="s">
        <v>12291</v>
      </c>
      <c r="C5529" s="1" t="s">
        <v>12292</v>
      </c>
      <c r="D5529" s="1" t="s">
        <v>12052</v>
      </c>
      <c r="E5529" s="1" t="s">
        <v>10</v>
      </c>
      <c r="F5529" s="1" t="str">
        <f>IFERROR(__xludf.DUMMYFUNCTION("GOOGLETRANSLATE(C5529,""fr"",""en"")"),"#VALUE!")</f>
        <v>#VALUE!</v>
      </c>
    </row>
    <row r="5530" ht="15.75" customHeight="1">
      <c r="A5530" s="1" t="s">
        <v>12293</v>
      </c>
      <c r="B5530" s="1" t="s">
        <v>12294</v>
      </c>
      <c r="C5530" s="1" t="s">
        <v>12295</v>
      </c>
      <c r="D5530" s="1" t="s">
        <v>12052</v>
      </c>
      <c r="E5530" s="1" t="s">
        <v>10</v>
      </c>
      <c r="F5530" s="1" t="str">
        <f>IFERROR(__xludf.DUMMYFUNCTION("GOOGLETRANSLATE(C5530,""fr"",""en"")"),"#VALUE!")</f>
        <v>#VALUE!</v>
      </c>
    </row>
    <row r="5531" ht="15.75" customHeight="1">
      <c r="A5531" s="1" t="s">
        <v>9243</v>
      </c>
      <c r="B5531" s="1" t="s">
        <v>12296</v>
      </c>
      <c r="C5531" s="1" t="s">
        <v>12297</v>
      </c>
      <c r="D5531" s="1" t="s">
        <v>12052</v>
      </c>
      <c r="E5531" s="1" t="s">
        <v>10</v>
      </c>
      <c r="F5531" s="1" t="str">
        <f>IFERROR(__xludf.DUMMYFUNCTION("GOOGLETRANSLATE(C5531,""fr"",""en"")"),"#VALUE!")</f>
        <v>#VALUE!</v>
      </c>
    </row>
    <row r="5532" ht="15.75" customHeight="1">
      <c r="A5532" s="1" t="s">
        <v>12298</v>
      </c>
      <c r="B5532" s="1" t="s">
        <v>12299</v>
      </c>
      <c r="C5532" s="1" t="s">
        <v>12300</v>
      </c>
      <c r="D5532" s="1" t="s">
        <v>12052</v>
      </c>
      <c r="E5532" s="1" t="s">
        <v>10</v>
      </c>
      <c r="F5532" s="1" t="str">
        <f>IFERROR(__xludf.DUMMYFUNCTION("GOOGLETRANSLATE(C5532,""fr"",""en"")"),"#VALUE!")</f>
        <v>#VALUE!</v>
      </c>
    </row>
    <row r="5533" ht="15.75" customHeight="1">
      <c r="A5533" s="1" t="s">
        <v>12301</v>
      </c>
      <c r="B5533" s="1" t="s">
        <v>12302</v>
      </c>
      <c r="C5533" s="1" t="s">
        <v>12303</v>
      </c>
      <c r="D5533" s="1" t="s">
        <v>12052</v>
      </c>
      <c r="E5533" s="1" t="s">
        <v>10</v>
      </c>
      <c r="F5533" s="1" t="str">
        <f>IFERROR(__xludf.DUMMYFUNCTION("GOOGLETRANSLATE(C5533,""fr"",""en"")"),"#VALUE!")</f>
        <v>#VALUE!</v>
      </c>
    </row>
    <row r="5534" ht="15.75" customHeight="1">
      <c r="A5534" s="1" t="s">
        <v>11254</v>
      </c>
      <c r="B5534" s="1" t="s">
        <v>12304</v>
      </c>
      <c r="C5534" s="1" t="s">
        <v>12305</v>
      </c>
      <c r="D5534" s="1" t="s">
        <v>12052</v>
      </c>
      <c r="E5534" s="1" t="s">
        <v>10</v>
      </c>
      <c r="F5534" s="1" t="str">
        <f>IFERROR(__xludf.DUMMYFUNCTION("GOOGLETRANSLATE(C5534,""fr"",""en"")"),"#VALUE!")</f>
        <v>#VALUE!</v>
      </c>
    </row>
    <row r="5535" ht="15.75" customHeight="1">
      <c r="A5535" s="1" t="s">
        <v>12306</v>
      </c>
      <c r="B5535" s="1" t="s">
        <v>12307</v>
      </c>
      <c r="C5535" s="1" t="s">
        <v>12308</v>
      </c>
      <c r="D5535" s="1" t="s">
        <v>12052</v>
      </c>
      <c r="E5535" s="1" t="s">
        <v>10</v>
      </c>
      <c r="F5535" s="1" t="str">
        <f>IFERROR(__xludf.DUMMYFUNCTION("GOOGLETRANSLATE(C5535,""fr"",""en"")"),"#VALUE!")</f>
        <v>#VALUE!</v>
      </c>
    </row>
    <row r="5536" ht="15.75" customHeight="1">
      <c r="A5536" s="1" t="s">
        <v>11257</v>
      </c>
      <c r="B5536" s="1" t="s">
        <v>12309</v>
      </c>
      <c r="C5536" s="1" t="s">
        <v>12310</v>
      </c>
      <c r="D5536" s="1" t="s">
        <v>12052</v>
      </c>
      <c r="E5536" s="1" t="s">
        <v>10</v>
      </c>
      <c r="F5536" s="1" t="str">
        <f>IFERROR(__xludf.DUMMYFUNCTION("GOOGLETRANSLATE(C5536,""fr"",""en"")"),"#VALUE!")</f>
        <v>#VALUE!</v>
      </c>
    </row>
    <row r="5537" ht="15.75" customHeight="1">
      <c r="A5537" s="1" t="s">
        <v>11257</v>
      </c>
      <c r="B5537" s="1" t="s">
        <v>12311</v>
      </c>
      <c r="C5537" s="1" t="s">
        <v>12312</v>
      </c>
      <c r="D5537" s="1" t="s">
        <v>12052</v>
      </c>
      <c r="E5537" s="1" t="s">
        <v>10</v>
      </c>
      <c r="F5537" s="1" t="str">
        <f>IFERROR(__xludf.DUMMYFUNCTION("GOOGLETRANSLATE(C5537,""fr"",""en"")"),"#VALUE!")</f>
        <v>#VALUE!</v>
      </c>
    </row>
    <row r="5538" ht="15.75" customHeight="1">
      <c r="A5538" s="1" t="s">
        <v>10717</v>
      </c>
      <c r="B5538" s="1" t="s">
        <v>12313</v>
      </c>
      <c r="C5538" s="1" t="s">
        <v>12314</v>
      </c>
      <c r="D5538" s="1" t="s">
        <v>12052</v>
      </c>
      <c r="E5538" s="1" t="s">
        <v>10</v>
      </c>
      <c r="F5538" s="1" t="str">
        <f>IFERROR(__xludf.DUMMYFUNCTION("GOOGLETRANSLATE(C5538,""fr"",""en"")"),"#VALUE!")</f>
        <v>#VALUE!</v>
      </c>
    </row>
    <row r="5539" ht="15.75" customHeight="1">
      <c r="A5539" s="1" t="s">
        <v>12315</v>
      </c>
      <c r="B5539" s="1" t="s">
        <v>12316</v>
      </c>
      <c r="C5539" s="1" t="s">
        <v>12317</v>
      </c>
      <c r="D5539" s="1" t="s">
        <v>12052</v>
      </c>
      <c r="E5539" s="1" t="s">
        <v>10</v>
      </c>
      <c r="F5539" s="1" t="str">
        <f>IFERROR(__xludf.DUMMYFUNCTION("GOOGLETRANSLATE(C5539,""fr"",""en"")"),"#VALUE!")</f>
        <v>#VALUE!</v>
      </c>
    </row>
    <row r="5540" ht="15.75" customHeight="1">
      <c r="A5540" s="1" t="s">
        <v>3966</v>
      </c>
      <c r="B5540" s="1" t="s">
        <v>12318</v>
      </c>
      <c r="C5540" s="1" t="s">
        <v>12319</v>
      </c>
      <c r="D5540" s="1" t="s">
        <v>12052</v>
      </c>
      <c r="E5540" s="1" t="s">
        <v>10</v>
      </c>
      <c r="F5540" s="1" t="str">
        <f>IFERROR(__xludf.DUMMYFUNCTION("GOOGLETRANSLATE(C5540,""fr"",""en"")"),"#VALUE!")</f>
        <v>#VALUE!</v>
      </c>
    </row>
    <row r="5541" ht="15.75" customHeight="1">
      <c r="A5541" s="1" t="s">
        <v>3966</v>
      </c>
      <c r="B5541" s="1" t="s">
        <v>12320</v>
      </c>
      <c r="C5541" s="1" t="s">
        <v>12321</v>
      </c>
      <c r="D5541" s="1" t="s">
        <v>12052</v>
      </c>
      <c r="E5541" s="1" t="s">
        <v>10</v>
      </c>
      <c r="F5541" s="1" t="str">
        <f>IFERROR(__xludf.DUMMYFUNCTION("GOOGLETRANSLATE(C5541,""fr"",""en"")"),"#VALUE!")</f>
        <v>#VALUE!</v>
      </c>
    </row>
    <row r="5542" ht="15.75" customHeight="1">
      <c r="A5542" s="1" t="s">
        <v>9292</v>
      </c>
      <c r="B5542" s="1" t="s">
        <v>12322</v>
      </c>
      <c r="C5542" s="1" t="s">
        <v>12323</v>
      </c>
      <c r="D5542" s="1" t="s">
        <v>12052</v>
      </c>
      <c r="E5542" s="1" t="s">
        <v>10</v>
      </c>
      <c r="F5542" s="1" t="str">
        <f>IFERROR(__xludf.DUMMYFUNCTION("GOOGLETRANSLATE(C5542,""fr"",""en"")"),"#VALUE!")</f>
        <v>#VALUE!</v>
      </c>
    </row>
    <row r="5543" ht="15.75" customHeight="1">
      <c r="A5543" s="1" t="s">
        <v>12324</v>
      </c>
      <c r="B5543" s="1" t="s">
        <v>12325</v>
      </c>
      <c r="C5543" s="1" t="s">
        <v>12326</v>
      </c>
      <c r="D5543" s="1" t="s">
        <v>12052</v>
      </c>
      <c r="E5543" s="1" t="s">
        <v>10</v>
      </c>
      <c r="F5543" s="1" t="str">
        <f>IFERROR(__xludf.DUMMYFUNCTION("GOOGLETRANSLATE(C5543,""fr"",""en"")"),"#VALUE!")</f>
        <v>#VALUE!</v>
      </c>
    </row>
    <row r="5544" ht="15.75" customHeight="1">
      <c r="A5544" s="1" t="s">
        <v>9297</v>
      </c>
      <c r="B5544" s="1" t="s">
        <v>12327</v>
      </c>
      <c r="C5544" s="1" t="s">
        <v>12328</v>
      </c>
      <c r="D5544" s="1" t="s">
        <v>12052</v>
      </c>
      <c r="E5544" s="1" t="s">
        <v>10</v>
      </c>
      <c r="F5544" s="1" t="str">
        <f>IFERROR(__xludf.DUMMYFUNCTION("GOOGLETRANSLATE(C5544,""fr"",""en"")"),"#VALUE!")</f>
        <v>#VALUE!</v>
      </c>
    </row>
    <row r="5545" ht="15.75" customHeight="1">
      <c r="A5545" s="1" t="s">
        <v>12329</v>
      </c>
      <c r="B5545" s="1" t="s">
        <v>12330</v>
      </c>
      <c r="C5545" s="1" t="s">
        <v>12331</v>
      </c>
      <c r="D5545" s="1" t="s">
        <v>12052</v>
      </c>
      <c r="E5545" s="1" t="s">
        <v>10</v>
      </c>
      <c r="F5545" s="1" t="str">
        <f>IFERROR(__xludf.DUMMYFUNCTION("GOOGLETRANSLATE(C5545,""fr"",""en"")"),"#VALUE!")</f>
        <v>#VALUE!</v>
      </c>
    </row>
    <row r="5546" ht="15.75" customHeight="1">
      <c r="A5546" s="1" t="s">
        <v>3988</v>
      </c>
      <c r="B5546" s="1" t="s">
        <v>12332</v>
      </c>
      <c r="C5546" s="1" t="s">
        <v>12333</v>
      </c>
      <c r="D5546" s="1" t="s">
        <v>12052</v>
      </c>
      <c r="E5546" s="1" t="s">
        <v>10</v>
      </c>
      <c r="F5546" s="1" t="str">
        <f>IFERROR(__xludf.DUMMYFUNCTION("GOOGLETRANSLATE(C5546,""fr"",""en"")"),"#VALUE!")</f>
        <v>#VALUE!</v>
      </c>
    </row>
    <row r="5547" ht="15.75" customHeight="1">
      <c r="A5547" s="1" t="s">
        <v>12334</v>
      </c>
      <c r="B5547" s="1" t="s">
        <v>12335</v>
      </c>
      <c r="C5547" s="1" t="s">
        <v>12336</v>
      </c>
      <c r="D5547" s="1" t="s">
        <v>12052</v>
      </c>
      <c r="E5547" s="1" t="s">
        <v>10</v>
      </c>
      <c r="F5547" s="1" t="str">
        <f>IFERROR(__xludf.DUMMYFUNCTION("GOOGLETRANSLATE(C5547,""fr"",""en"")"),"For almost ten years for almost ten years, two non -responsible accidents, the first wreckage vehicle, but compensate for its fair value, the second vehicle is also wrecking, but very badly assessing at the time of expertise on my part and there they do n"&amp;"ot like, Suddenly they are looking for more endless complications, since February 2017 my file has been dragging and still not compensating.")</f>
        <v>For almost ten years for almost ten years, two non -responsible accidents, the first wreckage vehicle, but compensate for its fair value, the second vehicle is also wrecking, but very badly assessing at the time of expertise on my part and there they do not like, Suddenly they are looking for more endless complications, since February 2017 my file has been dragging and still not compensating.</v>
      </c>
    </row>
    <row r="5548" ht="15.75" customHeight="1">
      <c r="A5548" s="1" t="s">
        <v>12337</v>
      </c>
      <c r="B5548" s="1" t="s">
        <v>12338</v>
      </c>
      <c r="C5548" s="1" t="s">
        <v>12339</v>
      </c>
      <c r="D5548" s="1" t="s">
        <v>12052</v>
      </c>
      <c r="E5548" s="1" t="s">
        <v>10</v>
      </c>
      <c r="F5548" s="1" t="str">
        <f>IFERROR(__xludf.DUMMYFUNCTION("GOOGLETRANSLATE(C5548,""fr"",""en"")"),"#VALUE!")</f>
        <v>#VALUE!</v>
      </c>
    </row>
    <row r="5549" ht="15.75" customHeight="1">
      <c r="A5549" s="1" t="s">
        <v>10367</v>
      </c>
      <c r="B5549" s="1" t="s">
        <v>12340</v>
      </c>
      <c r="C5549" s="1" t="s">
        <v>12341</v>
      </c>
      <c r="D5549" s="1" t="s">
        <v>12052</v>
      </c>
      <c r="E5549" s="1" t="s">
        <v>10</v>
      </c>
      <c r="F5549" s="1" t="str">
        <f>IFERROR(__xludf.DUMMYFUNCTION("GOOGLETRANSLATE(C5549,""fr"",""en"")"),"#VALUE!")</f>
        <v>#VALUE!</v>
      </c>
    </row>
    <row r="5550" ht="15.75" customHeight="1">
      <c r="A5550" s="1" t="s">
        <v>10372</v>
      </c>
      <c r="B5550" s="1" t="s">
        <v>12342</v>
      </c>
      <c r="C5550" s="1" t="s">
        <v>12343</v>
      </c>
      <c r="D5550" s="1" t="s">
        <v>12052</v>
      </c>
      <c r="E5550" s="1" t="s">
        <v>10</v>
      </c>
      <c r="F5550" s="1" t="str">
        <f>IFERROR(__xludf.DUMMYFUNCTION("GOOGLETRANSLATE(C5550,""fr"",""en"")"),"#VALUE!")</f>
        <v>#VALUE!</v>
      </c>
    </row>
    <row r="5551" ht="15.75" customHeight="1">
      <c r="A5551" s="1" t="s">
        <v>4009</v>
      </c>
      <c r="B5551" s="1" t="s">
        <v>12344</v>
      </c>
      <c r="C5551" s="1" t="s">
        <v>12345</v>
      </c>
      <c r="D5551" s="1" t="s">
        <v>12052</v>
      </c>
      <c r="E5551" s="1" t="s">
        <v>10</v>
      </c>
      <c r="F5551" s="1" t="str">
        <f>IFERROR(__xludf.DUMMYFUNCTION("GOOGLETRANSLATE(C5551,""fr"",""en"")"),"#VALUE!")</f>
        <v>#VALUE!</v>
      </c>
    </row>
    <row r="5552" ht="15.75" customHeight="1">
      <c r="A5552" s="1" t="s">
        <v>12346</v>
      </c>
      <c r="B5552" s="1" t="s">
        <v>12347</v>
      </c>
      <c r="C5552" s="1" t="s">
        <v>12348</v>
      </c>
      <c r="D5552" s="1" t="s">
        <v>12052</v>
      </c>
      <c r="E5552" s="1" t="s">
        <v>10</v>
      </c>
      <c r="F5552" s="1" t="str">
        <f>IFERROR(__xludf.DUMMYFUNCTION("GOOGLETRANSLATE(C5552,""fr"",""en"")"),"#VALUE!")</f>
        <v>#VALUE!</v>
      </c>
    </row>
    <row r="5553" ht="15.75" customHeight="1">
      <c r="A5553" s="1" t="s">
        <v>12349</v>
      </c>
      <c r="B5553" s="1" t="s">
        <v>12350</v>
      </c>
      <c r="C5553" s="1" t="s">
        <v>12351</v>
      </c>
      <c r="D5553" s="1" t="s">
        <v>12052</v>
      </c>
      <c r="E5553" s="1" t="s">
        <v>10</v>
      </c>
      <c r="F5553" s="1" t="str">
        <f>IFERROR(__xludf.DUMMYFUNCTION("GOOGLETRANSLATE(C5553,""fr"",""en"")"),"#VALUE!")</f>
        <v>#VALUE!</v>
      </c>
    </row>
    <row r="5554" ht="15.75" customHeight="1">
      <c r="A5554" s="1" t="s">
        <v>9402</v>
      </c>
      <c r="B5554" s="1" t="s">
        <v>12352</v>
      </c>
      <c r="C5554" s="1" t="s">
        <v>12353</v>
      </c>
      <c r="D5554" s="1" t="s">
        <v>12052</v>
      </c>
      <c r="E5554" s="1" t="s">
        <v>10</v>
      </c>
      <c r="F5554" s="1" t="str">
        <f>IFERROR(__xludf.DUMMYFUNCTION("GOOGLETRANSLATE(C5554,""fr"",""en"")"),"#VALUE!")</f>
        <v>#VALUE!</v>
      </c>
    </row>
    <row r="5555" ht="15.75" customHeight="1">
      <c r="A5555" s="1" t="s">
        <v>12354</v>
      </c>
      <c r="B5555" s="1" t="s">
        <v>12355</v>
      </c>
      <c r="C5555" s="1" t="s">
        <v>12356</v>
      </c>
      <c r="D5555" s="1" t="s">
        <v>12052</v>
      </c>
      <c r="E5555" s="1" t="s">
        <v>10</v>
      </c>
      <c r="F5555" s="1" t="str">
        <f>IFERROR(__xludf.DUMMYFUNCTION("GOOGLETRANSLATE(C5555,""fr"",""en"")"),"#VALUE!")</f>
        <v>#VALUE!</v>
      </c>
    </row>
    <row r="5556" ht="15.75" customHeight="1">
      <c r="A5556" s="1" t="s">
        <v>12357</v>
      </c>
      <c r="B5556" s="1" t="s">
        <v>12358</v>
      </c>
      <c r="C5556" s="1" t="s">
        <v>12359</v>
      </c>
      <c r="D5556" s="1" t="s">
        <v>12052</v>
      </c>
      <c r="E5556" s="1" t="s">
        <v>10</v>
      </c>
      <c r="F5556" s="1" t="str">
        <f>IFERROR(__xludf.DUMMYFUNCTION("GOOGLETRANSLATE(C5556,""fr"",""en"")"),"#VALUE!")</f>
        <v>#VALUE!</v>
      </c>
    </row>
    <row r="5557" ht="15.75" customHeight="1">
      <c r="A5557" s="1" t="s">
        <v>12360</v>
      </c>
      <c r="B5557" s="1" t="s">
        <v>12361</v>
      </c>
      <c r="C5557" s="1" t="s">
        <v>12362</v>
      </c>
      <c r="D5557" s="1" t="s">
        <v>12052</v>
      </c>
      <c r="E5557" s="1" t="s">
        <v>10</v>
      </c>
      <c r="F5557" s="1" t="str">
        <f>IFERROR(__xludf.DUMMYFUNCTION("GOOGLETRANSLATE(C5557,""fr"",""en"")"),"#VALUE!")</f>
        <v>#VALUE!</v>
      </c>
    </row>
    <row r="5558" ht="15.75" customHeight="1">
      <c r="A5558" s="1" t="s">
        <v>4105</v>
      </c>
      <c r="B5558" s="1" t="s">
        <v>12363</v>
      </c>
      <c r="C5558" s="1" t="s">
        <v>12364</v>
      </c>
      <c r="D5558" s="1" t="s">
        <v>12052</v>
      </c>
      <c r="E5558" s="1" t="s">
        <v>10</v>
      </c>
      <c r="F5558" s="1" t="str">
        <f>IFERROR(__xludf.DUMMYFUNCTION("GOOGLETRANSLATE(C5558,""fr"",""en"")"),"#VALUE!")</f>
        <v>#VALUE!</v>
      </c>
    </row>
    <row r="5559" ht="15.75" customHeight="1">
      <c r="A5559" s="1" t="s">
        <v>12365</v>
      </c>
      <c r="B5559" s="1" t="s">
        <v>12366</v>
      </c>
      <c r="C5559" s="1" t="s">
        <v>12367</v>
      </c>
      <c r="D5559" s="1" t="s">
        <v>12052</v>
      </c>
      <c r="E5559" s="1" t="s">
        <v>10</v>
      </c>
      <c r="F5559" s="1" t="str">
        <f>IFERROR(__xludf.DUMMYFUNCTION("GOOGLETRANSLATE(C5559,""fr"",""en"")"),"#VALUE!")</f>
        <v>#VALUE!</v>
      </c>
    </row>
    <row r="5560" ht="15.75" customHeight="1">
      <c r="A5560" s="1" t="s">
        <v>12368</v>
      </c>
      <c r="B5560" s="1" t="s">
        <v>12369</v>
      </c>
      <c r="C5560" s="1" t="s">
        <v>12370</v>
      </c>
      <c r="D5560" s="1" t="s">
        <v>12052</v>
      </c>
      <c r="E5560" s="1" t="s">
        <v>10</v>
      </c>
      <c r="F5560" s="1" t="str">
        <f>IFERROR(__xludf.DUMMYFUNCTION("GOOGLETRANSLATE(C5560,""fr"",""en"")"),"#VALUE!")</f>
        <v>#VALUE!</v>
      </c>
    </row>
    <row r="5561" ht="15.75" customHeight="1">
      <c r="A5561" s="1" t="s">
        <v>12371</v>
      </c>
      <c r="B5561" s="1" t="s">
        <v>12372</v>
      </c>
      <c r="C5561" s="1" t="s">
        <v>12373</v>
      </c>
      <c r="D5561" s="1" t="s">
        <v>12052</v>
      </c>
      <c r="E5561" s="1" t="s">
        <v>10</v>
      </c>
      <c r="F5561" s="1" t="str">
        <f>IFERROR(__xludf.DUMMYFUNCTION("GOOGLETRANSLATE(C5561,""fr"",""en"")"),"#VALUE!")</f>
        <v>#VALUE!</v>
      </c>
    </row>
    <row r="5562" ht="15.75" customHeight="1">
      <c r="A5562" s="1" t="s">
        <v>4131</v>
      </c>
      <c r="B5562" s="1" t="s">
        <v>12374</v>
      </c>
      <c r="C5562" s="1" t="s">
        <v>12375</v>
      </c>
      <c r="D5562" s="1" t="s">
        <v>12052</v>
      </c>
      <c r="E5562" s="1" t="s">
        <v>10</v>
      </c>
      <c r="F5562" s="1" t="str">
        <f>IFERROR(__xludf.DUMMYFUNCTION("GOOGLETRANSLATE(C5562,""fr"",""en"")"),"#VALUE!")</f>
        <v>#VALUE!</v>
      </c>
    </row>
    <row r="5563" ht="15.75" customHeight="1">
      <c r="A5563" s="1" t="s">
        <v>11305</v>
      </c>
      <c r="B5563" s="1" t="s">
        <v>12376</v>
      </c>
      <c r="C5563" s="1" t="s">
        <v>12377</v>
      </c>
      <c r="D5563" s="1" t="s">
        <v>12052</v>
      </c>
      <c r="E5563" s="1" t="s">
        <v>10</v>
      </c>
      <c r="F5563" s="1" t="str">
        <f>IFERROR(__xludf.DUMMYFUNCTION("GOOGLETRANSLATE(C5563,""fr"",""en"")"),"#VALUE!")</f>
        <v>#VALUE!</v>
      </c>
    </row>
    <row r="5564" ht="15.75" customHeight="1">
      <c r="A5564" s="1" t="s">
        <v>12378</v>
      </c>
      <c r="B5564" s="1" t="s">
        <v>12379</v>
      </c>
      <c r="C5564" s="1" t="s">
        <v>12380</v>
      </c>
      <c r="D5564" s="1" t="s">
        <v>12052</v>
      </c>
      <c r="E5564" s="1" t="s">
        <v>10</v>
      </c>
      <c r="F5564" s="1" t="str">
        <f>IFERROR(__xludf.DUMMYFUNCTION("GOOGLETRANSLATE(C5564,""fr"",""en"")"),"This insurance does not defend yourself as soon as there is a dispute and applies the penalty even if you are right. Exponential increase in Ass d ann ee in the year. Vite to change ... Zero ............ I do not advise this insurance. Ditto GMF and Direc"&amp;"t Ass Null .......................")</f>
        <v>This insurance does not defend yourself as soon as there is a dispute and applies the penalty even if you are right. Exponential increase in Ass d ann ee in the year. Vite to change ... Zero ............ I do not advise this insurance. Ditto GMF and Direct Ass Null .......................</v>
      </c>
    </row>
    <row r="5565" ht="15.75" customHeight="1">
      <c r="A5565" s="1" t="s">
        <v>12381</v>
      </c>
      <c r="B5565" s="1" t="s">
        <v>12382</v>
      </c>
      <c r="C5565" s="1" t="s">
        <v>12383</v>
      </c>
      <c r="D5565" s="1" t="s">
        <v>12052</v>
      </c>
      <c r="E5565" s="1" t="s">
        <v>10</v>
      </c>
      <c r="F5565" s="1" t="str">
        <f>IFERROR(__xludf.DUMMYFUNCTION("GOOGLETRANSLATE(C5565,""fr"",""en"")"),"#VALUE!")</f>
        <v>#VALUE!</v>
      </c>
    </row>
    <row r="5566" ht="15.75" customHeight="1">
      <c r="A5566" s="1" t="s">
        <v>84</v>
      </c>
      <c r="B5566" s="1" t="s">
        <v>12384</v>
      </c>
      <c r="C5566" s="1" t="s">
        <v>12385</v>
      </c>
      <c r="D5566" s="1" t="s">
        <v>12386</v>
      </c>
      <c r="E5566" s="1" t="s">
        <v>10</v>
      </c>
      <c r="F5566" s="1" t="str">
        <f>IFERROR(__xludf.DUMMYFUNCTION("GOOGLETRANSLATE(C5566,""fr"",""en"")"),"#VALUE!")</f>
        <v>#VALUE!</v>
      </c>
    </row>
    <row r="5567" ht="15.75" customHeight="1">
      <c r="A5567" s="1" t="s">
        <v>159</v>
      </c>
      <c r="B5567" s="1" t="s">
        <v>12387</v>
      </c>
      <c r="C5567" s="1" t="s">
        <v>12388</v>
      </c>
      <c r="D5567" s="1" t="s">
        <v>12386</v>
      </c>
      <c r="E5567" s="1" t="s">
        <v>10</v>
      </c>
      <c r="F5567" s="1" t="str">
        <f>IFERROR(__xludf.DUMMYFUNCTION("GOOGLETRANSLATE(C5567,""fr"",""en"")"),"#VALUE!")</f>
        <v>#VALUE!</v>
      </c>
    </row>
    <row r="5568" ht="15.75" customHeight="1">
      <c r="A5568" s="1" t="s">
        <v>180</v>
      </c>
      <c r="B5568" s="1" t="s">
        <v>12389</v>
      </c>
      <c r="C5568" s="1" t="s">
        <v>12390</v>
      </c>
      <c r="D5568" s="1" t="s">
        <v>12386</v>
      </c>
      <c r="E5568" s="1" t="s">
        <v>10</v>
      </c>
      <c r="F5568" s="1" t="str">
        <f>IFERROR(__xludf.DUMMYFUNCTION("GOOGLETRANSLATE(C5568,""fr"",""en"")"),"#VALUE!")</f>
        <v>#VALUE!</v>
      </c>
    </row>
    <row r="5569" ht="15.75" customHeight="1">
      <c r="A5569" s="1" t="s">
        <v>244</v>
      </c>
      <c r="B5569" s="1" t="s">
        <v>12391</v>
      </c>
      <c r="C5569" s="1" t="s">
        <v>12392</v>
      </c>
      <c r="D5569" s="1" t="s">
        <v>12386</v>
      </c>
      <c r="E5569" s="1" t="s">
        <v>10</v>
      </c>
      <c r="F5569" s="1" t="str">
        <f>IFERROR(__xludf.DUMMYFUNCTION("GOOGLETRANSLATE(C5569,""fr"",""en"")"),"#VALUE!")</f>
        <v>#VALUE!</v>
      </c>
    </row>
    <row r="5570" ht="15.75" customHeight="1">
      <c r="A5570" s="1" t="s">
        <v>305</v>
      </c>
      <c r="B5570" s="1" t="s">
        <v>12393</v>
      </c>
      <c r="C5570" s="1" t="s">
        <v>12394</v>
      </c>
      <c r="D5570" s="1" t="s">
        <v>12386</v>
      </c>
      <c r="E5570" s="1" t="s">
        <v>10</v>
      </c>
      <c r="F5570" s="1" t="str">
        <f>IFERROR(__xludf.DUMMYFUNCTION("GOOGLETRANSLATE(C5570,""fr"",""en"")"),"#VALUE!")</f>
        <v>#VALUE!</v>
      </c>
    </row>
    <row r="5571" ht="15.75" customHeight="1">
      <c r="A5571" s="1" t="s">
        <v>339</v>
      </c>
      <c r="B5571" s="1" t="s">
        <v>12395</v>
      </c>
      <c r="C5571" s="1" t="s">
        <v>12396</v>
      </c>
      <c r="D5571" s="1" t="s">
        <v>12386</v>
      </c>
      <c r="E5571" s="1" t="s">
        <v>10</v>
      </c>
      <c r="F5571" s="1" t="str">
        <f>IFERROR(__xludf.DUMMYFUNCTION("GOOGLETRANSLATE(C5571,""fr"",""en"")"),"#VALUE!")</f>
        <v>#VALUE!</v>
      </c>
    </row>
    <row r="5572" ht="15.75" customHeight="1">
      <c r="A5572" s="1" t="s">
        <v>12397</v>
      </c>
      <c r="B5572" s="1" t="s">
        <v>12398</v>
      </c>
      <c r="C5572" s="1" t="s">
        <v>12399</v>
      </c>
      <c r="D5572" s="1" t="s">
        <v>12386</v>
      </c>
      <c r="E5572" s="1" t="s">
        <v>10</v>
      </c>
      <c r="F5572" s="1" t="str">
        <f>IFERROR(__xludf.DUMMYFUNCTION("GOOGLETRANSLATE(C5572,""fr"",""en"")"),"#VALUE!")</f>
        <v>#VALUE!</v>
      </c>
    </row>
    <row r="5573" ht="15.75" customHeight="1">
      <c r="A5573" s="1" t="s">
        <v>12400</v>
      </c>
      <c r="B5573" s="1" t="s">
        <v>12401</v>
      </c>
      <c r="C5573" s="1" t="s">
        <v>12402</v>
      </c>
      <c r="D5573" s="1" t="s">
        <v>12386</v>
      </c>
      <c r="E5573" s="1" t="s">
        <v>10</v>
      </c>
      <c r="F5573" s="1" t="str">
        <f>IFERROR(__xludf.DUMMYFUNCTION("GOOGLETRANSLATE(C5573,""fr"",""en"")"),"Following damage on my parking vehicle in my absence, I filed a complaint to the gendarmerie and warned my insurance. Procedures carried out on time. My car was appraised in a garage likely to repair it. The expert challenged my declaration. The Macif ref"&amp;"erring to it, refuses to repair my vehicle. The misunderstanding is total what is the definition of the ""all risks"" at the Macif")</f>
        <v>Following damage on my parking vehicle in my absence, I filed a complaint to the gendarmerie and warned my insurance. Procedures carried out on time. My car was appraised in a garage likely to repair it. The expert challenged my declaration. The Macif referring to it, refuses to repair my vehicle. The misunderstanding is total what is the definition of the "all risks" at the Macif</v>
      </c>
    </row>
    <row r="5574" ht="15.75" customHeight="1">
      <c r="A5574" s="1" t="s">
        <v>12403</v>
      </c>
      <c r="B5574" s="1" t="s">
        <v>12404</v>
      </c>
      <c r="C5574" s="1" t="s">
        <v>12405</v>
      </c>
      <c r="D5574" s="1" t="s">
        <v>12386</v>
      </c>
      <c r="E5574" s="1" t="s">
        <v>10</v>
      </c>
      <c r="F5574" s="1" t="str">
        <f>IFERROR(__xludf.DUMMYFUNCTION("GOOGLETRANSLATE(C5574,""fr"",""en"")"),"#VALUE!")</f>
        <v>#VALUE!</v>
      </c>
    </row>
    <row r="5575" ht="15.75" customHeight="1">
      <c r="A5575" s="1" t="s">
        <v>1031</v>
      </c>
      <c r="B5575" s="1" t="s">
        <v>12406</v>
      </c>
      <c r="C5575" s="1" t="s">
        <v>12407</v>
      </c>
      <c r="D5575" s="1" t="s">
        <v>12386</v>
      </c>
      <c r="E5575" s="1" t="s">
        <v>10</v>
      </c>
      <c r="F5575" s="1" t="str">
        <f>IFERROR(__xludf.DUMMYFUNCTION("GOOGLETRANSLATE(C5575,""fr"",""en"")"),"#VALUE!")</f>
        <v>#VALUE!</v>
      </c>
    </row>
    <row r="5576" ht="15.75" customHeight="1">
      <c r="A5576" s="1" t="s">
        <v>1625</v>
      </c>
      <c r="B5576" s="1" t="s">
        <v>12408</v>
      </c>
      <c r="C5576" s="1" t="s">
        <v>12409</v>
      </c>
      <c r="D5576" s="1" t="s">
        <v>12386</v>
      </c>
      <c r="E5576" s="1" t="s">
        <v>10</v>
      </c>
      <c r="F5576" s="1" t="str">
        <f>IFERROR(__xludf.DUMMYFUNCTION("GOOGLETRANSLATE(C5576,""fr"",""en"")"),"#VALUE!")</f>
        <v>#VALUE!</v>
      </c>
    </row>
    <row r="5577" ht="15.75" customHeight="1">
      <c r="A5577" s="1" t="s">
        <v>1799</v>
      </c>
      <c r="B5577" s="1" t="s">
        <v>12410</v>
      </c>
      <c r="C5577" s="1" t="s">
        <v>12411</v>
      </c>
      <c r="D5577" s="1" t="s">
        <v>12386</v>
      </c>
      <c r="E5577" s="1" t="s">
        <v>10</v>
      </c>
      <c r="F5577" s="1" t="str">
        <f>IFERROR(__xludf.DUMMYFUNCTION("GOOGLETRANSLATE(C5577,""fr"",""en"")"),"#VALUE!")</f>
        <v>#VALUE!</v>
      </c>
    </row>
    <row r="5578" ht="15.75" customHeight="1">
      <c r="A5578" s="1" t="s">
        <v>1872</v>
      </c>
      <c r="B5578" s="1" t="s">
        <v>12412</v>
      </c>
      <c r="C5578" s="1" t="s">
        <v>12413</v>
      </c>
      <c r="D5578" s="1" t="s">
        <v>12386</v>
      </c>
      <c r="E5578" s="1" t="s">
        <v>10</v>
      </c>
      <c r="F5578" s="1" t="str">
        <f>IFERROR(__xludf.DUMMYFUNCTION("GOOGLETRANSLATE(C5578,""fr"",""en"")"),"#VALUE!")</f>
        <v>#VALUE!</v>
      </c>
    </row>
    <row r="5579" ht="15.75" customHeight="1">
      <c r="A5579" s="1" t="s">
        <v>1935</v>
      </c>
      <c r="B5579" s="1" t="s">
        <v>12414</v>
      </c>
      <c r="C5579" s="1" t="s">
        <v>12415</v>
      </c>
      <c r="D5579" s="1" t="s">
        <v>12386</v>
      </c>
      <c r="E5579" s="1" t="s">
        <v>10</v>
      </c>
      <c r="F5579" s="1" t="str">
        <f>IFERROR(__xludf.DUMMYFUNCTION("GOOGLETRANSLATE(C5579,""fr"",""en"")"),"#VALUE!")</f>
        <v>#VALUE!</v>
      </c>
    </row>
    <row r="5580" ht="15.75" customHeight="1">
      <c r="A5580" s="1" t="s">
        <v>1984</v>
      </c>
      <c r="B5580" s="1" t="s">
        <v>12416</v>
      </c>
      <c r="C5580" s="1" t="s">
        <v>12417</v>
      </c>
      <c r="D5580" s="1" t="s">
        <v>12386</v>
      </c>
      <c r="E5580" s="1" t="s">
        <v>10</v>
      </c>
      <c r="F5580" s="1" t="str">
        <f>IFERROR(__xludf.DUMMYFUNCTION("GOOGLETRANSLATE(C5580,""fr"",""en"")"),"#VALUE!")</f>
        <v>#VALUE!</v>
      </c>
    </row>
    <row r="5581" ht="15.75" customHeight="1">
      <c r="A5581" s="1" t="s">
        <v>2086</v>
      </c>
      <c r="B5581" s="1" t="s">
        <v>12418</v>
      </c>
      <c r="C5581" s="1" t="s">
        <v>12419</v>
      </c>
      <c r="D5581" s="1" t="s">
        <v>12386</v>
      </c>
      <c r="E5581" s="1" t="s">
        <v>10</v>
      </c>
      <c r="F5581" s="1" t="str">
        <f>IFERROR(__xludf.DUMMYFUNCTION("GOOGLETRANSLATE(C5581,""fr"",""en"")"),"Very bad insurance very disappointed does not agree between the interlocutor gives different versions take people for idiots 1 month that I am walked by leaving different excuses never I recommend it to everyone this insurance and we do not reimburse then"&amp;" that there are 2 weeks I was told in any case cardboard insurance")</f>
        <v>Very bad insurance very disappointed does not agree between the interlocutor gives different versions take people for idiots 1 month that I am walked by leaving different excuses never I recommend it to everyone this insurance and we do not reimburse then that there are 2 weeks I was told in any case cardboard insurance</v>
      </c>
    </row>
    <row r="5582" ht="15.75" customHeight="1">
      <c r="A5582" s="1" t="s">
        <v>2321</v>
      </c>
      <c r="B5582" s="1" t="s">
        <v>12420</v>
      </c>
      <c r="C5582" s="1" t="s">
        <v>12421</v>
      </c>
      <c r="D5582" s="1" t="s">
        <v>12386</v>
      </c>
      <c r="E5582" s="1" t="s">
        <v>10</v>
      </c>
      <c r="F5582" s="1" t="str">
        <f>IFERROR(__xludf.DUMMYFUNCTION("GOOGLETRANSLATE(C5582,""fr"",""en"")"),"#VALUE!")</f>
        <v>#VALUE!</v>
      </c>
    </row>
    <row r="5583" ht="15.75" customHeight="1">
      <c r="A5583" s="1" t="s">
        <v>2554</v>
      </c>
      <c r="B5583" s="1" t="s">
        <v>12422</v>
      </c>
      <c r="C5583" s="1" t="s">
        <v>12423</v>
      </c>
      <c r="D5583" s="1" t="s">
        <v>12386</v>
      </c>
      <c r="E5583" s="1" t="s">
        <v>10</v>
      </c>
      <c r="F5583" s="1" t="str">
        <f>IFERROR(__xludf.DUMMYFUNCTION("GOOGLETRANSLATE(C5583,""fr"",""en"")"),"#VALUE!")</f>
        <v>#VALUE!</v>
      </c>
    </row>
    <row r="5584" ht="15.75" customHeight="1">
      <c r="A5584" s="1" t="s">
        <v>2715</v>
      </c>
      <c r="B5584" s="1" t="s">
        <v>12424</v>
      </c>
      <c r="C5584" s="1" t="s">
        <v>12425</v>
      </c>
      <c r="D5584" s="1" t="s">
        <v>12386</v>
      </c>
      <c r="E5584" s="1" t="s">
        <v>10</v>
      </c>
      <c r="F5584" s="1" t="str">
        <f>IFERROR(__xludf.DUMMYFUNCTION("GOOGLETRANSLATE(C5584,""fr"",""en"")"),"#VALUE!")</f>
        <v>#VALUE!</v>
      </c>
    </row>
    <row r="5585" ht="15.75" customHeight="1">
      <c r="A5585" s="1" t="s">
        <v>2782</v>
      </c>
      <c r="B5585" s="1" t="s">
        <v>12426</v>
      </c>
      <c r="C5585" s="1" t="s">
        <v>12427</v>
      </c>
      <c r="D5585" s="1" t="s">
        <v>12386</v>
      </c>
      <c r="E5585" s="1" t="s">
        <v>10</v>
      </c>
      <c r="F5585" s="1" t="str">
        <f>IFERROR(__xludf.DUMMYFUNCTION("GOOGLETRANSLATE(C5585,""fr"",""en"")"),"#VALUE!")</f>
        <v>#VALUE!</v>
      </c>
    </row>
    <row r="5586" ht="15.75" customHeight="1">
      <c r="A5586" s="1" t="s">
        <v>7980</v>
      </c>
      <c r="B5586" s="1" t="s">
        <v>12428</v>
      </c>
      <c r="C5586" s="1" t="s">
        <v>12429</v>
      </c>
      <c r="D5586" s="1" t="s">
        <v>12386</v>
      </c>
      <c r="E5586" s="1" t="s">
        <v>10</v>
      </c>
      <c r="F5586" s="1" t="str">
        <f>IFERROR(__xludf.DUMMYFUNCTION("GOOGLETRANSLATE(C5586,""fr"",""en"")"),"#VALUE!")</f>
        <v>#VALUE!</v>
      </c>
    </row>
    <row r="5587" ht="15.75" customHeight="1">
      <c r="A5587" s="1" t="s">
        <v>3051</v>
      </c>
      <c r="B5587" s="1" t="s">
        <v>12430</v>
      </c>
      <c r="C5587" s="1" t="s">
        <v>12431</v>
      </c>
      <c r="D5587" s="1" t="s">
        <v>12386</v>
      </c>
      <c r="E5587" s="1" t="s">
        <v>10</v>
      </c>
      <c r="F5587" s="1" t="str">
        <f>IFERROR(__xludf.DUMMYFUNCTION("GOOGLETRANSLATE(C5587,""fr"",""en"")"),"#VALUE!")</f>
        <v>#VALUE!</v>
      </c>
    </row>
    <row r="5588" ht="15.75" customHeight="1">
      <c r="A5588" s="1" t="s">
        <v>8043</v>
      </c>
      <c r="B5588" s="1" t="s">
        <v>12432</v>
      </c>
      <c r="C5588" s="1" t="s">
        <v>12433</v>
      </c>
      <c r="D5588" s="1" t="s">
        <v>12386</v>
      </c>
      <c r="E5588" s="1" t="s">
        <v>10</v>
      </c>
      <c r="F5588" s="1" t="str">
        <f>IFERROR(__xludf.DUMMYFUNCTION("GOOGLETRANSLATE(C5588,""fr"",""en"")"),"#VALUE!")</f>
        <v>#VALUE!</v>
      </c>
    </row>
    <row r="5589" ht="15.75" customHeight="1">
      <c r="A5589" s="1" t="s">
        <v>8091</v>
      </c>
      <c r="B5589" s="1" t="s">
        <v>12434</v>
      </c>
      <c r="C5589" s="1" t="s">
        <v>12435</v>
      </c>
      <c r="D5589" s="1" t="s">
        <v>12386</v>
      </c>
      <c r="E5589" s="1" t="s">
        <v>10</v>
      </c>
      <c r="F5589" s="1" t="str">
        <f>IFERROR(__xludf.DUMMYFUNCTION("GOOGLETRANSLATE(C5589,""fr"",""en"")"),"#VALUE!")</f>
        <v>#VALUE!</v>
      </c>
    </row>
    <row r="5590" ht="15.75" customHeight="1">
      <c r="A5590" s="1" t="s">
        <v>8091</v>
      </c>
      <c r="B5590" s="1" t="s">
        <v>12436</v>
      </c>
      <c r="C5590" s="1" t="s">
        <v>12437</v>
      </c>
      <c r="D5590" s="1" t="s">
        <v>12386</v>
      </c>
      <c r="E5590" s="1" t="s">
        <v>10</v>
      </c>
      <c r="F5590" s="1" t="str">
        <f>IFERROR(__xludf.DUMMYFUNCTION("GOOGLETRANSLATE(C5590,""fr"",""en"")"),"#VALUE!")</f>
        <v>#VALUE!</v>
      </c>
    </row>
    <row r="5591" ht="15.75" customHeight="1">
      <c r="A5591" s="1" t="s">
        <v>8155</v>
      </c>
      <c r="B5591" s="1" t="s">
        <v>12438</v>
      </c>
      <c r="C5591" s="1" t="s">
        <v>12439</v>
      </c>
      <c r="D5591" s="1" t="s">
        <v>12386</v>
      </c>
      <c r="E5591" s="1" t="s">
        <v>10</v>
      </c>
      <c r="F5591" s="1" t="str">
        <f>IFERROR(__xludf.DUMMYFUNCTION("GOOGLETRANSLATE(C5591,""fr"",""en"")"),"#VALUE!")</f>
        <v>#VALUE!</v>
      </c>
    </row>
    <row r="5592" ht="15.75" customHeight="1">
      <c r="A5592" s="1" t="s">
        <v>11074</v>
      </c>
      <c r="B5592" s="1" t="s">
        <v>12440</v>
      </c>
      <c r="C5592" s="1" t="s">
        <v>12441</v>
      </c>
      <c r="D5592" s="1" t="s">
        <v>12386</v>
      </c>
      <c r="E5592" s="1" t="s">
        <v>10</v>
      </c>
      <c r="F5592" s="1" t="str">
        <f>IFERROR(__xludf.DUMMYFUNCTION("GOOGLETRANSLATE(C5592,""fr"",""en"")"),"#VALUE!")</f>
        <v>#VALUE!</v>
      </c>
    </row>
    <row r="5593" ht="15.75" customHeight="1">
      <c r="A5593" s="1" t="s">
        <v>10794</v>
      </c>
      <c r="B5593" s="1" t="s">
        <v>12442</v>
      </c>
      <c r="C5593" s="1" t="s">
        <v>12443</v>
      </c>
      <c r="D5593" s="1" t="s">
        <v>12386</v>
      </c>
      <c r="E5593" s="1" t="s">
        <v>10</v>
      </c>
      <c r="F5593" s="1" t="str">
        <f>IFERROR(__xludf.DUMMYFUNCTION("GOOGLETRANSLATE(C5593,""fr"",""en"")"),"#VALUE!")</f>
        <v>#VALUE!</v>
      </c>
    </row>
    <row r="5594" ht="15.75" customHeight="1">
      <c r="A5594" s="1" t="s">
        <v>10794</v>
      </c>
      <c r="B5594" s="1" t="s">
        <v>12444</v>
      </c>
      <c r="C5594" s="1" t="s">
        <v>12445</v>
      </c>
      <c r="D5594" s="1" t="s">
        <v>12386</v>
      </c>
      <c r="E5594" s="1" t="s">
        <v>10</v>
      </c>
      <c r="F5594" s="1" t="str">
        <f>IFERROR(__xludf.DUMMYFUNCTION("GOOGLETRANSLATE(C5594,""fr"",""en"")"),"#VALUE!")</f>
        <v>#VALUE!</v>
      </c>
    </row>
    <row r="5595" ht="15.75" customHeight="1">
      <c r="A5595" s="1" t="s">
        <v>10536</v>
      </c>
      <c r="B5595" s="1" t="s">
        <v>12446</v>
      </c>
      <c r="C5595" s="1" t="s">
        <v>12447</v>
      </c>
      <c r="D5595" s="1" t="s">
        <v>12386</v>
      </c>
      <c r="E5595" s="1" t="s">
        <v>10</v>
      </c>
      <c r="F5595" s="1" t="str">
        <f>IFERROR(__xludf.DUMMYFUNCTION("GOOGLETRANSLATE(C5595,""fr"",""en"")"),"#VALUE!")</f>
        <v>#VALUE!</v>
      </c>
    </row>
    <row r="5596" ht="15.75" customHeight="1">
      <c r="A5596" s="1" t="s">
        <v>12448</v>
      </c>
      <c r="B5596" s="1" t="s">
        <v>12449</v>
      </c>
      <c r="C5596" s="1" t="s">
        <v>12450</v>
      </c>
      <c r="D5596" s="1" t="s">
        <v>12386</v>
      </c>
      <c r="E5596" s="1" t="s">
        <v>10</v>
      </c>
      <c r="F5596" s="1" t="str">
        <f>IFERROR(__xludf.DUMMYFUNCTION("GOOGLETRANSLATE(C5596,""fr"",""en"")"),"#VALUE!")</f>
        <v>#VALUE!</v>
      </c>
    </row>
    <row r="5597" ht="15.75" customHeight="1">
      <c r="A5597" s="1" t="s">
        <v>11079</v>
      </c>
      <c r="B5597" s="1" t="s">
        <v>12451</v>
      </c>
      <c r="C5597" s="1" t="s">
        <v>12452</v>
      </c>
      <c r="D5597" s="1" t="s">
        <v>12386</v>
      </c>
      <c r="E5597" s="1" t="s">
        <v>10</v>
      </c>
      <c r="F5597" s="1" t="str">
        <f>IFERROR(__xludf.DUMMYFUNCTION("GOOGLETRANSLATE(C5597,""fr"",""en"")"),"Insured since 1997 without a super bonus accident for more than 12 years, I have paid my contributions, respectful, for 1 year I am retired, 2 weeks ago I received a termination of this Macif motif ""Alteration of our commercial relationship"" inhuman and"&amp;" inadmissible. Never accident is the world upside down. Doctor D.TESPHANE")</f>
        <v>Insured since 1997 without a super bonus accident for more than 12 years, I have paid my contributions, respectful, for 1 year I am retired, 2 weeks ago I received a termination of this Macif motif "Alteration of our commercial relationship" inhuman and inadmissible. Never accident is the world upside down. Doctor D.TESPHANE</v>
      </c>
    </row>
    <row r="5598" ht="15.75" customHeight="1">
      <c r="A5598" s="1" t="s">
        <v>8175</v>
      </c>
      <c r="B5598" s="1" t="s">
        <v>12453</v>
      </c>
      <c r="C5598" s="1" t="s">
        <v>12454</v>
      </c>
      <c r="D5598" s="1" t="s">
        <v>12386</v>
      </c>
      <c r="E5598" s="1" t="s">
        <v>10</v>
      </c>
      <c r="F5598" s="1" t="str">
        <f>IFERROR(__xludf.DUMMYFUNCTION("GOOGLETRANSLATE(C5598,""fr"",""en"")"),"#VALUE!")</f>
        <v>#VALUE!</v>
      </c>
    </row>
    <row r="5599" ht="15.75" customHeight="1">
      <c r="A5599" s="1" t="s">
        <v>8178</v>
      </c>
      <c r="B5599" s="1" t="s">
        <v>12455</v>
      </c>
      <c r="C5599" s="1" t="s">
        <v>12456</v>
      </c>
      <c r="D5599" s="1" t="s">
        <v>12386</v>
      </c>
      <c r="E5599" s="1" t="s">
        <v>10</v>
      </c>
      <c r="F5599" s="1" t="str">
        <f>IFERROR(__xludf.DUMMYFUNCTION("GOOGLETRANSLATE(C5599,""fr"",""en"")"),"#VALUE!")</f>
        <v>#VALUE!</v>
      </c>
    </row>
    <row r="5600" ht="15.75" customHeight="1">
      <c r="A5600" s="1" t="s">
        <v>3119</v>
      </c>
      <c r="B5600" s="1" t="s">
        <v>8198</v>
      </c>
      <c r="C5600" s="1" t="s">
        <v>12457</v>
      </c>
      <c r="D5600" s="1" t="s">
        <v>12386</v>
      </c>
      <c r="E5600" s="1" t="s">
        <v>10</v>
      </c>
      <c r="F5600" s="1" t="str">
        <f>IFERROR(__xludf.DUMMYFUNCTION("GOOGLETRANSLATE(C5600,""fr"",""en"")"),"#VALUE!")</f>
        <v>#VALUE!</v>
      </c>
    </row>
    <row r="5601" ht="15.75" customHeight="1">
      <c r="A5601" s="1" t="s">
        <v>11369</v>
      </c>
      <c r="B5601" s="1" t="s">
        <v>12458</v>
      </c>
      <c r="C5601" s="1" t="s">
        <v>12459</v>
      </c>
      <c r="D5601" s="1" t="s">
        <v>12386</v>
      </c>
      <c r="E5601" s="1" t="s">
        <v>10</v>
      </c>
      <c r="F5601" s="1" t="str">
        <f>IFERROR(__xludf.DUMMYFUNCTION("GOOGLETRANSLATE(C5601,""fr"",""en"")"),"#VALUE!")</f>
        <v>#VALUE!</v>
      </c>
    </row>
    <row r="5602" ht="15.75" customHeight="1">
      <c r="A5602" s="1" t="s">
        <v>12080</v>
      </c>
      <c r="B5602" s="1" t="s">
        <v>12460</v>
      </c>
      <c r="C5602" s="1" t="s">
        <v>12461</v>
      </c>
      <c r="D5602" s="1" t="s">
        <v>12386</v>
      </c>
      <c r="E5602" s="1" t="s">
        <v>10</v>
      </c>
      <c r="F5602" s="1" t="str">
        <f>IFERROR(__xludf.DUMMYFUNCTION("GOOGLETRANSLATE(C5602,""fr"",""en"")"),"#VALUE!")</f>
        <v>#VALUE!</v>
      </c>
    </row>
    <row r="5603" ht="15.75" customHeight="1">
      <c r="A5603" s="1" t="s">
        <v>8226</v>
      </c>
      <c r="B5603" s="1" t="s">
        <v>12462</v>
      </c>
      <c r="C5603" s="1" t="s">
        <v>12463</v>
      </c>
      <c r="D5603" s="1" t="s">
        <v>12386</v>
      </c>
      <c r="E5603" s="1" t="s">
        <v>10</v>
      </c>
      <c r="F5603" s="1" t="str">
        <f>IFERROR(__xludf.DUMMYFUNCTION("GOOGLETRANSLATE(C5603,""fr"",""en"")"),"#VALUE!")</f>
        <v>#VALUE!</v>
      </c>
    </row>
    <row r="5604" ht="15.75" customHeight="1">
      <c r="A5604" s="1" t="s">
        <v>11096</v>
      </c>
      <c r="B5604" s="1" t="s">
        <v>12464</v>
      </c>
      <c r="C5604" s="1" t="s">
        <v>12465</v>
      </c>
      <c r="D5604" s="1" t="s">
        <v>12386</v>
      </c>
      <c r="E5604" s="1" t="s">
        <v>10</v>
      </c>
      <c r="F5604" s="1" t="str">
        <f>IFERROR(__xludf.DUMMYFUNCTION("GOOGLETRANSLATE(C5604,""fr"",""en"")"),"#VALUE!")</f>
        <v>#VALUE!</v>
      </c>
    </row>
    <row r="5605" ht="15.75" customHeight="1">
      <c r="A5605" s="1" t="s">
        <v>11096</v>
      </c>
      <c r="B5605" s="1" t="s">
        <v>12466</v>
      </c>
      <c r="C5605" s="1" t="s">
        <v>12467</v>
      </c>
      <c r="D5605" s="1" t="s">
        <v>12386</v>
      </c>
      <c r="E5605" s="1" t="s">
        <v>10</v>
      </c>
      <c r="F5605" s="1" t="str">
        <f>IFERROR(__xludf.DUMMYFUNCTION("GOOGLETRANSLATE(C5605,""fr"",""en"")"),"#VALUE!")</f>
        <v>#VALUE!</v>
      </c>
    </row>
    <row r="5606" ht="15.75" customHeight="1">
      <c r="A5606" s="1" t="s">
        <v>10571</v>
      </c>
      <c r="B5606" s="1" t="s">
        <v>12468</v>
      </c>
      <c r="C5606" s="1" t="s">
        <v>12469</v>
      </c>
      <c r="D5606" s="1" t="s">
        <v>12386</v>
      </c>
      <c r="E5606" s="1" t="s">
        <v>10</v>
      </c>
      <c r="F5606" s="1" t="str">
        <f>IFERROR(__xludf.DUMMYFUNCTION("GOOGLETRANSLATE(C5606,""fr"",""en"")"),"#VALUE!")</f>
        <v>#VALUE!</v>
      </c>
    </row>
    <row r="5607" ht="15.75" customHeight="1">
      <c r="A5607" s="1" t="s">
        <v>8249</v>
      </c>
      <c r="B5607" s="1" t="s">
        <v>12470</v>
      </c>
      <c r="C5607" s="1" t="s">
        <v>12471</v>
      </c>
      <c r="D5607" s="1" t="s">
        <v>12386</v>
      </c>
      <c r="E5607" s="1" t="s">
        <v>10</v>
      </c>
      <c r="F5607" s="1" t="str">
        <f>IFERROR(__xludf.DUMMYFUNCTION("GOOGLETRANSLATE(C5607,""fr"",""en"")"),"#VALUE!")</f>
        <v>#VALUE!</v>
      </c>
    </row>
    <row r="5608" ht="15.75" customHeight="1">
      <c r="A5608" s="1" t="s">
        <v>3161</v>
      </c>
      <c r="B5608" s="1" t="s">
        <v>12472</v>
      </c>
      <c r="C5608" s="1" t="s">
        <v>12473</v>
      </c>
      <c r="D5608" s="1" t="s">
        <v>12386</v>
      </c>
      <c r="E5608" s="1" t="s">
        <v>10</v>
      </c>
      <c r="F5608" s="1" t="str">
        <f>IFERROR(__xludf.DUMMYFUNCTION("GOOGLETRANSLATE(C5608,""fr"",""en"")"),"#VALUE!")</f>
        <v>#VALUE!</v>
      </c>
    </row>
    <row r="5609" ht="15.75" customHeight="1">
      <c r="A5609" s="1" t="s">
        <v>3161</v>
      </c>
      <c r="B5609" s="1" t="s">
        <v>12474</v>
      </c>
      <c r="C5609" s="1" t="s">
        <v>12475</v>
      </c>
      <c r="D5609" s="1" t="s">
        <v>12386</v>
      </c>
      <c r="E5609" s="1" t="s">
        <v>10</v>
      </c>
      <c r="F5609" s="1" t="str">
        <f>IFERROR(__xludf.DUMMYFUNCTION("GOOGLETRANSLATE(C5609,""fr"",""en"")"),"#VALUE!")</f>
        <v>#VALUE!</v>
      </c>
    </row>
    <row r="5610" ht="15.75" customHeight="1">
      <c r="A5610" s="1" t="s">
        <v>8256</v>
      </c>
      <c r="B5610" s="1" t="s">
        <v>12476</v>
      </c>
      <c r="C5610" s="1" t="s">
        <v>12477</v>
      </c>
      <c r="D5610" s="1" t="s">
        <v>12386</v>
      </c>
      <c r="E5610" s="1" t="s">
        <v>10</v>
      </c>
      <c r="F5610" s="1" t="str">
        <f>IFERROR(__xludf.DUMMYFUNCTION("GOOGLETRANSLATE(C5610,""fr"",""en"")"),"#VALUE!")</f>
        <v>#VALUE!</v>
      </c>
    </row>
    <row r="5611" ht="15.75" customHeight="1">
      <c r="A5611" s="1" t="s">
        <v>3180</v>
      </c>
      <c r="B5611" s="1" t="s">
        <v>12478</v>
      </c>
      <c r="C5611" s="1" t="s">
        <v>12479</v>
      </c>
      <c r="D5611" s="1" t="s">
        <v>12386</v>
      </c>
      <c r="E5611" s="1" t="s">
        <v>10</v>
      </c>
      <c r="F5611" s="1" t="str">
        <f>IFERROR(__xludf.DUMMYFUNCTION("GOOGLETRANSLATE(C5611,""fr"",""en"")"),"#VALUE!")</f>
        <v>#VALUE!</v>
      </c>
    </row>
    <row r="5612" ht="15.75" customHeight="1">
      <c r="A5612" s="1" t="s">
        <v>11400</v>
      </c>
      <c r="B5612" s="1" t="s">
        <v>12480</v>
      </c>
      <c r="C5612" s="1" t="s">
        <v>12481</v>
      </c>
      <c r="D5612" s="1" t="s">
        <v>12386</v>
      </c>
      <c r="E5612" s="1" t="s">
        <v>10</v>
      </c>
      <c r="F5612" s="1" t="str">
        <f>IFERROR(__xludf.DUMMYFUNCTION("GOOGLETRANSLATE(C5612,""fr"",""en"")"),"Excellent customer service, efficient and welcoming, reasonable waiting time. The management interface is simple to use. Another important point is Macif flexibility compared to specific cases as it was mine with European foreign insurance that was taken "&amp;"into account for the calculation of the bonus/penalty that was completely logical given my past experience and the lack of claims. The only downside is the price for vehicles above the average range, the difference can be very large, in my case almost 30t"&amp;"h per month.")</f>
        <v>Excellent customer service, efficient and welcoming, reasonable waiting time. The management interface is simple to use. Another important point is Macif flexibility compared to specific cases as it was mine with European foreign insurance that was taken into account for the calculation of the bonus/penalty that was completely logical given my past experience and the lack of claims. The only downside is the price for vehicles above the average range, the difference can be very large, in my case almost 30th per month.</v>
      </c>
    </row>
    <row r="5613" ht="15.75" customHeight="1">
      <c r="A5613" s="1" t="s">
        <v>12482</v>
      </c>
      <c r="B5613" s="1" t="s">
        <v>12483</v>
      </c>
      <c r="C5613" s="1" t="s">
        <v>12484</v>
      </c>
      <c r="D5613" s="1" t="s">
        <v>12386</v>
      </c>
      <c r="E5613" s="1" t="s">
        <v>10</v>
      </c>
      <c r="F5613" s="1" t="str">
        <f>IFERROR(__xludf.DUMMYFUNCTION("GOOGLETRANSLATE(C5613,""fr"",""en"")"),"#VALUE!")</f>
        <v>#VALUE!</v>
      </c>
    </row>
    <row r="5614" ht="15.75" customHeight="1">
      <c r="A5614" s="1" t="s">
        <v>11814</v>
      </c>
      <c r="B5614" s="1" t="s">
        <v>12485</v>
      </c>
      <c r="C5614" s="1" t="s">
        <v>12486</v>
      </c>
      <c r="D5614" s="1" t="s">
        <v>12386</v>
      </c>
      <c r="E5614" s="1" t="s">
        <v>10</v>
      </c>
      <c r="F5614" s="1" t="str">
        <f>IFERROR(__xludf.DUMMYFUNCTION("GOOGLETRANSLATE(C5614,""fr"",""en"")"),"#VALUE!")</f>
        <v>#VALUE!</v>
      </c>
    </row>
    <row r="5615" ht="15.75" customHeight="1">
      <c r="A5615" s="1" t="s">
        <v>11814</v>
      </c>
      <c r="B5615" s="1" t="s">
        <v>12487</v>
      </c>
      <c r="C5615" s="1" t="s">
        <v>12488</v>
      </c>
      <c r="D5615" s="1" t="s">
        <v>12386</v>
      </c>
      <c r="E5615" s="1" t="s">
        <v>10</v>
      </c>
      <c r="F5615" s="1" t="str">
        <f>IFERROR(__xludf.DUMMYFUNCTION("GOOGLETRANSLATE(C5615,""fr"",""en"")"),"#VALUE!")</f>
        <v>#VALUE!</v>
      </c>
    </row>
    <row r="5616" ht="15.75" customHeight="1">
      <c r="A5616" s="1" t="s">
        <v>8294</v>
      </c>
      <c r="B5616" s="1" t="s">
        <v>12489</v>
      </c>
      <c r="C5616" s="1" t="s">
        <v>12490</v>
      </c>
      <c r="D5616" s="1" t="s">
        <v>12386</v>
      </c>
      <c r="E5616" s="1" t="s">
        <v>10</v>
      </c>
      <c r="F5616" s="1" t="str">
        <f>IFERROR(__xludf.DUMMYFUNCTION("GOOGLETRANSLATE(C5616,""fr"",""en"")"),"#VALUE!")</f>
        <v>#VALUE!</v>
      </c>
    </row>
    <row r="5617" ht="15.75" customHeight="1">
      <c r="A5617" s="1" t="s">
        <v>12491</v>
      </c>
      <c r="B5617" s="1" t="s">
        <v>12492</v>
      </c>
      <c r="C5617" s="1" t="s">
        <v>12493</v>
      </c>
      <c r="D5617" s="1" t="s">
        <v>12386</v>
      </c>
      <c r="E5617" s="1" t="s">
        <v>10</v>
      </c>
      <c r="F5617" s="1" t="str">
        <f>IFERROR(__xludf.DUMMYFUNCTION("GOOGLETRANSLATE(C5617,""fr"",""en"")"),"#VALUE!")</f>
        <v>#VALUE!</v>
      </c>
    </row>
    <row r="5618" ht="15.75" customHeight="1">
      <c r="A5618" s="1" t="s">
        <v>3217</v>
      </c>
      <c r="B5618" s="1" t="s">
        <v>12494</v>
      </c>
      <c r="C5618" s="1" t="s">
        <v>12495</v>
      </c>
      <c r="D5618" s="1" t="s">
        <v>12386</v>
      </c>
      <c r="E5618" s="1" t="s">
        <v>10</v>
      </c>
      <c r="F5618" s="1" t="str">
        <f>IFERROR(__xludf.DUMMYFUNCTION("GOOGLETRANSLATE(C5618,""fr"",""en"")"),"#VALUE!")</f>
        <v>#VALUE!</v>
      </c>
    </row>
    <row r="5619" ht="15.75" customHeight="1">
      <c r="A5619" s="1" t="s">
        <v>3220</v>
      </c>
      <c r="B5619" s="1" t="s">
        <v>12496</v>
      </c>
      <c r="C5619" s="1" t="s">
        <v>12497</v>
      </c>
      <c r="D5619" s="1" t="s">
        <v>12386</v>
      </c>
      <c r="E5619" s="1" t="s">
        <v>10</v>
      </c>
      <c r="F5619" s="1" t="str">
        <f>IFERROR(__xludf.DUMMYFUNCTION("GOOGLETRANSLATE(C5619,""fr"",""en"")"),"#VALUE!")</f>
        <v>#VALUE!</v>
      </c>
    </row>
    <row r="5620" ht="15.75" customHeight="1">
      <c r="A5620" s="1" t="s">
        <v>3228</v>
      </c>
      <c r="B5620" s="1" t="s">
        <v>12498</v>
      </c>
      <c r="C5620" s="1" t="s">
        <v>12499</v>
      </c>
      <c r="D5620" s="1" t="s">
        <v>12386</v>
      </c>
      <c r="E5620" s="1" t="s">
        <v>10</v>
      </c>
      <c r="F5620" s="1" t="str">
        <f>IFERROR(__xludf.DUMMYFUNCTION("GOOGLETRANSLATE(C5620,""fr"",""en"")"),"#VALUE!")</f>
        <v>#VALUE!</v>
      </c>
    </row>
    <row r="5621" ht="15.75" customHeight="1">
      <c r="A5621" s="1" t="s">
        <v>10135</v>
      </c>
      <c r="B5621" s="1" t="s">
        <v>12500</v>
      </c>
      <c r="C5621" s="1" t="s">
        <v>12501</v>
      </c>
      <c r="D5621" s="1" t="s">
        <v>12386</v>
      </c>
      <c r="E5621" s="1" t="s">
        <v>10</v>
      </c>
      <c r="F5621" s="1" t="str">
        <f>IFERROR(__xludf.DUMMYFUNCTION("GOOGLETRANSLATE(C5621,""fr"",""en"")"),"#VALUE!")</f>
        <v>#VALUE!</v>
      </c>
    </row>
    <row r="5622" ht="15.75" customHeight="1">
      <c r="A5622" s="1" t="s">
        <v>12502</v>
      </c>
      <c r="B5622" s="1" t="s">
        <v>12503</v>
      </c>
      <c r="C5622" s="1" t="s">
        <v>12504</v>
      </c>
      <c r="D5622" s="1" t="s">
        <v>12386</v>
      </c>
      <c r="E5622" s="1" t="s">
        <v>10</v>
      </c>
      <c r="F5622" s="1" t="str">
        <f>IFERROR(__xludf.DUMMYFUNCTION("GOOGLETRANSLATE(C5622,""fr"",""en"")"),"#VALUE!")</f>
        <v>#VALUE!</v>
      </c>
    </row>
    <row r="5623" ht="15.75" customHeight="1">
      <c r="A5623" s="1" t="s">
        <v>8316</v>
      </c>
      <c r="B5623" s="1" t="s">
        <v>12505</v>
      </c>
      <c r="C5623" s="1" t="s">
        <v>12506</v>
      </c>
      <c r="D5623" s="1" t="s">
        <v>12386</v>
      </c>
      <c r="E5623" s="1" t="s">
        <v>10</v>
      </c>
      <c r="F5623" s="1" t="str">
        <f>IFERROR(__xludf.DUMMYFUNCTION("GOOGLETRANSLATE(C5623,""fr"",""en"")"),"#VALUE!")</f>
        <v>#VALUE!</v>
      </c>
    </row>
    <row r="5624" ht="15.75" customHeight="1">
      <c r="A5624" s="1" t="s">
        <v>10140</v>
      </c>
      <c r="B5624" s="1" t="s">
        <v>12507</v>
      </c>
      <c r="C5624" s="1" t="s">
        <v>12508</v>
      </c>
      <c r="D5624" s="1" t="s">
        <v>12386</v>
      </c>
      <c r="E5624" s="1" t="s">
        <v>10</v>
      </c>
      <c r="F5624" s="1" t="str">
        <f>IFERROR(__xludf.DUMMYFUNCTION("GOOGLETRANSLATE(C5624,""fr"",""en"")"),"#VALUE!")</f>
        <v>#VALUE!</v>
      </c>
    </row>
    <row r="5625" ht="15.75" customHeight="1">
      <c r="A5625" s="1" t="s">
        <v>12509</v>
      </c>
      <c r="B5625" s="1" t="s">
        <v>12510</v>
      </c>
      <c r="C5625" s="1" t="s">
        <v>12511</v>
      </c>
      <c r="D5625" s="1" t="s">
        <v>12386</v>
      </c>
      <c r="E5625" s="1" t="s">
        <v>10</v>
      </c>
      <c r="F5625" s="1" t="str">
        <f>IFERROR(__xludf.DUMMYFUNCTION("GOOGLETRANSLATE(C5625,""fr"",""en"")"),"#VALUE!")</f>
        <v>#VALUE!</v>
      </c>
    </row>
    <row r="5626" ht="15.75" customHeight="1">
      <c r="A5626" s="1" t="s">
        <v>10608</v>
      </c>
      <c r="B5626" s="1" t="s">
        <v>12512</v>
      </c>
      <c r="C5626" s="1" t="s">
        <v>12513</v>
      </c>
      <c r="D5626" s="1" t="s">
        <v>12386</v>
      </c>
      <c r="E5626" s="1" t="s">
        <v>10</v>
      </c>
      <c r="F5626" s="1" t="str">
        <f>IFERROR(__xludf.DUMMYFUNCTION("GOOGLETRANSLATE(C5626,""fr"",""en"")"),"#VALUE!")</f>
        <v>#VALUE!</v>
      </c>
    </row>
    <row r="5627" ht="15.75" customHeight="1">
      <c r="A5627" s="1" t="s">
        <v>3242</v>
      </c>
      <c r="B5627" s="1" t="s">
        <v>12514</v>
      </c>
      <c r="C5627" s="1" t="s">
        <v>12515</v>
      </c>
      <c r="D5627" s="1" t="s">
        <v>12386</v>
      </c>
      <c r="E5627" s="1" t="s">
        <v>10</v>
      </c>
      <c r="F5627" s="1" t="str">
        <f>IFERROR(__xludf.DUMMYFUNCTION("GOOGLETRANSLATE(C5627,""fr"",""en"")"),"#VALUE!")</f>
        <v>#VALUE!</v>
      </c>
    </row>
    <row r="5628" ht="15.75" customHeight="1">
      <c r="A5628" s="1" t="s">
        <v>12105</v>
      </c>
      <c r="B5628" s="1" t="s">
        <v>12516</v>
      </c>
      <c r="C5628" s="1" t="s">
        <v>12517</v>
      </c>
      <c r="D5628" s="1" t="s">
        <v>12386</v>
      </c>
      <c r="E5628" s="1" t="s">
        <v>10</v>
      </c>
      <c r="F5628" s="1" t="str">
        <f>IFERROR(__xludf.DUMMYFUNCTION("GOOGLETRANSLATE(C5628,""fr"",""en"")"),"#VALUE!")</f>
        <v>#VALUE!</v>
      </c>
    </row>
    <row r="5629" ht="15.75" customHeight="1">
      <c r="A5629" s="1" t="s">
        <v>12518</v>
      </c>
      <c r="B5629" s="1" t="s">
        <v>12519</v>
      </c>
      <c r="C5629" s="1" t="s">
        <v>12520</v>
      </c>
      <c r="D5629" s="1" t="s">
        <v>12386</v>
      </c>
      <c r="E5629" s="1" t="s">
        <v>10</v>
      </c>
      <c r="F5629" s="1" t="str">
        <f>IFERROR(__xludf.DUMMYFUNCTION("GOOGLETRANSLATE(C5629,""fr"",""en"")"),"#VALUE!")</f>
        <v>#VALUE!</v>
      </c>
    </row>
    <row r="5630" ht="15.75" customHeight="1">
      <c r="A5630" s="1" t="s">
        <v>8366</v>
      </c>
      <c r="B5630" s="1" t="s">
        <v>12521</v>
      </c>
      <c r="C5630" s="1" t="s">
        <v>12522</v>
      </c>
      <c r="D5630" s="1" t="s">
        <v>12386</v>
      </c>
      <c r="E5630" s="1" t="s">
        <v>10</v>
      </c>
      <c r="F5630" s="1" t="str">
        <f>IFERROR(__xludf.DUMMYFUNCTION("GOOGLETRANSLATE(C5630,""fr"",""en"")"),"#VALUE!")</f>
        <v>#VALUE!</v>
      </c>
    </row>
    <row r="5631" ht="15.75" customHeight="1">
      <c r="A5631" s="1" t="s">
        <v>8372</v>
      </c>
      <c r="B5631" s="1" t="s">
        <v>12523</v>
      </c>
      <c r="C5631" s="1" t="s">
        <v>12524</v>
      </c>
      <c r="D5631" s="1" t="s">
        <v>12386</v>
      </c>
      <c r="E5631" s="1" t="s">
        <v>10</v>
      </c>
      <c r="F5631" s="1" t="str">
        <f>IFERROR(__xludf.DUMMYFUNCTION("GOOGLETRANSLATE(C5631,""fr"",""en"")"),"#VALUE!")</f>
        <v>#VALUE!</v>
      </c>
    </row>
    <row r="5632" ht="15.75" customHeight="1">
      <c r="A5632" s="1" t="s">
        <v>8372</v>
      </c>
      <c r="B5632" s="1" t="s">
        <v>12525</v>
      </c>
      <c r="C5632" s="1" t="s">
        <v>12526</v>
      </c>
      <c r="D5632" s="1" t="s">
        <v>12386</v>
      </c>
      <c r="E5632" s="1" t="s">
        <v>10</v>
      </c>
      <c r="F5632" s="1" t="str">
        <f>IFERROR(__xludf.DUMMYFUNCTION("GOOGLETRANSLATE(C5632,""fr"",""en"")"),"#VALUE!")</f>
        <v>#VALUE!</v>
      </c>
    </row>
    <row r="5633" ht="15.75" customHeight="1">
      <c r="A5633" s="1" t="s">
        <v>12527</v>
      </c>
      <c r="B5633" s="1" t="s">
        <v>12528</v>
      </c>
      <c r="C5633" s="1" t="s">
        <v>12529</v>
      </c>
      <c r="D5633" s="1" t="s">
        <v>12386</v>
      </c>
      <c r="E5633" s="1" t="s">
        <v>10</v>
      </c>
      <c r="F5633" s="1" t="str">
        <f>IFERROR(__xludf.DUMMYFUNCTION("GOOGLETRANSLATE(C5633,""fr"",""en"")"),"#VALUE!")</f>
        <v>#VALUE!</v>
      </c>
    </row>
    <row r="5634" ht="15.75" customHeight="1">
      <c r="A5634" s="1" t="s">
        <v>11120</v>
      </c>
      <c r="B5634" s="1" t="s">
        <v>12530</v>
      </c>
      <c r="C5634" s="1" t="s">
        <v>12531</v>
      </c>
      <c r="D5634" s="1" t="s">
        <v>12386</v>
      </c>
      <c r="E5634" s="1" t="s">
        <v>10</v>
      </c>
      <c r="F5634" s="1" t="str">
        <f>IFERROR(__xludf.DUMMYFUNCTION("GOOGLETRANSLATE(C5634,""fr"",""en"")"),"#VALUE!")</f>
        <v>#VALUE!</v>
      </c>
    </row>
    <row r="5635" ht="15.75" customHeight="1">
      <c r="A5635" s="1" t="s">
        <v>8383</v>
      </c>
      <c r="B5635" s="1" t="s">
        <v>12532</v>
      </c>
      <c r="C5635" s="1" t="s">
        <v>12533</v>
      </c>
      <c r="D5635" s="1" t="s">
        <v>12386</v>
      </c>
      <c r="E5635" s="1" t="s">
        <v>10</v>
      </c>
      <c r="F5635" s="1" t="str">
        <f>IFERROR(__xludf.DUMMYFUNCTION("GOOGLETRANSLATE(C5635,""fr"",""en"")"),"#VALUE!")</f>
        <v>#VALUE!</v>
      </c>
    </row>
    <row r="5636" ht="15.75" customHeight="1">
      <c r="A5636" s="1" t="s">
        <v>3299</v>
      </c>
      <c r="B5636" s="1" t="s">
        <v>12534</v>
      </c>
      <c r="C5636" s="1" t="s">
        <v>12535</v>
      </c>
      <c r="D5636" s="1" t="s">
        <v>12386</v>
      </c>
      <c r="E5636" s="1" t="s">
        <v>10</v>
      </c>
      <c r="F5636" s="1" t="str">
        <f>IFERROR(__xludf.DUMMYFUNCTION("GOOGLETRANSLATE(C5636,""fr"",""en"")"),"#VALUE!")</f>
        <v>#VALUE!</v>
      </c>
    </row>
    <row r="5637" ht="15.75" customHeight="1">
      <c r="A5637" s="1" t="s">
        <v>3302</v>
      </c>
      <c r="B5637" s="1" t="s">
        <v>12536</v>
      </c>
      <c r="C5637" s="1" t="s">
        <v>12537</v>
      </c>
      <c r="D5637" s="1" t="s">
        <v>12386</v>
      </c>
      <c r="E5637" s="1" t="s">
        <v>10</v>
      </c>
      <c r="F5637" s="1" t="str">
        <f>IFERROR(__xludf.DUMMYFUNCTION("GOOGLETRANSLATE(C5637,""fr"",""en"")"),"#VALUE!")</f>
        <v>#VALUE!</v>
      </c>
    </row>
    <row r="5638" ht="15.75" customHeight="1">
      <c r="A5638" s="1" t="s">
        <v>3319</v>
      </c>
      <c r="B5638" s="1" t="s">
        <v>12538</v>
      </c>
      <c r="C5638" s="1" t="s">
        <v>12539</v>
      </c>
      <c r="D5638" s="1" t="s">
        <v>12386</v>
      </c>
      <c r="E5638" s="1" t="s">
        <v>10</v>
      </c>
      <c r="F5638" s="1" t="str">
        <f>IFERROR(__xludf.DUMMYFUNCTION("GOOGLETRANSLATE(C5638,""fr"",""en"")"),"#VALUE!")</f>
        <v>#VALUE!</v>
      </c>
    </row>
    <row r="5639" ht="15.75" customHeight="1">
      <c r="A5639" s="1" t="s">
        <v>8551</v>
      </c>
      <c r="B5639" s="1" t="s">
        <v>12540</v>
      </c>
      <c r="C5639" s="1" t="s">
        <v>12541</v>
      </c>
      <c r="D5639" s="1" t="s">
        <v>12386</v>
      </c>
      <c r="E5639" s="1" t="s">
        <v>10</v>
      </c>
      <c r="F5639" s="1" t="str">
        <f>IFERROR(__xludf.DUMMYFUNCTION("GOOGLETRANSLATE(C5639,""fr"",""en"")"),"#VALUE!")</f>
        <v>#VALUE!</v>
      </c>
    </row>
    <row r="5640" ht="15.75" customHeight="1">
      <c r="A5640" s="1" t="s">
        <v>8592</v>
      </c>
      <c r="B5640" s="1" t="s">
        <v>12542</v>
      </c>
      <c r="C5640" s="1" t="s">
        <v>12543</v>
      </c>
      <c r="D5640" s="1" t="s">
        <v>12386</v>
      </c>
      <c r="E5640" s="1" t="s">
        <v>10</v>
      </c>
      <c r="F5640" s="1" t="str">
        <f>IFERROR(__xludf.DUMMYFUNCTION("GOOGLETRANSLATE(C5640,""fr"",""en"")"),"Very disappointed and angry!
Auto insurance which is more a food for money than anything else!
6 years that I am a client with them, I never do anything.
I have a first claim that doesn't come from me! He told me clearly who will do nothing!
You pay 60 "&amp;"€/month so that he does not even make a commercial gesture!
I strongly advise against.")</f>
        <v>Very disappointed and angry!
Auto insurance which is more a food for money than anything else!
6 years that I am a client with them, I never do anything.
I have a first claim that doesn't come from me! He told me clearly who will do nothing!
You pay 60 €/month so that he does not even make a commercial gesture!
I strongly advise against.</v>
      </c>
    </row>
    <row r="5641" ht="15.75" customHeight="1">
      <c r="A5641" s="1" t="s">
        <v>3355</v>
      </c>
      <c r="B5641" s="1" t="s">
        <v>12544</v>
      </c>
      <c r="C5641" s="1" t="s">
        <v>12545</v>
      </c>
      <c r="D5641" s="1" t="s">
        <v>12386</v>
      </c>
      <c r="E5641" s="1" t="s">
        <v>10</v>
      </c>
      <c r="F5641" s="1" t="str">
        <f>IFERROR(__xludf.DUMMYFUNCTION("GOOGLETRANSLATE(C5641,""fr"",""en"")"),"#VALUE!")</f>
        <v>#VALUE!</v>
      </c>
    </row>
    <row r="5642" ht="15.75" customHeight="1">
      <c r="A5642" s="1" t="s">
        <v>12546</v>
      </c>
      <c r="B5642" s="1" t="s">
        <v>12547</v>
      </c>
      <c r="C5642" s="1" t="s">
        <v>12548</v>
      </c>
      <c r="D5642" s="1" t="s">
        <v>12386</v>
      </c>
      <c r="E5642" s="1" t="s">
        <v>10</v>
      </c>
      <c r="F5642" s="1" t="str">
        <f>IFERROR(__xludf.DUMMYFUNCTION("GOOGLETRANSLATE(C5642,""fr"",""en"")"),"#VALUE!")</f>
        <v>#VALUE!</v>
      </c>
    </row>
    <row r="5643" ht="15.75" customHeight="1">
      <c r="A5643" s="1" t="s">
        <v>3358</v>
      </c>
      <c r="B5643" s="1" t="s">
        <v>12549</v>
      </c>
      <c r="C5643" s="1" t="s">
        <v>12550</v>
      </c>
      <c r="D5643" s="1" t="s">
        <v>12386</v>
      </c>
      <c r="E5643" s="1" t="s">
        <v>10</v>
      </c>
      <c r="F5643" s="1" t="str">
        <f>IFERROR(__xludf.DUMMYFUNCTION("GOOGLETRANSLATE(C5643,""fr"",""en"")"),"#VALUE!")</f>
        <v>#VALUE!</v>
      </c>
    </row>
    <row r="5644" ht="15.75" customHeight="1">
      <c r="A5644" s="1" t="s">
        <v>12551</v>
      </c>
      <c r="B5644" s="1" t="s">
        <v>12552</v>
      </c>
      <c r="C5644" s="1" t="s">
        <v>12553</v>
      </c>
      <c r="D5644" s="1" t="s">
        <v>12386</v>
      </c>
      <c r="E5644" s="1" t="s">
        <v>10</v>
      </c>
      <c r="F5644" s="1" t="str">
        <f>IFERROR(__xludf.DUMMYFUNCTION("GOOGLETRANSLATE(C5644,""fr"",""en"")"),"#VALUE!")</f>
        <v>#VALUE!</v>
      </c>
    </row>
    <row r="5645" ht="15.75" customHeight="1">
      <c r="A5645" s="1" t="s">
        <v>11848</v>
      </c>
      <c r="B5645" s="1" t="s">
        <v>12554</v>
      </c>
      <c r="C5645" s="1" t="s">
        <v>12555</v>
      </c>
      <c r="D5645" s="1" t="s">
        <v>12386</v>
      </c>
      <c r="E5645" s="1" t="s">
        <v>10</v>
      </c>
      <c r="F5645" s="1" t="str">
        <f>IFERROR(__xludf.DUMMYFUNCTION("GOOGLETRANSLATE(C5645,""fr"",""en"")"),"#VALUE!")</f>
        <v>#VALUE!</v>
      </c>
    </row>
    <row r="5646" ht="15.75" customHeight="1">
      <c r="A5646" s="1" t="s">
        <v>10626</v>
      </c>
      <c r="B5646" s="1" t="s">
        <v>12556</v>
      </c>
      <c r="C5646" s="1" t="s">
        <v>12557</v>
      </c>
      <c r="D5646" s="1" t="s">
        <v>12386</v>
      </c>
      <c r="E5646" s="1" t="s">
        <v>10</v>
      </c>
      <c r="F5646" s="1" t="str">
        <f>IFERROR(__xludf.DUMMYFUNCTION("GOOGLETRANSLATE(C5646,""fr"",""en"")"),"#VALUE!")</f>
        <v>#VALUE!</v>
      </c>
    </row>
    <row r="5647" ht="15.75" customHeight="1">
      <c r="A5647" s="1" t="s">
        <v>12558</v>
      </c>
      <c r="B5647" s="1" t="s">
        <v>12559</v>
      </c>
      <c r="C5647" s="1" t="s">
        <v>12560</v>
      </c>
      <c r="D5647" s="1" t="s">
        <v>12386</v>
      </c>
      <c r="E5647" s="1" t="s">
        <v>10</v>
      </c>
      <c r="F5647" s="1" t="str">
        <f>IFERROR(__xludf.DUMMYFUNCTION("GOOGLETRANSLATE(C5647,""fr"",""en"")"),"#VALUE!")</f>
        <v>#VALUE!</v>
      </c>
    </row>
    <row r="5648" ht="15.75" customHeight="1">
      <c r="A5648" s="1" t="s">
        <v>11451</v>
      </c>
      <c r="B5648" s="1" t="s">
        <v>12561</v>
      </c>
      <c r="C5648" s="1" t="s">
        <v>12562</v>
      </c>
      <c r="D5648" s="1" t="s">
        <v>12386</v>
      </c>
      <c r="E5648" s="1" t="s">
        <v>10</v>
      </c>
      <c r="F5648" s="1" t="str">
        <f>IFERROR(__xludf.DUMMYFUNCTION("GOOGLETRANSLATE(C5648,""fr"",""en"")"),"#VALUE!")</f>
        <v>#VALUE!</v>
      </c>
    </row>
    <row r="5649" ht="15.75" customHeight="1">
      <c r="A5649" s="1" t="s">
        <v>3397</v>
      </c>
      <c r="B5649" s="1" t="s">
        <v>12563</v>
      </c>
      <c r="C5649" s="1" t="s">
        <v>12564</v>
      </c>
      <c r="D5649" s="1" t="s">
        <v>12386</v>
      </c>
      <c r="E5649" s="1" t="s">
        <v>10</v>
      </c>
      <c r="F5649" s="1" t="str">
        <f>IFERROR(__xludf.DUMMYFUNCTION("GOOGLETRANSLATE(C5649,""fr"",""en"")"),"#VALUE!")</f>
        <v>#VALUE!</v>
      </c>
    </row>
    <row r="5650" ht="15.75" customHeight="1">
      <c r="A5650" s="1" t="s">
        <v>3397</v>
      </c>
      <c r="B5650" s="1" t="s">
        <v>12565</v>
      </c>
      <c r="C5650" s="1" t="s">
        <v>12566</v>
      </c>
      <c r="D5650" s="1" t="s">
        <v>12386</v>
      </c>
      <c r="E5650" s="1" t="s">
        <v>10</v>
      </c>
      <c r="F5650" s="1" t="str">
        <f>IFERROR(__xludf.DUMMYFUNCTION("GOOGLETRANSLATE(C5650,""fr"",""en"")"),"#VALUE!")</f>
        <v>#VALUE!</v>
      </c>
    </row>
    <row r="5651" ht="15.75" customHeight="1">
      <c r="A5651" s="1" t="s">
        <v>10632</v>
      </c>
      <c r="B5651" s="1" t="s">
        <v>12567</v>
      </c>
      <c r="C5651" s="1" t="s">
        <v>12568</v>
      </c>
      <c r="D5651" s="1" t="s">
        <v>12386</v>
      </c>
      <c r="E5651" s="1" t="s">
        <v>10</v>
      </c>
      <c r="F5651" s="1" t="str">
        <f>IFERROR(__xludf.DUMMYFUNCTION("GOOGLETRANSLATE(C5651,""fr"",""en"")"),"Does not correspond to his commitment")</f>
        <v>Does not correspond to his commitment</v>
      </c>
    </row>
    <row r="5652" ht="15.75" customHeight="1">
      <c r="A5652" s="1" t="s">
        <v>12569</v>
      </c>
      <c r="B5652" s="1" t="s">
        <v>12570</v>
      </c>
      <c r="C5652" s="1" t="s">
        <v>12571</v>
      </c>
      <c r="D5652" s="1" t="s">
        <v>12386</v>
      </c>
      <c r="E5652" s="1" t="s">
        <v>10</v>
      </c>
      <c r="F5652" s="1" t="str">
        <f>IFERROR(__xludf.DUMMYFUNCTION("GOOGLETRANSLATE(C5652,""fr"",""en"")"),"#VALUE!")</f>
        <v>#VALUE!</v>
      </c>
    </row>
    <row r="5653" ht="15.75" customHeight="1">
      <c r="A5653" s="1" t="s">
        <v>12141</v>
      </c>
      <c r="B5653" s="1" t="s">
        <v>12572</v>
      </c>
      <c r="C5653" s="1" t="s">
        <v>12573</v>
      </c>
      <c r="D5653" s="1" t="s">
        <v>12386</v>
      </c>
      <c r="E5653" s="1" t="s">
        <v>10</v>
      </c>
      <c r="F5653" s="1" t="str">
        <f>IFERROR(__xludf.DUMMYFUNCTION("GOOGLETRANSLATE(C5653,""fr"",""en"")"),"I am a customer at the Macif from then 1970 Multi -Home and others Auto Home and I have never had any problems I recommend this company")</f>
        <v>I am a customer at the Macif from then 1970 Multi -Home and others Auto Home and I have never had any problems I recommend this company</v>
      </c>
    </row>
    <row r="5654" ht="15.75" customHeight="1">
      <c r="A5654" s="1" t="s">
        <v>12574</v>
      </c>
      <c r="B5654" s="1" t="s">
        <v>12575</v>
      </c>
      <c r="C5654" s="1" t="s">
        <v>12576</v>
      </c>
      <c r="D5654" s="1" t="s">
        <v>12386</v>
      </c>
      <c r="E5654" s="1" t="s">
        <v>10</v>
      </c>
      <c r="F5654" s="1" t="str">
        <f>IFERROR(__xludf.DUMMYFUNCTION("GOOGLETRANSLATE(C5654,""fr"",""en"")"),"#VALUE!")</f>
        <v>#VALUE!</v>
      </c>
    </row>
    <row r="5655" ht="15.75" customHeight="1">
      <c r="A5655" s="1" t="s">
        <v>3431</v>
      </c>
      <c r="B5655" s="1" t="s">
        <v>12577</v>
      </c>
      <c r="C5655" s="1" t="s">
        <v>12578</v>
      </c>
      <c r="D5655" s="1" t="s">
        <v>12386</v>
      </c>
      <c r="E5655" s="1" t="s">
        <v>10</v>
      </c>
      <c r="F5655" s="1" t="str">
        <f>IFERROR(__xludf.DUMMYFUNCTION("GOOGLETRANSLATE(C5655,""fr"",""en"")"),"#VALUE!")</f>
        <v>#VALUE!</v>
      </c>
    </row>
    <row r="5656" ht="15.75" customHeight="1">
      <c r="A5656" s="1" t="s">
        <v>3465</v>
      </c>
      <c r="B5656" s="1" t="s">
        <v>12579</v>
      </c>
      <c r="C5656" s="1" t="s">
        <v>12580</v>
      </c>
      <c r="D5656" s="1" t="s">
        <v>12386</v>
      </c>
      <c r="E5656" s="1" t="s">
        <v>10</v>
      </c>
      <c r="F5656" s="1" t="str">
        <f>IFERROR(__xludf.DUMMYFUNCTION("GOOGLETRANSLATE(C5656,""fr"",""en"")"),"#VALUE!")</f>
        <v>#VALUE!</v>
      </c>
    </row>
    <row r="5657" ht="15.75" customHeight="1">
      <c r="A5657" s="1" t="s">
        <v>8800</v>
      </c>
      <c r="B5657" s="1" t="s">
        <v>12581</v>
      </c>
      <c r="C5657" s="1" t="s">
        <v>12582</v>
      </c>
      <c r="D5657" s="1" t="s">
        <v>12386</v>
      </c>
      <c r="E5657" s="1" t="s">
        <v>10</v>
      </c>
      <c r="F5657" s="1" t="str">
        <f>IFERROR(__xludf.DUMMYFUNCTION("GOOGLETRANSLATE(C5657,""fr"",""en"")"),"Hello yes numerous faces with the macif and all the time because of sinister and in addition non -responsible compensation at a discount and the mediocre remarks for removing and different versions at each calls which end with resiliations at chaques coup"&amp;" for alterations mdrrrrrrrrrrrrrrrrrrrrrrrrrrrrrrrrrrrrrrrrrrrrrrrrrrrrrrrrrrrrrrrrrrrrrrrr.")</f>
        <v>Hello yes numerous faces with the macif and all the time because of sinister and in addition non -responsible compensation at a discount and the mediocre remarks for removing and different versions at each calls which end with resiliations at chaques coup for alterations mdrrrrrrrrrrrrrrrrrrrrrrrrrrrrrrrrrrrrrrrrrrrrrrrrrrrrrrrrrrrrrrrrrrrrrrrr.</v>
      </c>
    </row>
    <row r="5658" ht="15.75" customHeight="1">
      <c r="A5658" s="1" t="s">
        <v>12583</v>
      </c>
      <c r="B5658" s="1" t="s">
        <v>12584</v>
      </c>
      <c r="C5658" s="1" t="s">
        <v>12585</v>
      </c>
      <c r="D5658" s="1" t="s">
        <v>12386</v>
      </c>
      <c r="E5658" s="1" t="s">
        <v>10</v>
      </c>
      <c r="F5658" s="1" t="str">
        <f>IFERROR(__xludf.DUMMYFUNCTION("GOOGLETRANSLATE(C5658,""fr"",""en"")"),"#VALUE!")</f>
        <v>#VALUE!</v>
      </c>
    </row>
    <row r="5659" ht="15.75" customHeight="1">
      <c r="A5659" s="1" t="s">
        <v>3496</v>
      </c>
      <c r="B5659" s="1" t="s">
        <v>12586</v>
      </c>
      <c r="C5659" s="1" t="s">
        <v>12587</v>
      </c>
      <c r="D5659" s="1" t="s">
        <v>12386</v>
      </c>
      <c r="E5659" s="1" t="s">
        <v>10</v>
      </c>
      <c r="F5659" s="1" t="str">
        <f>IFERROR(__xludf.DUMMYFUNCTION("GOOGLETRANSLATE(C5659,""fr"",""en"")"),"Very good insurance! The guarantees can be modulated according to needs. I needed to be helpless at home. Impeccable with the 0km option.
I therefore recommend this insurer with complete guarantees whether for housing or other")</f>
        <v>Very good insurance! The guarantees can be modulated according to needs. I needed to be helpless at home. Impeccable with the 0km option.
I therefore recommend this insurer with complete guarantees whether for housing or other</v>
      </c>
    </row>
    <row r="5660" ht="15.75" customHeight="1">
      <c r="A5660" s="1" t="s">
        <v>12588</v>
      </c>
      <c r="B5660" s="1" t="s">
        <v>12589</v>
      </c>
      <c r="C5660" s="1" t="s">
        <v>12590</v>
      </c>
      <c r="D5660" s="1" t="s">
        <v>12386</v>
      </c>
      <c r="E5660" s="1" t="s">
        <v>10</v>
      </c>
      <c r="F5660" s="1" t="str">
        <f>IFERROR(__xludf.DUMMYFUNCTION("GOOGLETRANSLATE(C5660,""fr"",""en"")"),"#VALUE!")</f>
        <v>#VALUE!</v>
      </c>
    </row>
    <row r="5661" ht="15.75" customHeight="1">
      <c r="A5661" s="1" t="s">
        <v>12591</v>
      </c>
      <c r="B5661" s="1" t="s">
        <v>12592</v>
      </c>
      <c r="C5661" s="1" t="s">
        <v>12593</v>
      </c>
      <c r="D5661" s="1" t="s">
        <v>12386</v>
      </c>
      <c r="E5661" s="1" t="s">
        <v>10</v>
      </c>
      <c r="F5661" s="1" t="str">
        <f>IFERROR(__xludf.DUMMYFUNCTION("GOOGLETRANSLATE(C5661,""fr"",""en"")"),"#VALUE!")</f>
        <v>#VALUE!</v>
      </c>
    </row>
    <row r="5662" ht="15.75" customHeight="1">
      <c r="A5662" s="1" t="s">
        <v>12594</v>
      </c>
      <c r="B5662" s="1" t="s">
        <v>12595</v>
      </c>
      <c r="C5662" s="1" t="s">
        <v>12596</v>
      </c>
      <c r="D5662" s="1" t="s">
        <v>12386</v>
      </c>
      <c r="E5662" s="1" t="s">
        <v>10</v>
      </c>
      <c r="F5662" s="1" t="str">
        <f>IFERROR(__xludf.DUMMYFUNCTION("GOOGLETRANSLATE(C5662,""fr"",""en"")"),"#VALUE!")</f>
        <v>#VALUE!</v>
      </c>
    </row>
    <row r="5663" ht="15.75" customHeight="1">
      <c r="A5663" s="1" t="s">
        <v>11467</v>
      </c>
      <c r="B5663" s="1" t="s">
        <v>3530</v>
      </c>
      <c r="C5663" s="1" t="s">
        <v>12597</v>
      </c>
      <c r="D5663" s="1" t="s">
        <v>12386</v>
      </c>
      <c r="E5663" s="1" t="s">
        <v>10</v>
      </c>
      <c r="F5663" s="1" t="str">
        <f>IFERROR(__xludf.DUMMYFUNCTION("GOOGLETRANSLATE(C5663,""fr"",""en"")"),"#VALUE!")</f>
        <v>#VALUE!</v>
      </c>
    </row>
    <row r="5664" ht="15.75" customHeight="1">
      <c r="A5664" s="1" t="s">
        <v>12158</v>
      </c>
      <c r="B5664" s="1" t="s">
        <v>12598</v>
      </c>
      <c r="C5664" s="1" t="s">
        <v>12599</v>
      </c>
      <c r="D5664" s="1" t="s">
        <v>12386</v>
      </c>
      <c r="E5664" s="1" t="s">
        <v>10</v>
      </c>
      <c r="F5664" s="1" t="str">
        <f>IFERROR(__xludf.DUMMYFUNCTION("GOOGLETRANSLATE(C5664,""fr"",""en"")"),"#VALUE!")</f>
        <v>#VALUE!</v>
      </c>
    </row>
    <row r="5665" ht="15.75" customHeight="1">
      <c r="A5665" s="1" t="s">
        <v>12600</v>
      </c>
      <c r="B5665" s="1" t="s">
        <v>3030</v>
      </c>
      <c r="C5665" s="1" t="s">
        <v>12601</v>
      </c>
      <c r="D5665" s="1" t="s">
        <v>12386</v>
      </c>
      <c r="E5665" s="1" t="s">
        <v>10</v>
      </c>
      <c r="F5665" s="1" t="str">
        <f>IFERROR(__xludf.DUMMYFUNCTION("GOOGLETRANSLATE(C5665,""fr"",""en"")"),"#VALUE!")</f>
        <v>#VALUE!</v>
      </c>
    </row>
    <row r="5666" ht="15.75" customHeight="1">
      <c r="A5666" s="1" t="s">
        <v>12600</v>
      </c>
      <c r="B5666" s="1" t="s">
        <v>12602</v>
      </c>
      <c r="C5666" s="1" t="s">
        <v>12603</v>
      </c>
      <c r="D5666" s="1" t="s">
        <v>12386</v>
      </c>
      <c r="E5666" s="1" t="s">
        <v>10</v>
      </c>
      <c r="F5666" s="1" t="str">
        <f>IFERROR(__xludf.DUMMYFUNCTION("GOOGLETRANSLATE(C5666,""fr"",""en"")"),"#VALUE!")</f>
        <v>#VALUE!</v>
      </c>
    </row>
    <row r="5667" ht="15.75" customHeight="1">
      <c r="A5667" s="1" t="s">
        <v>11146</v>
      </c>
      <c r="B5667" s="1" t="s">
        <v>12604</v>
      </c>
      <c r="C5667" s="1" t="s">
        <v>12605</v>
      </c>
      <c r="D5667" s="1" t="s">
        <v>12386</v>
      </c>
      <c r="E5667" s="1" t="s">
        <v>10</v>
      </c>
      <c r="F5667" s="1" t="str">
        <f>IFERROR(__xludf.DUMMYFUNCTION("GOOGLETRANSLATE(C5667,""fr"",""en"")"),"#VALUE!")</f>
        <v>#VALUE!</v>
      </c>
    </row>
    <row r="5668" ht="15.75" customHeight="1">
      <c r="A5668" s="1" t="s">
        <v>3543</v>
      </c>
      <c r="B5668" s="1" t="s">
        <v>12606</v>
      </c>
      <c r="C5668" s="1" t="s">
        <v>12607</v>
      </c>
      <c r="D5668" s="1" t="s">
        <v>12386</v>
      </c>
      <c r="E5668" s="1" t="s">
        <v>10</v>
      </c>
      <c r="F5668" s="1" t="str">
        <f>IFERROR(__xludf.DUMMYFUNCTION("GOOGLETRANSLATE(C5668,""fr"",""en"")"),"#VALUE!")</f>
        <v>#VALUE!</v>
      </c>
    </row>
    <row r="5669" ht="15.75" customHeight="1">
      <c r="A5669" s="1" t="s">
        <v>11149</v>
      </c>
      <c r="B5669" s="1" t="s">
        <v>12608</v>
      </c>
      <c r="C5669" s="1" t="s">
        <v>12609</v>
      </c>
      <c r="D5669" s="1" t="s">
        <v>12386</v>
      </c>
      <c r="E5669" s="1" t="s">
        <v>10</v>
      </c>
      <c r="F5669" s="1" t="str">
        <f>IFERROR(__xludf.DUMMYFUNCTION("GOOGLETRANSLATE(C5669,""fr"",""en"")"),"#VALUE!")</f>
        <v>#VALUE!</v>
      </c>
    </row>
    <row r="5670" ht="15.75" customHeight="1">
      <c r="A5670" s="1" t="s">
        <v>12610</v>
      </c>
      <c r="B5670" s="1" t="s">
        <v>12611</v>
      </c>
      <c r="C5670" s="1" t="s">
        <v>12612</v>
      </c>
      <c r="D5670" s="1" t="s">
        <v>12386</v>
      </c>
      <c r="E5670" s="1" t="s">
        <v>10</v>
      </c>
      <c r="F5670" s="1" t="str">
        <f>IFERROR(__xludf.DUMMYFUNCTION("GOOGLETRANSLATE(C5670,""fr"",""en"")"),"#VALUE!")</f>
        <v>#VALUE!</v>
      </c>
    </row>
    <row r="5671" ht="15.75" customHeight="1">
      <c r="A5671" s="1" t="s">
        <v>3549</v>
      </c>
      <c r="B5671" s="1" t="s">
        <v>12613</v>
      </c>
      <c r="C5671" s="1" t="s">
        <v>12614</v>
      </c>
      <c r="D5671" s="1" t="s">
        <v>12386</v>
      </c>
      <c r="E5671" s="1" t="s">
        <v>10</v>
      </c>
      <c r="F5671" s="1" t="str">
        <f>IFERROR(__xludf.DUMMYFUNCTION("GOOGLETRANSLATE(C5671,""fr"",""en"")"),"#VALUE!")</f>
        <v>#VALUE!</v>
      </c>
    </row>
    <row r="5672" ht="15.75" customHeight="1">
      <c r="A5672" s="1" t="s">
        <v>12615</v>
      </c>
      <c r="B5672" s="1" t="s">
        <v>12616</v>
      </c>
      <c r="C5672" s="1" t="s">
        <v>12617</v>
      </c>
      <c r="D5672" s="1" t="s">
        <v>12386</v>
      </c>
      <c r="E5672" s="1" t="s">
        <v>10</v>
      </c>
      <c r="F5672" s="1" t="str">
        <f>IFERROR(__xludf.DUMMYFUNCTION("GOOGLETRANSLATE(C5672,""fr"",""en"")"),"#VALUE!")</f>
        <v>#VALUE!</v>
      </c>
    </row>
    <row r="5673" ht="15.75" customHeight="1">
      <c r="A5673" s="1" t="s">
        <v>8877</v>
      </c>
      <c r="B5673" s="1" t="s">
        <v>12618</v>
      </c>
      <c r="C5673" s="1" t="s">
        <v>12619</v>
      </c>
      <c r="D5673" s="1" t="s">
        <v>12386</v>
      </c>
      <c r="E5673" s="1" t="s">
        <v>10</v>
      </c>
      <c r="F5673" s="1" t="str">
        <f>IFERROR(__xludf.DUMMYFUNCTION("GOOGLETRANSLATE(C5673,""fr"",""en"")"),"#VALUE!")</f>
        <v>#VALUE!</v>
      </c>
    </row>
    <row r="5674" ht="15.75" customHeight="1">
      <c r="A5674" s="1" t="s">
        <v>8883</v>
      </c>
      <c r="B5674" s="1" t="s">
        <v>12620</v>
      </c>
      <c r="C5674" s="1" t="s">
        <v>12621</v>
      </c>
      <c r="D5674" s="1" t="s">
        <v>12386</v>
      </c>
      <c r="E5674" s="1" t="s">
        <v>10</v>
      </c>
      <c r="F5674" s="1" t="str">
        <f>IFERROR(__xludf.DUMMYFUNCTION("GOOGLETRANSLATE(C5674,""fr"",""en"")"),"#VALUE!")</f>
        <v>#VALUE!</v>
      </c>
    </row>
    <row r="5675" ht="15.75" customHeight="1">
      <c r="A5675" s="1" t="s">
        <v>3601</v>
      </c>
      <c r="B5675" s="1" t="s">
        <v>12622</v>
      </c>
      <c r="C5675" s="1" t="s">
        <v>12623</v>
      </c>
      <c r="D5675" s="1" t="s">
        <v>12386</v>
      </c>
      <c r="E5675" s="1" t="s">
        <v>10</v>
      </c>
      <c r="F5675" s="1" t="str">
        <f>IFERROR(__xludf.DUMMYFUNCTION("GOOGLETRANSLATE(C5675,""fr"",""en"")"),"#VALUE!")</f>
        <v>#VALUE!</v>
      </c>
    </row>
    <row r="5676" ht="15.75" customHeight="1">
      <c r="A5676" s="1" t="s">
        <v>12181</v>
      </c>
      <c r="B5676" s="1" t="s">
        <v>12624</v>
      </c>
      <c r="C5676" s="1" t="s">
        <v>12625</v>
      </c>
      <c r="D5676" s="1" t="s">
        <v>12386</v>
      </c>
      <c r="E5676" s="1" t="s">
        <v>10</v>
      </c>
      <c r="F5676" s="1" t="str">
        <f>IFERROR(__xludf.DUMMYFUNCTION("GOOGLETRANSLATE(C5676,""fr"",""en"")"),"#VALUE!")</f>
        <v>#VALUE!</v>
      </c>
    </row>
    <row r="5677" ht="15.75" customHeight="1">
      <c r="A5677" s="1" t="s">
        <v>12626</v>
      </c>
      <c r="B5677" s="1" t="s">
        <v>12627</v>
      </c>
      <c r="C5677" s="1" t="s">
        <v>12628</v>
      </c>
      <c r="D5677" s="1" t="s">
        <v>12386</v>
      </c>
      <c r="E5677" s="1" t="s">
        <v>10</v>
      </c>
      <c r="F5677" s="1" t="str">
        <f>IFERROR(__xludf.DUMMYFUNCTION("GOOGLETRANSLATE(C5677,""fr"",""en"")"),"#VALUE!")</f>
        <v>#VALUE!</v>
      </c>
    </row>
    <row r="5678" ht="15.75" customHeight="1">
      <c r="A5678" s="1" t="s">
        <v>3616</v>
      </c>
      <c r="B5678" s="1" t="s">
        <v>12629</v>
      </c>
      <c r="C5678" s="1" t="s">
        <v>12630</v>
      </c>
      <c r="D5678" s="1" t="s">
        <v>12386</v>
      </c>
      <c r="E5678" s="1" t="s">
        <v>10</v>
      </c>
      <c r="F5678" s="1" t="str">
        <f>IFERROR(__xludf.DUMMYFUNCTION("GOOGLETRANSLATE(C5678,""fr"",""en"")"),"#VALUE!")</f>
        <v>#VALUE!</v>
      </c>
    </row>
    <row r="5679" ht="15.75" customHeight="1">
      <c r="A5679" s="1" t="s">
        <v>12631</v>
      </c>
      <c r="B5679" s="1" t="s">
        <v>12632</v>
      </c>
      <c r="C5679" s="1" t="s">
        <v>12633</v>
      </c>
      <c r="D5679" s="1" t="s">
        <v>12386</v>
      </c>
      <c r="E5679" s="1" t="s">
        <v>10</v>
      </c>
      <c r="F5679" s="1" t="str">
        <f>IFERROR(__xludf.DUMMYFUNCTION("GOOGLETRANSLATE(C5679,""fr"",""en"")"),"#VALUE!")</f>
        <v>#VALUE!</v>
      </c>
    </row>
    <row r="5680" ht="15.75" customHeight="1">
      <c r="A5680" s="1" t="s">
        <v>12634</v>
      </c>
      <c r="B5680" s="1" t="s">
        <v>12635</v>
      </c>
      <c r="C5680" s="1" t="s">
        <v>12636</v>
      </c>
      <c r="D5680" s="1" t="s">
        <v>12386</v>
      </c>
      <c r="E5680" s="1" t="s">
        <v>10</v>
      </c>
      <c r="F5680" s="1" t="str">
        <f>IFERROR(__xludf.DUMMYFUNCTION("GOOGLETRANSLATE(C5680,""fr"",""en"")"),"#VALUE!")</f>
        <v>#VALUE!</v>
      </c>
    </row>
    <row r="5681" ht="15.75" customHeight="1">
      <c r="A5681" s="1" t="s">
        <v>11502</v>
      </c>
      <c r="B5681" s="1" t="s">
        <v>12637</v>
      </c>
      <c r="C5681" s="1" t="s">
        <v>12638</v>
      </c>
      <c r="D5681" s="1" t="s">
        <v>12386</v>
      </c>
      <c r="E5681" s="1" t="s">
        <v>10</v>
      </c>
      <c r="F5681" s="1" t="str">
        <f>IFERROR(__xludf.DUMMYFUNCTION("GOOGLETRANSLATE(C5681,""fr"",""en"")"),"To flee!!! Customer service and incompetent file managers We are there that to pay the deadlines and when a claim occurs this insurance finds a way to drag your file or to refuse the compensation provided for the terms of the my lawyer's contract is curre"&amp;"ntly being entered the Tribunal de grande instance because only way to obtain my compensation for 5 years that I am a customer in the with more than 5 contracts no consideration by this insurance in bad faith which only thinks their interest and leaves yo"&amp;"u in difficulty.")</f>
        <v>To flee!!! Customer service and incompetent file managers We are there that to pay the deadlines and when a claim occurs this insurance finds a way to drag your file or to refuse the compensation provided for the terms of the my lawyer's contract is currently being entered the Tribunal de grande instance because only way to obtain my compensation for 5 years that I am a customer in the with more than 5 contracts no consideration by this insurance in bad faith which only thinks their interest and leaves you in difficulty.</v>
      </c>
    </row>
    <row r="5682" ht="15.75" customHeight="1">
      <c r="A5682" s="1" t="s">
        <v>12639</v>
      </c>
      <c r="B5682" s="1" t="s">
        <v>12640</v>
      </c>
      <c r="C5682" s="1" t="s">
        <v>12641</v>
      </c>
      <c r="D5682" s="1" t="s">
        <v>12386</v>
      </c>
      <c r="E5682" s="1" t="s">
        <v>10</v>
      </c>
      <c r="F5682" s="1" t="str">
        <f>IFERROR(__xludf.DUMMYFUNCTION("GOOGLETRANSLATE(C5682,""fr"",""en"")"),"#VALUE!")</f>
        <v>#VALUE!</v>
      </c>
    </row>
    <row r="5683" ht="15.75" customHeight="1">
      <c r="A5683" s="1" t="s">
        <v>12642</v>
      </c>
      <c r="B5683" s="1" t="s">
        <v>12643</v>
      </c>
      <c r="C5683" s="1" t="s">
        <v>12644</v>
      </c>
      <c r="D5683" s="1" t="s">
        <v>12386</v>
      </c>
      <c r="E5683" s="1" t="s">
        <v>10</v>
      </c>
      <c r="F5683" s="1" t="str">
        <f>IFERROR(__xludf.DUMMYFUNCTION("GOOGLETRANSLATE(C5683,""fr"",""en"")"),"#VALUE!")</f>
        <v>#VALUE!</v>
      </c>
    </row>
    <row r="5684" ht="15.75" customHeight="1">
      <c r="A5684" s="1" t="s">
        <v>12645</v>
      </c>
      <c r="B5684" s="1" t="s">
        <v>12646</v>
      </c>
      <c r="C5684" s="1" t="s">
        <v>12647</v>
      </c>
      <c r="D5684" s="1" t="s">
        <v>12386</v>
      </c>
      <c r="E5684" s="1" t="s">
        <v>10</v>
      </c>
      <c r="F5684" s="1" t="str">
        <f>IFERROR(__xludf.DUMMYFUNCTION("GOOGLETRANSLATE(C5684,""fr"",""en"")"),"#VALUE!")</f>
        <v>#VALUE!</v>
      </c>
    </row>
    <row r="5685" ht="15.75" customHeight="1">
      <c r="A5685" s="1" t="s">
        <v>3661</v>
      </c>
      <c r="B5685" s="1" t="s">
        <v>12648</v>
      </c>
      <c r="C5685" s="1" t="s">
        <v>12649</v>
      </c>
      <c r="D5685" s="1" t="s">
        <v>12386</v>
      </c>
      <c r="E5685" s="1" t="s">
        <v>10</v>
      </c>
      <c r="F5685" s="1" t="str">
        <f>IFERROR(__xludf.DUMMYFUNCTION("GOOGLETRANSLATE(C5685,""fr"",""en"")"),"#VALUE!")</f>
        <v>#VALUE!</v>
      </c>
    </row>
    <row r="5686" ht="15.75" customHeight="1">
      <c r="A5686" s="1" t="s">
        <v>12650</v>
      </c>
      <c r="B5686" s="1" t="s">
        <v>12651</v>
      </c>
      <c r="C5686" s="1" t="s">
        <v>12652</v>
      </c>
      <c r="D5686" s="1" t="s">
        <v>12386</v>
      </c>
      <c r="E5686" s="1" t="s">
        <v>10</v>
      </c>
      <c r="F5686" s="1" t="str">
        <f>IFERROR(__xludf.DUMMYFUNCTION("GOOGLETRANSLATE(C5686,""fr"",""en"")"),"#VALUE!")</f>
        <v>#VALUE!</v>
      </c>
    </row>
    <row r="5687" ht="15.75" customHeight="1">
      <c r="A5687" s="1" t="s">
        <v>12653</v>
      </c>
      <c r="B5687" s="1" t="s">
        <v>12654</v>
      </c>
      <c r="C5687" s="1" t="s">
        <v>12655</v>
      </c>
      <c r="D5687" s="1" t="s">
        <v>12386</v>
      </c>
      <c r="E5687" s="1" t="s">
        <v>10</v>
      </c>
      <c r="F5687" s="1" t="str">
        <f>IFERROR(__xludf.DUMMYFUNCTION("GOOGLETRANSLATE(C5687,""fr"",""en"")"),"#VALUE!")</f>
        <v>#VALUE!</v>
      </c>
    </row>
    <row r="5688" ht="15.75" customHeight="1">
      <c r="A5688" s="1" t="s">
        <v>10661</v>
      </c>
      <c r="B5688" s="1" t="s">
        <v>12656</v>
      </c>
      <c r="C5688" s="1" t="s">
        <v>12657</v>
      </c>
      <c r="D5688" s="1" t="s">
        <v>12386</v>
      </c>
      <c r="E5688" s="1" t="s">
        <v>10</v>
      </c>
      <c r="F5688" s="1" t="str">
        <f>IFERROR(__xludf.DUMMYFUNCTION("GOOGLETRANSLATE(C5688,""fr"",""en"")"),"#VALUE!")</f>
        <v>#VALUE!</v>
      </c>
    </row>
    <row r="5689" ht="15.75" customHeight="1">
      <c r="A5689" s="1" t="s">
        <v>12658</v>
      </c>
      <c r="B5689" s="1" t="s">
        <v>12659</v>
      </c>
      <c r="C5689" s="1" t="s">
        <v>12660</v>
      </c>
      <c r="D5689" s="1" t="s">
        <v>12386</v>
      </c>
      <c r="E5689" s="1" t="s">
        <v>10</v>
      </c>
      <c r="F5689" s="1" t="str">
        <f>IFERROR(__xludf.DUMMYFUNCTION("GOOGLETRANSLATE(C5689,""fr"",""en"")"),"#VALUE!")</f>
        <v>#VALUE!</v>
      </c>
    </row>
    <row r="5690" ht="15.75" customHeight="1">
      <c r="A5690" s="1" t="s">
        <v>12661</v>
      </c>
      <c r="B5690" s="1" t="s">
        <v>12662</v>
      </c>
      <c r="C5690" s="1" t="s">
        <v>12663</v>
      </c>
      <c r="D5690" s="1" t="s">
        <v>12386</v>
      </c>
      <c r="E5690" s="1" t="s">
        <v>10</v>
      </c>
      <c r="F5690" s="1" t="str">
        <f>IFERROR(__xludf.DUMMYFUNCTION("GOOGLETRANSLATE(C5690,""fr"",""en"")"),"#VALUE!")</f>
        <v>#VALUE!</v>
      </c>
    </row>
    <row r="5691" ht="15.75" customHeight="1">
      <c r="A5691" s="1" t="s">
        <v>11524</v>
      </c>
      <c r="B5691" s="1" t="s">
        <v>12664</v>
      </c>
      <c r="C5691" s="1" t="s">
        <v>12665</v>
      </c>
      <c r="D5691" s="1" t="s">
        <v>12386</v>
      </c>
      <c r="E5691" s="1" t="s">
        <v>10</v>
      </c>
      <c r="F5691" s="1" t="str">
        <f>IFERROR(__xludf.DUMMYFUNCTION("GOOGLETRANSLATE(C5691,""fr"",""en"")"),"#VALUE!")</f>
        <v>#VALUE!</v>
      </c>
    </row>
    <row r="5692" ht="15.75" customHeight="1">
      <c r="A5692" s="1" t="s">
        <v>12666</v>
      </c>
      <c r="B5692" s="1" t="s">
        <v>12667</v>
      </c>
      <c r="C5692" s="1" t="s">
        <v>12668</v>
      </c>
      <c r="D5692" s="1" t="s">
        <v>12386</v>
      </c>
      <c r="E5692" s="1" t="s">
        <v>10</v>
      </c>
      <c r="F5692" s="1" t="str">
        <f>IFERROR(__xludf.DUMMYFUNCTION("GOOGLETRANSLATE(C5692,""fr"",""en"")"),"#VALUE!")</f>
        <v>#VALUE!</v>
      </c>
    </row>
    <row r="5693" ht="15.75" customHeight="1">
      <c r="A5693" s="1" t="s">
        <v>3741</v>
      </c>
      <c r="B5693" s="1" t="s">
        <v>12669</v>
      </c>
      <c r="C5693" s="1" t="s">
        <v>12670</v>
      </c>
      <c r="D5693" s="1" t="s">
        <v>12386</v>
      </c>
      <c r="E5693" s="1" t="s">
        <v>10</v>
      </c>
      <c r="F5693" s="1" t="str">
        <f>IFERROR(__xludf.DUMMYFUNCTION("GOOGLETRANSLATE(C5693,""fr"",""en"")"),"#VALUE!")</f>
        <v>#VALUE!</v>
      </c>
    </row>
    <row r="5694" ht="15.75" customHeight="1">
      <c r="A5694" s="1" t="s">
        <v>12671</v>
      </c>
      <c r="B5694" s="1" t="s">
        <v>12672</v>
      </c>
      <c r="C5694" s="1" t="s">
        <v>12673</v>
      </c>
      <c r="D5694" s="1" t="s">
        <v>12386</v>
      </c>
      <c r="E5694" s="1" t="s">
        <v>10</v>
      </c>
      <c r="F5694" s="1" t="str">
        <f>IFERROR(__xludf.DUMMYFUNCTION("GOOGLETRANSLATE(C5694,""fr"",""en"")"),"Hello Madame Monsieur I have been with you for 10 years No accident I have a home contract and 2 car contracts indeed on 12/11/18 my boy had an accident a refusal of priority on a road to double sense of the opposing party The observation The person to ch"&amp;"eck the breakage 13 and 15 which means that he and well in wrong at 100 from our side we have ticks any breakage we are answered at the agency or I have deposited the observation that I will be 50/50 Cause of the sketch badly do we even try to offer a ban"&amp;"k account to my boys at the agency of Moissy Cramayel I am really in disregarding my son to avoid a frontal shock the opposing part and very in wrong at 100% I am talking about drawing The more we and on 10/26/18 I have called your platform several times "&amp;"I come across really unpleasant people I have a hurry to have the result to change your insurance")</f>
        <v>Hello Madame Monsieur I have been with you for 10 years No accident I have a home contract and 2 car contracts indeed on 12/11/18 my boy had an accident a refusal of priority on a road to double sense of the opposing party The observation The person to check the breakage 13 and 15 which means that he and well in wrong at 100 from our side we have ticks any breakage we are answered at the agency or I have deposited the observation that I will be 50/50 Cause of the sketch badly do we even try to offer a bank account to my boys at the agency of Moissy Cramayel I am really in disregarding my son to avoid a frontal shock the opposing part and very in wrong at 100% I am talking about drawing The more we and on 10/26/18 I have called your platform several times I come across really unpleasant people I have a hurry to have the result to change your insurance</v>
      </c>
    </row>
    <row r="5695" ht="15.75" customHeight="1">
      <c r="A5695" s="1" t="s">
        <v>9019</v>
      </c>
      <c r="B5695" s="1" t="s">
        <v>12674</v>
      </c>
      <c r="C5695" s="1" t="s">
        <v>12675</v>
      </c>
      <c r="D5695" s="1" t="s">
        <v>12386</v>
      </c>
      <c r="E5695" s="1" t="s">
        <v>10</v>
      </c>
      <c r="F5695" s="1" t="str">
        <f>IFERROR(__xludf.DUMMYFUNCTION("GOOGLETRANSLATE(C5695,""fr"",""en"")"),"#VALUE!")</f>
        <v>#VALUE!</v>
      </c>
    </row>
    <row r="5696" ht="15.75" customHeight="1">
      <c r="A5696" s="1" t="s">
        <v>3781</v>
      </c>
      <c r="B5696" s="1" t="s">
        <v>12676</v>
      </c>
      <c r="C5696" s="1" t="s">
        <v>12677</v>
      </c>
      <c r="D5696" s="1" t="s">
        <v>12386</v>
      </c>
      <c r="E5696" s="1" t="s">
        <v>10</v>
      </c>
      <c r="F5696" s="1" t="str">
        <f>IFERROR(__xludf.DUMMYFUNCTION("GOOGLETRANSLATE(C5696,""fr"",""en"")"),"#VALUE!")</f>
        <v>#VALUE!</v>
      </c>
    </row>
    <row r="5697" ht="15.75" customHeight="1">
      <c r="A5697" s="1" t="s">
        <v>12678</v>
      </c>
      <c r="B5697" s="1" t="s">
        <v>12679</v>
      </c>
      <c r="C5697" s="1" t="s">
        <v>12680</v>
      </c>
      <c r="D5697" s="1" t="s">
        <v>12386</v>
      </c>
      <c r="E5697" s="1" t="s">
        <v>10</v>
      </c>
      <c r="F5697" s="1" t="str">
        <f>IFERROR(__xludf.DUMMYFUNCTION("GOOGLETRANSLATE(C5697,""fr"",""en"")"),"Customer for 40 years, change of region from north to south and in addition when arriving in the south of car change. I can tell you that loyalty no longer pays. I pay more for a Peugeot 208 than for a Peugeot 2008")</f>
        <v>Customer for 40 years, change of region from north to south and in addition when arriving in the south of car change. I can tell you that loyalty no longer pays. I pay more for a Peugeot 208 than for a Peugeot 2008</v>
      </c>
    </row>
    <row r="5698" ht="15.75" customHeight="1">
      <c r="A5698" s="1" t="s">
        <v>12227</v>
      </c>
      <c r="B5698" s="1" t="s">
        <v>12681</v>
      </c>
      <c r="C5698" s="1" t="s">
        <v>12682</v>
      </c>
      <c r="D5698" s="1" t="s">
        <v>12386</v>
      </c>
      <c r="E5698" s="1" t="s">
        <v>10</v>
      </c>
      <c r="F5698" s="1" t="str">
        <f>IFERROR(__xludf.DUMMYFUNCTION("GOOGLETRANSLATE(C5698,""fr"",""en"")"),"#VALUE!")</f>
        <v>#VALUE!</v>
      </c>
    </row>
    <row r="5699" ht="15.75" customHeight="1">
      <c r="A5699" s="1" t="s">
        <v>12227</v>
      </c>
      <c r="B5699" s="1" t="s">
        <v>12683</v>
      </c>
      <c r="C5699" s="1" t="s">
        <v>12684</v>
      </c>
      <c r="D5699" s="1" t="s">
        <v>12386</v>
      </c>
      <c r="E5699" s="1" t="s">
        <v>10</v>
      </c>
      <c r="F5699" s="1" t="str">
        <f>IFERROR(__xludf.DUMMYFUNCTION("GOOGLETRANSLATE(C5699,""fr"",""en"")"),"#VALUE!")</f>
        <v>#VALUE!</v>
      </c>
    </row>
    <row r="5700" ht="15.75" customHeight="1">
      <c r="A5700" s="1" t="s">
        <v>9034</v>
      </c>
      <c r="B5700" s="1" t="s">
        <v>12685</v>
      </c>
      <c r="C5700" s="1" t="s">
        <v>12686</v>
      </c>
      <c r="D5700" s="1" t="s">
        <v>12386</v>
      </c>
      <c r="E5700" s="1" t="s">
        <v>10</v>
      </c>
      <c r="F5700" s="1" t="str">
        <f>IFERROR(__xludf.DUMMYFUNCTION("GOOGLETRANSLATE(C5700,""fr"",""en"")"),"#VALUE!")</f>
        <v>#VALUE!</v>
      </c>
    </row>
    <row r="5701" ht="15.75" customHeight="1">
      <c r="A5701" s="1" t="s">
        <v>9037</v>
      </c>
      <c r="B5701" s="1" t="s">
        <v>12687</v>
      </c>
      <c r="C5701" s="1" t="s">
        <v>12688</v>
      </c>
      <c r="D5701" s="1" t="s">
        <v>12386</v>
      </c>
      <c r="E5701" s="1" t="s">
        <v>10</v>
      </c>
      <c r="F5701" s="1" t="str">
        <f>IFERROR(__xludf.DUMMYFUNCTION("GOOGLETRANSLATE(C5701,""fr"",""en"")"),"#VALUE!")</f>
        <v>#VALUE!</v>
      </c>
    </row>
    <row r="5702" ht="15.75" customHeight="1">
      <c r="A5702" s="1" t="s">
        <v>3799</v>
      </c>
      <c r="B5702" s="1" t="s">
        <v>12689</v>
      </c>
      <c r="C5702" s="1" t="s">
        <v>12690</v>
      </c>
      <c r="D5702" s="1" t="s">
        <v>12386</v>
      </c>
      <c r="E5702" s="1" t="s">
        <v>10</v>
      </c>
      <c r="F5702" s="1" t="str">
        <f>IFERROR(__xludf.DUMMYFUNCTION("GOOGLETRANSLATE(C5702,""fr"",""en"")"),"#VALUE!")</f>
        <v>#VALUE!</v>
      </c>
    </row>
    <row r="5703" ht="15.75" customHeight="1">
      <c r="A5703" s="1" t="s">
        <v>9047</v>
      </c>
      <c r="B5703" s="1" t="s">
        <v>12691</v>
      </c>
      <c r="C5703" s="1" t="s">
        <v>12692</v>
      </c>
      <c r="D5703" s="1" t="s">
        <v>12386</v>
      </c>
      <c r="E5703" s="1" t="s">
        <v>10</v>
      </c>
      <c r="F5703" s="1" t="str">
        <f>IFERROR(__xludf.DUMMYFUNCTION("GOOGLETRANSLATE(C5703,""fr"",""en"")"),"#VALUE!")</f>
        <v>#VALUE!</v>
      </c>
    </row>
    <row r="5704" ht="15.75" customHeight="1">
      <c r="A5704" s="1" t="s">
        <v>3828</v>
      </c>
      <c r="B5704" s="1" t="s">
        <v>12693</v>
      </c>
      <c r="C5704" s="1" t="s">
        <v>12694</v>
      </c>
      <c r="D5704" s="1" t="s">
        <v>12386</v>
      </c>
      <c r="E5704" s="1" t="s">
        <v>10</v>
      </c>
      <c r="F5704" s="1" t="str">
        <f>IFERROR(__xludf.DUMMYFUNCTION("GOOGLETRANSLATE(C5704,""fr"",""en"")"),"#VALUE!")</f>
        <v>#VALUE!</v>
      </c>
    </row>
    <row r="5705" ht="15.75" customHeight="1">
      <c r="A5705" s="1" t="s">
        <v>12695</v>
      </c>
      <c r="B5705" s="1" t="s">
        <v>12696</v>
      </c>
      <c r="C5705" s="1" t="s">
        <v>12697</v>
      </c>
      <c r="D5705" s="1" t="s">
        <v>12386</v>
      </c>
      <c r="E5705" s="1" t="s">
        <v>10</v>
      </c>
      <c r="F5705" s="1" t="str">
        <f>IFERROR(__xludf.DUMMYFUNCTION("GOOGLETRANSLATE(C5705,""fr"",""en"")"),"#VALUE!")</f>
        <v>#VALUE!</v>
      </c>
    </row>
    <row r="5706" ht="15.75" customHeight="1">
      <c r="A5706" s="1" t="s">
        <v>11007</v>
      </c>
      <c r="B5706" s="1" t="s">
        <v>12698</v>
      </c>
      <c r="C5706" s="1" t="s">
        <v>12699</v>
      </c>
      <c r="D5706" s="1" t="s">
        <v>12386</v>
      </c>
      <c r="E5706" s="1" t="s">
        <v>10</v>
      </c>
      <c r="F5706" s="1" t="str">
        <f>IFERROR(__xludf.DUMMYFUNCTION("GOOGLETRANSLATE(C5706,""fr"",""en"")"),"#VALUE!")</f>
        <v>#VALUE!</v>
      </c>
    </row>
    <row r="5707" ht="15.75" customHeight="1">
      <c r="A5707" s="1" t="s">
        <v>3837</v>
      </c>
      <c r="B5707" s="1" t="s">
        <v>12700</v>
      </c>
      <c r="C5707" s="1" t="s">
        <v>12701</v>
      </c>
      <c r="D5707" s="1" t="s">
        <v>12386</v>
      </c>
      <c r="E5707" s="1" t="s">
        <v>10</v>
      </c>
      <c r="F5707" s="1" t="str">
        <f>IFERROR(__xludf.DUMMYFUNCTION("GOOGLETRANSLATE(C5707,""fr"",""en"")"),"#VALUE!")</f>
        <v>#VALUE!</v>
      </c>
    </row>
    <row r="5708" ht="15.75" customHeight="1">
      <c r="A5708" s="1" t="s">
        <v>12702</v>
      </c>
      <c r="B5708" s="1" t="s">
        <v>12703</v>
      </c>
      <c r="C5708" s="1" t="s">
        <v>12704</v>
      </c>
      <c r="D5708" s="1" t="s">
        <v>12386</v>
      </c>
      <c r="E5708" s="1" t="s">
        <v>10</v>
      </c>
      <c r="F5708" s="1" t="str">
        <f>IFERROR(__xludf.DUMMYFUNCTION("GOOGLETRANSLATE(C5708,""fr"",""en"")"),"#VALUE!")</f>
        <v>#VALUE!</v>
      </c>
    </row>
    <row r="5709" ht="15.75" customHeight="1">
      <c r="A5709" s="1" t="s">
        <v>9113</v>
      </c>
      <c r="B5709" s="1" t="s">
        <v>12705</v>
      </c>
      <c r="C5709" s="1" t="s">
        <v>12706</v>
      </c>
      <c r="D5709" s="1" t="s">
        <v>12386</v>
      </c>
      <c r="E5709" s="1" t="s">
        <v>10</v>
      </c>
      <c r="F5709" s="1" t="str">
        <f>IFERROR(__xludf.DUMMYFUNCTION("GOOGLETRANSLATE(C5709,""fr"",""en"")"),"#VALUE!")</f>
        <v>#VALUE!</v>
      </c>
    </row>
    <row r="5710" ht="15.75" customHeight="1">
      <c r="A5710" s="1" t="s">
        <v>9135</v>
      </c>
      <c r="B5710" s="1" t="s">
        <v>12707</v>
      </c>
      <c r="C5710" s="1" t="s">
        <v>12708</v>
      </c>
      <c r="D5710" s="1" t="s">
        <v>12386</v>
      </c>
      <c r="E5710" s="1" t="s">
        <v>10</v>
      </c>
      <c r="F5710" s="1" t="str">
        <f>IFERROR(__xludf.DUMMYFUNCTION("GOOGLETRANSLATE(C5710,""fr"",""en"")"),"#VALUE!")</f>
        <v>#VALUE!</v>
      </c>
    </row>
    <row r="5711" ht="15.75" customHeight="1">
      <c r="A5711" s="1" t="s">
        <v>12709</v>
      </c>
      <c r="B5711" s="1" t="s">
        <v>12710</v>
      </c>
      <c r="C5711" s="1" t="s">
        <v>12711</v>
      </c>
      <c r="D5711" s="1" t="s">
        <v>12386</v>
      </c>
      <c r="E5711" s="1" t="s">
        <v>10</v>
      </c>
      <c r="F5711" s="1" t="str">
        <f>IFERROR(__xludf.DUMMYFUNCTION("GOOGLETRANSLATE(C5711,""fr"",""en"")"),"#VALUE!")</f>
        <v>#VALUE!</v>
      </c>
    </row>
    <row r="5712" ht="15.75" customHeight="1">
      <c r="A5712" s="1" t="s">
        <v>10306</v>
      </c>
      <c r="B5712" s="1" t="s">
        <v>12712</v>
      </c>
      <c r="C5712" s="1" t="s">
        <v>12713</v>
      </c>
      <c r="D5712" s="1" t="s">
        <v>12386</v>
      </c>
      <c r="E5712" s="1" t="s">
        <v>10</v>
      </c>
      <c r="F5712" s="1" t="str">
        <f>IFERROR(__xludf.DUMMYFUNCTION("GOOGLETRANSLATE(C5712,""fr"",""en"")"),"#VALUE!")</f>
        <v>#VALUE!</v>
      </c>
    </row>
    <row r="5713" ht="15.75" customHeight="1">
      <c r="A5713" s="1" t="s">
        <v>10309</v>
      </c>
      <c r="B5713" s="1" t="s">
        <v>12714</v>
      </c>
      <c r="C5713" s="1" t="s">
        <v>12715</v>
      </c>
      <c r="D5713" s="1" t="s">
        <v>12386</v>
      </c>
      <c r="E5713" s="1" t="s">
        <v>10</v>
      </c>
      <c r="F5713" s="1" t="str">
        <f>IFERROR(__xludf.DUMMYFUNCTION("GOOGLETRANSLATE(C5713,""fr"",""en"")"),"#VALUE!")</f>
        <v>#VALUE!</v>
      </c>
    </row>
    <row r="5714" ht="15.75" customHeight="1">
      <c r="A5714" s="1" t="s">
        <v>3878</v>
      </c>
      <c r="B5714" s="1" t="s">
        <v>12716</v>
      </c>
      <c r="C5714" s="1" t="s">
        <v>12717</v>
      </c>
      <c r="D5714" s="1" t="s">
        <v>12386</v>
      </c>
      <c r="E5714" s="1" t="s">
        <v>10</v>
      </c>
      <c r="F5714" s="1" t="str">
        <f>IFERROR(__xludf.DUMMYFUNCTION("GOOGLETRANSLATE(C5714,""fr"",""en"")"),"#VALUE!")</f>
        <v>#VALUE!</v>
      </c>
    </row>
    <row r="5715" ht="15.75" customHeight="1">
      <c r="A5715" s="1" t="s">
        <v>9153</v>
      </c>
      <c r="B5715" s="1" t="s">
        <v>12718</v>
      </c>
      <c r="C5715" s="1" t="s">
        <v>12719</v>
      </c>
      <c r="D5715" s="1" t="s">
        <v>12386</v>
      </c>
      <c r="E5715" s="1" t="s">
        <v>10</v>
      </c>
      <c r="F5715" s="1" t="str">
        <f>IFERROR(__xludf.DUMMYFUNCTION("GOOGLETRANSLATE(C5715,""fr"",""en"")"),"#VALUE!")</f>
        <v>#VALUE!</v>
      </c>
    </row>
    <row r="5716" ht="15.75" customHeight="1">
      <c r="A5716" s="1" t="s">
        <v>11971</v>
      </c>
      <c r="B5716" s="1" t="s">
        <v>12720</v>
      </c>
      <c r="C5716" s="1" t="s">
        <v>12721</v>
      </c>
      <c r="D5716" s="1" t="s">
        <v>12386</v>
      </c>
      <c r="E5716" s="1" t="s">
        <v>10</v>
      </c>
      <c r="F5716" s="1" t="str">
        <f>IFERROR(__xludf.DUMMYFUNCTION("GOOGLETRANSLATE(C5716,""fr"",""en"")"),"#VALUE!")</f>
        <v>#VALUE!</v>
      </c>
    </row>
    <row r="5717" ht="15.75" customHeight="1">
      <c r="A5717" s="1" t="s">
        <v>3895</v>
      </c>
      <c r="B5717" s="1" t="s">
        <v>12722</v>
      </c>
      <c r="C5717" s="1" t="s">
        <v>12723</v>
      </c>
      <c r="D5717" s="1" t="s">
        <v>12386</v>
      </c>
      <c r="E5717" s="1" t="s">
        <v>10</v>
      </c>
      <c r="F5717" s="1" t="str">
        <f>IFERROR(__xludf.DUMMYFUNCTION("GOOGLETRANSLATE(C5717,""fr"",""en"")"),"#VALUE!")</f>
        <v>#VALUE!</v>
      </c>
    </row>
    <row r="5718" ht="15.75" customHeight="1">
      <c r="A5718" s="1" t="s">
        <v>3895</v>
      </c>
      <c r="B5718" s="1" t="s">
        <v>12724</v>
      </c>
      <c r="C5718" s="1" t="s">
        <v>12725</v>
      </c>
      <c r="D5718" s="1" t="s">
        <v>12386</v>
      </c>
      <c r="E5718" s="1" t="s">
        <v>10</v>
      </c>
      <c r="F5718" s="1" t="str">
        <f>IFERROR(__xludf.DUMMYFUNCTION("GOOGLETRANSLATE(C5718,""fr"",""en"")"),"#VALUE!")</f>
        <v>#VALUE!</v>
      </c>
    </row>
    <row r="5719" ht="15.75" customHeight="1">
      <c r="A5719" s="1" t="s">
        <v>12726</v>
      </c>
      <c r="B5719" s="1" t="s">
        <v>12727</v>
      </c>
      <c r="C5719" s="1" t="s">
        <v>12728</v>
      </c>
      <c r="D5719" s="1" t="s">
        <v>12386</v>
      </c>
      <c r="E5719" s="1" t="s">
        <v>10</v>
      </c>
      <c r="F5719" s="1" t="str">
        <f>IFERROR(__xludf.DUMMYFUNCTION("GOOGLETRANSLATE(C5719,""fr"",""en"")"),"#VALUE!")</f>
        <v>#VALUE!</v>
      </c>
    </row>
    <row r="5720" ht="15.75" customHeight="1">
      <c r="A5720" s="1" t="s">
        <v>10319</v>
      </c>
      <c r="B5720" s="1" t="s">
        <v>12729</v>
      </c>
      <c r="C5720" s="1" t="s">
        <v>12730</v>
      </c>
      <c r="D5720" s="1" t="s">
        <v>12386</v>
      </c>
      <c r="E5720" s="1" t="s">
        <v>10</v>
      </c>
      <c r="F5720" s="1" t="str">
        <f>IFERROR(__xludf.DUMMYFUNCTION("GOOGLETRANSLATE(C5720,""fr"",""en"")"),"#VALUE!")</f>
        <v>#VALUE!</v>
      </c>
    </row>
    <row r="5721" ht="15.75" customHeight="1">
      <c r="A5721" s="1" t="s">
        <v>9184</v>
      </c>
      <c r="B5721" s="1" t="s">
        <v>12731</v>
      </c>
      <c r="C5721" s="1" t="s">
        <v>12732</v>
      </c>
      <c r="D5721" s="1" t="s">
        <v>12386</v>
      </c>
      <c r="E5721" s="1" t="s">
        <v>10</v>
      </c>
      <c r="F5721" s="1" t="str">
        <f>IFERROR(__xludf.DUMMYFUNCTION("GOOGLETRANSLATE(C5721,""fr"",""en"")"),"#VALUE!")</f>
        <v>#VALUE!</v>
      </c>
    </row>
    <row r="5722" ht="15.75" customHeight="1">
      <c r="A5722" s="1" t="s">
        <v>3912</v>
      </c>
      <c r="B5722" s="1" t="s">
        <v>12733</v>
      </c>
      <c r="C5722" s="1" t="s">
        <v>12734</v>
      </c>
      <c r="D5722" s="1" t="s">
        <v>12386</v>
      </c>
      <c r="E5722" s="1" t="s">
        <v>10</v>
      </c>
      <c r="F5722" s="1" t="str">
        <f>IFERROR(__xludf.DUMMYFUNCTION("GOOGLETRANSLATE(C5722,""fr"",""en"")"),"#VALUE!")</f>
        <v>#VALUE!</v>
      </c>
    </row>
    <row r="5723" ht="15.75" customHeight="1">
      <c r="A5723" s="1" t="s">
        <v>3915</v>
      </c>
      <c r="B5723" s="1" t="s">
        <v>12735</v>
      </c>
      <c r="C5723" s="1" t="s">
        <v>12736</v>
      </c>
      <c r="D5723" s="1" t="s">
        <v>12386</v>
      </c>
      <c r="E5723" s="1" t="s">
        <v>10</v>
      </c>
      <c r="F5723" s="1" t="str">
        <f>IFERROR(__xludf.DUMMYFUNCTION("GOOGLETRANSLATE(C5723,""fr"",""en"")"),"#VALUE!")</f>
        <v>#VALUE!</v>
      </c>
    </row>
    <row r="5724" ht="15.75" customHeight="1">
      <c r="A5724" s="1" t="s">
        <v>3915</v>
      </c>
      <c r="B5724" s="1" t="s">
        <v>12737</v>
      </c>
      <c r="C5724" s="1" t="s">
        <v>12738</v>
      </c>
      <c r="D5724" s="1" t="s">
        <v>12386</v>
      </c>
      <c r="E5724" s="1" t="s">
        <v>10</v>
      </c>
      <c r="F5724" s="1" t="str">
        <f>IFERROR(__xludf.DUMMYFUNCTION("GOOGLETRANSLATE(C5724,""fr"",""en"")"),"#VALUE!")</f>
        <v>#VALUE!</v>
      </c>
    </row>
    <row r="5725" ht="15.75" customHeight="1">
      <c r="A5725" s="1" t="s">
        <v>3915</v>
      </c>
      <c r="B5725" s="1" t="s">
        <v>12739</v>
      </c>
      <c r="C5725" s="1" t="s">
        <v>12740</v>
      </c>
      <c r="D5725" s="1" t="s">
        <v>12386</v>
      </c>
      <c r="E5725" s="1" t="s">
        <v>10</v>
      </c>
      <c r="F5725" s="1" t="str">
        <f>IFERROR(__xludf.DUMMYFUNCTION("GOOGLETRANSLATE(C5725,""fr"",""en"")"),"#VALUE!")</f>
        <v>#VALUE!</v>
      </c>
    </row>
    <row r="5726" ht="15.75" customHeight="1">
      <c r="A5726" s="1" t="s">
        <v>3936</v>
      </c>
      <c r="B5726" s="1" t="s">
        <v>12741</v>
      </c>
      <c r="C5726" s="1" t="s">
        <v>12742</v>
      </c>
      <c r="D5726" s="1" t="s">
        <v>12386</v>
      </c>
      <c r="E5726" s="1" t="s">
        <v>10</v>
      </c>
      <c r="F5726" s="1" t="str">
        <f>IFERROR(__xludf.DUMMYFUNCTION("GOOGLETRANSLATE(C5726,""fr"",""en"")"),"As long as there is no accident .... there are people.
Following a non -responsible disaster, there was no followed on the file. I had to restart them at each steps. Especially at the time of compensation!
Only the independent expert was good!
Followin"&amp;"g this non -responsible disaster involving the destruction of the vehicle (economically irreparable) it became the cross and the banner to record a new vehicle!
And be careful, if you have the misfortune to be wrong with the misfortune of postal code. It'"&amp;"s dead, you have to move to an agency to rectify if you want to ensure the said vehicle!
In short go your way, only the window is enticing.")</f>
        <v>As long as there is no accident .... there are people.
Following a non -responsible disaster, there was no followed on the file. I had to restart them at each steps. Especially at the time of compensation!
Only the independent expert was good!
Following this non -responsible disaster involving the destruction of the vehicle (economically irreparable) it became the cross and the banner to record a new vehicle!
And be careful, if you have the misfortune to be wrong with the misfortune of postal code. It's dead, you have to move to an agency to rectify if you want to ensure the said vehicle!
In short go your way, only the window is enticing.</v>
      </c>
    </row>
    <row r="5727" ht="15.75" customHeight="1">
      <c r="A5727" s="1" t="s">
        <v>12743</v>
      </c>
      <c r="B5727" s="1" t="s">
        <v>12744</v>
      </c>
      <c r="C5727" s="1" t="s">
        <v>12745</v>
      </c>
      <c r="D5727" s="1" t="s">
        <v>12386</v>
      </c>
      <c r="E5727" s="1" t="s">
        <v>10</v>
      </c>
      <c r="F5727" s="1" t="str">
        <f>IFERROR(__xludf.DUMMYFUNCTION("GOOGLETRANSLATE(C5727,""fr"",""en"")"),"#VALUE!")</f>
        <v>#VALUE!</v>
      </c>
    </row>
    <row r="5728" ht="15.75" customHeight="1">
      <c r="A5728" s="1" t="s">
        <v>10348</v>
      </c>
      <c r="B5728" s="1" t="s">
        <v>12746</v>
      </c>
      <c r="C5728" s="1" t="s">
        <v>12747</v>
      </c>
      <c r="D5728" s="1" t="s">
        <v>12386</v>
      </c>
      <c r="E5728" s="1" t="s">
        <v>10</v>
      </c>
      <c r="F5728" s="1" t="str">
        <f>IFERROR(__xludf.DUMMYFUNCTION("GOOGLETRANSLATE(C5728,""fr"",""en"")"),"#VALUE!")</f>
        <v>#VALUE!</v>
      </c>
    </row>
    <row r="5729" ht="15.75" customHeight="1">
      <c r="A5729" s="1" t="s">
        <v>11021</v>
      </c>
      <c r="B5729" s="1" t="s">
        <v>12748</v>
      </c>
      <c r="C5729" s="1" t="s">
        <v>12749</v>
      </c>
      <c r="D5729" s="1" t="s">
        <v>12386</v>
      </c>
      <c r="E5729" s="1" t="s">
        <v>10</v>
      </c>
      <c r="F5729" s="1" t="str">
        <f>IFERROR(__xludf.DUMMYFUNCTION("GOOGLETRANSLATE(C5729,""fr"",""en"")"),"#VALUE!")</f>
        <v>#VALUE!</v>
      </c>
    </row>
    <row r="5730" ht="15.75" customHeight="1">
      <c r="A5730" s="1" t="s">
        <v>11249</v>
      </c>
      <c r="B5730" s="1" t="s">
        <v>12750</v>
      </c>
      <c r="C5730" s="1" t="s">
        <v>12751</v>
      </c>
      <c r="D5730" s="1" t="s">
        <v>12386</v>
      </c>
      <c r="E5730" s="1" t="s">
        <v>10</v>
      </c>
      <c r="F5730" s="1" t="str">
        <f>IFERROR(__xludf.DUMMYFUNCTION("GOOGLETRANSLATE(C5730,""fr"",""en"")"),"#VALUE!")</f>
        <v>#VALUE!</v>
      </c>
    </row>
    <row r="5731" ht="15.75" customHeight="1">
      <c r="A5731" s="1" t="s">
        <v>9268</v>
      </c>
      <c r="B5731" s="1" t="s">
        <v>12752</v>
      </c>
      <c r="C5731" s="1" t="s">
        <v>12753</v>
      </c>
      <c r="D5731" s="1" t="s">
        <v>12386</v>
      </c>
      <c r="E5731" s="1" t="s">
        <v>10</v>
      </c>
      <c r="F5731" s="1" t="str">
        <f>IFERROR(__xludf.DUMMYFUNCTION("GOOGLETRANSLATE(C5731,""fr"",""en"")"),"#VALUE!")</f>
        <v>#VALUE!</v>
      </c>
    </row>
    <row r="5732" ht="15.75" customHeight="1">
      <c r="A5732" s="1" t="s">
        <v>11260</v>
      </c>
      <c r="B5732" s="1" t="s">
        <v>12754</v>
      </c>
      <c r="C5732" s="1" t="s">
        <v>12755</v>
      </c>
      <c r="D5732" s="1" t="s">
        <v>12386</v>
      </c>
      <c r="E5732" s="1" t="s">
        <v>10</v>
      </c>
      <c r="F5732" s="1" t="str">
        <f>IFERROR(__xludf.DUMMYFUNCTION("GOOGLETRANSLATE(C5732,""fr"",""en"")"),"#VALUE!")</f>
        <v>#VALUE!</v>
      </c>
    </row>
    <row r="5733" ht="15.75" customHeight="1">
      <c r="A5733" s="1" t="s">
        <v>3960</v>
      </c>
      <c r="B5733" s="1" t="s">
        <v>12756</v>
      </c>
      <c r="C5733" s="1" t="s">
        <v>12757</v>
      </c>
      <c r="D5733" s="1" t="s">
        <v>12386</v>
      </c>
      <c r="E5733" s="1" t="s">
        <v>10</v>
      </c>
      <c r="F5733" s="1" t="str">
        <f>IFERROR(__xludf.DUMMYFUNCTION("GOOGLETRANSLATE(C5733,""fr"",""en"")"),"#VALUE!")</f>
        <v>#VALUE!</v>
      </c>
    </row>
    <row r="5734" ht="15.75" customHeight="1">
      <c r="A5734" s="1" t="s">
        <v>11680</v>
      </c>
      <c r="B5734" s="1" t="s">
        <v>12758</v>
      </c>
      <c r="C5734" s="1" t="s">
        <v>12759</v>
      </c>
      <c r="D5734" s="1" t="s">
        <v>12386</v>
      </c>
      <c r="E5734" s="1" t="s">
        <v>10</v>
      </c>
      <c r="F5734" s="1" t="str">
        <f>IFERROR(__xludf.DUMMYFUNCTION("GOOGLETRANSLATE(C5734,""fr"",""en"")"),"#VALUE!")</f>
        <v>#VALUE!</v>
      </c>
    </row>
    <row r="5735" ht="15.75" customHeight="1">
      <c r="A5735" s="1" t="s">
        <v>12760</v>
      </c>
      <c r="B5735" s="1" t="s">
        <v>12761</v>
      </c>
      <c r="C5735" s="1" t="s">
        <v>12762</v>
      </c>
      <c r="D5735" s="1" t="s">
        <v>12386</v>
      </c>
      <c r="E5735" s="1" t="s">
        <v>10</v>
      </c>
      <c r="F5735" s="1" t="str">
        <f>IFERROR(__xludf.DUMMYFUNCTION("GOOGLETRANSLATE(C5735,""fr"",""en"")"),"#VALUE!")</f>
        <v>#VALUE!</v>
      </c>
    </row>
    <row r="5736" ht="15.75" customHeight="1">
      <c r="A5736" s="1" t="s">
        <v>12763</v>
      </c>
      <c r="B5736" s="1" t="s">
        <v>12764</v>
      </c>
      <c r="C5736" s="1" t="s">
        <v>12765</v>
      </c>
      <c r="D5736" s="1" t="s">
        <v>12386</v>
      </c>
      <c r="E5736" s="1" t="s">
        <v>10</v>
      </c>
      <c r="F5736" s="1" t="str">
        <f>IFERROR(__xludf.DUMMYFUNCTION("GOOGLETRANSLATE(C5736,""fr"",""en"")"),"#VALUE!")</f>
        <v>#VALUE!</v>
      </c>
    </row>
    <row r="5737" ht="15.75" customHeight="1">
      <c r="A5737" s="1" t="s">
        <v>10362</v>
      </c>
      <c r="B5737" s="1" t="s">
        <v>12766</v>
      </c>
      <c r="C5737" s="1" t="s">
        <v>12767</v>
      </c>
      <c r="D5737" s="1" t="s">
        <v>12386</v>
      </c>
      <c r="E5737" s="1" t="s">
        <v>10</v>
      </c>
      <c r="F5737" s="1" t="str">
        <f>IFERROR(__xludf.DUMMYFUNCTION("GOOGLETRANSLATE(C5737,""fr"",""en"")"),"#VALUE!")</f>
        <v>#VALUE!</v>
      </c>
    </row>
    <row r="5738" ht="15.75" customHeight="1">
      <c r="A5738" s="1" t="s">
        <v>3985</v>
      </c>
      <c r="B5738" s="1" t="s">
        <v>12768</v>
      </c>
      <c r="C5738" s="1" t="s">
        <v>12769</v>
      </c>
      <c r="D5738" s="1" t="s">
        <v>12386</v>
      </c>
      <c r="E5738" s="1" t="s">
        <v>10</v>
      </c>
      <c r="F5738" s="1" t="str">
        <f>IFERROR(__xludf.DUMMYFUNCTION("GOOGLETRANSLATE(C5738,""fr"",""en"")"),"#VALUE!")</f>
        <v>#VALUE!</v>
      </c>
    </row>
    <row r="5739" ht="15.75" customHeight="1">
      <c r="A5739" s="1" t="s">
        <v>12770</v>
      </c>
      <c r="B5739" s="1" t="s">
        <v>12771</v>
      </c>
      <c r="C5739" s="1" t="s">
        <v>12772</v>
      </c>
      <c r="D5739" s="1" t="s">
        <v>12386</v>
      </c>
      <c r="E5739" s="1" t="s">
        <v>10</v>
      </c>
      <c r="F5739" s="1" t="str">
        <f>IFERROR(__xludf.DUMMYFUNCTION("GOOGLETRANSLATE(C5739,""fr"",""en"")"),"#VALUE!")</f>
        <v>#VALUE!</v>
      </c>
    </row>
    <row r="5740" ht="15.75" customHeight="1">
      <c r="A5740" s="1" t="s">
        <v>4000</v>
      </c>
      <c r="B5740" s="1" t="s">
        <v>12773</v>
      </c>
      <c r="C5740" s="1" t="s">
        <v>12774</v>
      </c>
      <c r="D5740" s="1" t="s">
        <v>12386</v>
      </c>
      <c r="E5740" s="1" t="s">
        <v>10</v>
      </c>
      <c r="F5740" s="1" t="str">
        <f>IFERROR(__xludf.DUMMYFUNCTION("GOOGLETRANSLATE(C5740,""fr"",""en"")"),"#VALUE!")</f>
        <v>#VALUE!</v>
      </c>
    </row>
    <row r="5741" ht="15.75" customHeight="1">
      <c r="A5741" s="1" t="s">
        <v>12775</v>
      </c>
      <c r="B5741" s="1" t="s">
        <v>12776</v>
      </c>
      <c r="C5741" s="1" t="s">
        <v>12777</v>
      </c>
      <c r="D5741" s="1" t="s">
        <v>12386</v>
      </c>
      <c r="E5741" s="1" t="s">
        <v>10</v>
      </c>
      <c r="F5741" s="1" t="str">
        <f>IFERROR(__xludf.DUMMYFUNCTION("GOOGLETRANSLATE(C5741,""fr"",""en"")"),"#VALUE!")</f>
        <v>#VALUE!</v>
      </c>
    </row>
    <row r="5742" ht="15.75" customHeight="1">
      <c r="A5742" s="1" t="s">
        <v>9335</v>
      </c>
      <c r="B5742" s="1" t="s">
        <v>12778</v>
      </c>
      <c r="C5742" s="1" t="s">
        <v>12779</v>
      </c>
      <c r="D5742" s="1" t="s">
        <v>12386</v>
      </c>
      <c r="E5742" s="1" t="s">
        <v>10</v>
      </c>
      <c r="F5742" s="1" t="str">
        <f>IFERROR(__xludf.DUMMYFUNCTION("GOOGLETRANSLATE(C5742,""fr"",""en"")"),"#VALUE!")</f>
        <v>#VALUE!</v>
      </c>
    </row>
    <row r="5743" ht="15.75" customHeight="1">
      <c r="A5743" s="1" t="s">
        <v>12780</v>
      </c>
      <c r="B5743" s="1" t="s">
        <v>12781</v>
      </c>
      <c r="C5743" s="1" t="s">
        <v>12782</v>
      </c>
      <c r="D5743" s="1" t="s">
        <v>12386</v>
      </c>
      <c r="E5743" s="1" t="s">
        <v>10</v>
      </c>
      <c r="F5743" s="1" t="str">
        <f>IFERROR(__xludf.DUMMYFUNCTION("GOOGLETRANSLATE(C5743,""fr"",""en"")"),"#VALUE!")</f>
        <v>#VALUE!</v>
      </c>
    </row>
    <row r="5744" ht="15.75" customHeight="1">
      <c r="A5744" s="1" t="s">
        <v>9359</v>
      </c>
      <c r="B5744" s="1" t="s">
        <v>12783</v>
      </c>
      <c r="C5744" s="1" t="s">
        <v>12784</v>
      </c>
      <c r="D5744" s="1" t="s">
        <v>12386</v>
      </c>
      <c r="E5744" s="1" t="s">
        <v>10</v>
      </c>
      <c r="F5744" s="1" t="str">
        <f>IFERROR(__xludf.DUMMYFUNCTION("GOOGLETRANSLATE(C5744,""fr"",""en"")"),"#VALUE!")</f>
        <v>#VALUE!</v>
      </c>
    </row>
    <row r="5745" ht="15.75" customHeight="1">
      <c r="A5745" s="1" t="s">
        <v>9405</v>
      </c>
      <c r="B5745" s="1" t="s">
        <v>12785</v>
      </c>
      <c r="C5745" s="1" t="s">
        <v>12786</v>
      </c>
      <c r="D5745" s="1" t="s">
        <v>12386</v>
      </c>
      <c r="E5745" s="1" t="s">
        <v>10</v>
      </c>
      <c r="F5745" s="1" t="str">
        <f>IFERROR(__xludf.DUMMYFUNCTION("GOOGLETRANSLATE(C5745,""fr"",""en"")"),"#VALUE!")</f>
        <v>#VALUE!</v>
      </c>
    </row>
    <row r="5746" ht="15.75" customHeight="1">
      <c r="A5746" s="1" t="s">
        <v>12787</v>
      </c>
      <c r="B5746" s="1" t="s">
        <v>12788</v>
      </c>
      <c r="C5746" s="1" t="s">
        <v>12789</v>
      </c>
      <c r="D5746" s="1" t="s">
        <v>12386</v>
      </c>
      <c r="E5746" s="1" t="s">
        <v>10</v>
      </c>
      <c r="F5746" s="1" t="str">
        <f>IFERROR(__xludf.DUMMYFUNCTION("GOOGLETRANSLATE(C5746,""fr"",""en"")"),"#VALUE!")</f>
        <v>#VALUE!</v>
      </c>
    </row>
    <row r="5747" ht="15.75" customHeight="1">
      <c r="A5747" s="1" t="s">
        <v>4046</v>
      </c>
      <c r="B5747" s="1" t="s">
        <v>12790</v>
      </c>
      <c r="C5747" s="1" t="s">
        <v>12791</v>
      </c>
      <c r="D5747" s="1" t="s">
        <v>12386</v>
      </c>
      <c r="E5747" s="1" t="s">
        <v>10</v>
      </c>
      <c r="F5747" s="1" t="str">
        <f>IFERROR(__xludf.DUMMYFUNCTION("GOOGLETRANSLATE(C5747,""fr"",""en"")"),"#VALUE!")</f>
        <v>#VALUE!</v>
      </c>
    </row>
    <row r="5748" ht="15.75" customHeight="1">
      <c r="A5748" s="1" t="s">
        <v>12792</v>
      </c>
      <c r="B5748" s="1" t="s">
        <v>12793</v>
      </c>
      <c r="C5748" s="1" t="s">
        <v>12794</v>
      </c>
      <c r="D5748" s="1" t="s">
        <v>12386</v>
      </c>
      <c r="E5748" s="1" t="s">
        <v>10</v>
      </c>
      <c r="F5748" s="1" t="str">
        <f>IFERROR(__xludf.DUMMYFUNCTION("GOOGLETRANSLATE(C5748,""fr"",""en"")"),"#VALUE!")</f>
        <v>#VALUE!</v>
      </c>
    </row>
    <row r="5749" ht="15.75" customHeight="1">
      <c r="A5749" s="1" t="s">
        <v>12795</v>
      </c>
      <c r="B5749" s="1" t="s">
        <v>12796</v>
      </c>
      <c r="C5749" s="1" t="s">
        <v>12797</v>
      </c>
      <c r="D5749" s="1" t="s">
        <v>12386</v>
      </c>
      <c r="E5749" s="1" t="s">
        <v>10</v>
      </c>
      <c r="F5749" s="1" t="str">
        <f>IFERROR(__xludf.DUMMYFUNCTION("GOOGLETRANSLATE(C5749,""fr"",""en"")"),"#VALUE!")</f>
        <v>#VALUE!</v>
      </c>
    </row>
    <row r="5750" ht="15.75" customHeight="1">
      <c r="A5750" s="1" t="s">
        <v>12798</v>
      </c>
      <c r="B5750" s="1" t="s">
        <v>12799</v>
      </c>
      <c r="C5750" s="1" t="s">
        <v>12800</v>
      </c>
      <c r="D5750" s="1" t="s">
        <v>12386</v>
      </c>
      <c r="E5750" s="1" t="s">
        <v>10</v>
      </c>
      <c r="F5750" s="1" t="str">
        <f>IFERROR(__xludf.DUMMYFUNCTION("GOOGLETRANSLATE(C5750,""fr"",""en"")"),"#VALUE!")</f>
        <v>#VALUE!</v>
      </c>
    </row>
    <row r="5751" ht="15.75" customHeight="1">
      <c r="A5751" s="1" t="s">
        <v>4072</v>
      </c>
      <c r="B5751" s="1" t="s">
        <v>12801</v>
      </c>
      <c r="C5751" s="1" t="s">
        <v>12802</v>
      </c>
      <c r="D5751" s="1" t="s">
        <v>12386</v>
      </c>
      <c r="E5751" s="1" t="s">
        <v>10</v>
      </c>
      <c r="F5751" s="1" t="str">
        <f>IFERROR(__xludf.DUMMYFUNCTION("GOOGLETRANSLATE(C5751,""fr"",""en"")"),"#VALUE!")</f>
        <v>#VALUE!</v>
      </c>
    </row>
    <row r="5752" ht="15.75" customHeight="1">
      <c r="A5752" s="1" t="s">
        <v>9433</v>
      </c>
      <c r="B5752" s="1" t="s">
        <v>12803</v>
      </c>
      <c r="C5752" s="1" t="s">
        <v>12804</v>
      </c>
      <c r="D5752" s="1" t="s">
        <v>12386</v>
      </c>
      <c r="E5752" s="1" t="s">
        <v>10</v>
      </c>
      <c r="F5752" s="1" t="str">
        <f>IFERROR(__xludf.DUMMYFUNCTION("GOOGLETRANSLATE(C5752,""fr"",""en"")"),"#VALUE!")</f>
        <v>#VALUE!</v>
      </c>
    </row>
    <row r="5753" ht="15.75" customHeight="1">
      <c r="A5753" s="1" t="s">
        <v>4082</v>
      </c>
      <c r="B5753" s="1" t="s">
        <v>12805</v>
      </c>
      <c r="C5753" s="1" t="s">
        <v>12806</v>
      </c>
      <c r="D5753" s="1" t="s">
        <v>12386</v>
      </c>
      <c r="E5753" s="1" t="s">
        <v>10</v>
      </c>
      <c r="F5753" s="1" t="str">
        <f>IFERROR(__xludf.DUMMYFUNCTION("GOOGLETRANSLATE(C5753,""fr"",""en"")"),"#VALUE!")</f>
        <v>#VALUE!</v>
      </c>
    </row>
    <row r="5754" ht="15.75" customHeight="1">
      <c r="A5754" s="1" t="s">
        <v>4085</v>
      </c>
      <c r="B5754" s="1" t="s">
        <v>12807</v>
      </c>
      <c r="C5754" s="1" t="s">
        <v>12808</v>
      </c>
      <c r="D5754" s="1" t="s">
        <v>12386</v>
      </c>
      <c r="E5754" s="1" t="s">
        <v>10</v>
      </c>
      <c r="F5754" s="1" t="str">
        <f>IFERROR(__xludf.DUMMYFUNCTION("GOOGLETRANSLATE(C5754,""fr"",""en"")"),"#VALUE!")</f>
        <v>#VALUE!</v>
      </c>
    </row>
    <row r="5755" ht="15.75" customHeight="1">
      <c r="A5755" s="1" t="s">
        <v>4088</v>
      </c>
      <c r="B5755" s="1" t="s">
        <v>12809</v>
      </c>
      <c r="C5755" s="1" t="s">
        <v>12810</v>
      </c>
      <c r="D5755" s="1" t="s">
        <v>12386</v>
      </c>
      <c r="E5755" s="1" t="s">
        <v>10</v>
      </c>
      <c r="F5755" s="1" t="str">
        <f>IFERROR(__xludf.DUMMYFUNCTION("GOOGLETRANSLATE(C5755,""fr"",""en"")"),"#VALUE!")</f>
        <v>#VALUE!</v>
      </c>
    </row>
    <row r="5756" ht="15.75" customHeight="1">
      <c r="A5756" s="1" t="s">
        <v>4096</v>
      </c>
      <c r="B5756" s="1" t="s">
        <v>12811</v>
      </c>
      <c r="C5756" s="1" t="s">
        <v>12812</v>
      </c>
      <c r="D5756" s="1" t="s">
        <v>12386</v>
      </c>
      <c r="E5756" s="1" t="s">
        <v>10</v>
      </c>
      <c r="F5756" s="1" t="str">
        <f>IFERROR(__xludf.DUMMYFUNCTION("GOOGLETRANSLATE(C5756,""fr"",""en"")"),"#VALUE!")</f>
        <v>#VALUE!</v>
      </c>
    </row>
    <row r="5757" ht="15.75" customHeight="1">
      <c r="A5757" s="1" t="s">
        <v>4102</v>
      </c>
      <c r="B5757" s="1" t="s">
        <v>12813</v>
      </c>
      <c r="C5757" s="1" t="s">
        <v>12814</v>
      </c>
      <c r="D5757" s="1" t="s">
        <v>12386</v>
      </c>
      <c r="E5757" s="1" t="s">
        <v>10</v>
      </c>
      <c r="F5757" s="1" t="str">
        <f>IFERROR(__xludf.DUMMYFUNCTION("GOOGLETRANSLATE(C5757,""fr"",""en"")"),"#VALUE!")</f>
        <v>#VALUE!</v>
      </c>
    </row>
    <row r="5758" ht="15.75" customHeight="1">
      <c r="A5758" s="1" t="s">
        <v>12815</v>
      </c>
      <c r="B5758" s="1" t="s">
        <v>12816</v>
      </c>
      <c r="C5758" s="1" t="s">
        <v>12817</v>
      </c>
      <c r="D5758" s="1" t="s">
        <v>12386</v>
      </c>
      <c r="E5758" s="1" t="s">
        <v>10</v>
      </c>
      <c r="F5758" s="1" t="str">
        <f>IFERROR(__xludf.DUMMYFUNCTION("GOOGLETRANSLATE(C5758,""fr"",""en"")"),"#VALUE!")</f>
        <v>#VALUE!</v>
      </c>
    </row>
    <row r="5759" ht="15.75" customHeight="1">
      <c r="A5759" s="1" t="s">
        <v>9488</v>
      </c>
      <c r="B5759" s="1" t="s">
        <v>12818</v>
      </c>
      <c r="C5759" s="1" t="s">
        <v>12819</v>
      </c>
      <c r="D5759" s="1" t="s">
        <v>12386</v>
      </c>
      <c r="E5759" s="1" t="s">
        <v>10</v>
      </c>
      <c r="F5759" s="1" t="str">
        <f>IFERROR(__xludf.DUMMYFUNCTION("GOOGLETRANSLATE(C5759,""fr"",""en"")"),"#VALUE!")</f>
        <v>#VALUE!</v>
      </c>
    </row>
    <row r="5760" ht="15.75" customHeight="1">
      <c r="A5760" s="1" t="s">
        <v>9491</v>
      </c>
      <c r="B5760" s="1" t="s">
        <v>12820</v>
      </c>
      <c r="C5760" s="1" t="s">
        <v>12821</v>
      </c>
      <c r="D5760" s="1" t="s">
        <v>12386</v>
      </c>
      <c r="E5760" s="1" t="s">
        <v>10</v>
      </c>
      <c r="F5760" s="1" t="str">
        <f>IFERROR(__xludf.DUMMYFUNCTION("GOOGLETRANSLATE(C5760,""fr"",""en"")"),"#VALUE!")</f>
        <v>#VALUE!</v>
      </c>
    </row>
    <row r="5761" ht="15.75" customHeight="1">
      <c r="A5761" s="1" t="s">
        <v>9491</v>
      </c>
      <c r="B5761" s="1" t="s">
        <v>12822</v>
      </c>
      <c r="C5761" s="1" t="s">
        <v>12823</v>
      </c>
      <c r="D5761" s="1" t="s">
        <v>12386</v>
      </c>
      <c r="E5761" s="1" t="s">
        <v>10</v>
      </c>
      <c r="F5761" s="1" t="str">
        <f>IFERROR(__xludf.DUMMYFUNCTION("GOOGLETRANSLATE(C5761,""fr"",""en"")"),"#VALUE!")</f>
        <v>#VALUE!</v>
      </c>
    </row>
    <row r="5762" ht="15.75" customHeight="1">
      <c r="A5762" s="1" t="s">
        <v>12824</v>
      </c>
      <c r="B5762" s="1" t="s">
        <v>12825</v>
      </c>
      <c r="C5762" s="1" t="s">
        <v>12826</v>
      </c>
      <c r="D5762" s="1" t="s">
        <v>12386</v>
      </c>
      <c r="E5762" s="1" t="s">
        <v>10</v>
      </c>
      <c r="F5762" s="1" t="str">
        <f>IFERROR(__xludf.DUMMYFUNCTION("GOOGLETRANSLATE(C5762,""fr"",""en"")"),"#VALUE!")</f>
        <v>#VALUE!</v>
      </c>
    </row>
    <row r="5763" ht="15.75" customHeight="1">
      <c r="A5763" s="1" t="s">
        <v>12827</v>
      </c>
      <c r="B5763" s="1" t="s">
        <v>12828</v>
      </c>
      <c r="C5763" s="1" t="s">
        <v>12829</v>
      </c>
      <c r="D5763" s="1" t="s">
        <v>12386</v>
      </c>
      <c r="E5763" s="1" t="s">
        <v>10</v>
      </c>
      <c r="F5763" s="1" t="str">
        <f>IFERROR(__xludf.DUMMYFUNCTION("GOOGLETRANSLATE(C5763,""fr"",""en"")"),"#VALUE!")</f>
        <v>#VALUE!</v>
      </c>
    </row>
    <row r="5764" ht="15.75" customHeight="1">
      <c r="A5764" s="1" t="s">
        <v>4123</v>
      </c>
      <c r="B5764" s="1" t="s">
        <v>12830</v>
      </c>
      <c r="C5764" s="1" t="s">
        <v>12831</v>
      </c>
      <c r="D5764" s="1" t="s">
        <v>12386</v>
      </c>
      <c r="E5764" s="1" t="s">
        <v>10</v>
      </c>
      <c r="F5764" s="1" t="str">
        <f>IFERROR(__xludf.DUMMYFUNCTION("GOOGLETRANSLATE(C5764,""fr"",""en"")"),"#VALUE!")</f>
        <v>#VALUE!</v>
      </c>
    </row>
    <row r="5765" ht="15.75" customHeight="1">
      <c r="A5765" s="1" t="s">
        <v>12832</v>
      </c>
      <c r="B5765" s="1" t="s">
        <v>12833</v>
      </c>
      <c r="C5765" s="1" t="s">
        <v>12834</v>
      </c>
      <c r="D5765" s="1" t="s">
        <v>12386</v>
      </c>
      <c r="E5765" s="1" t="s">
        <v>10</v>
      </c>
      <c r="F5765" s="1" t="str">
        <f>IFERROR(__xludf.DUMMYFUNCTION("GOOGLETRANSLATE(C5765,""fr"",""en"")"),"#VALUE!")</f>
        <v>#VALUE!</v>
      </c>
    </row>
    <row r="5766" ht="15.75" customHeight="1">
      <c r="A5766" s="1" t="s">
        <v>4134</v>
      </c>
      <c r="B5766" s="1" t="s">
        <v>12835</v>
      </c>
      <c r="C5766" s="1" t="s">
        <v>12836</v>
      </c>
      <c r="D5766" s="1" t="s">
        <v>12386</v>
      </c>
      <c r="E5766" s="1" t="s">
        <v>10</v>
      </c>
      <c r="F5766" s="1" t="str">
        <f>IFERROR(__xludf.DUMMYFUNCTION("GOOGLETRANSLATE(C5766,""fr"",""en"")"),"#VALUE!")</f>
        <v>#VALUE!</v>
      </c>
    </row>
    <row r="5767" ht="15.75" customHeight="1">
      <c r="A5767" s="1" t="s">
        <v>12031</v>
      </c>
      <c r="B5767" s="1" t="s">
        <v>12837</v>
      </c>
      <c r="C5767" s="1" t="s">
        <v>12838</v>
      </c>
      <c r="D5767" s="1" t="s">
        <v>12386</v>
      </c>
      <c r="E5767" s="1" t="s">
        <v>10</v>
      </c>
      <c r="F5767" s="1" t="str">
        <f>IFERROR(__xludf.DUMMYFUNCTION("GOOGLETRANSLATE(C5767,""fr"",""en"")"),"#VALUE!")</f>
        <v>#VALUE!</v>
      </c>
    </row>
    <row r="5768" ht="15.75" customHeight="1">
      <c r="A5768" s="1" t="s">
        <v>9529</v>
      </c>
      <c r="B5768" s="1" t="s">
        <v>12839</v>
      </c>
      <c r="C5768" s="1" t="s">
        <v>12840</v>
      </c>
      <c r="D5768" s="1" t="s">
        <v>12386</v>
      </c>
      <c r="E5768" s="1" t="s">
        <v>10</v>
      </c>
      <c r="F5768" s="1" t="str">
        <f>IFERROR(__xludf.DUMMYFUNCTION("GOOGLETRANSLATE(C5768,""fr"",""en"")"),"#VALUE!")</f>
        <v>#VALUE!</v>
      </c>
    </row>
    <row r="5769" ht="15.75" customHeight="1">
      <c r="A5769" s="1" t="s">
        <v>4145</v>
      </c>
      <c r="B5769" s="1" t="s">
        <v>12841</v>
      </c>
      <c r="C5769" s="1" t="s">
        <v>12842</v>
      </c>
      <c r="D5769" s="1" t="s">
        <v>12386</v>
      </c>
      <c r="E5769" s="1" t="s">
        <v>10</v>
      </c>
      <c r="F5769" s="1" t="str">
        <f>IFERROR(__xludf.DUMMYFUNCTION("GOOGLETRANSLATE(C5769,""fr"",""en"")"),"#VALUE!")</f>
        <v>#VALUE!</v>
      </c>
    </row>
    <row r="5770" ht="15.75" customHeight="1">
      <c r="A5770" s="1" t="s">
        <v>12843</v>
      </c>
      <c r="B5770" s="1" t="s">
        <v>12844</v>
      </c>
      <c r="C5770" s="1" t="s">
        <v>12845</v>
      </c>
      <c r="D5770" s="1" t="s">
        <v>12386</v>
      </c>
      <c r="E5770" s="1" t="s">
        <v>10</v>
      </c>
      <c r="F5770" s="1" t="str">
        <f>IFERROR(__xludf.DUMMYFUNCTION("GOOGLETRANSLATE(C5770,""fr"",""en"")"),"#VALUE!")</f>
        <v>#VALUE!</v>
      </c>
    </row>
    <row r="5771" ht="15.75" customHeight="1">
      <c r="A5771" s="1" t="s">
        <v>9591</v>
      </c>
      <c r="B5771" s="1" t="s">
        <v>12846</v>
      </c>
      <c r="C5771" s="1" t="s">
        <v>12847</v>
      </c>
      <c r="D5771" s="1" t="s">
        <v>12386</v>
      </c>
      <c r="E5771" s="1" t="s">
        <v>10</v>
      </c>
      <c r="F5771" s="1" t="str">
        <f>IFERROR(__xludf.DUMMYFUNCTION("GOOGLETRANSLATE(C5771,""fr"",""en"")"),"#VALUE!")</f>
        <v>#VALUE!</v>
      </c>
    </row>
    <row r="5772" ht="15.75" customHeight="1">
      <c r="A5772" s="1" t="s">
        <v>10744</v>
      </c>
      <c r="B5772" s="1" t="s">
        <v>12848</v>
      </c>
      <c r="C5772" s="1" t="s">
        <v>12849</v>
      </c>
      <c r="D5772" s="1" t="s">
        <v>12386</v>
      </c>
      <c r="E5772" s="1" t="s">
        <v>10</v>
      </c>
      <c r="F5772" s="1" t="str">
        <f>IFERROR(__xludf.DUMMYFUNCTION("GOOGLETRANSLATE(C5772,""fr"",""en"")"),"#VALUE!")</f>
        <v>#VALUE!</v>
      </c>
    </row>
    <row r="5773" ht="15.75" customHeight="1">
      <c r="A5773" s="1" t="s">
        <v>9598</v>
      </c>
      <c r="B5773" s="1" t="s">
        <v>12850</v>
      </c>
      <c r="C5773" s="1" t="s">
        <v>12851</v>
      </c>
      <c r="D5773" s="1" t="s">
        <v>12386</v>
      </c>
      <c r="E5773" s="1" t="s">
        <v>10</v>
      </c>
      <c r="F5773" s="1" t="str">
        <f>IFERROR(__xludf.DUMMYFUNCTION("GOOGLETRANSLATE(C5773,""fr"",""en"")"),"#VALUE!")</f>
        <v>#VALUE!</v>
      </c>
    </row>
    <row r="5774" ht="15.75" customHeight="1">
      <c r="A5774" s="1" t="s">
        <v>9601</v>
      </c>
      <c r="B5774" s="1" t="s">
        <v>12852</v>
      </c>
      <c r="C5774" s="1" t="s">
        <v>12853</v>
      </c>
      <c r="D5774" s="1" t="s">
        <v>12386</v>
      </c>
      <c r="E5774" s="1" t="s">
        <v>10</v>
      </c>
      <c r="F5774" s="1" t="str">
        <f>IFERROR(__xludf.DUMMYFUNCTION("GOOGLETRANSLATE(C5774,""fr"",""en"")"),"#VALUE!")</f>
        <v>#VALUE!</v>
      </c>
    </row>
    <row r="5775" ht="15.75" customHeight="1">
      <c r="A5775" s="1" t="s">
        <v>49</v>
      </c>
      <c r="B5775" s="1" t="s">
        <v>12854</v>
      </c>
      <c r="C5775" s="1" t="s">
        <v>12855</v>
      </c>
      <c r="D5775" s="1" t="s">
        <v>12856</v>
      </c>
      <c r="E5775" s="1" t="s">
        <v>10</v>
      </c>
      <c r="F5775" s="1" t="str">
        <f>IFERROR(__xludf.DUMMYFUNCTION("GOOGLETRANSLATE(C5775,""fr"",""en"")"),"#VALUE!")</f>
        <v>#VALUE!</v>
      </c>
    </row>
    <row r="5776" ht="15.75" customHeight="1">
      <c r="A5776" s="1" t="s">
        <v>111</v>
      </c>
      <c r="B5776" s="1" t="s">
        <v>12857</v>
      </c>
      <c r="C5776" s="1" t="s">
        <v>12858</v>
      </c>
      <c r="D5776" s="1" t="s">
        <v>12856</v>
      </c>
      <c r="E5776" s="1" t="s">
        <v>10</v>
      </c>
      <c r="F5776" s="1" t="str">
        <f>IFERROR(__xludf.DUMMYFUNCTION("GOOGLETRANSLATE(C5776,""fr"",""en"")"),"#VALUE!")</f>
        <v>#VALUE!</v>
      </c>
    </row>
    <row r="5777" ht="15.75" customHeight="1">
      <c r="A5777" s="1" t="s">
        <v>12859</v>
      </c>
      <c r="B5777" s="1" t="s">
        <v>12860</v>
      </c>
      <c r="C5777" s="1" t="s">
        <v>12861</v>
      </c>
      <c r="D5777" s="1" t="s">
        <v>12856</v>
      </c>
      <c r="E5777" s="1" t="s">
        <v>10</v>
      </c>
      <c r="F5777" s="1" t="str">
        <f>IFERROR(__xludf.DUMMYFUNCTION("GOOGLETRANSLATE(C5777,""fr"",""en"")"),"#VALUE!")</f>
        <v>#VALUE!</v>
      </c>
    </row>
    <row r="5778" ht="15.75" customHeight="1">
      <c r="A5778" s="1" t="s">
        <v>12862</v>
      </c>
      <c r="B5778" s="1" t="s">
        <v>12863</v>
      </c>
      <c r="C5778" s="1" t="s">
        <v>12864</v>
      </c>
      <c r="D5778" s="1" t="s">
        <v>12856</v>
      </c>
      <c r="E5778" s="1" t="s">
        <v>10</v>
      </c>
      <c r="F5778" s="1" t="str">
        <f>IFERROR(__xludf.DUMMYFUNCTION("GOOGLETRANSLATE(C5778,""fr"",""en"")"),"#VALUE!")</f>
        <v>#VALUE!</v>
      </c>
    </row>
    <row r="5779" ht="15.75" customHeight="1">
      <c r="A5779" s="1" t="s">
        <v>993</v>
      </c>
      <c r="B5779" s="1" t="s">
        <v>12865</v>
      </c>
      <c r="C5779" s="1" t="s">
        <v>12866</v>
      </c>
      <c r="D5779" s="1" t="s">
        <v>12856</v>
      </c>
      <c r="E5779" s="1" t="s">
        <v>10</v>
      </c>
      <c r="F5779" s="1" t="str">
        <f>IFERROR(__xludf.DUMMYFUNCTION("GOOGLETRANSLATE(C5779,""fr"",""en"")"),"#VALUE!")</f>
        <v>#VALUE!</v>
      </c>
    </row>
    <row r="5780" ht="15.75" customHeight="1">
      <c r="A5780" s="1" t="s">
        <v>1319</v>
      </c>
      <c r="B5780" s="1" t="s">
        <v>12867</v>
      </c>
      <c r="C5780" s="1" t="s">
        <v>12868</v>
      </c>
      <c r="D5780" s="1" t="s">
        <v>12856</v>
      </c>
      <c r="E5780" s="1" t="s">
        <v>10</v>
      </c>
      <c r="F5780" s="1" t="str">
        <f>IFERROR(__xludf.DUMMYFUNCTION("GOOGLETRANSLATE(C5780,""fr"",""en"")"),"#VALUE!")</f>
        <v>#VALUE!</v>
      </c>
    </row>
    <row r="5781" ht="15.75" customHeight="1">
      <c r="A5781" s="1" t="s">
        <v>1336</v>
      </c>
      <c r="B5781" s="1" t="s">
        <v>12869</v>
      </c>
      <c r="C5781" s="1" t="s">
        <v>12870</v>
      </c>
      <c r="D5781" s="1" t="s">
        <v>12856</v>
      </c>
      <c r="E5781" s="1" t="s">
        <v>10</v>
      </c>
      <c r="F5781" s="1" t="str">
        <f>IFERROR(__xludf.DUMMYFUNCTION("GOOGLETRANSLATE(C5781,""fr"",""en"")"),"#VALUE!")</f>
        <v>#VALUE!</v>
      </c>
    </row>
    <row r="5782" ht="15.75" customHeight="1">
      <c r="A5782" s="1" t="s">
        <v>1361</v>
      </c>
      <c r="B5782" s="1" t="s">
        <v>12871</v>
      </c>
      <c r="C5782" s="1" t="s">
        <v>12872</v>
      </c>
      <c r="D5782" s="1" t="s">
        <v>12856</v>
      </c>
      <c r="E5782" s="1" t="s">
        <v>10</v>
      </c>
      <c r="F5782" s="1" t="str">
        <f>IFERROR(__xludf.DUMMYFUNCTION("GOOGLETRANSLATE(C5782,""fr"",""en"")"),"#VALUE!")</f>
        <v>#VALUE!</v>
      </c>
    </row>
    <row r="5783" ht="15.75" customHeight="1">
      <c r="A5783" s="1" t="s">
        <v>1403</v>
      </c>
      <c r="B5783" s="1" t="s">
        <v>12873</v>
      </c>
      <c r="C5783" s="1" t="s">
        <v>12874</v>
      </c>
      <c r="D5783" s="1" t="s">
        <v>12856</v>
      </c>
      <c r="E5783" s="1" t="s">
        <v>10</v>
      </c>
      <c r="F5783" s="1" t="str">
        <f>IFERROR(__xludf.DUMMYFUNCTION("GOOGLETRANSLATE(C5783,""fr"",""en"")"),"#VALUE!")</f>
        <v>#VALUE!</v>
      </c>
    </row>
    <row r="5784" ht="15.75" customHeight="1">
      <c r="A5784" s="1" t="s">
        <v>1434</v>
      </c>
      <c r="B5784" s="1" t="s">
        <v>12875</v>
      </c>
      <c r="C5784" s="1" t="s">
        <v>12876</v>
      </c>
      <c r="D5784" s="1" t="s">
        <v>12856</v>
      </c>
      <c r="E5784" s="1" t="s">
        <v>10</v>
      </c>
      <c r="F5784" s="1" t="str">
        <f>IFERROR(__xludf.DUMMYFUNCTION("GOOGLETRANSLATE(C5784,""fr"",""en"")"),"#VALUE!")</f>
        <v>#VALUE!</v>
      </c>
    </row>
    <row r="5785" ht="15.75" customHeight="1">
      <c r="A5785" s="1" t="s">
        <v>1455</v>
      </c>
      <c r="B5785" s="1" t="s">
        <v>12877</v>
      </c>
      <c r="C5785" s="1" t="s">
        <v>12878</v>
      </c>
      <c r="D5785" s="1" t="s">
        <v>12856</v>
      </c>
      <c r="E5785" s="1" t="s">
        <v>10</v>
      </c>
      <c r="F5785" s="1" t="str">
        <f>IFERROR(__xludf.DUMMYFUNCTION("GOOGLETRANSLATE(C5785,""fr"",""en"")"),"#VALUE!")</f>
        <v>#VALUE!</v>
      </c>
    </row>
    <row r="5786" ht="15.75" customHeight="1">
      <c r="A5786" s="1" t="s">
        <v>1522</v>
      </c>
      <c r="B5786" s="1" t="s">
        <v>12879</v>
      </c>
      <c r="C5786" s="1" t="s">
        <v>12880</v>
      </c>
      <c r="D5786" s="1" t="s">
        <v>12856</v>
      </c>
      <c r="E5786" s="1" t="s">
        <v>10</v>
      </c>
      <c r="F5786" s="1" t="str">
        <f>IFERROR(__xludf.DUMMYFUNCTION("GOOGLETRANSLATE(C5786,""fr"",""en"")"),"#VALUE!")</f>
        <v>#VALUE!</v>
      </c>
    </row>
    <row r="5787" ht="15.75" customHeight="1">
      <c r="A5787" s="1" t="s">
        <v>1610</v>
      </c>
      <c r="B5787" s="1" t="s">
        <v>12881</v>
      </c>
      <c r="C5787" s="1" t="s">
        <v>12882</v>
      </c>
      <c r="D5787" s="1" t="s">
        <v>12856</v>
      </c>
      <c r="E5787" s="1" t="s">
        <v>10</v>
      </c>
      <c r="F5787" s="1" t="str">
        <f>IFERROR(__xludf.DUMMYFUNCTION("GOOGLETRANSLATE(C5787,""fr"",""en"")"),"#VALUE!")</f>
        <v>#VALUE!</v>
      </c>
    </row>
    <row r="5788" ht="15.75" customHeight="1">
      <c r="A5788" s="1" t="s">
        <v>1652</v>
      </c>
      <c r="B5788" s="1" t="s">
        <v>12883</v>
      </c>
      <c r="C5788" s="1" t="s">
        <v>12884</v>
      </c>
      <c r="D5788" s="1" t="s">
        <v>12856</v>
      </c>
      <c r="E5788" s="1" t="s">
        <v>10</v>
      </c>
      <c r="F5788" s="1" t="str">
        <f>IFERROR(__xludf.DUMMYFUNCTION("GOOGLETRANSLATE(C5788,""fr"",""en"")"),"#VALUE!")</f>
        <v>#VALUE!</v>
      </c>
    </row>
    <row r="5789" ht="15.75" customHeight="1">
      <c r="A5789" s="1" t="s">
        <v>1694</v>
      </c>
      <c r="B5789" s="1" t="s">
        <v>12885</v>
      </c>
      <c r="C5789" s="1" t="s">
        <v>12886</v>
      </c>
      <c r="D5789" s="1" t="s">
        <v>12856</v>
      </c>
      <c r="E5789" s="1" t="s">
        <v>10</v>
      </c>
      <c r="F5789" s="1" t="str">
        <f>IFERROR(__xludf.DUMMYFUNCTION("GOOGLETRANSLATE(C5789,""fr"",""en"")"),"#VALUE!")</f>
        <v>#VALUE!</v>
      </c>
    </row>
    <row r="5790" ht="15.75" customHeight="1">
      <c r="A5790" s="1" t="s">
        <v>1784</v>
      </c>
      <c r="B5790" s="1" t="s">
        <v>12887</v>
      </c>
      <c r="C5790" s="1" t="s">
        <v>12888</v>
      </c>
      <c r="D5790" s="1" t="s">
        <v>12856</v>
      </c>
      <c r="E5790" s="1" t="s">
        <v>10</v>
      </c>
      <c r="F5790" s="1" t="str">
        <f>IFERROR(__xludf.DUMMYFUNCTION("GOOGLETRANSLATE(C5790,""fr"",""en"")"),"TO FLEE !!!! I wanted to ensure my vehicle in the rules, I establish a quote on the phone explaining that it is my brother who will pay the contributions but that it is me who follows the owner of the vehicle and who assures him in my name.
After having p"&amp;"aid no less than 121 euros of subscription for only 1 month (high subscription but ""supposed to allow me to be insured for 3 months in advance"" I was told), so I sent all the paper for Finalizing the quote, I was 1 month for that otherwise there was ""b"&amp;"reach of the contract"".
Still having no news, a little before the past month, I call insurance to be sure that the file has been validated. It is then that the person on the phone only realizes that it is not my name and first name that appears on the RI"&amp;"B but that of another person, namely my brother who has the same name as me ( I want to report in passing ...).
I explain for the 2nd time that it is my brother who will pay my car's assurance for me and there the gentleman announces that it is impossible"&amp;" because it is compulsory that the person who assures his vehicle is the also holder of the RIB (""where the spouse in rigor""). What has never been indicated to me before when developing the quote by phone, where then when I sent all the supporting docum"&amp;"ents and the insurance that checks the data did not even take the trouble to drop out His phone to inform me that my brother could not be the payer.
As the month is sold, I just lost 121 euros for only 1 month of insurance!
When I called to complain about"&amp;" this negligence and the disinformation they showed, I only had one ""I can do nothing for you it's too late"".
This total lack of professionalism, incompetence and negligence should be denounced and condemnable.
NB: After having contacted other insurance"&amp;"s, overwhelming observation ... It is one of the only insurances that do not accept the RIB of a third person when you cannot do it yourself for any reasons ( Financial or other ...) and which only look at you, and especially that insurance should not eve"&amp;"n have to know the reasons, as long as someone pays for their damn insurance!")</f>
        <v>TO FLEE !!!! I wanted to ensure my vehicle in the rules, I establish a quote on the phone explaining that it is my brother who will pay the contributions but that it is me who follows the owner of the vehicle and who assures him in my name.
After having paid no less than 121 euros of subscription for only 1 month (high subscription but "supposed to allow me to be insured for 3 months in advance" I was told), so I sent all the paper for Finalizing the quote, I was 1 month for that otherwise there was "breach of the contract".
Still having no news, a little before the past month, I call insurance to be sure that the file has been validated. It is then that the person on the phone only realizes that it is not my name and first name that appears on the RIB but that of another person, namely my brother who has the same name as me ( I want to report in passing ...).
I explain for the 2nd time that it is my brother who will pay my car's assurance for me and there the gentleman announces that it is impossible because it is compulsory that the person who assures his vehicle is the also holder of the RIB ("where the spouse in rigor"). What has never been indicated to me before when developing the quote by phone, where then when I sent all the supporting documents and the insurance that checks the data did not even take the trouble to drop out His phone to inform me that my brother could not be the payer.
As the month is sold, I just lost 121 euros for only 1 month of insurance!
When I called to complain about this negligence and the disinformation they showed, I only had one "I can do nothing for you it's too late".
This total lack of professionalism, incompetence and negligence should be denounced and condemnable.
NB: After having contacted other insurances, overwhelming observation ... It is one of the only insurances that do not accept the RIB of a third person when you cannot do it yourself for any reasons ( Financial or other ...) and which only look at you, and especially that insurance should not even have to know the reasons, as long as someone pays for their damn insurance!</v>
      </c>
    </row>
    <row r="5791" ht="15.75" customHeight="1">
      <c r="A5791" s="1" t="s">
        <v>1926</v>
      </c>
      <c r="B5791" s="1" t="s">
        <v>8023</v>
      </c>
      <c r="C5791" s="1" t="s">
        <v>12889</v>
      </c>
      <c r="D5791" s="1" t="s">
        <v>12856</v>
      </c>
      <c r="E5791" s="1" t="s">
        <v>10</v>
      </c>
      <c r="F5791" s="1" t="str">
        <f>IFERROR(__xludf.DUMMYFUNCTION("GOOGLETRANSLATE(C5791,""fr"",""en"")"),"#VALUE!")</f>
        <v>#VALUE!</v>
      </c>
    </row>
    <row r="5792" ht="15.75" customHeight="1">
      <c r="A5792" s="1" t="s">
        <v>2267</v>
      </c>
      <c r="B5792" s="1" t="s">
        <v>12890</v>
      </c>
      <c r="C5792" s="1" t="s">
        <v>12891</v>
      </c>
      <c r="D5792" s="1" t="s">
        <v>12856</v>
      </c>
      <c r="E5792" s="1" t="s">
        <v>10</v>
      </c>
      <c r="F5792" s="1" t="str">
        <f>IFERROR(__xludf.DUMMYFUNCTION("GOOGLETRANSLATE(C5792,""fr"",""en"")"),"#VALUE!")</f>
        <v>#VALUE!</v>
      </c>
    </row>
    <row r="5793" ht="15.75" customHeight="1">
      <c r="A5793" s="1" t="s">
        <v>2328</v>
      </c>
      <c r="B5793" s="1" t="s">
        <v>12892</v>
      </c>
      <c r="C5793" s="1" t="s">
        <v>12893</v>
      </c>
      <c r="D5793" s="1" t="s">
        <v>12856</v>
      </c>
      <c r="E5793" s="1" t="s">
        <v>10</v>
      </c>
      <c r="F5793" s="1" t="str">
        <f>IFERROR(__xludf.DUMMYFUNCTION("GOOGLETRANSLATE(C5793,""fr"",""en"")"),"#VALUE!")</f>
        <v>#VALUE!</v>
      </c>
    </row>
    <row r="5794" ht="15.75" customHeight="1">
      <c r="A5794" s="1" t="s">
        <v>2389</v>
      </c>
      <c r="B5794" s="1" t="s">
        <v>12894</v>
      </c>
      <c r="C5794" s="1" t="s">
        <v>12895</v>
      </c>
      <c r="D5794" s="1" t="s">
        <v>12856</v>
      </c>
      <c r="E5794" s="1" t="s">
        <v>10</v>
      </c>
      <c r="F5794" s="1" t="str">
        <f>IFERROR(__xludf.DUMMYFUNCTION("GOOGLETRANSLATE(C5794,""fr"",""en"")"),"#VALUE!")</f>
        <v>#VALUE!</v>
      </c>
    </row>
    <row r="5795" ht="15.75" customHeight="1">
      <c r="A5795" s="1" t="s">
        <v>2506</v>
      </c>
      <c r="B5795" s="1" t="s">
        <v>12896</v>
      </c>
      <c r="C5795" s="1" t="s">
        <v>12897</v>
      </c>
      <c r="D5795" s="1" t="s">
        <v>12856</v>
      </c>
      <c r="E5795" s="1" t="s">
        <v>10</v>
      </c>
      <c r="F5795" s="1" t="str">
        <f>IFERROR(__xludf.DUMMYFUNCTION("GOOGLETRANSLATE(C5795,""fr"",""en"")"),"Hello, Allianz only good to pay, to repay another case ....
To flee I do not recommend this insurance ....
I will remove all my contacts.")</f>
        <v>Hello, Allianz only good to pay, to repay another case ....
To flee I do not recommend this insurance ....
I will remove all my contacts.</v>
      </c>
    </row>
    <row r="5796" ht="15.75" customHeight="1">
      <c r="A5796" s="1" t="s">
        <v>2582</v>
      </c>
      <c r="B5796" s="1" t="s">
        <v>12898</v>
      </c>
      <c r="C5796" s="1" t="s">
        <v>12899</v>
      </c>
      <c r="D5796" s="1" t="s">
        <v>12856</v>
      </c>
      <c r="E5796" s="1" t="s">
        <v>10</v>
      </c>
      <c r="F5796" s="1" t="str">
        <f>IFERROR(__xludf.DUMMYFUNCTION("GOOGLETRANSLATE(C5796,""fr"",""en"")"),"#VALUE!")</f>
        <v>#VALUE!</v>
      </c>
    </row>
    <row r="5797" ht="15.75" customHeight="1">
      <c r="A5797" s="1" t="s">
        <v>2582</v>
      </c>
      <c r="B5797" s="1" t="s">
        <v>12900</v>
      </c>
      <c r="C5797" s="1" t="s">
        <v>12901</v>
      </c>
      <c r="D5797" s="1" t="s">
        <v>12856</v>
      </c>
      <c r="E5797" s="1" t="s">
        <v>10</v>
      </c>
      <c r="F5797" s="1" t="str">
        <f>IFERROR(__xludf.DUMMYFUNCTION("GOOGLETRANSLATE(C5797,""fr"",""en"")"),"#VALUE!")</f>
        <v>#VALUE!</v>
      </c>
    </row>
    <row r="5798" ht="15.75" customHeight="1">
      <c r="A5798" s="1" t="s">
        <v>2752</v>
      </c>
      <c r="B5798" s="1" t="s">
        <v>12902</v>
      </c>
      <c r="C5798" s="1" t="s">
        <v>12903</v>
      </c>
      <c r="D5798" s="1" t="s">
        <v>12856</v>
      </c>
      <c r="E5798" s="1" t="s">
        <v>10</v>
      </c>
      <c r="F5798" s="1" t="str">
        <f>IFERROR(__xludf.DUMMYFUNCTION("GOOGLETRANSLATE(C5798,""fr"",""en"")"),"#VALUE!")</f>
        <v>#VALUE!</v>
      </c>
    </row>
    <row r="5799" ht="15.75" customHeight="1">
      <c r="A5799" s="1" t="s">
        <v>2935</v>
      </c>
      <c r="B5799" s="1" t="s">
        <v>12904</v>
      </c>
      <c r="C5799" s="1" t="s">
        <v>12905</v>
      </c>
      <c r="D5799" s="1" t="s">
        <v>12856</v>
      </c>
      <c r="E5799" s="1" t="s">
        <v>10</v>
      </c>
      <c r="F5799" s="1" t="str">
        <f>IFERROR(__xludf.DUMMYFUNCTION("GOOGLETRANSLATE(C5799,""fr"",""en"")"),"#VALUE!")</f>
        <v>#VALUE!</v>
      </c>
    </row>
    <row r="5800" ht="15.75" customHeight="1">
      <c r="A5800" s="1" t="s">
        <v>7853</v>
      </c>
      <c r="B5800" s="1" t="s">
        <v>12906</v>
      </c>
      <c r="C5800" s="1" t="s">
        <v>12907</v>
      </c>
      <c r="D5800" s="1" t="s">
        <v>12856</v>
      </c>
      <c r="E5800" s="1" t="s">
        <v>10</v>
      </c>
      <c r="F5800" s="1" t="str">
        <f>IFERROR(__xludf.DUMMYFUNCTION("GOOGLETRANSLATE(C5800,""fr"",""en"")"),"#VALUE!")</f>
        <v>#VALUE!</v>
      </c>
    </row>
    <row r="5801" ht="15.75" customHeight="1">
      <c r="A5801" s="1" t="s">
        <v>8155</v>
      </c>
      <c r="B5801" s="1" t="s">
        <v>12908</v>
      </c>
      <c r="C5801" s="1" t="s">
        <v>12909</v>
      </c>
      <c r="D5801" s="1" t="s">
        <v>12856</v>
      </c>
      <c r="E5801" s="1" t="s">
        <v>10</v>
      </c>
      <c r="F5801" s="1" t="str">
        <f>IFERROR(__xludf.DUMMYFUNCTION("GOOGLETRANSLATE(C5801,""fr"",""en"")"),"I wanted to change for the price and I can say the bank must remain banks and not insurer and I therefore slipped and that problems to date I can no longer insure my car so I really regret the three Other car stays at home ....... the fourth and doomed to"&amp;" sleep in the garage for my mistake to want to change")</f>
        <v>I wanted to change for the price and I can say the bank must remain banks and not insurer and I therefore slipped and that problems to date I can no longer insure my car so I really regret the three Other car stays at home ....... the fourth and doomed to sleep in the garage for my mistake to want to change</v>
      </c>
    </row>
    <row r="5802" ht="15.75" customHeight="1">
      <c r="A5802" s="1" t="s">
        <v>8155</v>
      </c>
      <c r="B5802" s="1" t="s">
        <v>12910</v>
      </c>
      <c r="C5802" s="1" t="s">
        <v>12911</v>
      </c>
      <c r="D5802" s="1" t="s">
        <v>12856</v>
      </c>
      <c r="E5802" s="1" t="s">
        <v>10</v>
      </c>
      <c r="F5802" s="1" t="str">
        <f>IFERROR(__xludf.DUMMYFUNCTION("GOOGLETRANSLATE(C5802,""fr"",""en"")"),"#VALUE!")</f>
        <v>#VALUE!</v>
      </c>
    </row>
    <row r="5803" ht="15.75" customHeight="1">
      <c r="A5803" s="1" t="s">
        <v>8155</v>
      </c>
      <c r="B5803" s="1" t="s">
        <v>12912</v>
      </c>
      <c r="C5803" s="1" t="s">
        <v>12913</v>
      </c>
      <c r="D5803" s="1" t="s">
        <v>12856</v>
      </c>
      <c r="E5803" s="1" t="s">
        <v>10</v>
      </c>
      <c r="F5803" s="1" t="str">
        <f>IFERROR(__xludf.DUMMYFUNCTION("GOOGLETRANSLATE(C5803,""fr"",""en"")"),"#VALUE!")</f>
        <v>#VALUE!</v>
      </c>
    </row>
    <row r="5804" ht="15.75" customHeight="1">
      <c r="A5804" s="1" t="s">
        <v>8162</v>
      </c>
      <c r="B5804" s="1" t="s">
        <v>12914</v>
      </c>
      <c r="C5804" s="1" t="s">
        <v>12915</v>
      </c>
      <c r="D5804" s="1" t="s">
        <v>12856</v>
      </c>
      <c r="E5804" s="1" t="s">
        <v>10</v>
      </c>
      <c r="F5804" s="1" t="str">
        <f>IFERROR(__xludf.DUMMYFUNCTION("GOOGLETRANSLATE(C5804,""fr"",""en"")"),"#VALUE!")</f>
        <v>#VALUE!</v>
      </c>
    </row>
    <row r="5805" ht="15.75" customHeight="1">
      <c r="A5805" s="1" t="s">
        <v>10095</v>
      </c>
      <c r="B5805" s="1" t="s">
        <v>12916</v>
      </c>
      <c r="C5805" s="1" t="s">
        <v>12917</v>
      </c>
      <c r="D5805" s="1" t="s">
        <v>12856</v>
      </c>
      <c r="E5805" s="1" t="s">
        <v>10</v>
      </c>
      <c r="F5805" s="1" t="str">
        <f>IFERROR(__xludf.DUMMYFUNCTION("GOOGLETRANSLATE(C5805,""fr"",""en"")"),"#VALUE!")</f>
        <v>#VALUE!</v>
      </c>
    </row>
    <row r="5806" ht="15.75" customHeight="1">
      <c r="A5806" s="1" t="s">
        <v>8184</v>
      </c>
      <c r="B5806" s="1" t="s">
        <v>12918</v>
      </c>
      <c r="C5806" s="1" t="s">
        <v>12919</v>
      </c>
      <c r="D5806" s="1" t="s">
        <v>12856</v>
      </c>
      <c r="E5806" s="1" t="s">
        <v>10</v>
      </c>
      <c r="F5806" s="1" t="str">
        <f>IFERROR(__xludf.DUMMYFUNCTION("GOOGLETRANSLATE(C5806,""fr"",""en"")"),"#VALUE!")</f>
        <v>#VALUE!</v>
      </c>
    </row>
    <row r="5807" ht="15.75" customHeight="1">
      <c r="A5807" s="1" t="s">
        <v>3101</v>
      </c>
      <c r="B5807" s="1" t="s">
        <v>12920</v>
      </c>
      <c r="C5807" s="1" t="s">
        <v>12921</v>
      </c>
      <c r="D5807" s="1" t="s">
        <v>12856</v>
      </c>
      <c r="E5807" s="1" t="s">
        <v>10</v>
      </c>
      <c r="F5807" s="1" t="str">
        <f>IFERROR(__xludf.DUMMYFUNCTION("GOOGLETRANSLATE(C5807,""fr"",""en"")"),"#VALUE!")</f>
        <v>#VALUE!</v>
      </c>
    </row>
    <row r="5808" ht="15.75" customHeight="1">
      <c r="A5808" s="1" t="s">
        <v>3101</v>
      </c>
      <c r="B5808" s="1" t="s">
        <v>12922</v>
      </c>
      <c r="C5808" s="1" t="s">
        <v>12923</v>
      </c>
      <c r="D5808" s="1" t="s">
        <v>12856</v>
      </c>
      <c r="E5808" s="1" t="s">
        <v>10</v>
      </c>
      <c r="F5808" s="1" t="str">
        <f>IFERROR(__xludf.DUMMYFUNCTION("GOOGLETRANSLATE(C5808,""fr"",""en"")"),"#VALUE!")</f>
        <v>#VALUE!</v>
      </c>
    </row>
    <row r="5809" ht="15.75" customHeight="1">
      <c r="A5809" s="1" t="s">
        <v>8189</v>
      </c>
      <c r="B5809" s="1" t="s">
        <v>12924</v>
      </c>
      <c r="C5809" s="1" t="s">
        <v>12925</v>
      </c>
      <c r="D5809" s="1" t="s">
        <v>12856</v>
      </c>
      <c r="E5809" s="1" t="s">
        <v>10</v>
      </c>
      <c r="F5809" s="1" t="str">
        <f>IFERROR(__xludf.DUMMYFUNCTION("GOOGLETRANSLATE(C5809,""fr"",""en"")"),"#VALUE!")</f>
        <v>#VALUE!</v>
      </c>
    </row>
    <row r="5810" ht="15.75" customHeight="1">
      <c r="A5810" s="1" t="s">
        <v>3116</v>
      </c>
      <c r="B5810" s="1" t="s">
        <v>12926</v>
      </c>
      <c r="C5810" s="1" t="s">
        <v>12927</v>
      </c>
      <c r="D5810" s="1" t="s">
        <v>12856</v>
      </c>
      <c r="E5810" s="1" t="s">
        <v>10</v>
      </c>
      <c r="F5810" s="1" t="str">
        <f>IFERROR(__xludf.DUMMYFUNCTION("GOOGLETRANSLATE(C5810,""fr"",""en"")"),"#VALUE!")</f>
        <v>#VALUE!</v>
      </c>
    </row>
    <row r="5811" ht="15.75" customHeight="1">
      <c r="A5811" s="1" t="s">
        <v>3122</v>
      </c>
      <c r="B5811" s="1" t="s">
        <v>12928</v>
      </c>
      <c r="C5811" s="1" t="s">
        <v>12929</v>
      </c>
      <c r="D5811" s="1" t="s">
        <v>12856</v>
      </c>
      <c r="E5811" s="1" t="s">
        <v>10</v>
      </c>
      <c r="F5811" s="1" t="str">
        <f>IFERROR(__xludf.DUMMYFUNCTION("GOOGLETRANSLATE(C5811,""fr"",""en"")"),"#VALUE!")</f>
        <v>#VALUE!</v>
      </c>
    </row>
    <row r="5812" ht="15.75" customHeight="1">
      <c r="A5812" s="1" t="s">
        <v>3133</v>
      </c>
      <c r="B5812" s="1" t="s">
        <v>12930</v>
      </c>
      <c r="C5812" s="1" t="s">
        <v>12931</v>
      </c>
      <c r="D5812" s="1" t="s">
        <v>12856</v>
      </c>
      <c r="E5812" s="1" t="s">
        <v>10</v>
      </c>
      <c r="F5812" s="1" t="str">
        <f>IFERROR(__xludf.DUMMYFUNCTION("GOOGLETRANSLATE(C5812,""fr"",""en"")"),"#VALUE!")</f>
        <v>#VALUE!</v>
      </c>
    </row>
    <row r="5813" ht="15.75" customHeight="1">
      <c r="A5813" s="1" t="s">
        <v>10815</v>
      </c>
      <c r="B5813" s="1" t="s">
        <v>12932</v>
      </c>
      <c r="C5813" s="1" t="s">
        <v>12933</v>
      </c>
      <c r="D5813" s="1" t="s">
        <v>12856</v>
      </c>
      <c r="E5813" s="1" t="s">
        <v>10</v>
      </c>
      <c r="F5813" s="1" t="str">
        <f>IFERROR(__xludf.DUMMYFUNCTION("GOOGLETRANSLATE(C5813,""fr"",""en"")"),"#VALUE!")</f>
        <v>#VALUE!</v>
      </c>
    </row>
    <row r="5814" ht="15.75" customHeight="1">
      <c r="A5814" s="1" t="s">
        <v>12080</v>
      </c>
      <c r="B5814" s="1" t="s">
        <v>12934</v>
      </c>
      <c r="C5814" s="1" t="s">
        <v>12935</v>
      </c>
      <c r="D5814" s="1" t="s">
        <v>12856</v>
      </c>
      <c r="E5814" s="1" t="s">
        <v>10</v>
      </c>
      <c r="F5814" s="1" t="str">
        <f>IFERROR(__xludf.DUMMYFUNCTION("GOOGLETRANSLATE(C5814,""fr"",""en"")"),"#VALUE!")</f>
        <v>#VALUE!</v>
      </c>
    </row>
    <row r="5815" ht="15.75" customHeight="1">
      <c r="A5815" s="1" t="s">
        <v>3153</v>
      </c>
      <c r="B5815" s="1" t="s">
        <v>12936</v>
      </c>
      <c r="C5815" s="1" t="s">
        <v>12937</v>
      </c>
      <c r="D5815" s="1" t="s">
        <v>12856</v>
      </c>
      <c r="E5815" s="1" t="s">
        <v>10</v>
      </c>
      <c r="F5815" s="1" t="str">
        <f>IFERROR(__xludf.DUMMYFUNCTION("GOOGLETRANSLATE(C5815,""fr"",""en"")"),"#VALUE!")</f>
        <v>#VALUE!</v>
      </c>
    </row>
    <row r="5816" ht="15.75" customHeight="1">
      <c r="A5816" s="1" t="s">
        <v>3167</v>
      </c>
      <c r="B5816" s="1" t="s">
        <v>12938</v>
      </c>
      <c r="C5816" s="1" t="s">
        <v>12939</v>
      </c>
      <c r="D5816" s="1" t="s">
        <v>12856</v>
      </c>
      <c r="E5816" s="1" t="s">
        <v>10</v>
      </c>
      <c r="F5816" s="1" t="str">
        <f>IFERROR(__xludf.DUMMYFUNCTION("GOOGLETRANSLATE(C5816,""fr"",""en"")"),"Completely overwhelmed service. Prices increases unrelated to the market. Very bad payers in the event of a disaster. This company does not think of customers. There is only one for the shareholder!")</f>
        <v>Completely overwhelmed service. Prices increases unrelated to the market. Very bad payers in the event of a disaster. This company does not think of customers. There is only one for the shareholder!</v>
      </c>
    </row>
    <row r="5817" ht="15.75" customHeight="1">
      <c r="A5817" s="1" t="s">
        <v>8256</v>
      </c>
      <c r="B5817" s="1" t="s">
        <v>12940</v>
      </c>
      <c r="C5817" s="1" t="s">
        <v>12941</v>
      </c>
      <c r="D5817" s="1" t="s">
        <v>12856</v>
      </c>
      <c r="E5817" s="1" t="s">
        <v>10</v>
      </c>
      <c r="F5817" s="1" t="str">
        <f>IFERROR(__xludf.DUMMYFUNCTION("GOOGLETRANSLATE(C5817,""fr"",""en"")"),"#VALUE!")</f>
        <v>#VALUE!</v>
      </c>
    </row>
    <row r="5818" ht="15.75" customHeight="1">
      <c r="A5818" s="1" t="s">
        <v>3174</v>
      </c>
      <c r="B5818" s="1" t="s">
        <v>12942</v>
      </c>
      <c r="C5818" s="1" t="s">
        <v>12943</v>
      </c>
      <c r="D5818" s="1" t="s">
        <v>12856</v>
      </c>
      <c r="E5818" s="1" t="s">
        <v>10</v>
      </c>
      <c r="F5818" s="1" t="str">
        <f>IFERROR(__xludf.DUMMYFUNCTION("GOOGLETRANSLATE(C5818,""fr"",""en"")"),"#VALUE!")</f>
        <v>#VALUE!</v>
      </c>
    </row>
    <row r="5819" ht="15.75" customHeight="1">
      <c r="A5819" s="1" t="s">
        <v>3180</v>
      </c>
      <c r="B5819" s="1" t="s">
        <v>12944</v>
      </c>
      <c r="C5819" s="1" t="s">
        <v>12945</v>
      </c>
      <c r="D5819" s="1" t="s">
        <v>12856</v>
      </c>
      <c r="E5819" s="1" t="s">
        <v>10</v>
      </c>
      <c r="F5819" s="1" t="str">
        <f>IFERROR(__xludf.DUMMYFUNCTION("GOOGLETRANSLATE(C5819,""fr"",""en"")"),"#VALUE!")</f>
        <v>#VALUE!</v>
      </c>
    </row>
    <row r="5820" ht="15.75" customHeight="1">
      <c r="A5820" s="1" t="s">
        <v>10114</v>
      </c>
      <c r="B5820" s="1" t="s">
        <v>12946</v>
      </c>
      <c r="C5820" s="1" t="s">
        <v>12947</v>
      </c>
      <c r="D5820" s="1" t="s">
        <v>12856</v>
      </c>
      <c r="E5820" s="1" t="s">
        <v>10</v>
      </c>
      <c r="F5820" s="1" t="str">
        <f>IFERROR(__xludf.DUMMYFUNCTION("GOOGLETRANSLATE(C5820,""fr"",""en"")"),"#VALUE!")</f>
        <v>#VALUE!</v>
      </c>
    </row>
    <row r="5821" ht="15.75" customHeight="1">
      <c r="A5821" s="1" t="s">
        <v>12948</v>
      </c>
      <c r="B5821" s="1" t="s">
        <v>12949</v>
      </c>
      <c r="C5821" s="1" t="s">
        <v>12950</v>
      </c>
      <c r="D5821" s="1" t="s">
        <v>12856</v>
      </c>
      <c r="E5821" s="1" t="s">
        <v>10</v>
      </c>
      <c r="F5821" s="1" t="str">
        <f>IFERROR(__xludf.DUMMYFUNCTION("GOOGLETRANSLATE(C5821,""fr"",""en"")"),"#VALUE!")</f>
        <v>#VALUE!</v>
      </c>
    </row>
    <row r="5822" ht="15.75" customHeight="1">
      <c r="A5822" s="1" t="s">
        <v>10121</v>
      </c>
      <c r="B5822" s="1" t="s">
        <v>12951</v>
      </c>
      <c r="C5822" s="1" t="s">
        <v>12952</v>
      </c>
      <c r="D5822" s="1" t="s">
        <v>12856</v>
      </c>
      <c r="E5822" s="1" t="s">
        <v>10</v>
      </c>
      <c r="F5822" s="1" t="str">
        <f>IFERROR(__xludf.DUMMYFUNCTION("GOOGLETRANSLATE(C5822,""fr"",""en"")"),"#VALUE!")</f>
        <v>#VALUE!</v>
      </c>
    </row>
    <row r="5823" ht="15.75" customHeight="1">
      <c r="A5823" s="1" t="s">
        <v>10124</v>
      </c>
      <c r="B5823" s="1" t="s">
        <v>12953</v>
      </c>
      <c r="C5823" s="1" t="s">
        <v>12954</v>
      </c>
      <c r="D5823" s="1" t="s">
        <v>12856</v>
      </c>
      <c r="E5823" s="1" t="s">
        <v>10</v>
      </c>
      <c r="F5823" s="1" t="str">
        <f>IFERROR(__xludf.DUMMYFUNCTION("GOOGLETRANSLATE(C5823,""fr"",""en"")"),"#VALUE!")</f>
        <v>#VALUE!</v>
      </c>
    </row>
    <row r="5824" ht="15.75" customHeight="1">
      <c r="A5824" s="1" t="s">
        <v>8294</v>
      </c>
      <c r="B5824" s="1" t="s">
        <v>12955</v>
      </c>
      <c r="C5824" s="1" t="s">
        <v>12956</v>
      </c>
      <c r="D5824" s="1" t="s">
        <v>12856</v>
      </c>
      <c r="E5824" s="1" t="s">
        <v>10</v>
      </c>
      <c r="F5824" s="1" t="str">
        <f>IFERROR(__xludf.DUMMYFUNCTION("GOOGLETRANSLATE(C5824,""fr"",""en"")"),"#VALUE!")</f>
        <v>#VALUE!</v>
      </c>
    </row>
    <row r="5825" ht="15.75" customHeight="1">
      <c r="A5825" s="1" t="s">
        <v>3208</v>
      </c>
      <c r="B5825" s="1" t="s">
        <v>12957</v>
      </c>
      <c r="C5825" s="1" t="s">
        <v>12958</v>
      </c>
      <c r="D5825" s="1" t="s">
        <v>12856</v>
      </c>
      <c r="E5825" s="1" t="s">
        <v>10</v>
      </c>
      <c r="F5825" s="1" t="str">
        <f>IFERROR(__xludf.DUMMYFUNCTION("GOOGLETRANSLATE(C5825,""fr"",""en"")"),"#VALUE!")</f>
        <v>#VALUE!</v>
      </c>
    </row>
    <row r="5826" ht="15.75" customHeight="1">
      <c r="A5826" s="1" t="s">
        <v>3211</v>
      </c>
      <c r="B5826" s="1" t="s">
        <v>12959</v>
      </c>
      <c r="C5826" s="1" t="s">
        <v>12960</v>
      </c>
      <c r="D5826" s="1" t="s">
        <v>12856</v>
      </c>
      <c r="E5826" s="1" t="s">
        <v>10</v>
      </c>
      <c r="F5826" s="1" t="str">
        <f>IFERROR(__xludf.DUMMYFUNCTION("GOOGLETRANSLATE(C5826,""fr"",""en"")"),"#VALUE!")</f>
        <v>#VALUE!</v>
      </c>
    </row>
    <row r="5827" ht="15.75" customHeight="1">
      <c r="A5827" s="1" t="s">
        <v>3214</v>
      </c>
      <c r="B5827" s="1" t="s">
        <v>12961</v>
      </c>
      <c r="C5827" s="1" t="s">
        <v>12962</v>
      </c>
      <c r="D5827" s="1" t="s">
        <v>12856</v>
      </c>
      <c r="E5827" s="1" t="s">
        <v>10</v>
      </c>
      <c r="F5827" s="1" t="str">
        <f>IFERROR(__xludf.DUMMYFUNCTION("GOOGLETRANSLATE(C5827,""fr"",""en"")"),"#VALUE!")</f>
        <v>#VALUE!</v>
      </c>
    </row>
    <row r="5828" ht="15.75" customHeight="1">
      <c r="A5828" s="1" t="s">
        <v>3217</v>
      </c>
      <c r="B5828" s="1" t="s">
        <v>12963</v>
      </c>
      <c r="C5828" s="1" t="s">
        <v>12964</v>
      </c>
      <c r="D5828" s="1" t="s">
        <v>12856</v>
      </c>
      <c r="E5828" s="1" t="s">
        <v>10</v>
      </c>
      <c r="F5828" s="1" t="str">
        <f>IFERROR(__xludf.DUMMYFUNCTION("GOOGLETRANSLATE(C5828,""fr"",""en"")"),"#VALUE!")</f>
        <v>#VALUE!</v>
      </c>
    </row>
    <row r="5829" ht="15.75" customHeight="1">
      <c r="A5829" s="1" t="s">
        <v>3217</v>
      </c>
      <c r="B5829" s="1" t="s">
        <v>12965</v>
      </c>
      <c r="C5829" s="1" t="s">
        <v>12966</v>
      </c>
      <c r="D5829" s="1" t="s">
        <v>12856</v>
      </c>
      <c r="E5829" s="1" t="s">
        <v>10</v>
      </c>
      <c r="F5829" s="1" t="str">
        <f>IFERROR(__xludf.DUMMYFUNCTION("GOOGLETRANSLATE(C5829,""fr"",""en"")"),"#VALUE!")</f>
        <v>#VALUE!</v>
      </c>
    </row>
    <row r="5830" ht="15.75" customHeight="1">
      <c r="A5830" s="1" t="s">
        <v>8311</v>
      </c>
      <c r="B5830" s="1" t="s">
        <v>12967</v>
      </c>
      <c r="C5830" s="1" t="s">
        <v>12968</v>
      </c>
      <c r="D5830" s="1" t="s">
        <v>12856</v>
      </c>
      <c r="E5830" s="1" t="s">
        <v>10</v>
      </c>
      <c r="F5830" s="1" t="str">
        <f>IFERROR(__xludf.DUMMYFUNCTION("GOOGLETRANSLATE(C5830,""fr"",""en"")"),"#VALUE!")</f>
        <v>#VALUE!</v>
      </c>
    </row>
    <row r="5831" ht="15.75" customHeight="1">
      <c r="A5831" s="1" t="s">
        <v>12502</v>
      </c>
      <c r="B5831" s="1" t="s">
        <v>12969</v>
      </c>
      <c r="C5831" s="1" t="s">
        <v>12970</v>
      </c>
      <c r="D5831" s="1" t="s">
        <v>12856</v>
      </c>
      <c r="E5831" s="1" t="s">
        <v>10</v>
      </c>
      <c r="F5831" s="1" t="str">
        <f>IFERROR(__xludf.DUMMYFUNCTION("GOOGLETRANSLATE(C5831,""fr"",""en"")"),"#VALUE!")</f>
        <v>#VALUE!</v>
      </c>
    </row>
    <row r="5832" ht="15.75" customHeight="1">
      <c r="A5832" s="1" t="s">
        <v>12971</v>
      </c>
      <c r="B5832" s="1" t="s">
        <v>12972</v>
      </c>
      <c r="C5832" s="1" t="s">
        <v>12973</v>
      </c>
      <c r="D5832" s="1" t="s">
        <v>12856</v>
      </c>
      <c r="E5832" s="1" t="s">
        <v>10</v>
      </c>
      <c r="F5832" s="1" t="str">
        <f>IFERROR(__xludf.DUMMYFUNCTION("GOOGLETRANSLATE(C5832,""fr"",""en"")"),"#VALUE!")</f>
        <v>#VALUE!</v>
      </c>
    </row>
    <row r="5833" ht="15.75" customHeight="1">
      <c r="A5833" s="1" t="s">
        <v>3234</v>
      </c>
      <c r="B5833" s="1" t="s">
        <v>12974</v>
      </c>
      <c r="C5833" s="1" t="s">
        <v>12975</v>
      </c>
      <c r="D5833" s="1" t="s">
        <v>12856</v>
      </c>
      <c r="E5833" s="1" t="s">
        <v>10</v>
      </c>
      <c r="F5833" s="1" t="str">
        <f>IFERROR(__xludf.DUMMYFUNCTION("GOOGLETRANSLATE(C5833,""fr"",""en"")"),"#VALUE!")</f>
        <v>#VALUE!</v>
      </c>
    </row>
    <row r="5834" ht="15.75" customHeight="1">
      <c r="A5834" s="1" t="s">
        <v>10608</v>
      </c>
      <c r="B5834" s="1" t="s">
        <v>12976</v>
      </c>
      <c r="C5834" s="1" t="s">
        <v>12977</v>
      </c>
      <c r="D5834" s="1" t="s">
        <v>12856</v>
      </c>
      <c r="E5834" s="1" t="s">
        <v>10</v>
      </c>
      <c r="F5834" s="1" t="str">
        <f>IFERROR(__xludf.DUMMYFUNCTION("GOOGLETRANSLATE(C5834,""fr"",""en"")"),"#VALUE!")</f>
        <v>#VALUE!</v>
      </c>
    </row>
    <row r="5835" ht="15.75" customHeight="1">
      <c r="A5835" s="1" t="s">
        <v>12978</v>
      </c>
      <c r="B5835" s="1" t="s">
        <v>12979</v>
      </c>
      <c r="C5835" s="1" t="s">
        <v>12980</v>
      </c>
      <c r="D5835" s="1" t="s">
        <v>12856</v>
      </c>
      <c r="E5835" s="1" t="s">
        <v>10</v>
      </c>
      <c r="F5835" s="1" t="str">
        <f>IFERROR(__xludf.DUMMYFUNCTION("GOOGLETRANSLATE(C5835,""fr"",""en"")"),"#VALUE!")</f>
        <v>#VALUE!</v>
      </c>
    </row>
    <row r="5836" ht="15.75" customHeight="1">
      <c r="A5836" s="1" t="s">
        <v>3247</v>
      </c>
      <c r="B5836" s="1" t="s">
        <v>12981</v>
      </c>
      <c r="C5836" s="1" t="s">
        <v>12982</v>
      </c>
      <c r="D5836" s="1" t="s">
        <v>12856</v>
      </c>
      <c r="E5836" s="1" t="s">
        <v>10</v>
      </c>
      <c r="F5836" s="1" t="str">
        <f>IFERROR(__xludf.DUMMYFUNCTION("GOOGLETRANSLATE(C5836,""fr"",""en"")"),"#VALUE!")</f>
        <v>#VALUE!</v>
      </c>
    </row>
    <row r="5837" ht="15.75" customHeight="1">
      <c r="A5837" s="1" t="s">
        <v>3256</v>
      </c>
      <c r="B5837" s="1" t="s">
        <v>12983</v>
      </c>
      <c r="C5837" s="1" t="s">
        <v>12984</v>
      </c>
      <c r="D5837" s="1" t="s">
        <v>12856</v>
      </c>
      <c r="E5837" s="1" t="s">
        <v>10</v>
      </c>
      <c r="F5837" s="1" t="str">
        <f>IFERROR(__xludf.DUMMYFUNCTION("GOOGLETRANSLATE(C5837,""fr"",""en"")"),"#VALUE!")</f>
        <v>#VALUE!</v>
      </c>
    </row>
    <row r="5838" ht="15.75" customHeight="1">
      <c r="A5838" s="1" t="s">
        <v>3279</v>
      </c>
      <c r="B5838" s="1" t="s">
        <v>12985</v>
      </c>
      <c r="C5838" s="1" t="s">
        <v>12986</v>
      </c>
      <c r="D5838" s="1" t="s">
        <v>12856</v>
      </c>
      <c r="E5838" s="1" t="s">
        <v>10</v>
      </c>
      <c r="F5838" s="1" t="str">
        <f>IFERROR(__xludf.DUMMYFUNCTION("GOOGLETRANSLATE(C5838,""fr"",""en"")"),"#VALUE!")</f>
        <v>#VALUE!</v>
      </c>
    </row>
    <row r="5839" ht="15.75" customHeight="1">
      <c r="A5839" s="1" t="s">
        <v>3282</v>
      </c>
      <c r="B5839" s="1" t="s">
        <v>12987</v>
      </c>
      <c r="C5839" s="1" t="s">
        <v>12988</v>
      </c>
      <c r="D5839" s="1" t="s">
        <v>12856</v>
      </c>
      <c r="E5839" s="1" t="s">
        <v>10</v>
      </c>
      <c r="F5839" s="1" t="str">
        <f>IFERROR(__xludf.DUMMYFUNCTION("GOOGLETRANSLATE(C5839,""fr"",""en"")"),"#VALUE!")</f>
        <v>#VALUE!</v>
      </c>
    </row>
    <row r="5840" ht="15.75" customHeight="1">
      <c r="A5840" s="1" t="s">
        <v>3289</v>
      </c>
      <c r="B5840" s="1" t="s">
        <v>12989</v>
      </c>
      <c r="C5840" s="1" t="s">
        <v>12990</v>
      </c>
      <c r="D5840" s="1" t="s">
        <v>12856</v>
      </c>
      <c r="E5840" s="1" t="s">
        <v>10</v>
      </c>
      <c r="F5840" s="1" t="str">
        <f>IFERROR(__xludf.DUMMYFUNCTION("GOOGLETRANSLATE(C5840,""fr"",""en"")"),"#VALUE!")</f>
        <v>#VALUE!</v>
      </c>
    </row>
    <row r="5841" ht="15.75" customHeight="1">
      <c r="A5841" s="1" t="s">
        <v>10874</v>
      </c>
      <c r="B5841" s="1" t="s">
        <v>12991</v>
      </c>
      <c r="C5841" s="1" t="s">
        <v>12992</v>
      </c>
      <c r="D5841" s="1" t="s">
        <v>12856</v>
      </c>
      <c r="E5841" s="1" t="s">
        <v>10</v>
      </c>
      <c r="F5841" s="1" t="str">
        <f>IFERROR(__xludf.DUMMYFUNCTION("GOOGLETRANSLATE(C5841,""fr"",""en"")"),"#VALUE!")</f>
        <v>#VALUE!</v>
      </c>
    </row>
    <row r="5842" ht="15.75" customHeight="1">
      <c r="A5842" s="1" t="s">
        <v>8557</v>
      </c>
      <c r="B5842" s="1" t="s">
        <v>12993</v>
      </c>
      <c r="C5842" s="1" t="s">
        <v>12994</v>
      </c>
      <c r="D5842" s="1" t="s">
        <v>12856</v>
      </c>
      <c r="E5842" s="1" t="s">
        <v>10</v>
      </c>
      <c r="F5842" s="1" t="str">
        <f>IFERROR(__xludf.DUMMYFUNCTION("GOOGLETRANSLATE(C5842,""fr"",""en"")"),"For more than a year at Eallianz. I gained 5% bonuses and my insurance to increase, so in one year insurance increased by more than 5%. Inadmissible. Deplorable customer service! Called 3 times and be hung after 20 min waiting ... I do not recommend Ealli"&amp;"anz! RUN AWAY !")</f>
        <v>For more than a year at Eallianz. I gained 5% bonuses and my insurance to increase, so in one year insurance increased by more than 5%. Inadmissible. Deplorable customer service! Called 3 times and be hung after 20 min waiting ... I do not recommend Eallianz! RUN AWAY !</v>
      </c>
    </row>
    <row r="5843" ht="15.75" customHeight="1">
      <c r="A5843" s="1" t="s">
        <v>8572</v>
      </c>
      <c r="B5843" s="1" t="s">
        <v>12995</v>
      </c>
      <c r="C5843" s="1" t="s">
        <v>12996</v>
      </c>
      <c r="D5843" s="1" t="s">
        <v>12856</v>
      </c>
      <c r="E5843" s="1" t="s">
        <v>10</v>
      </c>
      <c r="F5843" s="1" t="str">
        <f>IFERROR(__xludf.DUMMYFUNCTION("GOOGLETRANSLATE(C5843,""fr"",""en"")"),"#VALUE!")</f>
        <v>#VALUE!</v>
      </c>
    </row>
    <row r="5844" ht="15.75" customHeight="1">
      <c r="A5844" s="1" t="s">
        <v>3355</v>
      </c>
      <c r="B5844" s="1" t="s">
        <v>12997</v>
      </c>
      <c r="C5844" s="1" t="s">
        <v>12998</v>
      </c>
      <c r="D5844" s="1" t="s">
        <v>12856</v>
      </c>
      <c r="E5844" s="1" t="s">
        <v>10</v>
      </c>
      <c r="F5844" s="1" t="str">
        <f>IFERROR(__xludf.DUMMYFUNCTION("GOOGLETRANSLATE(C5844,""fr"",""en"")"),"#VALUE!")</f>
        <v>#VALUE!</v>
      </c>
    </row>
    <row r="5845" ht="15.75" customHeight="1">
      <c r="A5845" s="1" t="s">
        <v>10886</v>
      </c>
      <c r="B5845" s="1" t="s">
        <v>12999</v>
      </c>
      <c r="C5845" s="1" t="s">
        <v>13000</v>
      </c>
      <c r="D5845" s="1" t="s">
        <v>12856</v>
      </c>
      <c r="E5845" s="1" t="s">
        <v>10</v>
      </c>
      <c r="F5845" s="1" t="str">
        <f>IFERROR(__xludf.DUMMYFUNCTION("GOOGLETRANSLATE(C5845,""fr"",""en"")"),"#VALUE!")</f>
        <v>#VALUE!</v>
      </c>
    </row>
    <row r="5846" ht="15.75" customHeight="1">
      <c r="A5846" s="1" t="s">
        <v>10899</v>
      </c>
      <c r="B5846" s="1" t="s">
        <v>13001</v>
      </c>
      <c r="C5846" s="1" t="s">
        <v>13002</v>
      </c>
      <c r="D5846" s="1" t="s">
        <v>12856</v>
      </c>
      <c r="E5846" s="1" t="s">
        <v>10</v>
      </c>
      <c r="F5846" s="1" t="str">
        <f>IFERROR(__xludf.DUMMYFUNCTION("GOOGLETRANSLATE(C5846,""fr"",""en"")"),"#VALUE!")</f>
        <v>#VALUE!</v>
      </c>
    </row>
    <row r="5847" ht="15.75" customHeight="1">
      <c r="A5847" s="1" t="s">
        <v>8753</v>
      </c>
      <c r="B5847" s="1" t="s">
        <v>13003</v>
      </c>
      <c r="C5847" s="1" t="s">
        <v>13004</v>
      </c>
      <c r="D5847" s="1" t="s">
        <v>12856</v>
      </c>
      <c r="E5847" s="1" t="s">
        <v>10</v>
      </c>
      <c r="F5847" s="1" t="str">
        <f>IFERROR(__xludf.DUMMYFUNCTION("GOOGLETRANSLATE(C5847,""fr"",""en"")"),"#VALUE!")</f>
        <v>#VALUE!</v>
      </c>
    </row>
    <row r="5848" ht="15.75" customHeight="1">
      <c r="A5848" s="1" t="s">
        <v>13005</v>
      </c>
      <c r="B5848" s="1" t="s">
        <v>13006</v>
      </c>
      <c r="C5848" s="1" t="s">
        <v>13007</v>
      </c>
      <c r="D5848" s="1" t="s">
        <v>12856</v>
      </c>
      <c r="E5848" s="1" t="s">
        <v>10</v>
      </c>
      <c r="F5848" s="1" t="str">
        <f>IFERROR(__xludf.DUMMYFUNCTION("GOOGLETRANSLATE(C5848,""fr"",""en"")"),"#VALUE!")</f>
        <v>#VALUE!</v>
      </c>
    </row>
    <row r="5849" ht="15.75" customHeight="1">
      <c r="A5849" s="1" t="s">
        <v>13008</v>
      </c>
      <c r="B5849" s="1" t="s">
        <v>13009</v>
      </c>
      <c r="C5849" s="1" t="s">
        <v>13010</v>
      </c>
      <c r="D5849" s="1" t="s">
        <v>12856</v>
      </c>
      <c r="E5849" s="1" t="s">
        <v>10</v>
      </c>
      <c r="F5849" s="1" t="str">
        <f>IFERROR(__xludf.DUMMYFUNCTION("GOOGLETRANSLATE(C5849,""fr"",""en"")"),"#VALUE!")</f>
        <v>#VALUE!</v>
      </c>
    </row>
    <row r="5850" ht="15.75" customHeight="1">
      <c r="A5850" s="1" t="s">
        <v>10912</v>
      </c>
      <c r="B5850" s="1" t="s">
        <v>13011</v>
      </c>
      <c r="C5850" s="1" t="s">
        <v>13012</v>
      </c>
      <c r="D5850" s="1" t="s">
        <v>12856</v>
      </c>
      <c r="E5850" s="1" t="s">
        <v>10</v>
      </c>
      <c r="F5850" s="1" t="str">
        <f>IFERROR(__xludf.DUMMYFUNCTION("GOOGLETRANSLATE(C5850,""fr"",""en"")"),"#VALUE!")</f>
        <v>#VALUE!</v>
      </c>
    </row>
    <row r="5851" ht="15.75" customHeight="1">
      <c r="A5851" s="1" t="s">
        <v>3439</v>
      </c>
      <c r="B5851" s="1" t="s">
        <v>13013</v>
      </c>
      <c r="C5851" s="1" t="s">
        <v>13014</v>
      </c>
      <c r="D5851" s="1" t="s">
        <v>12856</v>
      </c>
      <c r="E5851" s="1" t="s">
        <v>10</v>
      </c>
      <c r="F5851" s="1" t="str">
        <f>IFERROR(__xludf.DUMMYFUNCTION("GOOGLETRANSLATE(C5851,""fr"",""en"")"),"#VALUE!")</f>
        <v>#VALUE!</v>
      </c>
    </row>
    <row r="5852" ht="15.75" customHeight="1">
      <c r="A5852" s="1" t="s">
        <v>3439</v>
      </c>
      <c r="B5852" s="1" t="s">
        <v>13015</v>
      </c>
      <c r="C5852" s="1" t="s">
        <v>13016</v>
      </c>
      <c r="D5852" s="1" t="s">
        <v>12856</v>
      </c>
      <c r="E5852" s="1" t="s">
        <v>10</v>
      </c>
      <c r="F5852" s="1" t="str">
        <f>IFERROR(__xludf.DUMMYFUNCTION("GOOGLETRANSLATE(C5852,""fr"",""en"")"),"#VALUE!")</f>
        <v>#VALUE!</v>
      </c>
    </row>
    <row r="5853" ht="15.75" customHeight="1">
      <c r="A5853" s="1" t="s">
        <v>10171</v>
      </c>
      <c r="B5853" s="1" t="s">
        <v>13017</v>
      </c>
      <c r="C5853" s="1" t="s">
        <v>13018</v>
      </c>
      <c r="D5853" s="1" t="s">
        <v>12856</v>
      </c>
      <c r="E5853" s="1" t="s">
        <v>10</v>
      </c>
      <c r="F5853" s="1" t="str">
        <f>IFERROR(__xludf.DUMMYFUNCTION("GOOGLETRANSLATE(C5853,""fr"",""en"")"),"#VALUE!")</f>
        <v>#VALUE!</v>
      </c>
    </row>
    <row r="5854" ht="15.75" customHeight="1">
      <c r="A5854" s="1" t="s">
        <v>13019</v>
      </c>
      <c r="B5854" s="1" t="s">
        <v>13020</v>
      </c>
      <c r="C5854" s="1" t="s">
        <v>13021</v>
      </c>
      <c r="D5854" s="1" t="s">
        <v>12856</v>
      </c>
      <c r="E5854" s="1" t="s">
        <v>10</v>
      </c>
      <c r="F5854" s="1" t="str">
        <f>IFERROR(__xludf.DUMMYFUNCTION("GOOGLETRANSLATE(C5854,""fr"",""en"")"),"#VALUE!")</f>
        <v>#VALUE!</v>
      </c>
    </row>
    <row r="5855" ht="15.75" customHeight="1">
      <c r="A5855" s="1" t="s">
        <v>10940</v>
      </c>
      <c r="B5855" s="1" t="s">
        <v>13022</v>
      </c>
      <c r="C5855" s="1" t="s">
        <v>13023</v>
      </c>
      <c r="D5855" s="1" t="s">
        <v>12856</v>
      </c>
      <c r="E5855" s="1" t="s">
        <v>10</v>
      </c>
      <c r="F5855" s="1" t="str">
        <f>IFERROR(__xludf.DUMMYFUNCTION("GOOGLETRANSLATE(C5855,""fr"",""en"")"),"#VALUE!")</f>
        <v>#VALUE!</v>
      </c>
    </row>
    <row r="5856" ht="15.75" customHeight="1">
      <c r="A5856" s="1" t="s">
        <v>12600</v>
      </c>
      <c r="B5856" s="1" t="s">
        <v>13024</v>
      </c>
      <c r="C5856" s="1" t="s">
        <v>13025</v>
      </c>
      <c r="D5856" s="1" t="s">
        <v>12856</v>
      </c>
      <c r="E5856" s="1" t="s">
        <v>10</v>
      </c>
      <c r="F5856" s="1" t="str">
        <f>IFERROR(__xludf.DUMMYFUNCTION("GOOGLETRANSLATE(C5856,""fr"",""en"")"),"#VALUE!")</f>
        <v>#VALUE!</v>
      </c>
    </row>
    <row r="5857" ht="15.75" customHeight="1">
      <c r="A5857" s="1" t="s">
        <v>13026</v>
      </c>
      <c r="B5857" s="1" t="s">
        <v>13027</v>
      </c>
      <c r="C5857" s="1" t="s">
        <v>13028</v>
      </c>
      <c r="D5857" s="1" t="s">
        <v>12856</v>
      </c>
      <c r="E5857" s="1" t="s">
        <v>10</v>
      </c>
      <c r="F5857" s="1" t="str">
        <f>IFERROR(__xludf.DUMMYFUNCTION("GOOGLETRANSLATE(C5857,""fr"",""en"")"),"#VALUE!")</f>
        <v>#VALUE!</v>
      </c>
    </row>
    <row r="5858" ht="15.75" customHeight="1">
      <c r="A5858" s="1" t="s">
        <v>13029</v>
      </c>
      <c r="B5858" s="1" t="s">
        <v>13030</v>
      </c>
      <c r="C5858" s="1" t="s">
        <v>13031</v>
      </c>
      <c r="D5858" s="1" t="s">
        <v>12856</v>
      </c>
      <c r="E5858" s="1" t="s">
        <v>10</v>
      </c>
      <c r="F5858" s="1" t="str">
        <f>IFERROR(__xludf.DUMMYFUNCTION("GOOGLETRANSLATE(C5858,""fr"",""en"")"),"#VALUE!")</f>
        <v>#VALUE!</v>
      </c>
    </row>
    <row r="5859" ht="15.75" customHeight="1">
      <c r="A5859" s="1" t="s">
        <v>8865</v>
      </c>
      <c r="B5859" s="1" t="s">
        <v>13032</v>
      </c>
      <c r="C5859" s="1" t="s">
        <v>13033</v>
      </c>
      <c r="D5859" s="1" t="s">
        <v>12856</v>
      </c>
      <c r="E5859" s="1" t="s">
        <v>10</v>
      </c>
      <c r="F5859" s="1" t="str">
        <f>IFERROR(__xludf.DUMMYFUNCTION("GOOGLETRANSLATE(C5859,""fr"",""en"")"),"#VALUE!")</f>
        <v>#VALUE!</v>
      </c>
    </row>
    <row r="5860" ht="15.75" customHeight="1">
      <c r="A5860" s="1" t="s">
        <v>13034</v>
      </c>
      <c r="B5860" s="1" t="s">
        <v>13035</v>
      </c>
      <c r="C5860" s="1" t="s">
        <v>13036</v>
      </c>
      <c r="D5860" s="1" t="s">
        <v>12856</v>
      </c>
      <c r="E5860" s="1" t="s">
        <v>10</v>
      </c>
      <c r="F5860" s="1" t="str">
        <f>IFERROR(__xludf.DUMMYFUNCTION("GOOGLETRANSLATE(C5860,""fr"",""en"")"),"#VALUE!")</f>
        <v>#VALUE!</v>
      </c>
    </row>
    <row r="5861" ht="15.75" customHeight="1">
      <c r="A5861" s="1" t="s">
        <v>8874</v>
      </c>
      <c r="B5861" s="1" t="s">
        <v>13037</v>
      </c>
      <c r="C5861" s="1" t="s">
        <v>13038</v>
      </c>
      <c r="D5861" s="1" t="s">
        <v>12856</v>
      </c>
      <c r="E5861" s="1" t="s">
        <v>10</v>
      </c>
      <c r="F5861" s="1" t="str">
        <f>IFERROR(__xludf.DUMMYFUNCTION("GOOGLETRANSLATE(C5861,""fr"",""en"")"),"#VALUE!")</f>
        <v>#VALUE!</v>
      </c>
    </row>
    <row r="5862" ht="15.75" customHeight="1">
      <c r="A5862" s="1" t="s">
        <v>13039</v>
      </c>
      <c r="B5862" s="1" t="s">
        <v>13040</v>
      </c>
      <c r="C5862" s="1" t="s">
        <v>13041</v>
      </c>
      <c r="D5862" s="1" t="s">
        <v>12856</v>
      </c>
      <c r="E5862" s="1" t="s">
        <v>10</v>
      </c>
      <c r="F5862" s="1" t="str">
        <f>IFERROR(__xludf.DUMMYFUNCTION("GOOGLETRANSLATE(C5862,""fr"",""en"")"),"#VALUE!")</f>
        <v>#VALUE!</v>
      </c>
    </row>
    <row r="5863" ht="15.75" customHeight="1">
      <c r="A5863" s="1" t="s">
        <v>12631</v>
      </c>
      <c r="B5863" s="1" t="s">
        <v>13042</v>
      </c>
      <c r="C5863" s="1" t="s">
        <v>13043</v>
      </c>
      <c r="D5863" s="1" t="s">
        <v>12856</v>
      </c>
      <c r="E5863" s="1" t="s">
        <v>10</v>
      </c>
      <c r="F5863" s="1" t="str">
        <f>IFERROR(__xludf.DUMMYFUNCTION("GOOGLETRANSLATE(C5863,""fr"",""en"")"),"#VALUE!")</f>
        <v>#VALUE!</v>
      </c>
    </row>
    <row r="5864" ht="15.75" customHeight="1">
      <c r="A5864" s="1" t="s">
        <v>13044</v>
      </c>
      <c r="B5864" s="1" t="s">
        <v>13045</v>
      </c>
      <c r="C5864" s="1" t="s">
        <v>13046</v>
      </c>
      <c r="D5864" s="1" t="s">
        <v>12856</v>
      </c>
      <c r="E5864" s="1" t="s">
        <v>10</v>
      </c>
      <c r="F5864" s="1" t="str">
        <f>IFERROR(__xludf.DUMMYFUNCTION("GOOGLETRANSLATE(C5864,""fr"",""en"")"),"#VALUE!")</f>
        <v>#VALUE!</v>
      </c>
    </row>
    <row r="5865" ht="15.75" customHeight="1">
      <c r="A5865" s="1" t="s">
        <v>12642</v>
      </c>
      <c r="B5865" s="1" t="s">
        <v>13047</v>
      </c>
      <c r="C5865" s="1" t="s">
        <v>13048</v>
      </c>
      <c r="D5865" s="1" t="s">
        <v>12856</v>
      </c>
      <c r="E5865" s="1" t="s">
        <v>10</v>
      </c>
      <c r="F5865" s="1" t="str">
        <f>IFERROR(__xludf.DUMMYFUNCTION("GOOGLETRANSLATE(C5865,""fr"",""en"")"),"#VALUE!")</f>
        <v>#VALUE!</v>
      </c>
    </row>
    <row r="5866" ht="15.75" customHeight="1">
      <c r="A5866" s="1" t="s">
        <v>3667</v>
      </c>
      <c r="B5866" s="1" t="s">
        <v>13049</v>
      </c>
      <c r="C5866" s="1" t="s">
        <v>13050</v>
      </c>
      <c r="D5866" s="1" t="s">
        <v>12856</v>
      </c>
      <c r="E5866" s="1" t="s">
        <v>10</v>
      </c>
      <c r="F5866" s="1" t="str">
        <f>IFERROR(__xludf.DUMMYFUNCTION("GOOGLETRANSLATE(C5866,""fr"",""en"")"),"#VALUE!")</f>
        <v>#VALUE!</v>
      </c>
    </row>
    <row r="5867" ht="15.75" customHeight="1">
      <c r="A5867" s="1" t="s">
        <v>13051</v>
      </c>
      <c r="B5867" s="1" t="s">
        <v>13052</v>
      </c>
      <c r="C5867" s="1" t="s">
        <v>13053</v>
      </c>
      <c r="D5867" s="1" t="s">
        <v>12856</v>
      </c>
      <c r="E5867" s="1" t="s">
        <v>10</v>
      </c>
      <c r="F5867" s="1" t="str">
        <f>IFERROR(__xludf.DUMMYFUNCTION("GOOGLETRANSLATE(C5867,""fr"",""en"")"),"#VALUE!")</f>
        <v>#VALUE!</v>
      </c>
    </row>
    <row r="5868" ht="15.75" customHeight="1">
      <c r="A5868" s="1" t="s">
        <v>12658</v>
      </c>
      <c r="B5868" s="1" t="s">
        <v>13054</v>
      </c>
      <c r="C5868" s="1" t="s">
        <v>13055</v>
      </c>
      <c r="D5868" s="1" t="s">
        <v>12856</v>
      </c>
      <c r="E5868" s="1" t="s">
        <v>10</v>
      </c>
      <c r="F5868" s="1" t="str">
        <f>IFERROR(__xludf.DUMMYFUNCTION("GOOGLETRANSLATE(C5868,""fr"",""en"")"),"#VALUE!")</f>
        <v>#VALUE!</v>
      </c>
    </row>
    <row r="5869" ht="15.75" customHeight="1">
      <c r="A5869" s="1" t="s">
        <v>10241</v>
      </c>
      <c r="B5869" s="1" t="s">
        <v>13056</v>
      </c>
      <c r="C5869" s="1" t="s">
        <v>13057</v>
      </c>
      <c r="D5869" s="1" t="s">
        <v>12856</v>
      </c>
      <c r="E5869" s="1" t="s">
        <v>10</v>
      </c>
      <c r="F5869" s="1" t="str">
        <f>IFERROR(__xludf.DUMMYFUNCTION("GOOGLETRANSLATE(C5869,""fr"",""en"")"),"#VALUE!")</f>
        <v>#VALUE!</v>
      </c>
    </row>
    <row r="5870" ht="15.75" customHeight="1">
      <c r="A5870" s="1" t="s">
        <v>3689</v>
      </c>
      <c r="B5870" s="1" t="s">
        <v>13058</v>
      </c>
      <c r="C5870" s="1" t="s">
        <v>13059</v>
      </c>
      <c r="D5870" s="1" t="s">
        <v>12856</v>
      </c>
      <c r="E5870" s="1" t="s">
        <v>10</v>
      </c>
      <c r="F5870" s="1" t="str">
        <f>IFERROR(__xludf.DUMMYFUNCTION("GOOGLETRANSLATE(C5870,""fr"",""en"")"),"#VALUE!")</f>
        <v>#VALUE!</v>
      </c>
    </row>
    <row r="5871" ht="15.75" customHeight="1">
      <c r="A5871" s="1" t="s">
        <v>8986</v>
      </c>
      <c r="B5871" s="1" t="s">
        <v>13060</v>
      </c>
      <c r="C5871" s="1" t="s">
        <v>13061</v>
      </c>
      <c r="D5871" s="1" t="s">
        <v>12856</v>
      </c>
      <c r="E5871" s="1" t="s">
        <v>10</v>
      </c>
      <c r="F5871" s="1" t="str">
        <f>IFERROR(__xludf.DUMMYFUNCTION("GOOGLETRANSLATE(C5871,""fr"",""en"")"),"#VALUE!")</f>
        <v>#VALUE!</v>
      </c>
    </row>
    <row r="5872" ht="15.75" customHeight="1">
      <c r="A5872" s="1" t="s">
        <v>10252</v>
      </c>
      <c r="B5872" s="1" t="s">
        <v>13062</v>
      </c>
      <c r="C5872" s="1" t="s">
        <v>13063</v>
      </c>
      <c r="D5872" s="1" t="s">
        <v>12856</v>
      </c>
      <c r="E5872" s="1" t="s">
        <v>10</v>
      </c>
      <c r="F5872" s="1" t="str">
        <f>IFERROR(__xludf.DUMMYFUNCTION("GOOGLETRANSLATE(C5872,""fr"",""en"")"),"#VALUE!")</f>
        <v>#VALUE!</v>
      </c>
    </row>
    <row r="5873" ht="15.75" customHeight="1">
      <c r="A5873" s="1" t="s">
        <v>13064</v>
      </c>
      <c r="B5873" s="1" t="s">
        <v>13065</v>
      </c>
      <c r="C5873" s="1" t="s">
        <v>13066</v>
      </c>
      <c r="D5873" s="1" t="s">
        <v>12856</v>
      </c>
      <c r="E5873" s="1" t="s">
        <v>10</v>
      </c>
      <c r="F5873" s="1" t="str">
        <f>IFERROR(__xludf.DUMMYFUNCTION("GOOGLETRANSLATE(C5873,""fr"",""en"")"),"#VALUE!")</f>
        <v>#VALUE!</v>
      </c>
    </row>
    <row r="5874" ht="15.75" customHeight="1">
      <c r="A5874" s="1" t="s">
        <v>13067</v>
      </c>
      <c r="B5874" s="1" t="s">
        <v>13068</v>
      </c>
      <c r="C5874" s="1" t="s">
        <v>13069</v>
      </c>
      <c r="D5874" s="1" t="s">
        <v>12856</v>
      </c>
      <c r="E5874" s="1" t="s">
        <v>10</v>
      </c>
      <c r="F5874" s="1" t="str">
        <f>IFERROR(__xludf.DUMMYFUNCTION("GOOGLETRANSLATE(C5874,""fr"",""en"")"),"#VALUE!")</f>
        <v>#VALUE!</v>
      </c>
    </row>
    <row r="5875" ht="15.75" customHeight="1">
      <c r="A5875" s="1" t="s">
        <v>13070</v>
      </c>
      <c r="B5875" s="1" t="s">
        <v>13071</v>
      </c>
      <c r="C5875" s="1" t="s">
        <v>13072</v>
      </c>
      <c r="D5875" s="1" t="s">
        <v>12856</v>
      </c>
      <c r="E5875" s="1" t="s">
        <v>10</v>
      </c>
      <c r="F5875" s="1" t="str">
        <f>IFERROR(__xludf.DUMMYFUNCTION("GOOGLETRANSLATE(C5875,""fr"",""en"")"),"#VALUE!")</f>
        <v>#VALUE!</v>
      </c>
    </row>
    <row r="5876" ht="15.75" customHeight="1">
      <c r="A5876" s="1" t="s">
        <v>3775</v>
      </c>
      <c r="B5876" s="1" t="s">
        <v>13073</v>
      </c>
      <c r="C5876" s="1" t="s">
        <v>13074</v>
      </c>
      <c r="D5876" s="1" t="s">
        <v>12856</v>
      </c>
      <c r="E5876" s="1" t="s">
        <v>10</v>
      </c>
      <c r="F5876" s="1" t="str">
        <f>IFERROR(__xludf.DUMMYFUNCTION("GOOGLETRANSLATE(C5876,""fr"",""en"")"),"#VALUE!")</f>
        <v>#VALUE!</v>
      </c>
    </row>
    <row r="5877" ht="15.75" customHeight="1">
      <c r="A5877" s="1" t="s">
        <v>9025</v>
      </c>
      <c r="B5877" s="1" t="s">
        <v>13075</v>
      </c>
      <c r="C5877" s="1" t="s">
        <v>13076</v>
      </c>
      <c r="D5877" s="1" t="s">
        <v>12856</v>
      </c>
      <c r="E5877" s="1" t="s">
        <v>10</v>
      </c>
      <c r="F5877" s="1" t="str">
        <f>IFERROR(__xludf.DUMMYFUNCTION("GOOGLETRANSLATE(C5877,""fr"",""en"")"),"#VALUE!")</f>
        <v>#VALUE!</v>
      </c>
    </row>
    <row r="5878" ht="15.75" customHeight="1">
      <c r="A5878" s="1" t="s">
        <v>9025</v>
      </c>
      <c r="B5878" s="1" t="s">
        <v>13077</v>
      </c>
      <c r="C5878" s="1" t="s">
        <v>13078</v>
      </c>
      <c r="D5878" s="1" t="s">
        <v>12856</v>
      </c>
      <c r="E5878" s="1" t="s">
        <v>10</v>
      </c>
      <c r="F5878" s="1" t="str">
        <f>IFERROR(__xludf.DUMMYFUNCTION("GOOGLETRANSLATE(C5878,""fr"",""en"")"),"#VALUE!")</f>
        <v>#VALUE!</v>
      </c>
    </row>
    <row r="5879" ht="15.75" customHeight="1">
      <c r="A5879" s="1" t="s">
        <v>9034</v>
      </c>
      <c r="B5879" s="1" t="s">
        <v>13079</v>
      </c>
      <c r="C5879" s="1" t="s">
        <v>13080</v>
      </c>
      <c r="D5879" s="1" t="s">
        <v>12856</v>
      </c>
      <c r="E5879" s="1" t="s">
        <v>10</v>
      </c>
      <c r="F5879" s="1" t="str">
        <f>IFERROR(__xludf.DUMMYFUNCTION("GOOGLETRANSLATE(C5879,""fr"",""en"")"),"I am assured of all risks, at Allianz
At the end of July 2018 I found my vehicle damaged in a stamped left left door car park
I made a declaration of claim I moved twice to the photo garage then expert is 60km I receive this day a lrar of the expert conte"&amp;"sting my poor car insured all risks with frankness 399 euros
Refusal to reimburse me why be assured all risks if you are not reimbursed when you have a disaster and in addition I will have a penalty
Repair at my expense
The triple pain at Allianz
He asks "&amp;"me to make my Allianz legal protection act
 And yes at Allianz
Given my date of birth I am an old retiree and they try to run in a praise
Shameful and deplorable
")</f>
        <v>I am assured of all risks, at Allianz
At the end of July 2018 I found my vehicle damaged in a stamped left left door car park
I made a declaration of claim I moved twice to the photo garage then expert is 60km I receive this day a lrar of the expert contesting my poor car insured all risks with frankness 399 euros
Refusal to reimburse me why be assured all risks if you are not reimbursed when you have a disaster and in addition I will have a penalty
Repair at my expense
The triple pain at Allianz
He asks me to make my Allianz legal protection act
 And yes at Allianz
Given my date of birth I am an old retiree and they try to run in a praise
Shameful and deplorable
</v>
      </c>
    </row>
    <row r="5880" ht="15.75" customHeight="1">
      <c r="A5880" s="1" t="s">
        <v>9037</v>
      </c>
      <c r="B5880" s="1" t="s">
        <v>13081</v>
      </c>
      <c r="C5880" s="1" t="s">
        <v>13082</v>
      </c>
      <c r="D5880" s="1" t="s">
        <v>12856</v>
      </c>
      <c r="E5880" s="1" t="s">
        <v>10</v>
      </c>
      <c r="F5880" s="1" t="str">
        <f>IFERROR(__xludf.DUMMYFUNCTION("GOOGLETRANSLATE(C5880,""fr"",""en"")"),"#VALUE!")</f>
        <v>#VALUE!</v>
      </c>
    </row>
    <row r="5881" ht="15.75" customHeight="1">
      <c r="A5881" s="1" t="s">
        <v>9037</v>
      </c>
      <c r="B5881" s="1" t="s">
        <v>13083</v>
      </c>
      <c r="C5881" s="1" t="s">
        <v>13084</v>
      </c>
      <c r="D5881" s="1" t="s">
        <v>12856</v>
      </c>
      <c r="E5881" s="1" t="s">
        <v>10</v>
      </c>
      <c r="F5881" s="1" t="str">
        <f>IFERROR(__xludf.DUMMYFUNCTION("GOOGLETRANSLATE(C5881,""fr"",""en"")"),"#VALUE!")</f>
        <v>#VALUE!</v>
      </c>
    </row>
    <row r="5882" ht="15.75" customHeight="1">
      <c r="A5882" s="1" t="s">
        <v>9044</v>
      </c>
      <c r="B5882" s="1" t="s">
        <v>13085</v>
      </c>
      <c r="C5882" s="1" t="s">
        <v>13086</v>
      </c>
      <c r="D5882" s="1" t="s">
        <v>12856</v>
      </c>
      <c r="E5882" s="1" t="s">
        <v>10</v>
      </c>
      <c r="F5882" s="1" t="str">
        <f>IFERROR(__xludf.DUMMYFUNCTION("GOOGLETRANSLATE(C5882,""fr"",""en"")"),"#VALUE!")</f>
        <v>#VALUE!</v>
      </c>
    </row>
    <row r="5883" ht="15.75" customHeight="1">
      <c r="A5883" s="1" t="s">
        <v>13087</v>
      </c>
      <c r="B5883" s="1" t="s">
        <v>13088</v>
      </c>
      <c r="C5883" s="1" t="s">
        <v>13089</v>
      </c>
      <c r="D5883" s="1" t="s">
        <v>12856</v>
      </c>
      <c r="E5883" s="1" t="s">
        <v>10</v>
      </c>
      <c r="F5883" s="1" t="str">
        <f>IFERROR(__xludf.DUMMYFUNCTION("GOOGLETRANSLATE(C5883,""fr"",""en"")"),"#VALUE!")</f>
        <v>#VALUE!</v>
      </c>
    </row>
    <row r="5884" ht="15.75" customHeight="1">
      <c r="A5884" s="1" t="s">
        <v>11568</v>
      </c>
      <c r="B5884" s="1" t="s">
        <v>13090</v>
      </c>
      <c r="C5884" s="1" t="s">
        <v>13091</v>
      </c>
      <c r="D5884" s="1" t="s">
        <v>12856</v>
      </c>
      <c r="E5884" s="1" t="s">
        <v>10</v>
      </c>
      <c r="F5884" s="1" t="str">
        <f>IFERROR(__xludf.DUMMYFUNCTION("GOOGLETRANSLATE(C5884,""fr"",""en"")"),"#VALUE!")</f>
        <v>#VALUE!</v>
      </c>
    </row>
    <row r="5885" ht="15.75" customHeight="1">
      <c r="A5885" s="1" t="s">
        <v>3822</v>
      </c>
      <c r="B5885" s="1" t="s">
        <v>13092</v>
      </c>
      <c r="C5885" s="1" t="s">
        <v>13093</v>
      </c>
      <c r="D5885" s="1" t="s">
        <v>12856</v>
      </c>
      <c r="E5885" s="1" t="s">
        <v>10</v>
      </c>
      <c r="F5885" s="1" t="str">
        <f>IFERROR(__xludf.DUMMYFUNCTION("GOOGLETRANSLATE(C5885,""fr"",""en"")"),"#VALUE!")</f>
        <v>#VALUE!</v>
      </c>
    </row>
    <row r="5886" ht="15.75" customHeight="1">
      <c r="A5886" s="1" t="s">
        <v>11582</v>
      </c>
      <c r="B5886" s="1" t="s">
        <v>13094</v>
      </c>
      <c r="C5886" s="1" t="s">
        <v>13095</v>
      </c>
      <c r="D5886" s="1" t="s">
        <v>12856</v>
      </c>
      <c r="E5886" s="1" t="s">
        <v>10</v>
      </c>
      <c r="F5886" s="1" t="str">
        <f>IFERROR(__xludf.DUMMYFUNCTION("GOOGLETRANSLATE(C5886,""fr"",""en"")"),"#VALUE!")</f>
        <v>#VALUE!</v>
      </c>
    </row>
    <row r="5887" ht="15.75" customHeight="1">
      <c r="A5887" s="1" t="s">
        <v>9119</v>
      </c>
      <c r="B5887" s="1" t="s">
        <v>13096</v>
      </c>
      <c r="C5887" s="1" t="s">
        <v>13097</v>
      </c>
      <c r="D5887" s="1" t="s">
        <v>12856</v>
      </c>
      <c r="E5887" s="1" t="s">
        <v>10</v>
      </c>
      <c r="F5887" s="1" t="str">
        <f>IFERROR(__xludf.DUMMYFUNCTION("GOOGLETRANSLATE(C5887,""fr"",""en"")"),"#VALUE!")</f>
        <v>#VALUE!</v>
      </c>
    </row>
    <row r="5888" ht="15.75" customHeight="1">
      <c r="A5888" s="1" t="s">
        <v>9119</v>
      </c>
      <c r="B5888" s="1" t="s">
        <v>13098</v>
      </c>
      <c r="C5888" s="1" t="s">
        <v>13099</v>
      </c>
      <c r="D5888" s="1" t="s">
        <v>12856</v>
      </c>
      <c r="E5888" s="1" t="s">
        <v>10</v>
      </c>
      <c r="F5888" s="1" t="str">
        <f>IFERROR(__xludf.DUMMYFUNCTION("GOOGLETRANSLATE(C5888,""fr"",""en"")"),"#VALUE!")</f>
        <v>#VALUE!</v>
      </c>
    </row>
    <row r="5889" ht="15.75" customHeight="1">
      <c r="A5889" s="1" t="s">
        <v>13100</v>
      </c>
      <c r="B5889" s="1" t="s">
        <v>13101</v>
      </c>
      <c r="C5889" s="1" t="s">
        <v>13102</v>
      </c>
      <c r="D5889" s="1" t="s">
        <v>12856</v>
      </c>
      <c r="E5889" s="1" t="s">
        <v>10</v>
      </c>
      <c r="F5889" s="1" t="str">
        <f>IFERROR(__xludf.DUMMYFUNCTION("GOOGLETRANSLATE(C5889,""fr"",""en"")"),"#VALUE!")</f>
        <v>#VALUE!</v>
      </c>
    </row>
    <row r="5890" ht="15.75" customHeight="1">
      <c r="A5890" s="1" t="s">
        <v>13103</v>
      </c>
      <c r="B5890" s="1" t="s">
        <v>13104</v>
      </c>
      <c r="C5890" s="1" t="s">
        <v>13105</v>
      </c>
      <c r="D5890" s="1" t="s">
        <v>12856</v>
      </c>
      <c r="E5890" s="1" t="s">
        <v>10</v>
      </c>
      <c r="F5890" s="1" t="str">
        <f>IFERROR(__xludf.DUMMYFUNCTION("GOOGLETRANSLATE(C5890,""fr"",""en"")"),"#VALUE!")</f>
        <v>#VALUE!</v>
      </c>
    </row>
    <row r="5891" ht="15.75" customHeight="1">
      <c r="A5891" s="1" t="s">
        <v>13106</v>
      </c>
      <c r="B5891" s="1" t="s">
        <v>13107</v>
      </c>
      <c r="C5891" s="1" t="s">
        <v>13108</v>
      </c>
      <c r="D5891" s="1" t="s">
        <v>12856</v>
      </c>
      <c r="E5891" s="1" t="s">
        <v>10</v>
      </c>
      <c r="F5891" s="1" t="str">
        <f>IFERROR(__xludf.DUMMYFUNCTION("GOOGLETRANSLATE(C5891,""fr"",""en"")"),"#VALUE!")</f>
        <v>#VALUE!</v>
      </c>
    </row>
    <row r="5892" ht="15.75" customHeight="1">
      <c r="A5892" s="1" t="s">
        <v>13109</v>
      </c>
      <c r="B5892" s="1" t="s">
        <v>13110</v>
      </c>
      <c r="C5892" s="1" t="s">
        <v>13111</v>
      </c>
      <c r="D5892" s="1" t="s">
        <v>12856</v>
      </c>
      <c r="E5892" s="1" t="s">
        <v>10</v>
      </c>
      <c r="F5892" s="1" t="str">
        <f>IFERROR(__xludf.DUMMYFUNCTION("GOOGLETRANSLATE(C5892,""fr"",""en"")"),"#VALUE!")</f>
        <v>#VALUE!</v>
      </c>
    </row>
    <row r="5893" ht="15.75" customHeight="1">
      <c r="A5893" s="1" t="s">
        <v>3900</v>
      </c>
      <c r="B5893" s="1" t="s">
        <v>13112</v>
      </c>
      <c r="C5893" s="1" t="s">
        <v>13113</v>
      </c>
      <c r="D5893" s="1" t="s">
        <v>12856</v>
      </c>
      <c r="E5893" s="1" t="s">
        <v>10</v>
      </c>
      <c r="F5893" s="1" t="str">
        <f>IFERROR(__xludf.DUMMYFUNCTION("GOOGLETRANSLATE(C5893,""fr"",""en"")"),"#VALUE!")</f>
        <v>#VALUE!</v>
      </c>
    </row>
    <row r="5894" ht="15.75" customHeight="1">
      <c r="A5894" s="1" t="s">
        <v>13114</v>
      </c>
      <c r="B5894" s="1" t="s">
        <v>13115</v>
      </c>
      <c r="C5894" s="1" t="s">
        <v>13116</v>
      </c>
      <c r="D5894" s="1" t="s">
        <v>12856</v>
      </c>
      <c r="E5894" s="1" t="s">
        <v>10</v>
      </c>
      <c r="F5894" s="1" t="str">
        <f>IFERROR(__xludf.DUMMYFUNCTION("GOOGLETRANSLATE(C5894,""fr"",""en"")"),"#VALUE!")</f>
        <v>#VALUE!</v>
      </c>
    </row>
    <row r="5895" ht="15.75" customHeight="1">
      <c r="A5895" s="1" t="s">
        <v>9198</v>
      </c>
      <c r="B5895" s="1" t="s">
        <v>13117</v>
      </c>
      <c r="C5895" s="1" t="s">
        <v>13118</v>
      </c>
      <c r="D5895" s="1" t="s">
        <v>12856</v>
      </c>
      <c r="E5895" s="1" t="s">
        <v>10</v>
      </c>
      <c r="F5895" s="1" t="str">
        <f>IFERROR(__xludf.DUMMYFUNCTION("GOOGLETRANSLATE(C5895,""fr"",""en"")"),"#VALUE!")</f>
        <v>#VALUE!</v>
      </c>
    </row>
    <row r="5896" ht="15.75" customHeight="1">
      <c r="A5896" s="1" t="s">
        <v>13119</v>
      </c>
      <c r="B5896" s="1" t="s">
        <v>13120</v>
      </c>
      <c r="C5896" s="1" t="s">
        <v>13121</v>
      </c>
      <c r="D5896" s="1" t="s">
        <v>12856</v>
      </c>
      <c r="E5896" s="1" t="s">
        <v>10</v>
      </c>
      <c r="F5896" s="1" t="str">
        <f>IFERROR(__xludf.DUMMYFUNCTION("GOOGLETRANSLATE(C5896,""fr"",""en"")"),"#VALUE!")</f>
        <v>#VALUE!</v>
      </c>
    </row>
    <row r="5897" ht="15.75" customHeight="1">
      <c r="A5897" s="1" t="s">
        <v>13122</v>
      </c>
      <c r="B5897" s="1" t="s">
        <v>13123</v>
      </c>
      <c r="C5897" s="1" t="s">
        <v>13124</v>
      </c>
      <c r="D5897" s="1" t="s">
        <v>12856</v>
      </c>
      <c r="E5897" s="1" t="s">
        <v>10</v>
      </c>
      <c r="F5897" s="1" t="str">
        <f>IFERROR(__xludf.DUMMYFUNCTION("GOOGLETRANSLATE(C5897,""fr"",""en"")"),"#VALUE!")</f>
        <v>#VALUE!</v>
      </c>
    </row>
    <row r="5898" ht="15.75" customHeight="1">
      <c r="A5898" s="1" t="s">
        <v>13125</v>
      </c>
      <c r="B5898" s="1" t="s">
        <v>13126</v>
      </c>
      <c r="C5898" s="1" t="s">
        <v>13127</v>
      </c>
      <c r="D5898" s="1" t="s">
        <v>12856</v>
      </c>
      <c r="E5898" s="1" t="s">
        <v>10</v>
      </c>
      <c r="F5898" s="1" t="str">
        <f>IFERROR(__xludf.DUMMYFUNCTION("GOOGLETRANSLATE(C5898,""fr"",""en"")"),"#VALUE!")</f>
        <v>#VALUE!</v>
      </c>
    </row>
    <row r="5899" ht="15.75" customHeight="1">
      <c r="A5899" s="1" t="s">
        <v>13128</v>
      </c>
      <c r="B5899" s="1" t="s">
        <v>13129</v>
      </c>
      <c r="C5899" s="1" t="s">
        <v>13130</v>
      </c>
      <c r="D5899" s="1" t="s">
        <v>12856</v>
      </c>
      <c r="E5899" s="1" t="s">
        <v>10</v>
      </c>
      <c r="F5899" s="1" t="str">
        <f>IFERROR(__xludf.DUMMYFUNCTION("GOOGLETRANSLATE(C5899,""fr"",""en"")"),"#VALUE!")</f>
        <v>#VALUE!</v>
      </c>
    </row>
    <row r="5900" ht="15.75" customHeight="1">
      <c r="A5900" s="1" t="s">
        <v>11683</v>
      </c>
      <c r="B5900" s="1" t="s">
        <v>13131</v>
      </c>
      <c r="C5900" s="1" t="s">
        <v>13132</v>
      </c>
      <c r="D5900" s="1" t="s">
        <v>12856</v>
      </c>
      <c r="E5900" s="1" t="s">
        <v>10</v>
      </c>
      <c r="F5900" s="1" t="str">
        <f>IFERROR(__xludf.DUMMYFUNCTION("GOOGLETRANSLATE(C5900,""fr"",""en"")"),"#VALUE!")</f>
        <v>#VALUE!</v>
      </c>
    </row>
    <row r="5901" ht="15.75" customHeight="1">
      <c r="A5901" s="1" t="s">
        <v>3994</v>
      </c>
      <c r="B5901" s="1" t="s">
        <v>13133</v>
      </c>
      <c r="C5901" s="1" t="s">
        <v>13134</v>
      </c>
      <c r="D5901" s="1" t="s">
        <v>12856</v>
      </c>
      <c r="E5901" s="1" t="s">
        <v>10</v>
      </c>
      <c r="F5901" s="1" t="str">
        <f>IFERROR(__xludf.DUMMYFUNCTION("GOOGLETRANSLATE(C5901,""fr"",""en"")"),"#VALUE!")</f>
        <v>#VALUE!</v>
      </c>
    </row>
    <row r="5902" ht="15.75" customHeight="1">
      <c r="A5902" s="1" t="s">
        <v>12337</v>
      </c>
      <c r="B5902" s="1" t="s">
        <v>13135</v>
      </c>
      <c r="C5902" s="1" t="s">
        <v>13136</v>
      </c>
      <c r="D5902" s="1" t="s">
        <v>12856</v>
      </c>
      <c r="E5902" s="1" t="s">
        <v>10</v>
      </c>
      <c r="F5902" s="1" t="str">
        <f>IFERROR(__xludf.DUMMYFUNCTION("GOOGLETRANSLATE(C5902,""fr"",""en"")"),"I changed my car in May and changed insurance (cheaper), I must say that I am disappointed with Allianz, because legal protection is not included in the Auto contract (separate contract) and Therefore, I have to wait for his deadline to terminate. In addi"&amp;"tion, they continued to take the 2 months after termination and I was obliged to wait until the insurer will reimburse me (too much work) in addition outside the legal period according to the Hamon law (30 days) .")</f>
        <v>I changed my car in May and changed insurance (cheaper), I must say that I am disappointed with Allianz, because legal protection is not included in the Auto contract (separate contract) and Therefore, I have to wait for his deadline to terminate. In addition, they continued to take the 2 months after termination and I was obliged to wait until the insurer will reimburse me (too much work) in addition outside the legal period according to the Hamon law (30 days) .</v>
      </c>
    </row>
    <row r="5903" ht="15.75" customHeight="1">
      <c r="A5903" s="1" t="s">
        <v>13137</v>
      </c>
      <c r="B5903" s="1" t="s">
        <v>13138</v>
      </c>
      <c r="C5903" s="1" t="s">
        <v>13139</v>
      </c>
      <c r="D5903" s="1" t="s">
        <v>12856</v>
      </c>
      <c r="E5903" s="1" t="s">
        <v>10</v>
      </c>
      <c r="F5903" s="1" t="str">
        <f>IFERROR(__xludf.DUMMYFUNCTION("GOOGLETRANSLATE(C5903,""fr"",""en"")"),"#VALUE!")</f>
        <v>#VALUE!</v>
      </c>
    </row>
    <row r="5904" ht="15.75" customHeight="1">
      <c r="A5904" s="1" t="s">
        <v>9351</v>
      </c>
      <c r="B5904" s="1" t="s">
        <v>13140</v>
      </c>
      <c r="C5904" s="1" t="s">
        <v>13141</v>
      </c>
      <c r="D5904" s="1" t="s">
        <v>12856</v>
      </c>
      <c r="E5904" s="1" t="s">
        <v>10</v>
      </c>
      <c r="F5904" s="1" t="str">
        <f>IFERROR(__xludf.DUMMYFUNCTION("GOOGLETRANSLATE(C5904,""fr"",""en"")"),"#VALUE!")</f>
        <v>#VALUE!</v>
      </c>
    </row>
    <row r="5905" ht="15.75" customHeight="1">
      <c r="A5905" s="1" t="s">
        <v>13142</v>
      </c>
      <c r="B5905" s="1" t="s">
        <v>13143</v>
      </c>
      <c r="C5905" s="1" t="s">
        <v>13144</v>
      </c>
      <c r="D5905" s="1" t="s">
        <v>12856</v>
      </c>
      <c r="E5905" s="1" t="s">
        <v>10</v>
      </c>
      <c r="F5905" s="1" t="str">
        <f>IFERROR(__xludf.DUMMYFUNCTION("GOOGLETRANSLATE(C5905,""fr"",""en"")"),"#VALUE!")</f>
        <v>#VALUE!</v>
      </c>
    </row>
    <row r="5906" ht="15.75" customHeight="1">
      <c r="A5906" s="1" t="s">
        <v>12013</v>
      </c>
      <c r="B5906" s="1" t="s">
        <v>13145</v>
      </c>
      <c r="C5906" s="1" t="s">
        <v>13146</v>
      </c>
      <c r="D5906" s="1" t="s">
        <v>12856</v>
      </c>
      <c r="E5906" s="1" t="s">
        <v>10</v>
      </c>
      <c r="F5906" s="1" t="str">
        <f>IFERROR(__xludf.DUMMYFUNCTION("GOOGLETRANSLATE(C5906,""fr"",""en"")"),"#VALUE!")</f>
        <v>#VALUE!</v>
      </c>
    </row>
    <row r="5907" ht="15.75" customHeight="1">
      <c r="A5907" s="1" t="s">
        <v>13147</v>
      </c>
      <c r="B5907" s="1" t="s">
        <v>13148</v>
      </c>
      <c r="C5907" s="1" t="s">
        <v>13149</v>
      </c>
      <c r="D5907" s="1" t="s">
        <v>12856</v>
      </c>
      <c r="E5907" s="1" t="s">
        <v>10</v>
      </c>
      <c r="F5907" s="1" t="str">
        <f>IFERROR(__xludf.DUMMYFUNCTION("GOOGLETRANSLATE(C5907,""fr"",""en"")"),"#VALUE!")</f>
        <v>#VALUE!</v>
      </c>
    </row>
    <row r="5908" ht="15.75" customHeight="1">
      <c r="A5908" s="1" t="s">
        <v>4069</v>
      </c>
      <c r="B5908" s="1" t="s">
        <v>13150</v>
      </c>
      <c r="C5908" s="1" t="s">
        <v>13151</v>
      </c>
      <c r="D5908" s="1" t="s">
        <v>12856</v>
      </c>
      <c r="E5908" s="1" t="s">
        <v>10</v>
      </c>
      <c r="F5908" s="1" t="str">
        <f>IFERROR(__xludf.DUMMYFUNCTION("GOOGLETRANSLATE(C5908,""fr"",""en"")"),"#VALUE!")</f>
        <v>#VALUE!</v>
      </c>
    </row>
    <row r="5909" ht="15.75" customHeight="1">
      <c r="A5909" s="1" t="s">
        <v>9447</v>
      </c>
      <c r="B5909" s="1" t="s">
        <v>13152</v>
      </c>
      <c r="C5909" s="1" t="s">
        <v>13153</v>
      </c>
      <c r="D5909" s="1" t="s">
        <v>12856</v>
      </c>
      <c r="E5909" s="1" t="s">
        <v>10</v>
      </c>
      <c r="F5909" s="1" t="str">
        <f>IFERROR(__xludf.DUMMYFUNCTION("GOOGLETRANSLATE(C5909,""fr"",""en"")"),"#VALUE!")</f>
        <v>#VALUE!</v>
      </c>
    </row>
    <row r="5910" ht="15.75" customHeight="1">
      <c r="A5910" s="1" t="s">
        <v>10393</v>
      </c>
      <c r="B5910" s="1" t="s">
        <v>13154</v>
      </c>
      <c r="C5910" s="1" t="s">
        <v>13155</v>
      </c>
      <c r="D5910" s="1" t="s">
        <v>12856</v>
      </c>
      <c r="E5910" s="1" t="s">
        <v>10</v>
      </c>
      <c r="F5910" s="1" t="str">
        <f>IFERROR(__xludf.DUMMYFUNCTION("GOOGLETRANSLATE(C5910,""fr"",""en"")"),"#VALUE!")</f>
        <v>#VALUE!</v>
      </c>
    </row>
    <row r="5911" ht="15.75" customHeight="1">
      <c r="A5911" s="1" t="s">
        <v>13156</v>
      </c>
      <c r="B5911" s="1" t="s">
        <v>13157</v>
      </c>
      <c r="C5911" s="1" t="s">
        <v>13158</v>
      </c>
      <c r="D5911" s="1" t="s">
        <v>12856</v>
      </c>
      <c r="E5911" s="1" t="s">
        <v>10</v>
      </c>
      <c r="F5911" s="1" t="str">
        <f>IFERROR(__xludf.DUMMYFUNCTION("GOOGLETRANSLATE(C5911,""fr"",""en"")"),"#VALUE!")</f>
        <v>#VALUE!</v>
      </c>
    </row>
    <row r="5912" ht="15.75" customHeight="1">
      <c r="A5912" s="1" t="s">
        <v>4108</v>
      </c>
      <c r="B5912" s="1" t="s">
        <v>13159</v>
      </c>
      <c r="C5912" s="1" t="s">
        <v>13160</v>
      </c>
      <c r="D5912" s="1" t="s">
        <v>12856</v>
      </c>
      <c r="E5912" s="1" t="s">
        <v>10</v>
      </c>
      <c r="F5912" s="1" t="str">
        <f>IFERROR(__xludf.DUMMYFUNCTION("GOOGLETRANSLATE(C5912,""fr"",""en"")"),"#VALUE!")</f>
        <v>#VALUE!</v>
      </c>
    </row>
    <row r="5913" ht="15.75" customHeight="1">
      <c r="A5913" s="1" t="s">
        <v>9494</v>
      </c>
      <c r="B5913" s="1" t="s">
        <v>9261</v>
      </c>
      <c r="C5913" s="1" t="s">
        <v>13161</v>
      </c>
      <c r="D5913" s="1" t="s">
        <v>12856</v>
      </c>
      <c r="E5913" s="1" t="s">
        <v>10</v>
      </c>
      <c r="F5913" s="1" t="str">
        <f>IFERROR(__xludf.DUMMYFUNCTION("GOOGLETRANSLATE(C5913,""fr"",""en"")"),"#VALUE!")</f>
        <v>#VALUE!</v>
      </c>
    </row>
    <row r="5914" ht="15.75" customHeight="1">
      <c r="A5914" s="1" t="s">
        <v>4123</v>
      </c>
      <c r="B5914" s="1" t="s">
        <v>13162</v>
      </c>
      <c r="C5914" s="1" t="s">
        <v>13163</v>
      </c>
      <c r="D5914" s="1" t="s">
        <v>12856</v>
      </c>
      <c r="E5914" s="1" t="s">
        <v>10</v>
      </c>
      <c r="F5914" s="1" t="str">
        <f>IFERROR(__xludf.DUMMYFUNCTION("GOOGLETRANSLATE(C5914,""fr"",""en"")"),"#VALUE!")</f>
        <v>#VALUE!</v>
      </c>
    </row>
    <row r="5915" ht="15.75" customHeight="1">
      <c r="A5915" s="1" t="s">
        <v>13164</v>
      </c>
      <c r="B5915" s="1" t="s">
        <v>13165</v>
      </c>
      <c r="C5915" s="1" t="s">
        <v>13166</v>
      </c>
      <c r="D5915" s="1" t="s">
        <v>12856</v>
      </c>
      <c r="E5915" s="1" t="s">
        <v>10</v>
      </c>
      <c r="F5915" s="1" t="str">
        <f>IFERROR(__xludf.DUMMYFUNCTION("GOOGLETRANSLATE(C5915,""fr"",""en"")"),"#VALUE!")</f>
        <v>#VALUE!</v>
      </c>
    </row>
    <row r="5916" ht="15.75" customHeight="1">
      <c r="A5916" s="1" t="s">
        <v>12031</v>
      </c>
      <c r="B5916" s="1" t="s">
        <v>13167</v>
      </c>
      <c r="C5916" s="1" t="s">
        <v>13168</v>
      </c>
      <c r="D5916" s="1" t="s">
        <v>12856</v>
      </c>
      <c r="E5916" s="1" t="s">
        <v>10</v>
      </c>
      <c r="F5916" s="1" t="str">
        <f>IFERROR(__xludf.DUMMYFUNCTION("GOOGLETRANSLATE(C5916,""fr"",""en"")"),"#VALUE!")</f>
        <v>#VALUE!</v>
      </c>
    </row>
    <row r="5917" ht="15.75" customHeight="1">
      <c r="A5917" s="1" t="s">
        <v>12034</v>
      </c>
      <c r="B5917" s="1" t="s">
        <v>13169</v>
      </c>
      <c r="C5917" s="1" t="s">
        <v>13170</v>
      </c>
      <c r="D5917" s="1" t="s">
        <v>12856</v>
      </c>
      <c r="E5917" s="1" t="s">
        <v>10</v>
      </c>
      <c r="F5917" s="1" t="str">
        <f>IFERROR(__xludf.DUMMYFUNCTION("GOOGLETRANSLATE(C5917,""fr"",""en"")"),"#VALUE!")</f>
        <v>#VALUE!</v>
      </c>
    </row>
    <row r="5918" ht="15.75" customHeight="1">
      <c r="A5918" s="1" t="s">
        <v>4156</v>
      </c>
      <c r="B5918" s="1" t="s">
        <v>13171</v>
      </c>
      <c r="C5918" s="1" t="s">
        <v>13172</v>
      </c>
      <c r="D5918" s="1" t="s">
        <v>12856</v>
      </c>
      <c r="E5918" s="1" t="s">
        <v>10</v>
      </c>
      <c r="F5918" s="1" t="str">
        <f>IFERROR(__xludf.DUMMYFUNCTION("GOOGLETRANSLATE(C5918,""fr"",""en"")"),"#VALUE!")</f>
        <v>#VALUE!</v>
      </c>
    </row>
    <row r="5919" ht="15.75" customHeight="1">
      <c r="A5919" s="1" t="s">
        <v>9565</v>
      </c>
      <c r="B5919" s="1" t="s">
        <v>13173</v>
      </c>
      <c r="C5919" s="1" t="s">
        <v>13174</v>
      </c>
      <c r="D5919" s="1" t="s">
        <v>12856</v>
      </c>
      <c r="E5919" s="1" t="s">
        <v>10</v>
      </c>
      <c r="F5919" s="1" t="str">
        <f>IFERROR(__xludf.DUMMYFUNCTION("GOOGLETRANSLATE(C5919,""fr"",""en"")"),"#VALUE!")</f>
        <v>#VALUE!</v>
      </c>
    </row>
    <row r="5920" ht="15.75" customHeight="1">
      <c r="A5920" s="1" t="s">
        <v>10427</v>
      </c>
      <c r="B5920" s="1" t="s">
        <v>13175</v>
      </c>
      <c r="C5920" s="1" t="s">
        <v>13176</v>
      </c>
      <c r="D5920" s="1" t="s">
        <v>12856</v>
      </c>
      <c r="E5920" s="1" t="s">
        <v>10</v>
      </c>
      <c r="F5920" s="1" t="str">
        <f>IFERROR(__xludf.DUMMYFUNCTION("GOOGLETRANSLATE(C5920,""fr"",""en"")"),"#VALUE!")</f>
        <v>#VALUE!</v>
      </c>
    </row>
    <row r="5921" ht="15.75" customHeight="1">
      <c r="A5921" s="1" t="s">
        <v>450</v>
      </c>
      <c r="B5921" s="1" t="s">
        <v>13177</v>
      </c>
      <c r="C5921" s="1" t="s">
        <v>13178</v>
      </c>
      <c r="D5921" s="1" t="s">
        <v>13179</v>
      </c>
      <c r="E5921" s="1" t="s">
        <v>10</v>
      </c>
      <c r="F5921" s="1" t="str">
        <f>IFERROR(__xludf.DUMMYFUNCTION("GOOGLETRANSLATE(C5921,""fr"",""en"")"),"#VALUE!")</f>
        <v>#VALUE!</v>
      </c>
    </row>
    <row r="5922" ht="15.75" customHeight="1">
      <c r="A5922" s="1" t="s">
        <v>568</v>
      </c>
      <c r="B5922" s="1" t="s">
        <v>13180</v>
      </c>
      <c r="C5922" s="1" t="s">
        <v>13181</v>
      </c>
      <c r="D5922" s="1" t="s">
        <v>13179</v>
      </c>
      <c r="E5922" s="1" t="s">
        <v>10</v>
      </c>
      <c r="F5922" s="1" t="str">
        <f>IFERROR(__xludf.DUMMYFUNCTION("GOOGLETRANSLATE(C5922,""fr"",""en"")"),"#VALUE!")</f>
        <v>#VALUE!</v>
      </c>
    </row>
    <row r="5923" ht="15.75" customHeight="1">
      <c r="A5923" s="1" t="s">
        <v>938</v>
      </c>
      <c r="B5923" s="1" t="s">
        <v>13182</v>
      </c>
      <c r="C5923" s="1" t="s">
        <v>13183</v>
      </c>
      <c r="D5923" s="1" t="s">
        <v>13179</v>
      </c>
      <c r="E5923" s="1" t="s">
        <v>10</v>
      </c>
      <c r="F5923" s="1" t="str">
        <f>IFERROR(__xludf.DUMMYFUNCTION("GOOGLETRANSLATE(C5923,""fr"",""en"")"),"#VALUE!")</f>
        <v>#VALUE!</v>
      </c>
    </row>
    <row r="5924" ht="15.75" customHeight="1">
      <c r="A5924" s="1" t="s">
        <v>1187</v>
      </c>
      <c r="B5924" s="1" t="s">
        <v>13184</v>
      </c>
      <c r="C5924" s="1" t="s">
        <v>13185</v>
      </c>
      <c r="D5924" s="1" t="s">
        <v>13179</v>
      </c>
      <c r="E5924" s="1" t="s">
        <v>10</v>
      </c>
      <c r="F5924" s="1" t="str">
        <f>IFERROR(__xludf.DUMMYFUNCTION("GOOGLETRANSLATE(C5924,""fr"",""en"")"),"#VALUE!")</f>
        <v>#VALUE!</v>
      </c>
    </row>
    <row r="5925" ht="15.75" customHeight="1">
      <c r="A5925" s="1" t="s">
        <v>2086</v>
      </c>
      <c r="B5925" s="1" t="s">
        <v>13186</v>
      </c>
      <c r="C5925" s="1" t="s">
        <v>13187</v>
      </c>
      <c r="D5925" s="1" t="s">
        <v>13179</v>
      </c>
      <c r="E5925" s="1" t="s">
        <v>10</v>
      </c>
      <c r="F5925" s="1" t="str">
        <f>IFERROR(__xludf.DUMMYFUNCTION("GOOGLETRANSLATE(C5925,""fr"",""en"")"),"#VALUE!")</f>
        <v>#VALUE!</v>
      </c>
    </row>
    <row r="5926" ht="15.75" customHeight="1">
      <c r="A5926" s="1" t="s">
        <v>2203</v>
      </c>
      <c r="B5926" s="1" t="s">
        <v>13188</v>
      </c>
      <c r="C5926" s="1" t="s">
        <v>13189</v>
      </c>
      <c r="D5926" s="1" t="s">
        <v>13179</v>
      </c>
      <c r="E5926" s="1" t="s">
        <v>10</v>
      </c>
      <c r="F5926" s="1" t="str">
        <f>IFERROR(__xludf.DUMMYFUNCTION("GOOGLETRANSLATE(C5926,""fr"",""en"")"),"#VALUE!")</f>
        <v>#VALUE!</v>
      </c>
    </row>
    <row r="5927" ht="15.75" customHeight="1">
      <c r="A5927" s="1" t="s">
        <v>2267</v>
      </c>
      <c r="B5927" s="1" t="s">
        <v>13190</v>
      </c>
      <c r="C5927" s="1" t="s">
        <v>13191</v>
      </c>
      <c r="D5927" s="1" t="s">
        <v>13179</v>
      </c>
      <c r="E5927" s="1" t="s">
        <v>10</v>
      </c>
      <c r="F5927" s="1" t="str">
        <f>IFERROR(__xludf.DUMMYFUNCTION("GOOGLETRANSLATE(C5927,""fr"",""en"")"),"#VALUE!")</f>
        <v>#VALUE!</v>
      </c>
    </row>
    <row r="5928" ht="15.75" customHeight="1">
      <c r="A5928" s="1" t="s">
        <v>2267</v>
      </c>
      <c r="B5928" s="1" t="s">
        <v>13192</v>
      </c>
      <c r="C5928" s="1" t="s">
        <v>13193</v>
      </c>
      <c r="D5928" s="1" t="s">
        <v>13179</v>
      </c>
      <c r="E5928" s="1" t="s">
        <v>10</v>
      </c>
      <c r="F5928" s="1" t="str">
        <f>IFERROR(__xludf.DUMMYFUNCTION("GOOGLETRANSLATE(C5928,""fr"",""en"")"),"#VALUE!")</f>
        <v>#VALUE!</v>
      </c>
    </row>
    <row r="5929" ht="15.75" customHeight="1">
      <c r="A5929" s="1" t="s">
        <v>2389</v>
      </c>
      <c r="B5929" s="1" t="s">
        <v>13194</v>
      </c>
      <c r="C5929" s="1" t="s">
        <v>13195</v>
      </c>
      <c r="D5929" s="1" t="s">
        <v>13179</v>
      </c>
      <c r="E5929" s="1" t="s">
        <v>10</v>
      </c>
      <c r="F5929" s="1" t="str">
        <f>IFERROR(__xludf.DUMMYFUNCTION("GOOGLETRANSLATE(C5929,""fr"",""en"")"),"#VALUE!")</f>
        <v>#VALUE!</v>
      </c>
    </row>
    <row r="5930" ht="15.75" customHeight="1">
      <c r="A5930" s="1" t="s">
        <v>2443</v>
      </c>
      <c r="B5930" s="1" t="s">
        <v>13196</v>
      </c>
      <c r="C5930" s="1" t="s">
        <v>13197</v>
      </c>
      <c r="D5930" s="1" t="s">
        <v>13179</v>
      </c>
      <c r="E5930" s="1" t="s">
        <v>10</v>
      </c>
      <c r="F5930" s="1" t="str">
        <f>IFERROR(__xludf.DUMMYFUNCTION("GOOGLETRANSLATE(C5930,""fr"",""en"")"),"#VALUE!")</f>
        <v>#VALUE!</v>
      </c>
    </row>
    <row r="5931" ht="15.75" customHeight="1">
      <c r="A5931" s="1" t="s">
        <v>2474</v>
      </c>
      <c r="B5931" s="1" t="s">
        <v>13198</v>
      </c>
      <c r="C5931" s="1" t="s">
        <v>13199</v>
      </c>
      <c r="D5931" s="1" t="s">
        <v>13179</v>
      </c>
      <c r="E5931" s="1" t="s">
        <v>10</v>
      </c>
      <c r="F5931" s="1" t="str">
        <f>IFERROR(__xludf.DUMMYFUNCTION("GOOGLETRANSLATE(C5931,""fr"",""en"")"),"#VALUE!")</f>
        <v>#VALUE!</v>
      </c>
    </row>
    <row r="5932" ht="15.75" customHeight="1">
      <c r="A5932" s="1" t="s">
        <v>2663</v>
      </c>
      <c r="B5932" s="1" t="s">
        <v>13200</v>
      </c>
      <c r="C5932" s="1" t="s">
        <v>13201</v>
      </c>
      <c r="D5932" s="1" t="s">
        <v>13179</v>
      </c>
      <c r="E5932" s="1" t="s">
        <v>10</v>
      </c>
      <c r="F5932" s="1" t="str">
        <f>IFERROR(__xludf.DUMMYFUNCTION("GOOGLETRANSLATE(C5932,""fr"",""en"")"),"#VALUE!")</f>
        <v>#VALUE!</v>
      </c>
    </row>
    <row r="5933" ht="15.75" customHeight="1">
      <c r="A5933" s="1" t="s">
        <v>2782</v>
      </c>
      <c r="B5933" s="1" t="s">
        <v>13202</v>
      </c>
      <c r="C5933" s="1" t="s">
        <v>13203</v>
      </c>
      <c r="D5933" s="1" t="s">
        <v>13179</v>
      </c>
      <c r="E5933" s="1" t="s">
        <v>10</v>
      </c>
      <c r="F5933" s="1" t="str">
        <f>IFERROR(__xludf.DUMMYFUNCTION("GOOGLETRANSLATE(C5933,""fr"",""en"")"),"#VALUE!")</f>
        <v>#VALUE!</v>
      </c>
    </row>
    <row r="5934" ht="15.75" customHeight="1">
      <c r="A5934" s="1" t="s">
        <v>2867</v>
      </c>
      <c r="B5934" s="1" t="s">
        <v>13204</v>
      </c>
      <c r="C5934" s="1" t="s">
        <v>13205</v>
      </c>
      <c r="D5934" s="1" t="s">
        <v>13179</v>
      </c>
      <c r="E5934" s="1" t="s">
        <v>10</v>
      </c>
      <c r="F5934" s="1" t="str">
        <f>IFERROR(__xludf.DUMMYFUNCTION("GOOGLETRANSLATE(C5934,""fr"",""en"")"),"#VALUE!")</f>
        <v>#VALUE!</v>
      </c>
    </row>
    <row r="5935" ht="15.75" customHeight="1">
      <c r="A5935" s="1" t="s">
        <v>2996</v>
      </c>
      <c r="B5935" s="1" t="s">
        <v>13206</v>
      </c>
      <c r="C5935" s="1" t="s">
        <v>13207</v>
      </c>
      <c r="D5935" s="1" t="s">
        <v>13179</v>
      </c>
      <c r="E5935" s="1" t="s">
        <v>10</v>
      </c>
      <c r="F5935" s="1" t="str">
        <f>IFERROR(__xludf.DUMMYFUNCTION("GOOGLETRANSLATE(C5935,""fr"",""en"")"),"#VALUE!")</f>
        <v>#VALUE!</v>
      </c>
    </row>
    <row r="5936" ht="15.75" customHeight="1">
      <c r="A5936" s="1" t="s">
        <v>3014</v>
      </c>
      <c r="B5936" s="1" t="s">
        <v>13208</v>
      </c>
      <c r="C5936" s="1" t="s">
        <v>13209</v>
      </c>
      <c r="D5936" s="1" t="s">
        <v>13179</v>
      </c>
      <c r="E5936" s="1" t="s">
        <v>10</v>
      </c>
      <c r="F5936" s="1" t="str">
        <f>IFERROR(__xludf.DUMMYFUNCTION("GOOGLETRANSLATE(C5936,""fr"",""en"")"),"#VALUE!")</f>
        <v>#VALUE!</v>
      </c>
    </row>
    <row r="5937" ht="15.75" customHeight="1">
      <c r="A5937" s="1" t="s">
        <v>3025</v>
      </c>
      <c r="B5937" s="1" t="s">
        <v>13210</v>
      </c>
      <c r="C5937" s="1" t="s">
        <v>13211</v>
      </c>
      <c r="D5937" s="1" t="s">
        <v>13179</v>
      </c>
      <c r="E5937" s="1" t="s">
        <v>10</v>
      </c>
      <c r="F5937" s="1" t="str">
        <f>IFERROR(__xludf.DUMMYFUNCTION("GOOGLETRANSLATE(C5937,""fr"",""en"")"),"#VALUE!")</f>
        <v>#VALUE!</v>
      </c>
    </row>
    <row r="5938" ht="15.75" customHeight="1">
      <c r="A5938" s="1" t="s">
        <v>7596</v>
      </c>
      <c r="B5938" s="1" t="s">
        <v>13212</v>
      </c>
      <c r="C5938" s="1" t="s">
        <v>13213</v>
      </c>
      <c r="D5938" s="1" t="s">
        <v>13179</v>
      </c>
      <c r="E5938" s="1" t="s">
        <v>10</v>
      </c>
      <c r="F5938" s="1" t="str">
        <f>IFERROR(__xludf.DUMMYFUNCTION("GOOGLETRANSLATE(C5938,""fr"",""en"")"),"#VALUE!")</f>
        <v>#VALUE!</v>
      </c>
    </row>
    <row r="5939" ht="15.75" customHeight="1">
      <c r="A5939" s="1" t="s">
        <v>7695</v>
      </c>
      <c r="B5939" s="1" t="s">
        <v>13214</v>
      </c>
      <c r="C5939" s="1" t="s">
        <v>13215</v>
      </c>
      <c r="D5939" s="1" t="s">
        <v>13179</v>
      </c>
      <c r="E5939" s="1" t="s">
        <v>10</v>
      </c>
      <c r="F5939" s="1" t="str">
        <f>IFERROR(__xludf.DUMMYFUNCTION("GOOGLETRANSLATE(C5939,""fr"",""en"")"),"#VALUE!")</f>
        <v>#VALUE!</v>
      </c>
    </row>
    <row r="5940" ht="15.75" customHeight="1">
      <c r="A5940" s="1" t="s">
        <v>8043</v>
      </c>
      <c r="B5940" s="1" t="s">
        <v>13216</v>
      </c>
      <c r="C5940" s="1" t="s">
        <v>13217</v>
      </c>
      <c r="D5940" s="1" t="s">
        <v>13179</v>
      </c>
      <c r="E5940" s="1" t="s">
        <v>10</v>
      </c>
      <c r="F5940" s="1" t="str">
        <f>IFERROR(__xludf.DUMMYFUNCTION("GOOGLETRANSLATE(C5940,""fr"",""en"")"),"#VALUE!")</f>
        <v>#VALUE!</v>
      </c>
    </row>
    <row r="5941" ht="15.75" customHeight="1">
      <c r="A5941" s="1" t="s">
        <v>3125</v>
      </c>
      <c r="B5941" s="1" t="s">
        <v>13218</v>
      </c>
      <c r="C5941" s="1" t="s">
        <v>13219</v>
      </c>
      <c r="D5941" s="1" t="s">
        <v>13179</v>
      </c>
      <c r="E5941" s="1" t="s">
        <v>10</v>
      </c>
      <c r="F5941" s="1" t="str">
        <f>IFERROR(__xludf.DUMMYFUNCTION("GOOGLETRANSLATE(C5941,""fr"",""en"")"),"They do not make an insurance transfer when you change your car ... is this legal .. ?? So 4 years of contributions for three different cars and my penalty is always at the same rate that is to say young driver. In addition, an increase of 5 Euro monthly "&amp;"without reason. I make a quote it costs me less than what pays .. ?? I don't understand.")</f>
        <v>They do not make an insurance transfer when you change your car ... is this legal .. ?? So 4 years of contributions for three different cars and my penalty is always at the same rate that is to say young driver. In addition, an increase of 5 Euro monthly without reason. I make a quote it costs me less than what pays .. ?? I don't understand.</v>
      </c>
    </row>
    <row r="5942" ht="15.75" customHeight="1">
      <c r="A5942" s="1" t="s">
        <v>10556</v>
      </c>
      <c r="B5942" s="1" t="s">
        <v>13220</v>
      </c>
      <c r="C5942" s="1" t="s">
        <v>13221</v>
      </c>
      <c r="D5942" s="1" t="s">
        <v>13179</v>
      </c>
      <c r="E5942" s="1" t="s">
        <v>10</v>
      </c>
      <c r="F5942" s="1" t="str">
        <f>IFERROR(__xludf.DUMMYFUNCTION("GOOGLETRANSLATE(C5942,""fr"",""en"")"),"#VALUE!")</f>
        <v>#VALUE!</v>
      </c>
    </row>
    <row r="5943" ht="15.75" customHeight="1">
      <c r="A5943" s="1" t="s">
        <v>8216</v>
      </c>
      <c r="B5943" s="1" t="s">
        <v>13222</v>
      </c>
      <c r="C5943" s="1" t="s">
        <v>13223</v>
      </c>
      <c r="D5943" s="1" t="s">
        <v>13179</v>
      </c>
      <c r="E5943" s="1" t="s">
        <v>10</v>
      </c>
      <c r="F5943" s="1" t="str">
        <f>IFERROR(__xludf.DUMMYFUNCTION("GOOGLETRANSLATE(C5943,""fr"",""en"")"),"#VALUE!")</f>
        <v>#VALUE!</v>
      </c>
    </row>
    <row r="5944" ht="15.75" customHeight="1">
      <c r="A5944" s="1" t="s">
        <v>3156</v>
      </c>
      <c r="B5944" s="1" t="s">
        <v>13224</v>
      </c>
      <c r="C5944" s="1" t="s">
        <v>13225</v>
      </c>
      <c r="D5944" s="1" t="s">
        <v>13179</v>
      </c>
      <c r="E5944" s="1" t="s">
        <v>10</v>
      </c>
      <c r="F5944" s="1" t="str">
        <f>IFERROR(__xludf.DUMMYFUNCTION("GOOGLETRANSLATE(C5944,""fr"",""en"")"),"Please note that it is not insurance, it is a zero availability broker I took any risk insurance but in the event of a claim there is no replacement vehicle we have to manage by ourselves a piece of advice.")</f>
        <v>Please note that it is not insurance, it is a zero availability broker I took any risk insurance but in the event of a claim there is no replacement vehicle we have to manage by ourselves a piece of advice.</v>
      </c>
    </row>
    <row r="5945" ht="15.75" customHeight="1">
      <c r="A5945" s="1" t="s">
        <v>8259</v>
      </c>
      <c r="B5945" s="1" t="s">
        <v>13226</v>
      </c>
      <c r="C5945" s="1" t="s">
        <v>13227</v>
      </c>
      <c r="D5945" s="1" t="s">
        <v>13179</v>
      </c>
      <c r="E5945" s="1" t="s">
        <v>10</v>
      </c>
      <c r="F5945" s="1" t="str">
        <f>IFERROR(__xludf.DUMMYFUNCTION("GOOGLETRANSLATE(C5945,""fr"",""en"")"),"#VALUE!")</f>
        <v>#VALUE!</v>
      </c>
    </row>
    <row r="5946" ht="15.75" customHeight="1">
      <c r="A5946" s="1" t="s">
        <v>8284</v>
      </c>
      <c r="B5946" s="1" t="s">
        <v>13228</v>
      </c>
      <c r="C5946" s="1" t="s">
        <v>13229</v>
      </c>
      <c r="D5946" s="1" t="s">
        <v>13179</v>
      </c>
      <c r="E5946" s="1" t="s">
        <v>10</v>
      </c>
      <c r="F5946" s="1" t="str">
        <f>IFERROR(__xludf.DUMMYFUNCTION("GOOGLETRANSLATE(C5946,""fr"",""en"")"),"#VALUE!")</f>
        <v>#VALUE!</v>
      </c>
    </row>
    <row r="5947" ht="15.75" customHeight="1">
      <c r="A5947" s="1" t="s">
        <v>8311</v>
      </c>
      <c r="B5947" s="1" t="s">
        <v>13230</v>
      </c>
      <c r="C5947" s="1" t="s">
        <v>13231</v>
      </c>
      <c r="D5947" s="1" t="s">
        <v>13179</v>
      </c>
      <c r="E5947" s="1" t="s">
        <v>10</v>
      </c>
      <c r="F5947" s="1" t="str">
        <f>IFERROR(__xludf.DUMMYFUNCTION("GOOGLETRANSLATE(C5947,""fr"",""en"")"),"#VALUE!")</f>
        <v>#VALUE!</v>
      </c>
    </row>
    <row r="5948" ht="15.75" customHeight="1">
      <c r="A5948" s="1" t="s">
        <v>13232</v>
      </c>
      <c r="B5948" s="1" t="s">
        <v>13233</v>
      </c>
      <c r="C5948" s="1" t="s">
        <v>13234</v>
      </c>
      <c r="D5948" s="1" t="s">
        <v>13179</v>
      </c>
      <c r="E5948" s="1" t="s">
        <v>10</v>
      </c>
      <c r="F5948" s="1" t="str">
        <f>IFERROR(__xludf.DUMMYFUNCTION("GOOGLETRANSLATE(C5948,""fr"",""en"")"),"#VALUE!")</f>
        <v>#VALUE!</v>
      </c>
    </row>
    <row r="5949" ht="15.75" customHeight="1">
      <c r="A5949" s="1" t="s">
        <v>10143</v>
      </c>
      <c r="B5949" s="1" t="s">
        <v>13235</v>
      </c>
      <c r="C5949" s="1" t="s">
        <v>13236</v>
      </c>
      <c r="D5949" s="1" t="s">
        <v>13179</v>
      </c>
      <c r="E5949" s="1" t="s">
        <v>10</v>
      </c>
      <c r="F5949" s="1" t="str">
        <f>IFERROR(__xludf.DUMMYFUNCTION("GOOGLETRANSLATE(C5949,""fr"",""en"")"),"#VALUE!")</f>
        <v>#VALUE!</v>
      </c>
    </row>
    <row r="5950" ht="15.75" customHeight="1">
      <c r="A5950" s="1" t="s">
        <v>11416</v>
      </c>
      <c r="B5950" s="1" t="s">
        <v>13237</v>
      </c>
      <c r="C5950" s="1" t="s">
        <v>13238</v>
      </c>
      <c r="D5950" s="1" t="s">
        <v>13179</v>
      </c>
      <c r="E5950" s="1" t="s">
        <v>10</v>
      </c>
      <c r="F5950" s="1" t="str">
        <f>IFERROR(__xludf.DUMMYFUNCTION("GOOGLETRANSLATE(C5950,""fr"",""en"")"),"#VALUE!")</f>
        <v>#VALUE!</v>
      </c>
    </row>
    <row r="5951" ht="15.75" customHeight="1">
      <c r="A5951" s="1" t="s">
        <v>11416</v>
      </c>
      <c r="B5951" s="1" t="s">
        <v>13239</v>
      </c>
      <c r="C5951" s="1" t="s">
        <v>13240</v>
      </c>
      <c r="D5951" s="1" t="s">
        <v>13179</v>
      </c>
      <c r="E5951" s="1" t="s">
        <v>10</v>
      </c>
      <c r="F5951" s="1" t="str">
        <f>IFERROR(__xludf.DUMMYFUNCTION("GOOGLETRANSLATE(C5951,""fr"",""en"")"),"#VALUE!")</f>
        <v>#VALUE!</v>
      </c>
    </row>
    <row r="5952" ht="15.75" customHeight="1">
      <c r="A5952" s="1" t="s">
        <v>3268</v>
      </c>
      <c r="B5952" s="1" t="s">
        <v>13241</v>
      </c>
      <c r="C5952" s="1" t="s">
        <v>13242</v>
      </c>
      <c r="D5952" s="1" t="s">
        <v>13179</v>
      </c>
      <c r="E5952" s="1" t="s">
        <v>10</v>
      </c>
      <c r="F5952" s="1" t="str">
        <f>IFERROR(__xludf.DUMMYFUNCTION("GOOGLETRANSLATE(C5952,""fr"",""en"")"),"#VALUE!")</f>
        <v>#VALUE!</v>
      </c>
    </row>
    <row r="5953" ht="15.75" customHeight="1">
      <c r="A5953" s="1" t="s">
        <v>10861</v>
      </c>
      <c r="B5953" s="1" t="s">
        <v>13243</v>
      </c>
      <c r="C5953" s="1" t="s">
        <v>13244</v>
      </c>
      <c r="D5953" s="1" t="s">
        <v>13179</v>
      </c>
      <c r="E5953" s="1" t="s">
        <v>10</v>
      </c>
      <c r="F5953" s="1" t="str">
        <f>IFERROR(__xludf.DUMMYFUNCTION("GOOGLETRANSLATE(C5953,""fr"",""en"")"),"#VALUE!")</f>
        <v>#VALUE!</v>
      </c>
    </row>
    <row r="5954" ht="15.75" customHeight="1">
      <c r="A5954" s="1" t="s">
        <v>10861</v>
      </c>
      <c r="B5954" s="1" t="s">
        <v>13245</v>
      </c>
      <c r="C5954" s="1" t="s">
        <v>13246</v>
      </c>
      <c r="D5954" s="1" t="s">
        <v>13179</v>
      </c>
      <c r="E5954" s="1" t="s">
        <v>10</v>
      </c>
      <c r="F5954" s="1" t="str">
        <f>IFERROR(__xludf.DUMMYFUNCTION("GOOGLETRANSLATE(C5954,""fr"",""en"")"),"#VALUE!")</f>
        <v>#VALUE!</v>
      </c>
    </row>
    <row r="5955" ht="15.75" customHeight="1">
      <c r="A5955" s="1" t="s">
        <v>10615</v>
      </c>
      <c r="B5955" s="1" t="s">
        <v>13247</v>
      </c>
      <c r="C5955" s="1" t="s">
        <v>13248</v>
      </c>
      <c r="D5955" s="1" t="s">
        <v>13179</v>
      </c>
      <c r="E5955" s="1" t="s">
        <v>10</v>
      </c>
      <c r="F5955" s="1" t="str">
        <f>IFERROR(__xludf.DUMMYFUNCTION("GOOGLETRANSLATE(C5955,""fr"",""en"")"),"#VALUE!")</f>
        <v>#VALUE!</v>
      </c>
    </row>
    <row r="5956" ht="15.75" customHeight="1">
      <c r="A5956" s="1" t="s">
        <v>10621</v>
      </c>
      <c r="B5956" s="1" t="s">
        <v>13249</v>
      </c>
      <c r="C5956" s="1" t="s">
        <v>13250</v>
      </c>
      <c r="D5956" s="1" t="s">
        <v>13179</v>
      </c>
      <c r="E5956" s="1" t="s">
        <v>10</v>
      </c>
      <c r="F5956" s="1" t="str">
        <f>IFERROR(__xludf.DUMMYFUNCTION("GOOGLETRANSLATE(C5956,""fr"",""en"")"),"#VALUE!")</f>
        <v>#VALUE!</v>
      </c>
    </row>
    <row r="5957" ht="15.75" customHeight="1">
      <c r="A5957" s="1" t="s">
        <v>13251</v>
      </c>
      <c r="B5957" s="1" t="s">
        <v>13252</v>
      </c>
      <c r="C5957" s="1" t="s">
        <v>13253</v>
      </c>
      <c r="D5957" s="1" t="s">
        <v>13179</v>
      </c>
      <c r="E5957" s="1" t="s">
        <v>10</v>
      </c>
      <c r="F5957" s="1" t="str">
        <f>IFERROR(__xludf.DUMMYFUNCTION("GOOGLETRANSLATE(C5957,""fr"",""en"")"),"#VALUE!")</f>
        <v>#VALUE!</v>
      </c>
    </row>
    <row r="5958" ht="15.75" customHeight="1">
      <c r="A5958" s="1" t="s">
        <v>13251</v>
      </c>
      <c r="B5958" s="1" t="s">
        <v>13254</v>
      </c>
      <c r="C5958" s="1" t="s">
        <v>13255</v>
      </c>
      <c r="D5958" s="1" t="s">
        <v>13179</v>
      </c>
      <c r="E5958" s="1" t="s">
        <v>10</v>
      </c>
      <c r="F5958" s="1" t="str">
        <f>IFERROR(__xludf.DUMMYFUNCTION("GOOGLETRANSLATE(C5958,""fr"",""en"")"),"#VALUE!")</f>
        <v>#VALUE!</v>
      </c>
    </row>
    <row r="5959" ht="15.75" customHeight="1">
      <c r="A5959" s="1" t="s">
        <v>11427</v>
      </c>
      <c r="B5959" s="1" t="s">
        <v>13256</v>
      </c>
      <c r="C5959" s="1" t="s">
        <v>13257</v>
      </c>
      <c r="D5959" s="1" t="s">
        <v>13179</v>
      </c>
      <c r="E5959" s="1" t="s">
        <v>10</v>
      </c>
      <c r="F5959" s="1" t="str">
        <f>IFERROR(__xludf.DUMMYFUNCTION("GOOGLETRANSLATE(C5959,""fr"",""en"")"),"#VALUE!")</f>
        <v>#VALUE!</v>
      </c>
    </row>
    <row r="5960" ht="15.75" customHeight="1">
      <c r="A5960" s="1" t="s">
        <v>8551</v>
      </c>
      <c r="B5960" s="1" t="s">
        <v>13258</v>
      </c>
      <c r="C5960" s="1" t="s">
        <v>13259</v>
      </c>
      <c r="D5960" s="1" t="s">
        <v>13179</v>
      </c>
      <c r="E5960" s="1" t="s">
        <v>10</v>
      </c>
      <c r="F5960" s="1" t="str">
        <f>IFERROR(__xludf.DUMMYFUNCTION("GOOGLETRANSLATE(C5960,""fr"",""en"")"),"#VALUE!")</f>
        <v>#VALUE!</v>
      </c>
    </row>
    <row r="5961" ht="15.75" customHeight="1">
      <c r="A5961" s="1" t="s">
        <v>3341</v>
      </c>
      <c r="B5961" s="1" t="s">
        <v>13260</v>
      </c>
      <c r="C5961" s="1" t="s">
        <v>13261</v>
      </c>
      <c r="D5961" s="1" t="s">
        <v>13179</v>
      </c>
      <c r="E5961" s="1" t="s">
        <v>10</v>
      </c>
      <c r="F5961" s="1" t="str">
        <f>IFERROR(__xludf.DUMMYFUNCTION("GOOGLETRANSLATE(C5961,""fr"",""en"")"),"#VALUE!")</f>
        <v>#VALUE!</v>
      </c>
    </row>
    <row r="5962" ht="15.75" customHeight="1">
      <c r="A5962" s="1" t="s">
        <v>13262</v>
      </c>
      <c r="B5962" s="1" t="s">
        <v>13263</v>
      </c>
      <c r="C5962" s="1" t="s">
        <v>13264</v>
      </c>
      <c r="D5962" s="1" t="s">
        <v>13179</v>
      </c>
      <c r="E5962" s="1" t="s">
        <v>10</v>
      </c>
      <c r="F5962" s="1" t="str">
        <f>IFERROR(__xludf.DUMMYFUNCTION("GOOGLETRANSLATE(C5962,""fr"",""en"")"),"#VALUE!")</f>
        <v>#VALUE!</v>
      </c>
    </row>
    <row r="5963" ht="15.75" customHeight="1">
      <c r="A5963" s="1" t="s">
        <v>3358</v>
      </c>
      <c r="B5963" s="1" t="s">
        <v>13265</v>
      </c>
      <c r="C5963" s="1" t="s">
        <v>13266</v>
      </c>
      <c r="D5963" s="1" t="s">
        <v>13179</v>
      </c>
      <c r="E5963" s="1" t="s">
        <v>10</v>
      </c>
      <c r="F5963" s="1" t="str">
        <f>IFERROR(__xludf.DUMMYFUNCTION("GOOGLETRANSLATE(C5963,""fr"",""en"")"),"#VALUE!")</f>
        <v>#VALUE!</v>
      </c>
    </row>
    <row r="5964" ht="15.75" customHeight="1">
      <c r="A5964" s="1" t="s">
        <v>13267</v>
      </c>
      <c r="B5964" s="1" t="s">
        <v>13268</v>
      </c>
      <c r="C5964" s="1" t="s">
        <v>13269</v>
      </c>
      <c r="D5964" s="1" t="s">
        <v>13179</v>
      </c>
      <c r="E5964" s="1" t="s">
        <v>10</v>
      </c>
      <c r="F5964" s="1" t="str">
        <f>IFERROR(__xludf.DUMMYFUNCTION("GOOGLETRANSLATE(C5964,""fr"",""en"")"),"#VALUE!")</f>
        <v>#VALUE!</v>
      </c>
    </row>
    <row r="5965" ht="15.75" customHeight="1">
      <c r="A5965" s="1" t="s">
        <v>11848</v>
      </c>
      <c r="B5965" s="1" t="s">
        <v>13270</v>
      </c>
      <c r="C5965" s="1" t="s">
        <v>13271</v>
      </c>
      <c r="D5965" s="1" t="s">
        <v>13179</v>
      </c>
      <c r="E5965" s="1" t="s">
        <v>10</v>
      </c>
      <c r="F5965" s="1" t="str">
        <f>IFERROR(__xludf.DUMMYFUNCTION("GOOGLETRANSLATE(C5965,""fr"",""en"")"),"#VALUE!")</f>
        <v>#VALUE!</v>
      </c>
    </row>
    <row r="5966" ht="15.75" customHeight="1">
      <c r="A5966" s="1" t="s">
        <v>3361</v>
      </c>
      <c r="B5966" s="1" t="s">
        <v>13272</v>
      </c>
      <c r="C5966" s="1" t="s">
        <v>13273</v>
      </c>
      <c r="D5966" s="1" t="s">
        <v>13179</v>
      </c>
      <c r="E5966" s="1" t="s">
        <v>10</v>
      </c>
      <c r="F5966" s="1" t="str">
        <f>IFERROR(__xludf.DUMMYFUNCTION("GOOGLETRANSLATE(C5966,""fr"",""en"")"),"#VALUE!")</f>
        <v>#VALUE!</v>
      </c>
    </row>
    <row r="5967" ht="15.75" customHeight="1">
      <c r="A5967" s="1" t="s">
        <v>3369</v>
      </c>
      <c r="B5967" s="1" t="s">
        <v>13274</v>
      </c>
      <c r="C5967" s="1" t="s">
        <v>13275</v>
      </c>
      <c r="D5967" s="1" t="s">
        <v>13179</v>
      </c>
      <c r="E5967" s="1" t="s">
        <v>10</v>
      </c>
      <c r="F5967" s="1" t="str">
        <f>IFERROR(__xludf.DUMMYFUNCTION("GOOGLETRANSLATE(C5967,""fr"",""en"")"),"#VALUE!")</f>
        <v>#VALUE!</v>
      </c>
    </row>
    <row r="5968" ht="15.75" customHeight="1">
      <c r="A5968" s="1" t="s">
        <v>13276</v>
      </c>
      <c r="B5968" s="1" t="s">
        <v>13277</v>
      </c>
      <c r="C5968" s="1" t="s">
        <v>13278</v>
      </c>
      <c r="D5968" s="1" t="s">
        <v>13179</v>
      </c>
      <c r="E5968" s="1" t="s">
        <v>10</v>
      </c>
      <c r="F5968" s="1" t="str">
        <f>IFERROR(__xludf.DUMMYFUNCTION("GOOGLETRANSLATE(C5968,""fr"",""en"")"),"#VALUE!")</f>
        <v>#VALUE!</v>
      </c>
    </row>
    <row r="5969" ht="15.75" customHeight="1">
      <c r="A5969" s="1" t="s">
        <v>12569</v>
      </c>
      <c r="B5969" s="1" t="s">
        <v>13279</v>
      </c>
      <c r="C5969" s="1" t="s">
        <v>13280</v>
      </c>
      <c r="D5969" s="1" t="s">
        <v>13179</v>
      </c>
      <c r="E5969" s="1" t="s">
        <v>10</v>
      </c>
      <c r="F5969" s="1" t="str">
        <f>IFERROR(__xludf.DUMMYFUNCTION("GOOGLETRANSLATE(C5969,""fr"",""en"")"),"#VALUE!")</f>
        <v>#VALUE!</v>
      </c>
    </row>
    <row r="5970" ht="15.75" customHeight="1">
      <c r="A5970" s="1" t="s">
        <v>3424</v>
      </c>
      <c r="B5970" s="1" t="s">
        <v>13281</v>
      </c>
      <c r="C5970" s="1" t="s">
        <v>13282</v>
      </c>
      <c r="D5970" s="1" t="s">
        <v>13179</v>
      </c>
      <c r="E5970" s="1" t="s">
        <v>10</v>
      </c>
      <c r="F5970" s="1" t="str">
        <f>IFERROR(__xludf.DUMMYFUNCTION("GOOGLETRANSLATE(C5970,""fr"",""en"")"),"#VALUE!")</f>
        <v>#VALUE!</v>
      </c>
    </row>
    <row r="5971" ht="15.75" customHeight="1">
      <c r="A5971" s="1" t="s">
        <v>13283</v>
      </c>
      <c r="B5971" s="1" t="s">
        <v>13284</v>
      </c>
      <c r="C5971" s="1" t="s">
        <v>13285</v>
      </c>
      <c r="D5971" s="1" t="s">
        <v>13179</v>
      </c>
      <c r="E5971" s="1" t="s">
        <v>10</v>
      </c>
      <c r="F5971" s="1" t="str">
        <f>IFERROR(__xludf.DUMMYFUNCTION("GOOGLETRANSLATE(C5971,""fr"",""en"")"),"#VALUE!")</f>
        <v>#VALUE!</v>
      </c>
    </row>
    <row r="5972" ht="15.75" customHeight="1">
      <c r="A5972" s="1" t="s">
        <v>13286</v>
      </c>
      <c r="B5972" s="1" t="s">
        <v>13287</v>
      </c>
      <c r="C5972" s="1" t="s">
        <v>13288</v>
      </c>
      <c r="D5972" s="1" t="s">
        <v>13179</v>
      </c>
      <c r="E5972" s="1" t="s">
        <v>10</v>
      </c>
      <c r="F5972" s="1" t="str">
        <f>IFERROR(__xludf.DUMMYFUNCTION("GOOGLETRANSLATE(C5972,""fr"",""en"")"),"I explain my adventure with where I start I contracted annual insurance for my wife's vehicle with Active Insurance on December 17, 2019 on the faith of a quote for a leasing vehicle the transaction in the amount of 1220 € was made I specified it I am sic"&amp;"k is very often hospitalized following the reception of the provisional insurance a period of 1 month and grant to ship the documents of the vehicle I was unfortunately hospitalized I did not provide the documents Request that on 01/15/2020 I was contacte"&amp;"d by Active Insurance on the date of 01/16/2020 by attached email:
 ""In order to allow us to establish your final contract?; We thank you for sending us by email, fax or by mail the new quote n ° signed and the regulations of: € 162.90 following the mod"&amp;"ifications made to your Quote No. "".
I recall Active Insurance and the operator explains to me that the emission of the contract an error was made I ask which one and she explains to me that my wife does not own the vehicle I answer yes obviously it is "&amp;"a vehicle in leasing what I mentioned on the program of the quote. She tells me that the error comes from there I retort that the question asked by her collaborator during the program of the quote and the name of my wife appears on The gray card I answer "&amp;"her yes since her name is mentioned and she lets me know that the question was not to know if my wife's name appears on the gray card but to know who is the owner of the vehicle with a lot of understanding I pay
And explains to the operator that I unfortu"&amp;"nately cannot settle this sum in the immediate future and that I would come back to them at the end of the month in the surroundings of 01/29/2020 to make the payment following this independent modification of my Will then that the precision that the vehi"&amp;"cle is a leasing loan had been mentioned and the error if error there is and due to the operator and not bad on my part and on the date of 29/ 01/2019 at 01h01
 I receive an active insurance email for termination of the provisional guarantee. I only read "&amp;"the email during my call to Active Insurance to make the payment on 02/04/2020.
Attached the email of 01/29/2020 I specify well at 01:01:
Contract n ° 429548
Mrs you still have not provided all the essential elements for establishing your final police. "&amp;"We are therefore regretting to put an immediate end to the guarantee. As such, we send you your temporary contract.
Best regards.
I explain to the operator on the phone that all this puts me in a delicate situation that the problem is not administrative"&amp;" but monetary and I ask him to do the necessary so that I can finalize the payment and settle the 162.90 requested She makes me wait and comes back to me by telling me that the information had come back for a change in the computer interface and that I wi"&amp;"ll receive a call from one of his employees within 24 hours having no news of their Part I remind you 48 hours later and to my great regret I am told that no solution is possible that my contract is terminated and I am offered a new quote in the amount of"&amp;" € 1318 where it reimburses me with part of The money paid either 947 € within 15 days after having subtracted the month of the provisional warranty for file and management fees or a dry loss of € 247 so or I pay 1318 € immediately and it reactivates my f"&amp;"ile and it reimburses me the difference within 15 days Once the regulations of € 1318 have been made or it reimburses me € 947 and I suffer a loss of € 247 what blackmail on their part I am stunned. I currently find myself unable to pay the sum of € 1318 "&amp;"so I am in the deadlock because the amount reimburses € 947 does not allow me immediately to be able to contract another insurance with equivalent guarantees and even if I wanted the 15 -day reimbursement period puts me in the dead end. Despite all the un"&amp;"derstanding of the operators have come up against a wall I am really disappointed with this company which practices good prices but which must improve its relational and adapt to the case by case me who thought it was the purpose of all the Insurance I am"&amp;" very disappointed. Here is my little adventure with Active Insurance in the end I find myself helpless of insurance and without solution to contract another lack of means. Thank you Active Insurance.")</f>
        <v>I explain my adventure with where I start I contracted annual insurance for my wife's vehicle with Active Insurance on December 17, 2019 on the faith of a quote for a leasing vehicle the transaction in the amount of 1220 € was made I specified it I am sick is very often hospitalized following the reception of the provisional insurance a period of 1 month and grant to ship the documents of the vehicle I was unfortunately hospitalized I did not provide the documents Request that on 01/15/2020 I was contacted by Active Insurance on the date of 01/16/2020 by attached email:
 "In order to allow us to establish your final contract?; We thank you for sending us by email, fax or by mail the new quote n ° signed and the regulations of: € 162.90 following the modifications made to your Quote No. ".
I recall Active Insurance and the operator explains to me that the emission of the contract an error was made I ask which one and she explains to me that my wife does not own the vehicle I answer yes obviously it is a vehicle in leasing what I mentioned on the program of the quote. She tells me that the error comes from there I retort that the question asked by her collaborator during the program of the quote and the name of my wife appears on The gray card I answer her yes since her name is mentioned and she lets me know that the question was not to know if my wife's name appears on the gray card but to know who is the owner of the vehicle with a lot of understanding I pay
And explains to the operator that I unfortunately cannot settle this sum in the immediate future and that I would come back to them at the end of the month in the surroundings of 01/29/2020 to make the payment following this independent modification of my Will then that the precision that the vehicle is a leasing loan had been mentioned and the error if error there is and due to the operator and not bad on my part and on the date of 29/ 01/2019 at 01h01
 I receive an active insurance email for termination of the provisional guarantee. I only read the email during my call to Active Insurance to make the payment on 02/04/2020.
Attached the email of 01/29/2020 I specify well at 01:01:
Contract n ° 429548
Mrs you still have not provided all the essential elements for establishing your final police. We are therefore regretting to put an immediate end to the guarantee. As such, we send you your temporary contract.
Best regards.
I explain to the operator on the phone that all this puts me in a delicate situation that the problem is not administrative but monetary and I ask him to do the necessary so that I can finalize the payment and settle the 162.90 requested She makes me wait and comes back to me by telling me that the information had come back for a change in the computer interface and that I will receive a call from one of his employees within 24 hours having no news of their Part I remind you 48 hours later and to my great regret I am told that no solution is possible that my contract is terminated and I am offered a new quote in the amount of € 1318 where it reimburses me with part of The money paid either 947 € within 15 days after having subtracted the month of the provisional warranty for file and management fees or a dry loss of € 247 so or I pay 1318 € immediately and it reactivates my file and it reimburses me the difference within 15 days Once the regulations of € 1318 have been made or it reimburses me € 947 and I suffer a loss of € 247 what blackmail on their part I am stunned. I currently find myself unable to pay the sum of € 1318 so I am in the deadlock because the amount reimburses € 947 does not allow me immediately to be able to contract another insurance with equivalent guarantees and even if I wanted the 15 -day reimbursement period puts me in the dead end. Despite all the understanding of the operators have come up against a wall I am really disappointed with this company which practices good prices but which must improve its relational and adapt to the case by case me who thought it was the purpose of all the Insurance I am very disappointed. Here is my little adventure with Active Insurance in the end I find myself helpless of insurance and without solution to contract another lack of means. Thank you Active Insurance.</v>
      </c>
    </row>
    <row r="5973" ht="15.75" customHeight="1">
      <c r="A5973" s="1" t="s">
        <v>8800</v>
      </c>
      <c r="B5973" s="1" t="s">
        <v>13289</v>
      </c>
      <c r="C5973" s="1" t="s">
        <v>13290</v>
      </c>
      <c r="D5973" s="1" t="s">
        <v>13179</v>
      </c>
      <c r="E5973" s="1" t="s">
        <v>10</v>
      </c>
      <c r="F5973" s="1" t="str">
        <f>IFERROR(__xludf.DUMMYFUNCTION("GOOGLETRANSLATE(C5973,""fr"",""en"")"),"#VALUE!")</f>
        <v>#VALUE!</v>
      </c>
    </row>
    <row r="5974" ht="15.75" customHeight="1">
      <c r="A5974" s="1" t="s">
        <v>13291</v>
      </c>
      <c r="B5974" s="1" t="s">
        <v>13292</v>
      </c>
      <c r="C5974" s="1" t="s">
        <v>13293</v>
      </c>
      <c r="D5974" s="1" t="s">
        <v>13179</v>
      </c>
      <c r="E5974" s="1" t="s">
        <v>10</v>
      </c>
      <c r="F5974" s="1" t="str">
        <f>IFERROR(__xludf.DUMMYFUNCTION("GOOGLETRANSLATE(C5974,""fr"",""en"")"),"#VALUE!")</f>
        <v>#VALUE!</v>
      </c>
    </row>
    <row r="5975" ht="15.75" customHeight="1">
      <c r="A5975" s="1" t="s">
        <v>8811</v>
      </c>
      <c r="B5975" s="1" t="s">
        <v>13294</v>
      </c>
      <c r="C5975" s="1" t="s">
        <v>13295</v>
      </c>
      <c r="D5975" s="1" t="s">
        <v>13179</v>
      </c>
      <c r="E5975" s="1" t="s">
        <v>10</v>
      </c>
      <c r="F5975" s="1" t="str">
        <f>IFERROR(__xludf.DUMMYFUNCTION("GOOGLETRANSLATE(C5975,""fr"",""en"")"),"#VALUE!")</f>
        <v>#VALUE!</v>
      </c>
    </row>
    <row r="5976" ht="15.75" customHeight="1">
      <c r="A5976" s="1" t="s">
        <v>11875</v>
      </c>
      <c r="B5976" s="1" t="s">
        <v>13296</v>
      </c>
      <c r="C5976" s="1" t="s">
        <v>13297</v>
      </c>
      <c r="D5976" s="1" t="s">
        <v>13179</v>
      </c>
      <c r="E5976" s="1" t="s">
        <v>10</v>
      </c>
      <c r="F5976" s="1" t="str">
        <f>IFERROR(__xludf.DUMMYFUNCTION("GOOGLETRANSLATE(C5976,""fr"",""en"")"),"#VALUE!")</f>
        <v>#VALUE!</v>
      </c>
    </row>
    <row r="5977" ht="15.75" customHeight="1">
      <c r="A5977" s="1" t="s">
        <v>12151</v>
      </c>
      <c r="B5977" s="1" t="s">
        <v>13298</v>
      </c>
      <c r="C5977" s="1" t="s">
        <v>13299</v>
      </c>
      <c r="D5977" s="1" t="s">
        <v>13179</v>
      </c>
      <c r="E5977" s="1" t="s">
        <v>10</v>
      </c>
      <c r="F5977" s="1" t="str">
        <f>IFERROR(__xludf.DUMMYFUNCTION("GOOGLETRANSLATE(C5977,""fr"",""en"")"),"#VALUE!")</f>
        <v>#VALUE!</v>
      </c>
    </row>
    <row r="5978" ht="15.75" customHeight="1">
      <c r="A5978" s="1" t="s">
        <v>12591</v>
      </c>
      <c r="B5978" s="1" t="s">
        <v>13300</v>
      </c>
      <c r="C5978" s="1" t="s">
        <v>13301</v>
      </c>
      <c r="D5978" s="1" t="s">
        <v>13179</v>
      </c>
      <c r="E5978" s="1" t="s">
        <v>10</v>
      </c>
      <c r="F5978" s="1" t="str">
        <f>IFERROR(__xludf.DUMMYFUNCTION("GOOGLETRANSLATE(C5978,""fr"",""en"")"),"#VALUE!")</f>
        <v>#VALUE!</v>
      </c>
    </row>
    <row r="5979" ht="15.75" customHeight="1">
      <c r="A5979" s="1" t="s">
        <v>12594</v>
      </c>
      <c r="B5979" s="1" t="s">
        <v>13302</v>
      </c>
      <c r="C5979" s="1" t="s">
        <v>13303</v>
      </c>
      <c r="D5979" s="1" t="s">
        <v>13179</v>
      </c>
      <c r="E5979" s="1" t="s">
        <v>10</v>
      </c>
      <c r="F5979" s="1" t="str">
        <f>IFERROR(__xludf.DUMMYFUNCTION("GOOGLETRANSLATE(C5979,""fr"",""en"")"),"#VALUE!")</f>
        <v>#VALUE!</v>
      </c>
    </row>
    <row r="5980" ht="15.75" customHeight="1">
      <c r="A5980" s="1" t="s">
        <v>11472</v>
      </c>
      <c r="B5980" s="1" t="s">
        <v>13304</v>
      </c>
      <c r="C5980" s="1" t="s">
        <v>13305</v>
      </c>
      <c r="D5980" s="1" t="s">
        <v>13179</v>
      </c>
      <c r="E5980" s="1" t="s">
        <v>10</v>
      </c>
      <c r="F5980" s="1" t="str">
        <f>IFERROR(__xludf.DUMMYFUNCTION("GOOGLETRANSLATE(C5980,""fr"",""en"")"),"#VALUE!")</f>
        <v>#VALUE!</v>
      </c>
    </row>
    <row r="5981" ht="15.75" customHeight="1">
      <c r="A5981" s="1" t="s">
        <v>13306</v>
      </c>
      <c r="B5981" s="1" t="s">
        <v>13307</v>
      </c>
      <c r="C5981" s="1" t="s">
        <v>13308</v>
      </c>
      <c r="D5981" s="1" t="s">
        <v>13179</v>
      </c>
      <c r="E5981" s="1" t="s">
        <v>10</v>
      </c>
      <c r="F5981" s="1" t="str">
        <f>IFERROR(__xludf.DUMMYFUNCTION("GOOGLETRANSLATE(C5981,""fr"",""en"")"),"#VALUE!")</f>
        <v>#VALUE!</v>
      </c>
    </row>
    <row r="5982" ht="15.75" customHeight="1">
      <c r="A5982" s="1" t="s">
        <v>3584</v>
      </c>
      <c r="B5982" s="1" t="s">
        <v>13309</v>
      </c>
      <c r="C5982" s="1" t="s">
        <v>13310</v>
      </c>
      <c r="D5982" s="1" t="s">
        <v>13179</v>
      </c>
      <c r="E5982" s="1" t="s">
        <v>10</v>
      </c>
      <c r="F5982" s="1" t="str">
        <f>IFERROR(__xludf.DUMMYFUNCTION("GOOGLETRANSLATE(C5982,""fr"",""en"")"),"unbelievable
letter of formal notice for non -payment
Not they presented a levy to my bank and 11 euro of rejection fees,
They also ask me for a certificate from my bank which is not this kind of document for this case, so they do not recognize that there"&amp;" is a computer beug with them and make you pay and you lose 11e you are all happy
Well if I have to pay it is the compulsory termination more than 3 years with them they have done the coup me once but the they apologize for a computer error
I always wait "&amp;"for it to remind me, an interlocutor had promised to recall in the 5 minutes because there was a computer problem and it is more
24h")</f>
        <v>unbelievable
letter of formal notice for non -payment
Not they presented a levy to my bank and 11 euro of rejection fees,
They also ask me for a certificate from my bank which is not this kind of document for this case, so they do not recognize that there is a computer beug with them and make you pay and you lose 11e you are all happy
Well if I have to pay it is the compulsory termination more than 3 years with them they have done the coup me once but the they apologize for a computer error
I always wait for it to remind me, an interlocutor had promised to recall in the 5 minutes because there was a computer problem and it is more
24h</v>
      </c>
    </row>
    <row r="5983" ht="15.75" customHeight="1">
      <c r="A5983" s="1" t="s">
        <v>3604</v>
      </c>
      <c r="B5983" s="1" t="s">
        <v>13311</v>
      </c>
      <c r="C5983" s="1" t="s">
        <v>13312</v>
      </c>
      <c r="D5983" s="1" t="s">
        <v>13179</v>
      </c>
      <c r="E5983" s="1" t="s">
        <v>10</v>
      </c>
      <c r="F5983" s="1" t="str">
        <f>IFERROR(__xludf.DUMMYFUNCTION("GOOGLETRANSLATE(C5983,""fr"",""en"")"),"#VALUE!")</f>
        <v>#VALUE!</v>
      </c>
    </row>
    <row r="5984" ht="15.75" customHeight="1">
      <c r="A5984" s="1" t="s">
        <v>3610</v>
      </c>
      <c r="B5984" s="1" t="s">
        <v>13313</v>
      </c>
      <c r="C5984" s="1" t="s">
        <v>13314</v>
      </c>
      <c r="D5984" s="1" t="s">
        <v>13179</v>
      </c>
      <c r="E5984" s="1" t="s">
        <v>10</v>
      </c>
      <c r="F5984" s="1" t="str">
        <f>IFERROR(__xludf.DUMMYFUNCTION("GOOGLETRANSLATE(C5984,""fr"",""en"")"),"#VALUE!")</f>
        <v>#VALUE!</v>
      </c>
    </row>
    <row r="5985" ht="15.75" customHeight="1">
      <c r="A5985" s="1" t="s">
        <v>13315</v>
      </c>
      <c r="B5985" s="1" t="s">
        <v>13316</v>
      </c>
      <c r="C5985" s="1" t="s">
        <v>13317</v>
      </c>
      <c r="D5985" s="1" t="s">
        <v>13179</v>
      </c>
      <c r="E5985" s="1" t="s">
        <v>10</v>
      </c>
      <c r="F5985" s="1" t="str">
        <f>IFERROR(__xludf.DUMMYFUNCTION("GOOGLETRANSLATE(C5985,""fr"",""en"")"),"#VALUE!")</f>
        <v>#VALUE!</v>
      </c>
    </row>
    <row r="5986" ht="15.75" customHeight="1">
      <c r="A5986" s="1" t="s">
        <v>8909</v>
      </c>
      <c r="B5986" s="1" t="s">
        <v>13318</v>
      </c>
      <c r="C5986" s="1" t="s">
        <v>13319</v>
      </c>
      <c r="D5986" s="1" t="s">
        <v>13179</v>
      </c>
      <c r="E5986" s="1" t="s">
        <v>10</v>
      </c>
      <c r="F5986" s="1" t="str">
        <f>IFERROR(__xludf.DUMMYFUNCTION("GOOGLETRANSLATE(C5986,""fr"",""en"")"),"#VALUE!")</f>
        <v>#VALUE!</v>
      </c>
    </row>
    <row r="5987" ht="15.75" customHeight="1">
      <c r="A5987" s="1" t="s">
        <v>13320</v>
      </c>
      <c r="B5987" s="1" t="s">
        <v>13321</v>
      </c>
      <c r="C5987" s="1" t="s">
        <v>13322</v>
      </c>
      <c r="D5987" s="1" t="s">
        <v>13179</v>
      </c>
      <c r="E5987" s="1" t="s">
        <v>10</v>
      </c>
      <c r="F5987" s="1" t="str">
        <f>IFERROR(__xludf.DUMMYFUNCTION("GOOGLETRANSLATE(C5987,""fr"",""en"")"),"#VALUE!")</f>
        <v>#VALUE!</v>
      </c>
    </row>
    <row r="5988" ht="15.75" customHeight="1">
      <c r="A5988" s="1" t="s">
        <v>11169</v>
      </c>
      <c r="B5988" s="1" t="s">
        <v>13323</v>
      </c>
      <c r="C5988" s="1" t="s">
        <v>13324</v>
      </c>
      <c r="D5988" s="1" t="s">
        <v>13179</v>
      </c>
      <c r="E5988" s="1" t="s">
        <v>10</v>
      </c>
      <c r="F5988" s="1" t="str">
        <f>IFERROR(__xludf.DUMMYFUNCTION("GOOGLETRANSLATE(C5988,""fr"",""en"")"),"#VALUE!")</f>
        <v>#VALUE!</v>
      </c>
    </row>
    <row r="5989" ht="15.75" customHeight="1">
      <c r="A5989" s="1" t="s">
        <v>11169</v>
      </c>
      <c r="B5989" s="1" t="s">
        <v>13325</v>
      </c>
      <c r="C5989" s="1" t="s">
        <v>13326</v>
      </c>
      <c r="D5989" s="1" t="s">
        <v>13179</v>
      </c>
      <c r="E5989" s="1" t="s">
        <v>10</v>
      </c>
      <c r="F5989" s="1" t="str">
        <f>IFERROR(__xludf.DUMMYFUNCTION("GOOGLETRANSLATE(C5989,""fr"",""en"")"),"#VALUE!")</f>
        <v>#VALUE!</v>
      </c>
    </row>
    <row r="5990" ht="15.75" customHeight="1">
      <c r="A5990" s="1" t="s">
        <v>13327</v>
      </c>
      <c r="B5990" s="1" t="s">
        <v>13328</v>
      </c>
      <c r="C5990" s="1" t="s">
        <v>13329</v>
      </c>
      <c r="D5990" s="1" t="s">
        <v>13179</v>
      </c>
      <c r="E5990" s="1" t="s">
        <v>10</v>
      </c>
      <c r="F5990" s="1" t="str">
        <f>IFERROR(__xludf.DUMMYFUNCTION("GOOGLETRANSLATE(C5990,""fr"",""en"")"),"#VALUE!")</f>
        <v>#VALUE!</v>
      </c>
    </row>
    <row r="5991" ht="15.75" customHeight="1">
      <c r="A5991" s="1" t="s">
        <v>13330</v>
      </c>
      <c r="B5991" s="1" t="s">
        <v>13331</v>
      </c>
      <c r="C5991" s="1" t="s">
        <v>13332</v>
      </c>
      <c r="D5991" s="1" t="s">
        <v>13179</v>
      </c>
      <c r="E5991" s="1" t="s">
        <v>10</v>
      </c>
      <c r="F5991" s="1" t="str">
        <f>IFERROR(__xludf.DUMMYFUNCTION("GOOGLETRANSLATE(C5991,""fr"",""en"")"),"#VALUE!")</f>
        <v>#VALUE!</v>
      </c>
    </row>
    <row r="5992" ht="15.75" customHeight="1">
      <c r="A5992" s="1" t="s">
        <v>8924</v>
      </c>
      <c r="B5992" s="1" t="s">
        <v>13333</v>
      </c>
      <c r="C5992" s="1" t="s">
        <v>13334</v>
      </c>
      <c r="D5992" s="1" t="s">
        <v>13179</v>
      </c>
      <c r="E5992" s="1" t="s">
        <v>10</v>
      </c>
      <c r="F5992" s="1" t="str">
        <f>IFERROR(__xludf.DUMMYFUNCTION("GOOGLETRANSLATE(C5992,""fr"",""en"")"),"#VALUE!")</f>
        <v>#VALUE!</v>
      </c>
    </row>
    <row r="5993" ht="15.75" customHeight="1">
      <c r="A5993" s="1" t="s">
        <v>3634</v>
      </c>
      <c r="B5993" s="1" t="s">
        <v>13335</v>
      </c>
      <c r="C5993" s="1" t="s">
        <v>13336</v>
      </c>
      <c r="D5993" s="1" t="s">
        <v>13179</v>
      </c>
      <c r="E5993" s="1" t="s">
        <v>10</v>
      </c>
      <c r="F5993" s="1" t="str">
        <f>IFERROR(__xludf.DUMMYFUNCTION("GOOGLETRANSLATE(C5993,""fr"",""en"")"),"#VALUE!")</f>
        <v>#VALUE!</v>
      </c>
    </row>
    <row r="5994" ht="15.75" customHeight="1">
      <c r="A5994" s="1" t="s">
        <v>12639</v>
      </c>
      <c r="B5994" s="1" t="s">
        <v>13337</v>
      </c>
      <c r="C5994" s="1" t="s">
        <v>13338</v>
      </c>
      <c r="D5994" s="1" t="s">
        <v>13179</v>
      </c>
      <c r="E5994" s="1" t="s">
        <v>10</v>
      </c>
      <c r="F5994" s="1" t="str">
        <f>IFERROR(__xludf.DUMMYFUNCTION("GOOGLETRANSLATE(C5994,""fr"",""en"")"),"#VALUE!")</f>
        <v>#VALUE!</v>
      </c>
    </row>
    <row r="5995" ht="15.75" customHeight="1">
      <c r="A5995" s="1" t="s">
        <v>10225</v>
      </c>
      <c r="B5995" s="1" t="s">
        <v>13339</v>
      </c>
      <c r="C5995" s="1" t="s">
        <v>13340</v>
      </c>
      <c r="D5995" s="1" t="s">
        <v>13179</v>
      </c>
      <c r="E5995" s="1" t="s">
        <v>10</v>
      </c>
      <c r="F5995" s="1" t="str">
        <f>IFERROR(__xludf.DUMMYFUNCTION("GOOGLETRANSLATE(C5995,""fr"",""en"")"),"#VALUE!")</f>
        <v>#VALUE!</v>
      </c>
    </row>
    <row r="5996" ht="15.75" customHeight="1">
      <c r="A5996" s="1" t="s">
        <v>13341</v>
      </c>
      <c r="B5996" s="1" t="s">
        <v>13342</v>
      </c>
      <c r="C5996" s="1" t="s">
        <v>13343</v>
      </c>
      <c r="D5996" s="1" t="s">
        <v>13179</v>
      </c>
      <c r="E5996" s="1" t="s">
        <v>10</v>
      </c>
      <c r="F5996" s="1" t="str">
        <f>IFERROR(__xludf.DUMMYFUNCTION("GOOGLETRANSLATE(C5996,""fr"",""en"")"),"#VALUE!")</f>
        <v>#VALUE!</v>
      </c>
    </row>
    <row r="5997" ht="15.75" customHeight="1">
      <c r="A5997" s="1" t="s">
        <v>8939</v>
      </c>
      <c r="B5997" s="1" t="s">
        <v>13344</v>
      </c>
      <c r="C5997" s="1" t="s">
        <v>13345</v>
      </c>
      <c r="D5997" s="1" t="s">
        <v>13179</v>
      </c>
      <c r="E5997" s="1" t="s">
        <v>10</v>
      </c>
      <c r="F5997" s="1" t="str">
        <f>IFERROR(__xludf.DUMMYFUNCTION("GOOGLETRANSLATE(C5997,""fr"",""en"")"),"#VALUE!")</f>
        <v>#VALUE!</v>
      </c>
    </row>
    <row r="5998" ht="15.75" customHeight="1">
      <c r="A5998" s="1" t="s">
        <v>12642</v>
      </c>
      <c r="B5998" s="1" t="s">
        <v>13346</v>
      </c>
      <c r="C5998" s="1" t="s">
        <v>13347</v>
      </c>
      <c r="D5998" s="1" t="s">
        <v>13179</v>
      </c>
      <c r="E5998" s="1" t="s">
        <v>10</v>
      </c>
      <c r="F5998" s="1" t="str">
        <f>IFERROR(__xludf.DUMMYFUNCTION("GOOGLETRANSLATE(C5998,""fr"",""en"")"),"#VALUE!")</f>
        <v>#VALUE!</v>
      </c>
    </row>
    <row r="5999" ht="15.75" customHeight="1">
      <c r="A5999" s="1" t="s">
        <v>13348</v>
      </c>
      <c r="B5999" s="1" t="s">
        <v>13349</v>
      </c>
      <c r="C5999" s="1" t="s">
        <v>13350</v>
      </c>
      <c r="D5999" s="1" t="s">
        <v>13179</v>
      </c>
      <c r="E5999" s="1" t="s">
        <v>10</v>
      </c>
      <c r="F5999" s="1" t="str">
        <f>IFERROR(__xludf.DUMMYFUNCTION("GOOGLETRANSLATE(C5999,""fr"",""en"")"),"#VALUE!")</f>
        <v>#VALUE!</v>
      </c>
    </row>
    <row r="6000" ht="15.75" customHeight="1">
      <c r="A6000" s="1" t="s">
        <v>13351</v>
      </c>
      <c r="B6000" s="1" t="s">
        <v>13352</v>
      </c>
      <c r="C6000" s="1" t="s">
        <v>13353</v>
      </c>
      <c r="D6000" s="1" t="s">
        <v>13179</v>
      </c>
      <c r="E6000" s="1" t="s">
        <v>10</v>
      </c>
      <c r="F6000" s="1" t="str">
        <f>IFERROR(__xludf.DUMMYFUNCTION("GOOGLETRANSLATE(C6000,""fr"",""en"")"),"#VALUE!")</f>
        <v>#VALUE!</v>
      </c>
    </row>
    <row r="6001" ht="15.75" customHeight="1">
      <c r="A6001" s="1" t="s">
        <v>8981</v>
      </c>
      <c r="B6001" s="1" t="s">
        <v>13354</v>
      </c>
      <c r="C6001" s="1" t="s">
        <v>13355</v>
      </c>
      <c r="D6001" s="1" t="s">
        <v>13179</v>
      </c>
      <c r="E6001" s="1" t="s">
        <v>10</v>
      </c>
      <c r="F6001" s="1" t="str">
        <f>IFERROR(__xludf.DUMMYFUNCTION("GOOGLETRANSLATE(C6001,""fr"",""en"")"),"#VALUE!")</f>
        <v>#VALUE!</v>
      </c>
    </row>
    <row r="6002" ht="15.75" customHeight="1">
      <c r="A6002" s="1" t="s">
        <v>13356</v>
      </c>
      <c r="B6002" s="1" t="s">
        <v>13357</v>
      </c>
      <c r="C6002" s="1" t="s">
        <v>13358</v>
      </c>
      <c r="D6002" s="1" t="s">
        <v>13179</v>
      </c>
      <c r="E6002" s="1" t="s">
        <v>10</v>
      </c>
      <c r="F6002" s="1" t="str">
        <f>IFERROR(__xludf.DUMMYFUNCTION("GOOGLETRANSLATE(C6002,""fr"",""en"")"),"#VALUE!")</f>
        <v>#VALUE!</v>
      </c>
    </row>
    <row r="6003" ht="15.75" customHeight="1">
      <c r="A6003" s="1" t="s">
        <v>10661</v>
      </c>
      <c r="B6003" s="1" t="s">
        <v>13359</v>
      </c>
      <c r="C6003" s="1" t="s">
        <v>13360</v>
      </c>
      <c r="D6003" s="1" t="s">
        <v>13179</v>
      </c>
      <c r="E6003" s="1" t="s">
        <v>10</v>
      </c>
      <c r="F6003" s="1" t="str">
        <f>IFERROR(__xludf.DUMMYFUNCTION("GOOGLETRANSLATE(C6003,""fr"",""en"")"),"#VALUE!")</f>
        <v>#VALUE!</v>
      </c>
    </row>
    <row r="6004" ht="15.75" customHeight="1">
      <c r="A6004" s="1" t="s">
        <v>13361</v>
      </c>
      <c r="B6004" s="1" t="s">
        <v>13362</v>
      </c>
      <c r="C6004" s="1" t="s">
        <v>13363</v>
      </c>
      <c r="D6004" s="1" t="s">
        <v>13179</v>
      </c>
      <c r="E6004" s="1" t="s">
        <v>10</v>
      </c>
      <c r="F6004" s="1" t="str">
        <f>IFERROR(__xludf.DUMMYFUNCTION("GOOGLETRANSLATE(C6004,""fr"",""en"")"),"#VALUE!")</f>
        <v>#VALUE!</v>
      </c>
    </row>
    <row r="6005" ht="15.75" customHeight="1">
      <c r="A6005" s="1" t="s">
        <v>12658</v>
      </c>
      <c r="B6005" s="1" t="s">
        <v>13364</v>
      </c>
      <c r="C6005" s="1" t="s">
        <v>13365</v>
      </c>
      <c r="D6005" s="1" t="s">
        <v>13179</v>
      </c>
      <c r="E6005" s="1" t="s">
        <v>10</v>
      </c>
      <c r="F6005" s="1" t="str">
        <f>IFERROR(__xludf.DUMMYFUNCTION("GOOGLETRANSLATE(C6005,""fr"",""en"")"),"#VALUE!")</f>
        <v>#VALUE!</v>
      </c>
    </row>
    <row r="6006" ht="15.75" customHeight="1">
      <c r="A6006" s="1" t="s">
        <v>12658</v>
      </c>
      <c r="B6006" s="1" t="s">
        <v>13366</v>
      </c>
      <c r="C6006" s="1" t="s">
        <v>13367</v>
      </c>
      <c r="D6006" s="1" t="s">
        <v>13179</v>
      </c>
      <c r="E6006" s="1" t="s">
        <v>10</v>
      </c>
      <c r="F6006" s="1" t="str">
        <f>IFERROR(__xludf.DUMMYFUNCTION("GOOGLETRANSLATE(C6006,""fr"",""en"")"),"#VALUE!")</f>
        <v>#VALUE!</v>
      </c>
    </row>
    <row r="6007" ht="15.75" customHeight="1">
      <c r="A6007" s="1" t="s">
        <v>3689</v>
      </c>
      <c r="B6007" s="1" t="s">
        <v>13368</v>
      </c>
      <c r="C6007" s="1" t="s">
        <v>13369</v>
      </c>
      <c r="D6007" s="1" t="s">
        <v>13179</v>
      </c>
      <c r="E6007" s="1" t="s">
        <v>10</v>
      </c>
      <c r="F6007" s="1" t="str">
        <f>IFERROR(__xludf.DUMMYFUNCTION("GOOGLETRANSLATE(C6007,""fr"",""en"")"),"#VALUE!")</f>
        <v>#VALUE!</v>
      </c>
    </row>
    <row r="6008" ht="15.75" customHeight="1">
      <c r="A6008" s="1" t="s">
        <v>13370</v>
      </c>
      <c r="B6008" s="1" t="s">
        <v>13371</v>
      </c>
      <c r="C6008" s="1" t="s">
        <v>13372</v>
      </c>
      <c r="D6008" s="1" t="s">
        <v>13179</v>
      </c>
      <c r="E6008" s="1" t="s">
        <v>10</v>
      </c>
      <c r="F6008" s="1" t="str">
        <f>IFERROR(__xludf.DUMMYFUNCTION("GOOGLETRANSLATE(C6008,""fr"",""en"")"),"#VALUE!")</f>
        <v>#VALUE!</v>
      </c>
    </row>
    <row r="6009" ht="15.75" customHeight="1">
      <c r="A6009" s="1" t="s">
        <v>8992</v>
      </c>
      <c r="B6009" s="1" t="s">
        <v>13373</v>
      </c>
      <c r="C6009" s="1" t="s">
        <v>13374</v>
      </c>
      <c r="D6009" s="1" t="s">
        <v>13179</v>
      </c>
      <c r="E6009" s="1" t="s">
        <v>10</v>
      </c>
      <c r="F6009" s="1" t="str">
        <f>IFERROR(__xludf.DUMMYFUNCTION("GOOGLETRANSLATE(C6009,""fr"",""en"")"),"#VALUE!")</f>
        <v>#VALUE!</v>
      </c>
    </row>
    <row r="6010" ht="15.75" customHeight="1">
      <c r="A6010" s="1" t="s">
        <v>13375</v>
      </c>
      <c r="B6010" s="1" t="s">
        <v>13376</v>
      </c>
      <c r="C6010" s="1" t="s">
        <v>13377</v>
      </c>
      <c r="D6010" s="1" t="s">
        <v>13179</v>
      </c>
      <c r="E6010" s="1" t="s">
        <v>10</v>
      </c>
      <c r="F6010" s="1" t="str">
        <f>IFERROR(__xludf.DUMMYFUNCTION("GOOGLETRANSLATE(C6010,""fr"",""en"")"),"#VALUE!")</f>
        <v>#VALUE!</v>
      </c>
    </row>
    <row r="6011" ht="15.75" customHeight="1">
      <c r="A6011" s="1" t="s">
        <v>3729</v>
      </c>
      <c r="B6011" s="1" t="s">
        <v>13378</v>
      </c>
      <c r="C6011" s="1" t="s">
        <v>13379</v>
      </c>
      <c r="D6011" s="1" t="s">
        <v>13179</v>
      </c>
      <c r="E6011" s="1" t="s">
        <v>10</v>
      </c>
      <c r="F6011" s="1" t="str">
        <f>IFERROR(__xludf.DUMMYFUNCTION("GOOGLETRANSLATE(C6011,""fr"",""en"")"),"#VALUE!")</f>
        <v>#VALUE!</v>
      </c>
    </row>
    <row r="6012" ht="15.75" customHeight="1">
      <c r="A6012" s="1" t="s">
        <v>12666</v>
      </c>
      <c r="B6012" s="1" t="s">
        <v>13380</v>
      </c>
      <c r="C6012" s="1" t="s">
        <v>13381</v>
      </c>
      <c r="D6012" s="1" t="s">
        <v>13179</v>
      </c>
      <c r="E6012" s="1" t="s">
        <v>10</v>
      </c>
      <c r="F6012" s="1" t="str">
        <f>IFERROR(__xludf.DUMMYFUNCTION("GOOGLETRANSLATE(C6012,""fr"",""en"")"),"#VALUE!")</f>
        <v>#VALUE!</v>
      </c>
    </row>
    <row r="6013" ht="15.75" customHeight="1">
      <c r="A6013" s="1" t="s">
        <v>13382</v>
      </c>
      <c r="B6013" s="1" t="s">
        <v>13383</v>
      </c>
      <c r="C6013" s="1" t="s">
        <v>13384</v>
      </c>
      <c r="D6013" s="1" t="s">
        <v>13179</v>
      </c>
      <c r="E6013" s="1" t="s">
        <v>10</v>
      </c>
      <c r="F6013" s="1" t="str">
        <f>IFERROR(__xludf.DUMMYFUNCTION("GOOGLETRANSLATE(C6013,""fr"",""en"")"),"#VALUE!")</f>
        <v>#VALUE!</v>
      </c>
    </row>
    <row r="6014" ht="15.75" customHeight="1">
      <c r="A6014" s="1" t="s">
        <v>13385</v>
      </c>
      <c r="B6014" s="1" t="s">
        <v>13386</v>
      </c>
      <c r="C6014" s="1" t="s">
        <v>13387</v>
      </c>
      <c r="D6014" s="1" t="s">
        <v>13179</v>
      </c>
      <c r="E6014" s="1" t="s">
        <v>10</v>
      </c>
      <c r="F6014" s="1" t="str">
        <f>IFERROR(__xludf.DUMMYFUNCTION("GOOGLETRANSLATE(C6014,""fr"",""en"")"),"#VALUE!")</f>
        <v>#VALUE!</v>
      </c>
    </row>
    <row r="6015" ht="15.75" customHeight="1">
      <c r="A6015" s="1" t="s">
        <v>3766</v>
      </c>
      <c r="B6015" s="1" t="s">
        <v>13388</v>
      </c>
      <c r="C6015" s="1" t="s">
        <v>13389</v>
      </c>
      <c r="D6015" s="1" t="s">
        <v>13179</v>
      </c>
      <c r="E6015" s="1" t="s">
        <v>10</v>
      </c>
      <c r="F6015" s="1" t="str">
        <f>IFERROR(__xludf.DUMMYFUNCTION("GOOGLETRANSLATE(C6015,""fr"",""en"")"),"#VALUE!")</f>
        <v>#VALUE!</v>
      </c>
    </row>
    <row r="6016" ht="15.75" customHeight="1">
      <c r="A6016" s="1" t="s">
        <v>13390</v>
      </c>
      <c r="B6016" s="1" t="s">
        <v>13391</v>
      </c>
      <c r="C6016" s="1" t="s">
        <v>13392</v>
      </c>
      <c r="D6016" s="1" t="s">
        <v>13179</v>
      </c>
      <c r="E6016" s="1" t="s">
        <v>10</v>
      </c>
      <c r="F6016" s="1" t="str">
        <f>IFERROR(__xludf.DUMMYFUNCTION("GOOGLETRANSLATE(C6016,""fr"",""en"")"),"#VALUE!")</f>
        <v>#VALUE!</v>
      </c>
    </row>
    <row r="6017" ht="15.75" customHeight="1">
      <c r="A6017" s="1" t="s">
        <v>13393</v>
      </c>
      <c r="B6017" s="1" t="s">
        <v>13394</v>
      </c>
      <c r="C6017" s="1" t="s">
        <v>13395</v>
      </c>
      <c r="D6017" s="1" t="s">
        <v>13179</v>
      </c>
      <c r="E6017" s="1" t="s">
        <v>10</v>
      </c>
      <c r="F6017" s="1" t="str">
        <f>IFERROR(__xludf.DUMMYFUNCTION("GOOGLETRANSLATE(C6017,""fr"",""en"")"),"#VALUE!")</f>
        <v>#VALUE!</v>
      </c>
    </row>
    <row r="6018" ht="15.75" customHeight="1">
      <c r="A6018" s="1" t="s">
        <v>3778</v>
      </c>
      <c r="B6018" s="1" t="s">
        <v>13396</v>
      </c>
      <c r="C6018" s="1" t="s">
        <v>13397</v>
      </c>
      <c r="D6018" s="1" t="s">
        <v>13179</v>
      </c>
      <c r="E6018" s="1" t="s">
        <v>10</v>
      </c>
      <c r="F6018" s="1" t="str">
        <f>IFERROR(__xludf.DUMMYFUNCTION("GOOGLETRANSLATE(C6018,""fr"",""en"")"),"#VALUE!")</f>
        <v>#VALUE!</v>
      </c>
    </row>
    <row r="6019" ht="15.75" customHeight="1">
      <c r="A6019" s="1" t="s">
        <v>12227</v>
      </c>
      <c r="B6019" s="1" t="s">
        <v>13398</v>
      </c>
      <c r="C6019" s="1" t="s">
        <v>13399</v>
      </c>
      <c r="D6019" s="1" t="s">
        <v>13179</v>
      </c>
      <c r="E6019" s="1" t="s">
        <v>10</v>
      </c>
      <c r="F6019" s="1" t="str">
        <f>IFERROR(__xludf.DUMMYFUNCTION("GOOGLETRANSLATE(C6019,""fr"",""en"")"),"#VALUE!")</f>
        <v>#VALUE!</v>
      </c>
    </row>
    <row r="6020" ht="15.75" customHeight="1">
      <c r="A6020" s="1" t="s">
        <v>13400</v>
      </c>
      <c r="B6020" s="1" t="s">
        <v>13401</v>
      </c>
      <c r="C6020" s="1" t="s">
        <v>13402</v>
      </c>
      <c r="D6020" s="1" t="s">
        <v>13179</v>
      </c>
      <c r="E6020" s="1" t="s">
        <v>10</v>
      </c>
      <c r="F6020" s="1" t="str">
        <f>IFERROR(__xludf.DUMMYFUNCTION("GOOGLETRANSLATE(C6020,""fr"",""en"")"),"#VALUE!")</f>
        <v>#VALUE!</v>
      </c>
    </row>
    <row r="6021" ht="15.75" customHeight="1">
      <c r="A6021" s="1" t="s">
        <v>13403</v>
      </c>
      <c r="B6021" s="1" t="s">
        <v>13404</v>
      </c>
      <c r="C6021" s="1" t="s">
        <v>13405</v>
      </c>
      <c r="D6021" s="1" t="s">
        <v>13179</v>
      </c>
      <c r="E6021" s="1" t="s">
        <v>10</v>
      </c>
      <c r="F6021" s="1" t="str">
        <f>IFERROR(__xludf.DUMMYFUNCTION("GOOGLETRANSLATE(C6021,""fr"",""en"")"),"#VALUE!")</f>
        <v>#VALUE!</v>
      </c>
    </row>
    <row r="6022" ht="15.75" customHeight="1">
      <c r="A6022" s="1" t="s">
        <v>3808</v>
      </c>
      <c r="B6022" s="1" t="s">
        <v>13406</v>
      </c>
      <c r="C6022" s="1" t="s">
        <v>13407</v>
      </c>
      <c r="D6022" s="1" t="s">
        <v>13179</v>
      </c>
      <c r="E6022" s="1" t="s">
        <v>10</v>
      </c>
      <c r="F6022" s="1" t="str">
        <f>IFERROR(__xludf.DUMMYFUNCTION("GOOGLETRANSLATE(C6022,""fr"",""en"")"),"#VALUE!")</f>
        <v>#VALUE!</v>
      </c>
    </row>
    <row r="6023" ht="15.75" customHeight="1">
      <c r="A6023" s="1" t="s">
        <v>13408</v>
      </c>
      <c r="B6023" s="1" t="s">
        <v>13409</v>
      </c>
      <c r="C6023" s="1" t="s">
        <v>13410</v>
      </c>
      <c r="D6023" s="1" t="s">
        <v>13179</v>
      </c>
      <c r="E6023" s="1" t="s">
        <v>10</v>
      </c>
      <c r="F6023" s="1" t="str">
        <f>IFERROR(__xludf.DUMMYFUNCTION("GOOGLETRANSLATE(C6023,""fr"",""en"")"),"#VALUE!")</f>
        <v>#VALUE!</v>
      </c>
    </row>
    <row r="6024" ht="15.75" customHeight="1">
      <c r="A6024" s="1" t="s">
        <v>10682</v>
      </c>
      <c r="B6024" s="1" t="s">
        <v>13411</v>
      </c>
      <c r="C6024" s="1" t="s">
        <v>13412</v>
      </c>
      <c r="D6024" s="1" t="s">
        <v>13179</v>
      </c>
      <c r="E6024" s="1" t="s">
        <v>10</v>
      </c>
      <c r="F6024" s="1" t="str">
        <f>IFERROR(__xludf.DUMMYFUNCTION("GOOGLETRANSLATE(C6024,""fr"",""en"")"),"#VALUE!")</f>
        <v>#VALUE!</v>
      </c>
    </row>
    <row r="6025" ht="15.75" customHeight="1">
      <c r="A6025" s="1" t="s">
        <v>3825</v>
      </c>
      <c r="B6025" s="1" t="s">
        <v>13413</v>
      </c>
      <c r="C6025" s="1" t="s">
        <v>13414</v>
      </c>
      <c r="D6025" s="1" t="s">
        <v>13179</v>
      </c>
      <c r="E6025" s="1" t="s">
        <v>10</v>
      </c>
      <c r="F6025" s="1" t="str">
        <f>IFERROR(__xludf.DUMMYFUNCTION("GOOGLETRANSLATE(C6025,""fr"",""en"")"),"#VALUE!")</f>
        <v>#VALUE!</v>
      </c>
    </row>
    <row r="6026" ht="15.75" customHeight="1">
      <c r="A6026" s="1" t="s">
        <v>9082</v>
      </c>
      <c r="B6026" s="1" t="s">
        <v>13415</v>
      </c>
      <c r="C6026" s="1" t="s">
        <v>13416</v>
      </c>
      <c r="D6026" s="1" t="s">
        <v>13179</v>
      </c>
      <c r="E6026" s="1" t="s">
        <v>10</v>
      </c>
      <c r="F6026" s="1" t="str">
        <f>IFERROR(__xludf.DUMMYFUNCTION("GOOGLETRANSLATE(C6026,""fr"",""en"")"),"#VALUE!")</f>
        <v>#VALUE!</v>
      </c>
    </row>
    <row r="6027" ht="15.75" customHeight="1">
      <c r="A6027" s="1" t="s">
        <v>9088</v>
      </c>
      <c r="B6027" s="1" t="s">
        <v>13417</v>
      </c>
      <c r="C6027" s="1" t="s">
        <v>13418</v>
      </c>
      <c r="D6027" s="1" t="s">
        <v>13179</v>
      </c>
      <c r="E6027" s="1" t="s">
        <v>10</v>
      </c>
      <c r="F6027" s="1" t="str">
        <f>IFERROR(__xludf.DUMMYFUNCTION("GOOGLETRANSLATE(C6027,""fr"",""en"")"),"#VALUE!")</f>
        <v>#VALUE!</v>
      </c>
    </row>
    <row r="6028" ht="15.75" customHeight="1">
      <c r="A6028" s="1" t="s">
        <v>9091</v>
      </c>
      <c r="B6028" s="1" t="s">
        <v>13419</v>
      </c>
      <c r="C6028" s="1" t="s">
        <v>13420</v>
      </c>
      <c r="D6028" s="1" t="s">
        <v>13179</v>
      </c>
      <c r="E6028" s="1" t="s">
        <v>10</v>
      </c>
      <c r="F6028" s="1" t="str">
        <f>IFERROR(__xludf.DUMMYFUNCTION("GOOGLETRANSLATE(C6028,""fr"",""en"")"),"#VALUE!")</f>
        <v>#VALUE!</v>
      </c>
    </row>
    <row r="6029" ht="15.75" customHeight="1">
      <c r="A6029" s="1" t="s">
        <v>13421</v>
      </c>
      <c r="B6029" s="1" t="s">
        <v>13422</v>
      </c>
      <c r="C6029" s="1" t="s">
        <v>13423</v>
      </c>
      <c r="D6029" s="1" t="s">
        <v>13179</v>
      </c>
      <c r="E6029" s="1" t="s">
        <v>10</v>
      </c>
      <c r="F6029" s="1" t="str">
        <f>IFERROR(__xludf.DUMMYFUNCTION("GOOGLETRANSLATE(C6029,""fr"",""en"")"),"The worst insurance that I never had, I await a refund from then January 24. I have returned two recommends, more emails. They never pick up anything according to them. You have a problem during the Night Dammerde you. You want 1 euro information per minu"&amp;"te. To tell you that he has received nothing")</f>
        <v>The worst insurance that I never had, I await a refund from then January 24. I have returned two recommends, more emails. They never pick up anything according to them. You have a problem during the Night Dammerde you. You want 1 euro information per minute. To tell you that he has received nothing</v>
      </c>
    </row>
    <row r="6030" ht="15.75" customHeight="1">
      <c r="A6030" s="1" t="s">
        <v>9097</v>
      </c>
      <c r="B6030" s="1" t="s">
        <v>13424</v>
      </c>
      <c r="C6030" s="1" t="s">
        <v>13425</v>
      </c>
      <c r="D6030" s="1" t="s">
        <v>13179</v>
      </c>
      <c r="E6030" s="1" t="s">
        <v>10</v>
      </c>
      <c r="F6030" s="1" t="str">
        <f>IFERROR(__xludf.DUMMYFUNCTION("GOOGLETRANSLATE(C6030,""fr"",""en"")"),"#VALUE!")</f>
        <v>#VALUE!</v>
      </c>
    </row>
    <row r="6031" ht="15.75" customHeight="1">
      <c r="A6031" s="1" t="s">
        <v>10691</v>
      </c>
      <c r="B6031" s="1" t="s">
        <v>13426</v>
      </c>
      <c r="C6031" s="1" t="s">
        <v>13427</v>
      </c>
      <c r="D6031" s="1" t="s">
        <v>13179</v>
      </c>
      <c r="E6031" s="1" t="s">
        <v>10</v>
      </c>
      <c r="F6031" s="1" t="str">
        <f>IFERROR(__xludf.DUMMYFUNCTION("GOOGLETRANSLATE(C6031,""fr"",""en"")"),"#VALUE!")</f>
        <v>#VALUE!</v>
      </c>
    </row>
    <row r="6032" ht="15.75" customHeight="1">
      <c r="A6032" s="1" t="s">
        <v>3837</v>
      </c>
      <c r="B6032" s="1" t="s">
        <v>13428</v>
      </c>
      <c r="C6032" s="1" t="s">
        <v>13429</v>
      </c>
      <c r="D6032" s="1" t="s">
        <v>13179</v>
      </c>
      <c r="E6032" s="1" t="s">
        <v>10</v>
      </c>
      <c r="F6032" s="1" t="str">
        <f>IFERROR(__xludf.DUMMYFUNCTION("GOOGLETRANSLATE(C6032,""fr"",""en"")"),"#VALUE!")</f>
        <v>#VALUE!</v>
      </c>
    </row>
    <row r="6033" ht="15.75" customHeight="1">
      <c r="A6033" s="1" t="s">
        <v>13430</v>
      </c>
      <c r="B6033" s="1" t="s">
        <v>13431</v>
      </c>
      <c r="C6033" s="1" t="s">
        <v>13432</v>
      </c>
      <c r="D6033" s="1" t="s">
        <v>13179</v>
      </c>
      <c r="E6033" s="1" t="s">
        <v>10</v>
      </c>
      <c r="F6033" s="1" t="str">
        <f>IFERROR(__xludf.DUMMYFUNCTION("GOOGLETRANSLATE(C6033,""fr"",""en"")"),"#VALUE!")</f>
        <v>#VALUE!</v>
      </c>
    </row>
    <row r="6034" ht="15.75" customHeight="1">
      <c r="A6034" s="1" t="s">
        <v>9116</v>
      </c>
      <c r="B6034" s="1" t="s">
        <v>13433</v>
      </c>
      <c r="C6034" s="1" t="s">
        <v>13434</v>
      </c>
      <c r="D6034" s="1" t="s">
        <v>13179</v>
      </c>
      <c r="E6034" s="1" t="s">
        <v>10</v>
      </c>
      <c r="F6034" s="1" t="str">
        <f>IFERROR(__xludf.DUMMYFUNCTION("GOOGLETRANSLATE(C6034,""fr"",""en"")"),"#VALUE!")</f>
        <v>#VALUE!</v>
      </c>
    </row>
    <row r="6035" ht="15.75" customHeight="1">
      <c r="A6035" s="1" t="s">
        <v>12257</v>
      </c>
      <c r="B6035" s="1" t="s">
        <v>13435</v>
      </c>
      <c r="C6035" s="1" t="s">
        <v>13436</v>
      </c>
      <c r="D6035" s="1" t="s">
        <v>13179</v>
      </c>
      <c r="E6035" s="1" t="s">
        <v>10</v>
      </c>
      <c r="F6035" s="1" t="str">
        <f>IFERROR(__xludf.DUMMYFUNCTION("GOOGLETRANSLATE(C6035,""fr"",""en"")"),"#VALUE!")</f>
        <v>#VALUE!</v>
      </c>
    </row>
    <row r="6036" ht="15.75" customHeight="1">
      <c r="A6036" s="1" t="s">
        <v>11595</v>
      </c>
      <c r="B6036" s="1" t="s">
        <v>13437</v>
      </c>
      <c r="C6036" s="1" t="s">
        <v>13438</v>
      </c>
      <c r="D6036" s="1" t="s">
        <v>13179</v>
      </c>
      <c r="E6036" s="1" t="s">
        <v>10</v>
      </c>
      <c r="F6036" s="1" t="str">
        <f>IFERROR(__xludf.DUMMYFUNCTION("GOOGLETRANSLATE(C6036,""fr"",""en"")"),"#VALUE!")</f>
        <v>#VALUE!</v>
      </c>
    </row>
    <row r="6037" ht="15.75" customHeight="1">
      <c r="A6037" s="1" t="s">
        <v>13439</v>
      </c>
      <c r="B6037" s="1" t="s">
        <v>13440</v>
      </c>
      <c r="C6037" s="1" t="s">
        <v>13441</v>
      </c>
      <c r="D6037" s="1" t="s">
        <v>13179</v>
      </c>
      <c r="E6037" s="1" t="s">
        <v>10</v>
      </c>
      <c r="F6037" s="1" t="str">
        <f>IFERROR(__xludf.DUMMYFUNCTION("GOOGLETRANSLATE(C6037,""fr"",""en"")"),"#VALUE!")</f>
        <v>#VALUE!</v>
      </c>
    </row>
    <row r="6038" ht="15.75" customHeight="1">
      <c r="A6038" s="1" t="s">
        <v>13442</v>
      </c>
      <c r="B6038" s="1" t="s">
        <v>13443</v>
      </c>
      <c r="C6038" s="1" t="s">
        <v>13444</v>
      </c>
      <c r="D6038" s="1" t="s">
        <v>13179</v>
      </c>
      <c r="E6038" s="1" t="s">
        <v>10</v>
      </c>
      <c r="F6038" s="1" t="str">
        <f>IFERROR(__xludf.DUMMYFUNCTION("GOOGLETRANSLATE(C6038,""fr"",""en"")"),"#VALUE!")</f>
        <v>#VALUE!</v>
      </c>
    </row>
    <row r="6039" ht="15.75" customHeight="1">
      <c r="A6039" s="1" t="s">
        <v>9153</v>
      </c>
      <c r="B6039" s="1" t="s">
        <v>13445</v>
      </c>
      <c r="C6039" s="1" t="s">
        <v>13446</v>
      </c>
      <c r="D6039" s="1" t="s">
        <v>13179</v>
      </c>
      <c r="E6039" s="1" t="s">
        <v>10</v>
      </c>
      <c r="F6039" s="1" t="str">
        <f>IFERROR(__xludf.DUMMYFUNCTION("GOOGLETRANSLATE(C6039,""fr"",""en"")"),"#VALUE!")</f>
        <v>#VALUE!</v>
      </c>
    </row>
    <row r="6040" ht="15.75" customHeight="1">
      <c r="A6040" s="1" t="s">
        <v>13447</v>
      </c>
      <c r="B6040" s="1" t="s">
        <v>13448</v>
      </c>
      <c r="C6040" s="1" t="s">
        <v>13449</v>
      </c>
      <c r="D6040" s="1" t="s">
        <v>13179</v>
      </c>
      <c r="E6040" s="1" t="s">
        <v>10</v>
      </c>
      <c r="F6040" s="1" t="str">
        <f>IFERROR(__xludf.DUMMYFUNCTION("GOOGLETRANSLATE(C6040,""fr"",""en"")"),"#VALUE!")</f>
        <v>#VALUE!</v>
      </c>
    </row>
    <row r="6041" ht="15.75" customHeight="1">
      <c r="A6041" s="1" t="s">
        <v>13106</v>
      </c>
      <c r="B6041" s="1" t="s">
        <v>13450</v>
      </c>
      <c r="C6041" s="1" t="s">
        <v>13451</v>
      </c>
      <c r="D6041" s="1" t="s">
        <v>13179</v>
      </c>
      <c r="E6041" s="1" t="s">
        <v>10</v>
      </c>
      <c r="F6041" s="1" t="str">
        <f>IFERROR(__xludf.DUMMYFUNCTION("GOOGLETRANSLATE(C6041,""fr"",""en"")"),"#VALUE!")</f>
        <v>#VALUE!</v>
      </c>
    </row>
    <row r="6042" ht="15.75" customHeight="1">
      <c r="A6042" s="1" t="s">
        <v>9170</v>
      </c>
      <c r="B6042" s="1" t="s">
        <v>13452</v>
      </c>
      <c r="C6042" s="1" t="s">
        <v>13453</v>
      </c>
      <c r="D6042" s="1" t="s">
        <v>13179</v>
      </c>
      <c r="E6042" s="1" t="s">
        <v>10</v>
      </c>
      <c r="F6042" s="1" t="str">
        <f>IFERROR(__xludf.DUMMYFUNCTION("GOOGLETRANSLATE(C6042,""fr"",""en"")"),"#VALUE!")</f>
        <v>#VALUE!</v>
      </c>
    </row>
    <row r="6043" ht="15.75" customHeight="1">
      <c r="A6043" s="1" t="s">
        <v>11233</v>
      </c>
      <c r="B6043" s="1" t="s">
        <v>13454</v>
      </c>
      <c r="C6043" s="1" t="s">
        <v>13455</v>
      </c>
      <c r="D6043" s="1" t="s">
        <v>13179</v>
      </c>
      <c r="E6043" s="1" t="s">
        <v>10</v>
      </c>
      <c r="F6043" s="1" t="str">
        <f>IFERROR(__xludf.DUMMYFUNCTION("GOOGLETRANSLATE(C6043,""fr"",""en"")"),"#VALUE!")</f>
        <v>#VALUE!</v>
      </c>
    </row>
    <row r="6044" ht="15.75" customHeight="1">
      <c r="A6044" s="1" t="s">
        <v>10322</v>
      </c>
      <c r="B6044" s="1" t="s">
        <v>13456</v>
      </c>
      <c r="C6044" s="1" t="s">
        <v>13457</v>
      </c>
      <c r="D6044" s="1" t="s">
        <v>13179</v>
      </c>
      <c r="E6044" s="1" t="s">
        <v>10</v>
      </c>
      <c r="F6044" s="1" t="str">
        <f>IFERROR(__xludf.DUMMYFUNCTION("GOOGLETRANSLATE(C6044,""fr"",""en"")"),"#VALUE!")</f>
        <v>#VALUE!</v>
      </c>
    </row>
    <row r="6045" ht="15.75" customHeight="1">
      <c r="A6045" s="1" t="s">
        <v>3900</v>
      </c>
      <c r="B6045" s="1" t="s">
        <v>13458</v>
      </c>
      <c r="C6045" s="1" t="s">
        <v>13459</v>
      </c>
      <c r="D6045" s="1" t="s">
        <v>13179</v>
      </c>
      <c r="E6045" s="1" t="s">
        <v>10</v>
      </c>
      <c r="F6045" s="1" t="str">
        <f>IFERROR(__xludf.DUMMYFUNCTION("GOOGLETRANSLATE(C6045,""fr"",""en"")"),"#VALUE!")</f>
        <v>#VALUE!</v>
      </c>
    </row>
    <row r="6046" ht="15.75" customHeight="1">
      <c r="A6046" s="1" t="s">
        <v>3903</v>
      </c>
      <c r="B6046" s="1" t="s">
        <v>13460</v>
      </c>
      <c r="C6046" s="1" t="s">
        <v>13461</v>
      </c>
      <c r="D6046" s="1" t="s">
        <v>13179</v>
      </c>
      <c r="E6046" s="1" t="s">
        <v>10</v>
      </c>
      <c r="F6046" s="1" t="str">
        <f>IFERROR(__xludf.DUMMYFUNCTION("GOOGLETRANSLATE(C6046,""fr"",""en"")"),"#VALUE!")</f>
        <v>#VALUE!</v>
      </c>
    </row>
    <row r="6047" ht="15.75" customHeight="1">
      <c r="A6047" s="1" t="s">
        <v>13462</v>
      </c>
      <c r="B6047" s="1" t="s">
        <v>13463</v>
      </c>
      <c r="C6047" s="1" t="s">
        <v>13464</v>
      </c>
      <c r="D6047" s="1" t="s">
        <v>13179</v>
      </c>
      <c r="E6047" s="1" t="s">
        <v>10</v>
      </c>
      <c r="F6047" s="1" t="str">
        <f>IFERROR(__xludf.DUMMYFUNCTION("GOOGLETRANSLATE(C6047,""fr"",""en"")"),"#VALUE!")</f>
        <v>#VALUE!</v>
      </c>
    </row>
    <row r="6048" ht="15.75" customHeight="1">
      <c r="A6048" s="1" t="s">
        <v>13465</v>
      </c>
      <c r="B6048" s="1" t="s">
        <v>13466</v>
      </c>
      <c r="C6048" s="1" t="s">
        <v>13467</v>
      </c>
      <c r="D6048" s="1" t="s">
        <v>13179</v>
      </c>
      <c r="E6048" s="1" t="s">
        <v>10</v>
      </c>
      <c r="F6048" s="1" t="str">
        <f>IFERROR(__xludf.DUMMYFUNCTION("GOOGLETRANSLATE(C6048,""fr"",""en"")"),"#VALUE!")</f>
        <v>#VALUE!</v>
      </c>
    </row>
    <row r="6049" ht="15.75" customHeight="1">
      <c r="A6049" s="1" t="s">
        <v>3923</v>
      </c>
      <c r="B6049" s="1" t="s">
        <v>13468</v>
      </c>
      <c r="C6049" s="1" t="s">
        <v>13469</v>
      </c>
      <c r="D6049" s="1" t="s">
        <v>13179</v>
      </c>
      <c r="E6049" s="1" t="s">
        <v>10</v>
      </c>
      <c r="F6049" s="1" t="str">
        <f>IFERROR(__xludf.DUMMYFUNCTION("GOOGLETRANSLATE(C6049,""fr"",""en"")"),"#VALUE!")</f>
        <v>#VALUE!</v>
      </c>
    </row>
    <row r="6050" ht="15.75" customHeight="1">
      <c r="A6050" s="1" t="s">
        <v>9206</v>
      </c>
      <c r="B6050" s="1" t="s">
        <v>13470</v>
      </c>
      <c r="C6050" s="1" t="s">
        <v>13471</v>
      </c>
      <c r="D6050" s="1" t="s">
        <v>13179</v>
      </c>
      <c r="E6050" s="1" t="s">
        <v>10</v>
      </c>
      <c r="F6050" s="1" t="str">
        <f>IFERROR(__xludf.DUMMYFUNCTION("GOOGLETRANSLATE(C6050,""fr"",""en"")"),"#VALUE!")</f>
        <v>#VALUE!</v>
      </c>
    </row>
    <row r="6051" ht="15.75" customHeight="1">
      <c r="A6051" s="1" t="s">
        <v>13472</v>
      </c>
      <c r="B6051" s="1" t="s">
        <v>13473</v>
      </c>
      <c r="C6051" s="1" t="s">
        <v>13474</v>
      </c>
      <c r="D6051" s="1" t="s">
        <v>13179</v>
      </c>
      <c r="E6051" s="1" t="s">
        <v>10</v>
      </c>
      <c r="F6051" s="1" t="str">
        <f>IFERROR(__xludf.DUMMYFUNCTION("GOOGLETRANSLATE(C6051,""fr"",""en"")"),"#VALUE!")</f>
        <v>#VALUE!</v>
      </c>
    </row>
    <row r="6052" ht="15.75" customHeight="1">
      <c r="A6052" s="1" t="s">
        <v>13475</v>
      </c>
      <c r="B6052" s="1" t="s">
        <v>13476</v>
      </c>
      <c r="C6052" s="1" t="s">
        <v>13477</v>
      </c>
      <c r="D6052" s="1" t="s">
        <v>13179</v>
      </c>
      <c r="E6052" s="1" t="s">
        <v>10</v>
      </c>
      <c r="F6052" s="1" t="str">
        <f>IFERROR(__xludf.DUMMYFUNCTION("GOOGLETRANSLATE(C6052,""fr"",""en"")"),"#VALUE!")</f>
        <v>#VALUE!</v>
      </c>
    </row>
    <row r="6053" ht="15.75" customHeight="1">
      <c r="A6053" s="1" t="s">
        <v>10710</v>
      </c>
      <c r="B6053" s="1" t="s">
        <v>13478</v>
      </c>
      <c r="C6053" s="1" t="s">
        <v>13479</v>
      </c>
      <c r="D6053" s="1" t="s">
        <v>13179</v>
      </c>
      <c r="E6053" s="1" t="s">
        <v>10</v>
      </c>
      <c r="F6053" s="1" t="str">
        <f>IFERROR(__xludf.DUMMYFUNCTION("GOOGLETRANSLATE(C6053,""fr"",""en"")"),"#VALUE!")</f>
        <v>#VALUE!</v>
      </c>
    </row>
    <row r="6054" ht="15.75" customHeight="1">
      <c r="A6054" s="1" t="s">
        <v>10710</v>
      </c>
      <c r="B6054" s="1" t="s">
        <v>13480</v>
      </c>
      <c r="C6054" s="1" t="s">
        <v>13481</v>
      </c>
      <c r="D6054" s="1" t="s">
        <v>13179</v>
      </c>
      <c r="E6054" s="1" t="s">
        <v>10</v>
      </c>
      <c r="F6054" s="1" t="str">
        <f>IFERROR(__xludf.DUMMYFUNCTION("GOOGLETRANSLATE(C6054,""fr"",""en"")"),"#VALUE!")</f>
        <v>#VALUE!</v>
      </c>
    </row>
    <row r="6055" ht="15.75" customHeight="1">
      <c r="A6055" s="1" t="s">
        <v>3945</v>
      </c>
      <c r="B6055" s="1" t="s">
        <v>13482</v>
      </c>
      <c r="C6055" s="1" t="s">
        <v>13483</v>
      </c>
      <c r="D6055" s="1" t="s">
        <v>13179</v>
      </c>
      <c r="E6055" s="1" t="s">
        <v>10</v>
      </c>
      <c r="F6055" s="1" t="str">
        <f>IFERROR(__xludf.DUMMYFUNCTION("GOOGLETRANSLATE(C6055,""fr"",""en"")"),"#VALUE!")</f>
        <v>#VALUE!</v>
      </c>
    </row>
    <row r="6056" ht="15.75" customHeight="1">
      <c r="A6056" s="1" t="s">
        <v>3948</v>
      </c>
      <c r="B6056" s="1" t="s">
        <v>13484</v>
      </c>
      <c r="C6056" s="1" t="s">
        <v>13485</v>
      </c>
      <c r="D6056" s="1" t="s">
        <v>13179</v>
      </c>
      <c r="E6056" s="1" t="s">
        <v>10</v>
      </c>
      <c r="F6056" s="1" t="str">
        <f>IFERROR(__xludf.DUMMYFUNCTION("GOOGLETRANSLATE(C6056,""fr"",""en"")"),"#VALUE!")</f>
        <v>#VALUE!</v>
      </c>
    </row>
    <row r="6057" ht="15.75" customHeight="1">
      <c r="A6057" s="1" t="s">
        <v>13486</v>
      </c>
      <c r="B6057" s="1" t="s">
        <v>13487</v>
      </c>
      <c r="C6057" s="1" t="s">
        <v>13488</v>
      </c>
      <c r="D6057" s="1" t="s">
        <v>13179</v>
      </c>
      <c r="E6057" s="1" t="s">
        <v>10</v>
      </c>
      <c r="F6057" s="1" t="str">
        <f>IFERROR(__xludf.DUMMYFUNCTION("GOOGLETRANSLATE(C6057,""fr"",""en"")"),"#VALUE!")</f>
        <v>#VALUE!</v>
      </c>
    </row>
    <row r="6058" ht="15.75" customHeight="1">
      <c r="A6058" s="1" t="s">
        <v>9243</v>
      </c>
      <c r="B6058" s="1" t="s">
        <v>13489</v>
      </c>
      <c r="C6058" s="1" t="s">
        <v>13490</v>
      </c>
      <c r="D6058" s="1" t="s">
        <v>13179</v>
      </c>
      <c r="E6058" s="1" t="s">
        <v>10</v>
      </c>
      <c r="F6058" s="1" t="str">
        <f>IFERROR(__xludf.DUMMYFUNCTION("GOOGLETRANSLATE(C6058,""fr"",""en"")"),"#VALUE!")</f>
        <v>#VALUE!</v>
      </c>
    </row>
    <row r="6059" ht="15.75" customHeight="1">
      <c r="A6059" s="1" t="s">
        <v>11254</v>
      </c>
      <c r="B6059" s="1" t="s">
        <v>13491</v>
      </c>
      <c r="C6059" s="1" t="s">
        <v>13492</v>
      </c>
      <c r="D6059" s="1" t="s">
        <v>13179</v>
      </c>
      <c r="E6059" s="1" t="s">
        <v>10</v>
      </c>
      <c r="F6059" s="1" t="str">
        <f>IFERROR(__xludf.DUMMYFUNCTION("GOOGLETRANSLATE(C6059,""fr"",""en"")"),"#VALUE!")</f>
        <v>#VALUE!</v>
      </c>
    </row>
    <row r="6060" ht="15.75" customHeight="1">
      <c r="A6060" s="1" t="s">
        <v>13493</v>
      </c>
      <c r="B6060" s="1" t="s">
        <v>13494</v>
      </c>
      <c r="C6060" s="1" t="s">
        <v>13495</v>
      </c>
      <c r="D6060" s="1" t="s">
        <v>13179</v>
      </c>
      <c r="E6060" s="1" t="s">
        <v>10</v>
      </c>
      <c r="F6060" s="1" t="str">
        <f>IFERROR(__xludf.DUMMYFUNCTION("GOOGLETRANSLATE(C6060,""fr"",""en"")"),"#VALUE!")</f>
        <v>#VALUE!</v>
      </c>
    </row>
    <row r="6061" ht="15.75" customHeight="1">
      <c r="A6061" s="1" t="s">
        <v>13496</v>
      </c>
      <c r="B6061" s="1" t="s">
        <v>13497</v>
      </c>
      <c r="C6061" s="1" t="s">
        <v>13498</v>
      </c>
      <c r="D6061" s="1" t="s">
        <v>13179</v>
      </c>
      <c r="E6061" s="1" t="s">
        <v>10</v>
      </c>
      <c r="F6061" s="1" t="str">
        <f>IFERROR(__xludf.DUMMYFUNCTION("GOOGLETRANSLATE(C6061,""fr"",""en"")"),"#VALUE!")</f>
        <v>#VALUE!</v>
      </c>
    </row>
    <row r="6062" ht="15.75" customHeight="1">
      <c r="A6062" s="1" t="s">
        <v>11688</v>
      </c>
      <c r="B6062" s="1" t="s">
        <v>13499</v>
      </c>
      <c r="C6062" s="1" t="s">
        <v>13500</v>
      </c>
      <c r="D6062" s="1" t="s">
        <v>13179</v>
      </c>
      <c r="E6062" s="1" t="s">
        <v>10</v>
      </c>
      <c r="F6062" s="1" t="str">
        <f>IFERROR(__xludf.DUMMYFUNCTION("GOOGLETRANSLATE(C6062,""fr"",""en"")"),"#VALUE!")</f>
        <v>#VALUE!</v>
      </c>
    </row>
    <row r="6063" ht="15.75" customHeight="1">
      <c r="A6063" s="1" t="s">
        <v>12770</v>
      </c>
      <c r="B6063" s="1" t="s">
        <v>13501</v>
      </c>
      <c r="C6063" s="1" t="s">
        <v>13502</v>
      </c>
      <c r="D6063" s="1" t="s">
        <v>13179</v>
      </c>
      <c r="E6063" s="1" t="s">
        <v>10</v>
      </c>
      <c r="F6063" s="1" t="str">
        <f>IFERROR(__xludf.DUMMYFUNCTION("GOOGLETRANSLATE(C6063,""fr"",""en"")"),"#VALUE!")</f>
        <v>#VALUE!</v>
      </c>
    </row>
    <row r="6064" ht="15.75" customHeight="1">
      <c r="A6064" s="1" t="s">
        <v>13503</v>
      </c>
      <c r="B6064" s="1" t="s">
        <v>13504</v>
      </c>
      <c r="C6064" s="1" t="s">
        <v>13505</v>
      </c>
      <c r="D6064" s="1" t="s">
        <v>13179</v>
      </c>
      <c r="E6064" s="1" t="s">
        <v>10</v>
      </c>
      <c r="F6064" s="1" t="str">
        <f>IFERROR(__xludf.DUMMYFUNCTION("GOOGLETRANSLATE(C6064,""fr"",""en"")"),"#VALUE!")</f>
        <v>#VALUE!</v>
      </c>
    </row>
    <row r="6065" ht="15.75" customHeight="1">
      <c r="A6065" s="1" t="s">
        <v>4003</v>
      </c>
      <c r="B6065" s="1" t="s">
        <v>13506</v>
      </c>
      <c r="C6065" s="1" t="s">
        <v>13507</v>
      </c>
      <c r="D6065" s="1" t="s">
        <v>13179</v>
      </c>
      <c r="E6065" s="1" t="s">
        <v>10</v>
      </c>
      <c r="F6065" s="1" t="str">
        <f>IFERROR(__xludf.DUMMYFUNCTION("GOOGLETRANSLATE(C6065,""fr"",""en"")"),"#VALUE!")</f>
        <v>#VALUE!</v>
      </c>
    </row>
    <row r="6066" ht="15.75" customHeight="1">
      <c r="A6066" s="1" t="s">
        <v>13508</v>
      </c>
      <c r="B6066" s="1" t="s">
        <v>13406</v>
      </c>
      <c r="C6066" s="1" t="s">
        <v>13509</v>
      </c>
      <c r="D6066" s="1" t="s">
        <v>13179</v>
      </c>
      <c r="E6066" s="1" t="s">
        <v>10</v>
      </c>
      <c r="F6066" s="1" t="str">
        <f>IFERROR(__xludf.DUMMYFUNCTION("GOOGLETRANSLATE(C6066,""fr"",""en"")"),"#VALUE!")</f>
        <v>#VALUE!</v>
      </c>
    </row>
    <row r="6067" ht="15.75" customHeight="1">
      <c r="A6067" s="1" t="s">
        <v>9338</v>
      </c>
      <c r="B6067" s="1" t="s">
        <v>13510</v>
      </c>
      <c r="C6067" s="1" t="s">
        <v>13511</v>
      </c>
      <c r="D6067" s="1" t="s">
        <v>13179</v>
      </c>
      <c r="E6067" s="1" t="s">
        <v>10</v>
      </c>
      <c r="F6067" s="1" t="str">
        <f>IFERROR(__xludf.DUMMYFUNCTION("GOOGLETRANSLATE(C6067,""fr"",""en"")"),"#VALUE!")</f>
        <v>#VALUE!</v>
      </c>
    </row>
    <row r="6068" ht="15.75" customHeight="1">
      <c r="A6068" s="1" t="s">
        <v>13512</v>
      </c>
      <c r="B6068" s="1" t="s">
        <v>13513</v>
      </c>
      <c r="C6068" s="1" t="s">
        <v>13514</v>
      </c>
      <c r="D6068" s="1" t="s">
        <v>13179</v>
      </c>
      <c r="E6068" s="1" t="s">
        <v>10</v>
      </c>
      <c r="F6068" s="1" t="str">
        <f>IFERROR(__xludf.DUMMYFUNCTION("GOOGLETRANSLATE(C6068,""fr"",""en"")"),"#VALUE!")</f>
        <v>#VALUE!</v>
      </c>
    </row>
    <row r="6069" ht="15.75" customHeight="1">
      <c r="A6069" s="1" t="s">
        <v>9356</v>
      </c>
      <c r="B6069" s="1" t="s">
        <v>13515</v>
      </c>
      <c r="C6069" s="1" t="s">
        <v>13516</v>
      </c>
      <c r="D6069" s="1" t="s">
        <v>13179</v>
      </c>
      <c r="E6069" s="1" t="s">
        <v>10</v>
      </c>
      <c r="F6069" s="1" t="str">
        <f>IFERROR(__xludf.DUMMYFUNCTION("GOOGLETRANSLATE(C6069,""fr"",""en"")"),"#VALUE!")</f>
        <v>#VALUE!</v>
      </c>
    </row>
    <row r="6070" ht="15.75" customHeight="1">
      <c r="A6070" s="1" t="s">
        <v>4021</v>
      </c>
      <c r="B6070" s="1" t="s">
        <v>12332</v>
      </c>
      <c r="C6070" s="1" t="s">
        <v>13517</v>
      </c>
      <c r="D6070" s="1" t="s">
        <v>13179</v>
      </c>
      <c r="E6070" s="1" t="s">
        <v>10</v>
      </c>
      <c r="F6070" s="1" t="str">
        <f>IFERROR(__xludf.DUMMYFUNCTION("GOOGLETRANSLATE(C6070,""fr"",""en"")"),"#VALUE!")</f>
        <v>#VALUE!</v>
      </c>
    </row>
    <row r="6071" ht="15.75" customHeight="1">
      <c r="A6071" s="1" t="s">
        <v>11708</v>
      </c>
      <c r="B6071" s="1" t="s">
        <v>13518</v>
      </c>
      <c r="C6071" s="1" t="s">
        <v>13519</v>
      </c>
      <c r="D6071" s="1" t="s">
        <v>13179</v>
      </c>
      <c r="E6071" s="1" t="s">
        <v>10</v>
      </c>
      <c r="F6071" s="1" t="str">
        <f>IFERROR(__xludf.DUMMYFUNCTION("GOOGLETRANSLATE(C6071,""fr"",""en"")"),"#VALUE!")</f>
        <v>#VALUE!</v>
      </c>
    </row>
    <row r="6072" ht="15.75" customHeight="1">
      <c r="A6072" s="1" t="s">
        <v>9389</v>
      </c>
      <c r="B6072" s="1" t="s">
        <v>13520</v>
      </c>
      <c r="C6072" s="1" t="s">
        <v>13521</v>
      </c>
      <c r="D6072" s="1" t="s">
        <v>13179</v>
      </c>
      <c r="E6072" s="1" t="s">
        <v>10</v>
      </c>
      <c r="F6072" s="1" t="str">
        <f>IFERROR(__xludf.DUMMYFUNCTION("GOOGLETRANSLATE(C6072,""fr"",""en"")"),"#VALUE!")</f>
        <v>#VALUE!</v>
      </c>
    </row>
    <row r="6073" ht="15.75" customHeight="1">
      <c r="A6073" s="1" t="s">
        <v>4029</v>
      </c>
      <c r="B6073" s="1" t="s">
        <v>13522</v>
      </c>
      <c r="C6073" s="1" t="s">
        <v>13523</v>
      </c>
      <c r="D6073" s="1" t="s">
        <v>13179</v>
      </c>
      <c r="E6073" s="1" t="s">
        <v>10</v>
      </c>
      <c r="F6073" s="1" t="str">
        <f>IFERROR(__xludf.DUMMYFUNCTION("GOOGLETRANSLATE(C6073,""fr"",""en"")"),"#VALUE!")</f>
        <v>#VALUE!</v>
      </c>
    </row>
    <row r="6074" ht="15.75" customHeight="1">
      <c r="A6074" s="1" t="s">
        <v>4057</v>
      </c>
      <c r="B6074" s="1" t="s">
        <v>13524</v>
      </c>
      <c r="C6074" s="1" t="s">
        <v>13525</v>
      </c>
      <c r="D6074" s="1" t="s">
        <v>13179</v>
      </c>
      <c r="E6074" s="1" t="s">
        <v>10</v>
      </c>
      <c r="F6074" s="1" t="str">
        <f>IFERROR(__xludf.DUMMYFUNCTION("GOOGLETRANSLATE(C6074,""fr"",""en"")"),"#VALUE!")</f>
        <v>#VALUE!</v>
      </c>
    </row>
    <row r="6075" ht="15.75" customHeight="1">
      <c r="A6075" s="1" t="s">
        <v>13526</v>
      </c>
      <c r="B6075" s="1" t="s">
        <v>13527</v>
      </c>
      <c r="C6075" s="1" t="s">
        <v>13528</v>
      </c>
      <c r="D6075" s="1" t="s">
        <v>13179</v>
      </c>
      <c r="E6075" s="1" t="s">
        <v>10</v>
      </c>
      <c r="F6075" s="1" t="str">
        <f>IFERROR(__xludf.DUMMYFUNCTION("GOOGLETRANSLATE(C6075,""fr"",""en"")"),"#VALUE!")</f>
        <v>#VALUE!</v>
      </c>
    </row>
    <row r="6076" ht="15.75" customHeight="1">
      <c r="A6076" s="1" t="s">
        <v>12795</v>
      </c>
      <c r="B6076" s="1" t="s">
        <v>13529</v>
      </c>
      <c r="C6076" s="1" t="s">
        <v>13530</v>
      </c>
      <c r="D6076" s="1" t="s">
        <v>13179</v>
      </c>
      <c r="E6076" s="1" t="s">
        <v>10</v>
      </c>
      <c r="F6076" s="1" t="str">
        <f>IFERROR(__xludf.DUMMYFUNCTION("GOOGLETRANSLATE(C6076,""fr"",""en"")"),"#VALUE!")</f>
        <v>#VALUE!</v>
      </c>
    </row>
    <row r="6077" ht="15.75" customHeight="1">
      <c r="A6077" s="1" t="s">
        <v>4072</v>
      </c>
      <c r="B6077" s="1" t="s">
        <v>13531</v>
      </c>
      <c r="C6077" s="1" t="s">
        <v>13532</v>
      </c>
      <c r="D6077" s="1" t="s">
        <v>13179</v>
      </c>
      <c r="E6077" s="1" t="s">
        <v>10</v>
      </c>
      <c r="F6077" s="1" t="str">
        <f>IFERROR(__xludf.DUMMYFUNCTION("GOOGLETRANSLATE(C6077,""fr"",""en"")"),"#VALUE!")</f>
        <v>#VALUE!</v>
      </c>
    </row>
    <row r="6078" ht="15.75" customHeight="1">
      <c r="A6078" s="1" t="s">
        <v>9433</v>
      </c>
      <c r="B6078" s="1" t="s">
        <v>13533</v>
      </c>
      <c r="C6078" s="1" t="s">
        <v>13534</v>
      </c>
      <c r="D6078" s="1" t="s">
        <v>13179</v>
      </c>
      <c r="E6078" s="1" t="s">
        <v>10</v>
      </c>
      <c r="F6078" s="1" t="str">
        <f>IFERROR(__xludf.DUMMYFUNCTION("GOOGLETRANSLATE(C6078,""fr"",""en"")"),"#VALUE!")</f>
        <v>#VALUE!</v>
      </c>
    </row>
    <row r="6079" ht="15.75" customHeight="1">
      <c r="A6079" s="1" t="s">
        <v>13535</v>
      </c>
      <c r="B6079" s="1" t="s">
        <v>13536</v>
      </c>
      <c r="C6079" s="1" t="s">
        <v>13537</v>
      </c>
      <c r="D6079" s="1" t="s">
        <v>13179</v>
      </c>
      <c r="E6079" s="1" t="s">
        <v>10</v>
      </c>
      <c r="F6079" s="1" t="str">
        <f>IFERROR(__xludf.DUMMYFUNCTION("GOOGLETRANSLATE(C6079,""fr"",""en"")"),"#VALUE!")</f>
        <v>#VALUE!</v>
      </c>
    </row>
    <row r="6080" ht="15.75" customHeight="1">
      <c r="A6080" s="1" t="s">
        <v>13538</v>
      </c>
      <c r="B6080" s="1" t="s">
        <v>13539</v>
      </c>
      <c r="C6080" s="1" t="s">
        <v>13540</v>
      </c>
      <c r="D6080" s="1" t="s">
        <v>13179</v>
      </c>
      <c r="E6080" s="1" t="s">
        <v>10</v>
      </c>
      <c r="F6080" s="1" t="str">
        <f>IFERROR(__xludf.DUMMYFUNCTION("GOOGLETRANSLATE(C6080,""fr"",""en"")"),"#VALUE!")</f>
        <v>#VALUE!</v>
      </c>
    </row>
    <row r="6081" ht="15.75" customHeight="1">
      <c r="A6081" s="1" t="s">
        <v>10409</v>
      </c>
      <c r="B6081" s="1" t="s">
        <v>13541</v>
      </c>
      <c r="C6081" s="1" t="s">
        <v>13542</v>
      </c>
      <c r="D6081" s="1" t="s">
        <v>13179</v>
      </c>
      <c r="E6081" s="1" t="s">
        <v>10</v>
      </c>
      <c r="F6081" s="1" t="str">
        <f>IFERROR(__xludf.DUMMYFUNCTION("GOOGLETRANSLATE(C6081,""fr"",""en"")"),"#VALUE!")</f>
        <v>#VALUE!</v>
      </c>
    </row>
    <row r="6082" ht="15.75" customHeight="1">
      <c r="A6082" s="1" t="s">
        <v>11726</v>
      </c>
      <c r="B6082" s="1" t="s">
        <v>13543</v>
      </c>
      <c r="C6082" s="1" t="s">
        <v>13544</v>
      </c>
      <c r="D6082" s="1" t="s">
        <v>13179</v>
      </c>
      <c r="E6082" s="1" t="s">
        <v>10</v>
      </c>
      <c r="F6082" s="1" t="str">
        <f>IFERROR(__xludf.DUMMYFUNCTION("GOOGLETRANSLATE(C6082,""fr"",""en"")"),"#VALUE!")</f>
        <v>#VALUE!</v>
      </c>
    </row>
    <row r="6083" ht="15.75" customHeight="1">
      <c r="A6083" s="1" t="s">
        <v>10433</v>
      </c>
      <c r="B6083" s="1" t="s">
        <v>13545</v>
      </c>
      <c r="C6083" s="1" t="s">
        <v>13546</v>
      </c>
      <c r="D6083" s="1" t="s">
        <v>13179</v>
      </c>
      <c r="E6083" s="1" t="s">
        <v>10</v>
      </c>
      <c r="F6083" s="1" t="str">
        <f>IFERROR(__xludf.DUMMYFUNCTION("GOOGLETRANSLATE(C6083,""fr"",""en"")"),"#VALUE!")</f>
        <v>#VALUE!</v>
      </c>
    </row>
    <row r="6084" ht="15.75" customHeight="1">
      <c r="A6084" s="1" t="s">
        <v>305</v>
      </c>
      <c r="B6084" s="1" t="s">
        <v>13547</v>
      </c>
      <c r="C6084" s="1" t="s">
        <v>13548</v>
      </c>
      <c r="D6084" s="1" t="s">
        <v>13549</v>
      </c>
      <c r="E6084" s="1" t="s">
        <v>13550</v>
      </c>
      <c r="F6084" s="1" t="str">
        <f>IFERROR(__xludf.DUMMYFUNCTION("GOOGLETRANSLATE(C6084,""fr"",""en"")"),"#VALUE!")</f>
        <v>#VALUE!</v>
      </c>
    </row>
    <row r="6085" ht="15.75" customHeight="1">
      <c r="A6085" s="1" t="s">
        <v>363</v>
      </c>
      <c r="B6085" s="1" t="s">
        <v>13551</v>
      </c>
      <c r="C6085" s="1" t="s">
        <v>13552</v>
      </c>
      <c r="D6085" s="1" t="s">
        <v>13549</v>
      </c>
      <c r="E6085" s="1" t="s">
        <v>13550</v>
      </c>
      <c r="F6085" s="1" t="str">
        <f>IFERROR(__xludf.DUMMYFUNCTION("GOOGLETRANSLATE(C6085,""fr"",""en"")"),"#VALUE!")</f>
        <v>#VALUE!</v>
      </c>
    </row>
    <row r="6086" ht="15.75" customHeight="1">
      <c r="A6086" s="1" t="s">
        <v>381</v>
      </c>
      <c r="B6086" s="1" t="s">
        <v>13553</v>
      </c>
      <c r="C6086" s="1" t="s">
        <v>13554</v>
      </c>
      <c r="D6086" s="1" t="s">
        <v>13549</v>
      </c>
      <c r="E6086" s="1" t="s">
        <v>13550</v>
      </c>
      <c r="F6086" s="1" t="str">
        <f>IFERROR(__xludf.DUMMYFUNCTION("GOOGLETRANSLATE(C6086,""fr"",""en"")"),"#VALUE!")</f>
        <v>#VALUE!</v>
      </c>
    </row>
    <row r="6087" ht="15.75" customHeight="1">
      <c r="A6087" s="1" t="s">
        <v>13555</v>
      </c>
      <c r="B6087" s="1" t="s">
        <v>13556</v>
      </c>
      <c r="C6087" s="1" t="s">
        <v>13557</v>
      </c>
      <c r="D6087" s="1" t="s">
        <v>13549</v>
      </c>
      <c r="E6087" s="1" t="s">
        <v>13550</v>
      </c>
      <c r="F6087" s="1" t="str">
        <f>IFERROR(__xludf.DUMMYFUNCTION("GOOGLETRANSLATE(C6087,""fr"",""en"")"),"#VALUE!")</f>
        <v>#VALUE!</v>
      </c>
    </row>
    <row r="6088" ht="15.75" customHeight="1">
      <c r="A6088" s="1" t="s">
        <v>381</v>
      </c>
      <c r="B6088" s="1" t="s">
        <v>13558</v>
      </c>
      <c r="C6088" s="1" t="s">
        <v>13559</v>
      </c>
      <c r="D6088" s="1" t="s">
        <v>13549</v>
      </c>
      <c r="E6088" s="1" t="s">
        <v>13550</v>
      </c>
      <c r="F6088" s="1" t="str">
        <f>IFERROR(__xludf.DUMMYFUNCTION("GOOGLETRANSLATE(C6088,""fr"",""en"")"),"#VALUE!")</f>
        <v>#VALUE!</v>
      </c>
    </row>
    <row r="6089" ht="15.75" customHeight="1">
      <c r="A6089" s="1" t="s">
        <v>540</v>
      </c>
      <c r="B6089" s="1" t="s">
        <v>13560</v>
      </c>
      <c r="C6089" s="1" t="s">
        <v>13561</v>
      </c>
      <c r="D6089" s="1" t="s">
        <v>13549</v>
      </c>
      <c r="E6089" s="1" t="s">
        <v>13550</v>
      </c>
      <c r="F6089" s="1" t="str">
        <f>IFERROR(__xludf.DUMMYFUNCTION("GOOGLETRANSLATE(C6089,""fr"",""en"")"),"#VALUE!")</f>
        <v>#VALUE!</v>
      </c>
    </row>
    <row r="6090" ht="15.75" customHeight="1">
      <c r="A6090" s="1" t="s">
        <v>557</v>
      </c>
      <c r="B6090" s="1" t="s">
        <v>13562</v>
      </c>
      <c r="C6090" s="1" t="s">
        <v>13563</v>
      </c>
      <c r="D6090" s="1" t="s">
        <v>13549</v>
      </c>
      <c r="E6090" s="1" t="s">
        <v>13550</v>
      </c>
      <c r="F6090" s="1" t="str">
        <f>IFERROR(__xludf.DUMMYFUNCTION("GOOGLETRANSLATE(C6090,""fr"",""en"")"),"#VALUE!")</f>
        <v>#VALUE!</v>
      </c>
    </row>
    <row r="6091" ht="15.75" customHeight="1">
      <c r="A6091" s="1" t="s">
        <v>557</v>
      </c>
      <c r="B6091" s="1" t="s">
        <v>13564</v>
      </c>
      <c r="C6091" s="1" t="s">
        <v>13565</v>
      </c>
      <c r="D6091" s="1" t="s">
        <v>13549</v>
      </c>
      <c r="E6091" s="1" t="s">
        <v>13550</v>
      </c>
      <c r="F6091" s="1" t="str">
        <f>IFERROR(__xludf.DUMMYFUNCTION("GOOGLETRANSLATE(C6091,""fr"",""en"")"),"#VALUE!")</f>
        <v>#VALUE!</v>
      </c>
    </row>
    <row r="6092" ht="15.75" customHeight="1">
      <c r="A6092" s="1" t="s">
        <v>557</v>
      </c>
      <c r="B6092" s="1" t="s">
        <v>13566</v>
      </c>
      <c r="C6092" s="1" t="s">
        <v>13567</v>
      </c>
      <c r="D6092" s="1" t="s">
        <v>13549</v>
      </c>
      <c r="E6092" s="1" t="s">
        <v>13550</v>
      </c>
      <c r="F6092" s="1" t="str">
        <f>IFERROR(__xludf.DUMMYFUNCTION("GOOGLETRANSLATE(C6092,""fr"",""en"")"),"#VALUE!")</f>
        <v>#VALUE!</v>
      </c>
    </row>
    <row r="6093" ht="15.75" customHeight="1">
      <c r="A6093" s="1" t="s">
        <v>568</v>
      </c>
      <c r="B6093" s="1" t="s">
        <v>13568</v>
      </c>
      <c r="C6093" s="1" t="s">
        <v>13569</v>
      </c>
      <c r="D6093" s="1" t="s">
        <v>13549</v>
      </c>
      <c r="E6093" s="1" t="s">
        <v>13550</v>
      </c>
      <c r="F6093" s="1" t="str">
        <f>IFERROR(__xludf.DUMMYFUNCTION("GOOGLETRANSLATE(C6093,""fr"",""en"")"),"#VALUE!")</f>
        <v>#VALUE!</v>
      </c>
    </row>
    <row r="6094" ht="15.75" customHeight="1">
      <c r="A6094" s="1" t="s">
        <v>568</v>
      </c>
      <c r="B6094" s="1" t="s">
        <v>13570</v>
      </c>
      <c r="C6094" s="1" t="s">
        <v>13571</v>
      </c>
      <c r="D6094" s="1" t="s">
        <v>13549</v>
      </c>
      <c r="E6094" s="1" t="s">
        <v>13550</v>
      </c>
      <c r="F6094" s="1" t="str">
        <f>IFERROR(__xludf.DUMMYFUNCTION("GOOGLETRANSLATE(C6094,""fr"",""en"")"),"#VALUE!")</f>
        <v>#VALUE!</v>
      </c>
    </row>
    <row r="6095" ht="15.75" customHeight="1">
      <c r="A6095" s="1" t="s">
        <v>589</v>
      </c>
      <c r="B6095" s="1" t="s">
        <v>13572</v>
      </c>
      <c r="C6095" s="1" t="s">
        <v>13573</v>
      </c>
      <c r="D6095" s="1" t="s">
        <v>13549</v>
      </c>
      <c r="E6095" s="1" t="s">
        <v>13550</v>
      </c>
      <c r="F6095" s="1" t="str">
        <f>IFERROR(__xludf.DUMMYFUNCTION("GOOGLETRANSLATE(C6095,""fr"",""en"")"),"#VALUE!")</f>
        <v>#VALUE!</v>
      </c>
    </row>
    <row r="6096" ht="15.75" customHeight="1">
      <c r="A6096" s="1" t="s">
        <v>589</v>
      </c>
      <c r="B6096" s="1" t="s">
        <v>13574</v>
      </c>
      <c r="C6096" s="1" t="s">
        <v>13575</v>
      </c>
      <c r="D6096" s="1" t="s">
        <v>13549</v>
      </c>
      <c r="E6096" s="1" t="s">
        <v>13550</v>
      </c>
      <c r="F6096" s="1" t="str">
        <f>IFERROR(__xludf.DUMMYFUNCTION("GOOGLETRANSLATE(C6096,""fr"",""en"")"),"#VALUE!")</f>
        <v>#VALUE!</v>
      </c>
    </row>
    <row r="6097" ht="15.75" customHeight="1">
      <c r="A6097" s="1" t="s">
        <v>589</v>
      </c>
      <c r="B6097" s="1" t="s">
        <v>13576</v>
      </c>
      <c r="C6097" s="1" t="s">
        <v>13577</v>
      </c>
      <c r="D6097" s="1" t="s">
        <v>13549</v>
      </c>
      <c r="E6097" s="1" t="s">
        <v>13550</v>
      </c>
      <c r="F6097" s="1" t="str">
        <f>IFERROR(__xludf.DUMMYFUNCTION("GOOGLETRANSLATE(C6097,""fr"",""en"")"),"#VALUE!")</f>
        <v>#VALUE!</v>
      </c>
    </row>
    <row r="6098" ht="15.75" customHeight="1">
      <c r="A6098" s="1" t="s">
        <v>589</v>
      </c>
      <c r="B6098" s="1" t="s">
        <v>13578</v>
      </c>
      <c r="C6098" s="1" t="s">
        <v>13579</v>
      </c>
      <c r="D6098" s="1" t="s">
        <v>13549</v>
      </c>
      <c r="E6098" s="1" t="s">
        <v>13550</v>
      </c>
      <c r="F6098" s="1" t="str">
        <f>IFERROR(__xludf.DUMMYFUNCTION("GOOGLETRANSLATE(C6098,""fr"",""en"")"),"#VALUE!")</f>
        <v>#VALUE!</v>
      </c>
    </row>
    <row r="6099" ht="15.75" customHeight="1">
      <c r="A6099" s="1" t="s">
        <v>606</v>
      </c>
      <c r="B6099" s="1" t="s">
        <v>13580</v>
      </c>
      <c r="C6099" s="1" t="s">
        <v>13581</v>
      </c>
      <c r="D6099" s="1" t="s">
        <v>13549</v>
      </c>
      <c r="E6099" s="1" t="s">
        <v>13550</v>
      </c>
      <c r="F6099" s="1" t="str">
        <f>IFERROR(__xludf.DUMMYFUNCTION("GOOGLETRANSLATE(C6099,""fr"",""en"")"),"#VALUE!")</f>
        <v>#VALUE!</v>
      </c>
    </row>
    <row r="6100" ht="15.75" customHeight="1">
      <c r="A6100" s="1" t="s">
        <v>606</v>
      </c>
      <c r="B6100" s="1" t="s">
        <v>13582</v>
      </c>
      <c r="C6100" s="1" t="s">
        <v>13583</v>
      </c>
      <c r="D6100" s="1" t="s">
        <v>13549</v>
      </c>
      <c r="E6100" s="1" t="s">
        <v>13550</v>
      </c>
      <c r="F6100" s="1" t="str">
        <f>IFERROR(__xludf.DUMMYFUNCTION("GOOGLETRANSLATE(C6100,""fr"",""en"")"),"#VALUE!")</f>
        <v>#VALUE!</v>
      </c>
    </row>
    <row r="6101" ht="15.75" customHeight="1">
      <c r="A6101" s="1" t="s">
        <v>620</v>
      </c>
      <c r="B6101" s="1" t="s">
        <v>13584</v>
      </c>
      <c r="C6101" s="1" t="s">
        <v>13585</v>
      </c>
      <c r="D6101" s="1" t="s">
        <v>13549</v>
      </c>
      <c r="E6101" s="1" t="s">
        <v>13550</v>
      </c>
      <c r="F6101" s="1" t="str">
        <f>IFERROR(__xludf.DUMMYFUNCTION("GOOGLETRANSLATE(C6101,""fr"",""en"")"),"#VALUE!")</f>
        <v>#VALUE!</v>
      </c>
    </row>
    <row r="6102" ht="15.75" customHeight="1">
      <c r="A6102" s="1" t="s">
        <v>625</v>
      </c>
      <c r="B6102" s="1" t="s">
        <v>13586</v>
      </c>
      <c r="C6102" s="1" t="s">
        <v>13587</v>
      </c>
      <c r="D6102" s="1" t="s">
        <v>13549</v>
      </c>
      <c r="E6102" s="1" t="s">
        <v>13550</v>
      </c>
      <c r="F6102" s="1" t="str">
        <f>IFERROR(__xludf.DUMMYFUNCTION("GOOGLETRANSLATE(C6102,""fr"",""en"")"),"#VALUE!")</f>
        <v>#VALUE!</v>
      </c>
    </row>
    <row r="6103" ht="15.75" customHeight="1">
      <c r="A6103" s="1" t="s">
        <v>625</v>
      </c>
      <c r="B6103" s="1" t="s">
        <v>13588</v>
      </c>
      <c r="C6103" s="1" t="s">
        <v>13589</v>
      </c>
      <c r="D6103" s="1" t="s">
        <v>13549</v>
      </c>
      <c r="E6103" s="1" t="s">
        <v>13550</v>
      </c>
      <c r="F6103" s="1" t="str">
        <f>IFERROR(__xludf.DUMMYFUNCTION("GOOGLETRANSLATE(C6103,""fr"",""en"")"),"#VALUE!")</f>
        <v>#VALUE!</v>
      </c>
    </row>
    <row r="6104" ht="15.75" customHeight="1">
      <c r="A6104" s="1" t="s">
        <v>625</v>
      </c>
      <c r="B6104" s="1" t="s">
        <v>13590</v>
      </c>
      <c r="C6104" s="1" t="s">
        <v>13591</v>
      </c>
      <c r="D6104" s="1" t="s">
        <v>13549</v>
      </c>
      <c r="E6104" s="1" t="s">
        <v>13550</v>
      </c>
      <c r="F6104" s="1" t="str">
        <f>IFERROR(__xludf.DUMMYFUNCTION("GOOGLETRANSLATE(C6104,""fr"",""en"")"),"#VALUE!")</f>
        <v>#VALUE!</v>
      </c>
    </row>
    <row r="6105" ht="15.75" customHeight="1">
      <c r="A6105" s="1" t="s">
        <v>646</v>
      </c>
      <c r="B6105" s="1" t="s">
        <v>13592</v>
      </c>
      <c r="C6105" s="1" t="s">
        <v>13593</v>
      </c>
      <c r="D6105" s="1" t="s">
        <v>13549</v>
      </c>
      <c r="E6105" s="1" t="s">
        <v>13550</v>
      </c>
      <c r="F6105" s="1" t="str">
        <f>IFERROR(__xludf.DUMMYFUNCTION("GOOGLETRANSLATE(C6105,""fr"",""en"")"),"#VALUE!")</f>
        <v>#VALUE!</v>
      </c>
    </row>
    <row r="6106" ht="15.75" customHeight="1">
      <c r="A6106" s="1" t="s">
        <v>646</v>
      </c>
      <c r="B6106" s="1" t="s">
        <v>13594</v>
      </c>
      <c r="C6106" s="1" t="s">
        <v>13595</v>
      </c>
      <c r="D6106" s="1" t="s">
        <v>13549</v>
      </c>
      <c r="E6106" s="1" t="s">
        <v>13550</v>
      </c>
      <c r="F6106" s="1" t="str">
        <f>IFERROR(__xludf.DUMMYFUNCTION("GOOGLETRANSLATE(C6106,""fr"",""en"")"),"#VALUE!")</f>
        <v>#VALUE!</v>
      </c>
    </row>
    <row r="6107" ht="15.75" customHeight="1">
      <c r="A6107" s="1" t="s">
        <v>646</v>
      </c>
      <c r="B6107" s="1" t="s">
        <v>13596</v>
      </c>
      <c r="C6107" s="1" t="s">
        <v>13597</v>
      </c>
      <c r="D6107" s="1" t="s">
        <v>13549</v>
      </c>
      <c r="E6107" s="1" t="s">
        <v>13550</v>
      </c>
      <c r="F6107" s="1" t="str">
        <f>IFERROR(__xludf.DUMMYFUNCTION("GOOGLETRANSLATE(C6107,""fr"",""en"")"),"#VALUE!")</f>
        <v>#VALUE!</v>
      </c>
    </row>
    <row r="6108" ht="15.75" customHeight="1">
      <c r="A6108" s="1" t="s">
        <v>646</v>
      </c>
      <c r="B6108" s="1" t="s">
        <v>13598</v>
      </c>
      <c r="C6108" s="1" t="s">
        <v>13599</v>
      </c>
      <c r="D6108" s="1" t="s">
        <v>13549</v>
      </c>
      <c r="E6108" s="1" t="s">
        <v>13550</v>
      </c>
      <c r="F6108" s="1" t="str">
        <f>IFERROR(__xludf.DUMMYFUNCTION("GOOGLETRANSLATE(C6108,""fr"",""en"")"),"#VALUE!")</f>
        <v>#VALUE!</v>
      </c>
    </row>
    <row r="6109" ht="15.75" customHeight="1">
      <c r="A6109" s="1" t="s">
        <v>663</v>
      </c>
      <c r="B6109" s="1" t="s">
        <v>13600</v>
      </c>
      <c r="C6109" s="1" t="s">
        <v>13601</v>
      </c>
      <c r="D6109" s="1" t="s">
        <v>13549</v>
      </c>
      <c r="E6109" s="1" t="s">
        <v>13550</v>
      </c>
      <c r="F6109" s="1" t="str">
        <f>IFERROR(__xludf.DUMMYFUNCTION("GOOGLETRANSLATE(C6109,""fr"",""en"")"),"#VALUE!")</f>
        <v>#VALUE!</v>
      </c>
    </row>
    <row r="6110" ht="15.75" customHeight="1">
      <c r="A6110" s="1" t="s">
        <v>663</v>
      </c>
      <c r="B6110" s="1" t="s">
        <v>13602</v>
      </c>
      <c r="C6110" s="1" t="s">
        <v>13603</v>
      </c>
      <c r="D6110" s="1" t="s">
        <v>13549</v>
      </c>
      <c r="E6110" s="1" t="s">
        <v>13550</v>
      </c>
      <c r="F6110" s="1" t="str">
        <f>IFERROR(__xludf.DUMMYFUNCTION("GOOGLETRANSLATE(C6110,""fr"",""en"")"),"#VALUE!")</f>
        <v>#VALUE!</v>
      </c>
    </row>
    <row r="6111" ht="15.75" customHeight="1">
      <c r="A6111" s="1" t="s">
        <v>666</v>
      </c>
      <c r="B6111" s="1" t="s">
        <v>13604</v>
      </c>
      <c r="C6111" s="1" t="s">
        <v>13605</v>
      </c>
      <c r="D6111" s="1" t="s">
        <v>13549</v>
      </c>
      <c r="E6111" s="1" t="s">
        <v>13550</v>
      </c>
      <c r="F6111" s="1" t="str">
        <f>IFERROR(__xludf.DUMMYFUNCTION("GOOGLETRANSLATE(C6111,""fr"",""en"")"),"#VALUE!")</f>
        <v>#VALUE!</v>
      </c>
    </row>
    <row r="6112" ht="15.75" customHeight="1">
      <c r="A6112" s="1" t="s">
        <v>683</v>
      </c>
      <c r="B6112" s="1" t="s">
        <v>13606</v>
      </c>
      <c r="C6112" s="1" t="s">
        <v>13607</v>
      </c>
      <c r="D6112" s="1" t="s">
        <v>13549</v>
      </c>
      <c r="E6112" s="1" t="s">
        <v>13550</v>
      </c>
      <c r="F6112" s="1" t="str">
        <f>IFERROR(__xludf.DUMMYFUNCTION("GOOGLETRANSLATE(C6112,""fr"",""en"")"),"#VALUE!")</f>
        <v>#VALUE!</v>
      </c>
    </row>
    <row r="6113" ht="15.75" customHeight="1">
      <c r="A6113" s="1" t="s">
        <v>720</v>
      </c>
      <c r="B6113" s="1" t="s">
        <v>13608</v>
      </c>
      <c r="C6113" s="1" t="s">
        <v>13609</v>
      </c>
      <c r="D6113" s="1" t="s">
        <v>13549</v>
      </c>
      <c r="E6113" s="1" t="s">
        <v>13550</v>
      </c>
      <c r="F6113" s="1" t="str">
        <f>IFERROR(__xludf.DUMMYFUNCTION("GOOGLETRANSLATE(C6113,""fr"",""en"")"),"#VALUE!")</f>
        <v>#VALUE!</v>
      </c>
    </row>
    <row r="6114" ht="15.75" customHeight="1">
      <c r="A6114" s="1" t="s">
        <v>738</v>
      </c>
      <c r="B6114" s="1" t="s">
        <v>13610</v>
      </c>
      <c r="C6114" s="1" t="s">
        <v>13611</v>
      </c>
      <c r="D6114" s="1" t="s">
        <v>13549</v>
      </c>
      <c r="E6114" s="1" t="s">
        <v>13550</v>
      </c>
      <c r="F6114" s="1" t="str">
        <f>IFERROR(__xludf.DUMMYFUNCTION("GOOGLETRANSLATE(C6114,""fr"",""en"")"),"#VALUE!")</f>
        <v>#VALUE!</v>
      </c>
    </row>
    <row r="6115" ht="15.75" customHeight="1">
      <c r="A6115" s="1" t="s">
        <v>738</v>
      </c>
      <c r="B6115" s="1" t="s">
        <v>13612</v>
      </c>
      <c r="C6115" s="1" t="s">
        <v>13613</v>
      </c>
      <c r="D6115" s="1" t="s">
        <v>13549</v>
      </c>
      <c r="E6115" s="1" t="s">
        <v>13550</v>
      </c>
      <c r="F6115" s="1" t="str">
        <f>IFERROR(__xludf.DUMMYFUNCTION("GOOGLETRANSLATE(C6115,""fr"",""en"")"),"#VALUE!")</f>
        <v>#VALUE!</v>
      </c>
    </row>
    <row r="6116" ht="15.75" customHeight="1">
      <c r="A6116" s="1" t="s">
        <v>738</v>
      </c>
      <c r="B6116" s="1" t="s">
        <v>13614</v>
      </c>
      <c r="C6116" s="1" t="s">
        <v>13615</v>
      </c>
      <c r="D6116" s="1" t="s">
        <v>13549</v>
      </c>
      <c r="E6116" s="1" t="s">
        <v>13550</v>
      </c>
      <c r="F6116" s="1" t="str">
        <f>IFERROR(__xludf.DUMMYFUNCTION("GOOGLETRANSLATE(C6116,""fr"",""en"")"),"#VALUE!")</f>
        <v>#VALUE!</v>
      </c>
    </row>
    <row r="6117" ht="15.75" customHeight="1">
      <c r="A6117" s="1" t="s">
        <v>738</v>
      </c>
      <c r="B6117" s="1" t="s">
        <v>13616</v>
      </c>
      <c r="C6117" s="1" t="s">
        <v>13617</v>
      </c>
      <c r="D6117" s="1" t="s">
        <v>13549</v>
      </c>
      <c r="E6117" s="1" t="s">
        <v>13550</v>
      </c>
      <c r="F6117" s="1" t="str">
        <f>IFERROR(__xludf.DUMMYFUNCTION("GOOGLETRANSLATE(C6117,""fr"",""en"")"),"#VALUE!")</f>
        <v>#VALUE!</v>
      </c>
    </row>
    <row r="6118" ht="15.75" customHeight="1">
      <c r="A6118" s="1" t="s">
        <v>4601</v>
      </c>
      <c r="B6118" s="1" t="s">
        <v>13618</v>
      </c>
      <c r="C6118" s="1" t="s">
        <v>13619</v>
      </c>
      <c r="D6118" s="1" t="s">
        <v>13549</v>
      </c>
      <c r="E6118" s="1" t="s">
        <v>13550</v>
      </c>
      <c r="F6118" s="1" t="str">
        <f>IFERROR(__xludf.DUMMYFUNCTION("GOOGLETRANSLATE(C6118,""fr"",""en"")"),"#VALUE!")</f>
        <v>#VALUE!</v>
      </c>
    </row>
    <row r="6119" ht="15.75" customHeight="1">
      <c r="A6119" s="1" t="s">
        <v>4601</v>
      </c>
      <c r="B6119" s="1" t="s">
        <v>13620</v>
      </c>
      <c r="C6119" s="1" t="s">
        <v>13621</v>
      </c>
      <c r="D6119" s="1" t="s">
        <v>13549</v>
      </c>
      <c r="E6119" s="1" t="s">
        <v>13550</v>
      </c>
      <c r="F6119" s="1" t="str">
        <f>IFERROR(__xludf.DUMMYFUNCTION("GOOGLETRANSLATE(C6119,""fr"",""en"")"),"#VALUE!")</f>
        <v>#VALUE!</v>
      </c>
    </row>
    <row r="6120" ht="15.75" customHeight="1">
      <c r="A6120" s="1" t="s">
        <v>4601</v>
      </c>
      <c r="B6120" s="1" t="s">
        <v>13622</v>
      </c>
      <c r="C6120" s="1" t="s">
        <v>13623</v>
      </c>
      <c r="D6120" s="1" t="s">
        <v>13549</v>
      </c>
      <c r="E6120" s="1" t="s">
        <v>13550</v>
      </c>
      <c r="F6120" s="1" t="str">
        <f>IFERROR(__xludf.DUMMYFUNCTION("GOOGLETRANSLATE(C6120,""fr"",""en"")"),"#VALUE!")</f>
        <v>#VALUE!</v>
      </c>
    </row>
    <row r="6121" ht="15.75" customHeight="1">
      <c r="A6121" s="1" t="s">
        <v>741</v>
      </c>
      <c r="B6121" s="1" t="s">
        <v>13624</v>
      </c>
      <c r="C6121" s="1" t="s">
        <v>13625</v>
      </c>
      <c r="D6121" s="1" t="s">
        <v>13549</v>
      </c>
      <c r="E6121" s="1" t="s">
        <v>13550</v>
      </c>
      <c r="F6121" s="1" t="str">
        <f>IFERROR(__xludf.DUMMYFUNCTION("GOOGLETRANSLATE(C6121,""fr"",""en"")"),"#VALUE!")</f>
        <v>#VALUE!</v>
      </c>
    </row>
    <row r="6122" ht="15.75" customHeight="1">
      <c r="A6122" s="1" t="s">
        <v>765</v>
      </c>
      <c r="B6122" s="1" t="s">
        <v>13626</v>
      </c>
      <c r="C6122" s="1" t="s">
        <v>13627</v>
      </c>
      <c r="D6122" s="1" t="s">
        <v>13549</v>
      </c>
      <c r="E6122" s="1" t="s">
        <v>13550</v>
      </c>
      <c r="F6122" s="1" t="str">
        <f>IFERROR(__xludf.DUMMYFUNCTION("GOOGLETRANSLATE(C6122,""fr"",""en"")"),"#VALUE!")</f>
        <v>#VALUE!</v>
      </c>
    </row>
    <row r="6123" ht="15.75" customHeight="1">
      <c r="A6123" s="1" t="s">
        <v>765</v>
      </c>
      <c r="B6123" s="1" t="s">
        <v>13628</v>
      </c>
      <c r="C6123" s="1" t="s">
        <v>13629</v>
      </c>
      <c r="D6123" s="1" t="s">
        <v>13549</v>
      </c>
      <c r="E6123" s="1" t="s">
        <v>13550</v>
      </c>
      <c r="F6123" s="1" t="str">
        <f>IFERROR(__xludf.DUMMYFUNCTION("GOOGLETRANSLATE(C6123,""fr"",""en"")"),"#VALUE!")</f>
        <v>#VALUE!</v>
      </c>
    </row>
    <row r="6124" ht="15.75" customHeight="1">
      <c r="A6124" s="1" t="s">
        <v>778</v>
      </c>
      <c r="B6124" s="1" t="s">
        <v>13630</v>
      </c>
      <c r="C6124" s="1" t="s">
        <v>13631</v>
      </c>
      <c r="D6124" s="1" t="s">
        <v>13549</v>
      </c>
      <c r="E6124" s="1" t="s">
        <v>13550</v>
      </c>
      <c r="F6124" s="1" t="str">
        <f>IFERROR(__xludf.DUMMYFUNCTION("GOOGLETRANSLATE(C6124,""fr"",""en"")"),"#VALUE!")</f>
        <v>#VALUE!</v>
      </c>
    </row>
    <row r="6125" ht="15.75" customHeight="1">
      <c r="A6125" s="1" t="s">
        <v>778</v>
      </c>
      <c r="B6125" s="1" t="s">
        <v>13632</v>
      </c>
      <c r="C6125" s="1" t="s">
        <v>13633</v>
      </c>
      <c r="D6125" s="1" t="s">
        <v>13549</v>
      </c>
      <c r="E6125" s="1" t="s">
        <v>13550</v>
      </c>
      <c r="F6125" s="1" t="str">
        <f>IFERROR(__xludf.DUMMYFUNCTION("GOOGLETRANSLATE(C6125,""fr"",""en"")"),"#VALUE!")</f>
        <v>#VALUE!</v>
      </c>
    </row>
    <row r="6126" ht="15.75" customHeight="1">
      <c r="A6126" s="1" t="s">
        <v>778</v>
      </c>
      <c r="B6126" s="1" t="s">
        <v>13634</v>
      </c>
      <c r="C6126" s="1" t="s">
        <v>13635</v>
      </c>
      <c r="D6126" s="1" t="s">
        <v>13549</v>
      </c>
      <c r="E6126" s="1" t="s">
        <v>13550</v>
      </c>
      <c r="F6126" s="1" t="str">
        <f>IFERROR(__xludf.DUMMYFUNCTION("GOOGLETRANSLATE(C6126,""fr"",""en"")"),"#VALUE!")</f>
        <v>#VALUE!</v>
      </c>
    </row>
    <row r="6127" ht="15.75" customHeight="1">
      <c r="A6127" s="1" t="s">
        <v>797</v>
      </c>
      <c r="B6127" s="1" t="s">
        <v>13636</v>
      </c>
      <c r="C6127" s="1" t="s">
        <v>13637</v>
      </c>
      <c r="D6127" s="1" t="s">
        <v>13549</v>
      </c>
      <c r="E6127" s="1" t="s">
        <v>13550</v>
      </c>
      <c r="F6127" s="1" t="str">
        <f>IFERROR(__xludf.DUMMYFUNCTION("GOOGLETRANSLATE(C6127,""fr"",""en"")"),"#VALUE!")</f>
        <v>#VALUE!</v>
      </c>
    </row>
    <row r="6128" ht="15.75" customHeight="1">
      <c r="A6128" s="1" t="s">
        <v>797</v>
      </c>
      <c r="B6128" s="1" t="s">
        <v>13638</v>
      </c>
      <c r="C6128" s="1" t="s">
        <v>13639</v>
      </c>
      <c r="D6128" s="1" t="s">
        <v>13549</v>
      </c>
      <c r="E6128" s="1" t="s">
        <v>13550</v>
      </c>
      <c r="F6128" s="1" t="str">
        <f>IFERROR(__xludf.DUMMYFUNCTION("GOOGLETRANSLATE(C6128,""fr"",""en"")"),"#VALUE!")</f>
        <v>#VALUE!</v>
      </c>
    </row>
    <row r="6129" ht="15.75" customHeight="1">
      <c r="A6129" s="1" t="s">
        <v>797</v>
      </c>
      <c r="B6129" s="1" t="s">
        <v>13640</v>
      </c>
      <c r="C6129" s="1" t="s">
        <v>13641</v>
      </c>
      <c r="D6129" s="1" t="s">
        <v>13549</v>
      </c>
      <c r="E6129" s="1" t="s">
        <v>13550</v>
      </c>
      <c r="F6129" s="1" t="str">
        <f>IFERROR(__xludf.DUMMYFUNCTION("GOOGLETRANSLATE(C6129,""fr"",""en"")"),"#VALUE!")</f>
        <v>#VALUE!</v>
      </c>
    </row>
    <row r="6130" ht="15.75" customHeight="1">
      <c r="A6130" s="1" t="s">
        <v>797</v>
      </c>
      <c r="B6130" s="1" t="s">
        <v>13642</v>
      </c>
      <c r="C6130" s="1" t="s">
        <v>13643</v>
      </c>
      <c r="D6130" s="1" t="s">
        <v>13549</v>
      </c>
      <c r="E6130" s="1" t="s">
        <v>13550</v>
      </c>
      <c r="F6130" s="1" t="str">
        <f>IFERROR(__xludf.DUMMYFUNCTION("GOOGLETRANSLATE(C6130,""fr"",""en"")"),"#VALUE!")</f>
        <v>#VALUE!</v>
      </c>
    </row>
    <row r="6131" ht="15.75" customHeight="1">
      <c r="A6131" s="1" t="s">
        <v>800</v>
      </c>
      <c r="B6131" s="1" t="s">
        <v>13644</v>
      </c>
      <c r="C6131" s="1" t="s">
        <v>13645</v>
      </c>
      <c r="D6131" s="1" t="s">
        <v>13549</v>
      </c>
      <c r="E6131" s="1" t="s">
        <v>13550</v>
      </c>
      <c r="F6131" s="1" t="str">
        <f>IFERROR(__xludf.DUMMYFUNCTION("GOOGLETRANSLATE(C6131,""fr"",""en"")"),"#VALUE!")</f>
        <v>#VALUE!</v>
      </c>
    </row>
    <row r="6132" ht="15.75" customHeight="1">
      <c r="A6132" s="1" t="s">
        <v>800</v>
      </c>
      <c r="B6132" s="1" t="s">
        <v>13646</v>
      </c>
      <c r="C6132" s="1" t="s">
        <v>13647</v>
      </c>
      <c r="D6132" s="1" t="s">
        <v>13549</v>
      </c>
      <c r="E6132" s="1" t="s">
        <v>13550</v>
      </c>
      <c r="F6132" s="1" t="str">
        <f>IFERROR(__xludf.DUMMYFUNCTION("GOOGLETRANSLATE(C6132,""fr"",""en"")"),"Very well and always satisfied thank you very much for your welcome and vot price for fifteen years at home I have never been decu and always the best price")</f>
        <v>Very well and always satisfied thank you very much for your welcome and vot price for fifteen years at home I have never been decu and always the best price</v>
      </c>
    </row>
    <row r="6133" ht="15.75" customHeight="1">
      <c r="A6133" s="1" t="s">
        <v>800</v>
      </c>
      <c r="B6133" s="1" t="s">
        <v>13648</v>
      </c>
      <c r="C6133" s="1" t="s">
        <v>13649</v>
      </c>
      <c r="D6133" s="1" t="s">
        <v>13549</v>
      </c>
      <c r="E6133" s="1" t="s">
        <v>13550</v>
      </c>
      <c r="F6133" s="1" t="str">
        <f>IFERROR(__xludf.DUMMYFUNCTION("GOOGLETRANSLATE(C6133,""fr"",""en"")"),"#VALUE!")</f>
        <v>#VALUE!</v>
      </c>
    </row>
    <row r="6134" ht="15.75" customHeight="1">
      <c r="A6134" s="1" t="s">
        <v>807</v>
      </c>
      <c r="B6134" s="1" t="s">
        <v>13650</v>
      </c>
      <c r="C6134" s="1" t="s">
        <v>13651</v>
      </c>
      <c r="D6134" s="1" t="s">
        <v>13549</v>
      </c>
      <c r="E6134" s="1" t="s">
        <v>13550</v>
      </c>
      <c r="F6134" s="1" t="str">
        <f>IFERROR(__xludf.DUMMYFUNCTION("GOOGLETRANSLATE(C6134,""fr"",""en"")"),"#VALUE!")</f>
        <v>#VALUE!</v>
      </c>
    </row>
    <row r="6135" ht="15.75" customHeight="1">
      <c r="A6135" s="1" t="s">
        <v>807</v>
      </c>
      <c r="B6135" s="1" t="s">
        <v>13652</v>
      </c>
      <c r="C6135" s="1" t="s">
        <v>13653</v>
      </c>
      <c r="D6135" s="1" t="s">
        <v>13549</v>
      </c>
      <c r="E6135" s="1" t="s">
        <v>13550</v>
      </c>
      <c r="F6135" s="1" t="str">
        <f>IFERROR(__xludf.DUMMYFUNCTION("GOOGLETRANSLATE(C6135,""fr"",""en"")"),"#VALUE!")</f>
        <v>#VALUE!</v>
      </c>
    </row>
    <row r="6136" ht="15.75" customHeight="1">
      <c r="A6136" s="1" t="s">
        <v>807</v>
      </c>
      <c r="B6136" s="1" t="s">
        <v>13654</v>
      </c>
      <c r="C6136" s="1" t="s">
        <v>13655</v>
      </c>
      <c r="D6136" s="1" t="s">
        <v>13549</v>
      </c>
      <c r="E6136" s="1" t="s">
        <v>13550</v>
      </c>
      <c r="F6136" s="1" t="str">
        <f>IFERROR(__xludf.DUMMYFUNCTION("GOOGLETRANSLATE(C6136,""fr"",""en"")"),"#VALUE!")</f>
        <v>#VALUE!</v>
      </c>
    </row>
    <row r="6137" ht="15.75" customHeight="1">
      <c r="A6137" s="1" t="s">
        <v>818</v>
      </c>
      <c r="B6137" s="1" t="s">
        <v>13656</v>
      </c>
      <c r="C6137" s="1" t="s">
        <v>13657</v>
      </c>
      <c r="D6137" s="1" t="s">
        <v>13549</v>
      </c>
      <c r="E6137" s="1" t="s">
        <v>13550</v>
      </c>
      <c r="F6137" s="1" t="str">
        <f>IFERROR(__xludf.DUMMYFUNCTION("GOOGLETRANSLATE(C6137,""fr"",""en"")"),"#VALUE!")</f>
        <v>#VALUE!</v>
      </c>
    </row>
    <row r="6138" ht="15.75" customHeight="1">
      <c r="A6138" s="1" t="s">
        <v>818</v>
      </c>
      <c r="B6138" s="1" t="s">
        <v>13658</v>
      </c>
      <c r="C6138" s="1" t="s">
        <v>13659</v>
      </c>
      <c r="D6138" s="1" t="s">
        <v>13549</v>
      </c>
      <c r="E6138" s="1" t="s">
        <v>13550</v>
      </c>
      <c r="F6138" s="1" t="str">
        <f>IFERROR(__xludf.DUMMYFUNCTION("GOOGLETRANSLATE(C6138,""fr"",""en"")"),"#VALUE!")</f>
        <v>#VALUE!</v>
      </c>
    </row>
    <row r="6139" ht="15.75" customHeight="1">
      <c r="A6139" s="1" t="s">
        <v>835</v>
      </c>
      <c r="B6139" s="1" t="s">
        <v>13660</v>
      </c>
      <c r="C6139" s="1" t="s">
        <v>13661</v>
      </c>
      <c r="D6139" s="1" t="s">
        <v>13549</v>
      </c>
      <c r="E6139" s="1" t="s">
        <v>13550</v>
      </c>
      <c r="F6139" s="1" t="str">
        <f>IFERROR(__xludf.DUMMYFUNCTION("GOOGLETRANSLATE(C6139,""fr"",""en"")"),"#VALUE!")</f>
        <v>#VALUE!</v>
      </c>
    </row>
    <row r="6140" ht="15.75" customHeight="1">
      <c r="A6140" s="1" t="s">
        <v>840</v>
      </c>
      <c r="B6140" s="1" t="s">
        <v>13662</v>
      </c>
      <c r="C6140" s="1" t="s">
        <v>13663</v>
      </c>
      <c r="D6140" s="1" t="s">
        <v>13549</v>
      </c>
      <c r="E6140" s="1" t="s">
        <v>13550</v>
      </c>
      <c r="F6140" s="1" t="str">
        <f>IFERROR(__xludf.DUMMYFUNCTION("GOOGLETRANSLATE(C6140,""fr"",""en"")"),"#VALUE!")</f>
        <v>#VALUE!</v>
      </c>
    </row>
    <row r="6141" ht="15.75" customHeight="1">
      <c r="A6141" s="1" t="s">
        <v>840</v>
      </c>
      <c r="B6141" s="1" t="s">
        <v>13664</v>
      </c>
      <c r="C6141" s="1" t="s">
        <v>13665</v>
      </c>
      <c r="D6141" s="1" t="s">
        <v>13549</v>
      </c>
      <c r="E6141" s="1" t="s">
        <v>13550</v>
      </c>
      <c r="F6141" s="1" t="str">
        <f>IFERROR(__xludf.DUMMYFUNCTION("GOOGLETRANSLATE(C6141,""fr"",""en"")"),"#VALUE!")</f>
        <v>#VALUE!</v>
      </c>
    </row>
    <row r="6142" ht="15.75" customHeight="1">
      <c r="A6142" s="1" t="s">
        <v>847</v>
      </c>
      <c r="B6142" s="1" t="s">
        <v>13666</v>
      </c>
      <c r="C6142" s="1" t="s">
        <v>13667</v>
      </c>
      <c r="D6142" s="1" t="s">
        <v>13549</v>
      </c>
      <c r="E6142" s="1" t="s">
        <v>13550</v>
      </c>
      <c r="F6142" s="1" t="str">
        <f>IFERROR(__xludf.DUMMYFUNCTION("GOOGLETRANSLATE(C6142,""fr"",""en"")"),"#VALUE!")</f>
        <v>#VALUE!</v>
      </c>
    </row>
    <row r="6143" ht="15.75" customHeight="1">
      <c r="A6143" s="1" t="s">
        <v>856</v>
      </c>
      <c r="B6143" s="1" t="s">
        <v>13668</v>
      </c>
      <c r="C6143" s="1" t="s">
        <v>13669</v>
      </c>
      <c r="D6143" s="1" t="s">
        <v>13549</v>
      </c>
      <c r="E6143" s="1" t="s">
        <v>13550</v>
      </c>
      <c r="F6143" s="1" t="str">
        <f>IFERROR(__xludf.DUMMYFUNCTION("GOOGLETRANSLATE(C6143,""fr"",""en"")"),"#VALUE!")</f>
        <v>#VALUE!</v>
      </c>
    </row>
    <row r="6144" ht="15.75" customHeight="1">
      <c r="A6144" s="1" t="s">
        <v>856</v>
      </c>
      <c r="B6144" s="1" t="s">
        <v>13670</v>
      </c>
      <c r="C6144" s="1" t="s">
        <v>13671</v>
      </c>
      <c r="D6144" s="1" t="s">
        <v>13549</v>
      </c>
      <c r="E6144" s="1" t="s">
        <v>13550</v>
      </c>
      <c r="F6144" s="1" t="str">
        <f>IFERROR(__xludf.DUMMYFUNCTION("GOOGLETRANSLATE(C6144,""fr"",""en"")"),"#VALUE!")</f>
        <v>#VALUE!</v>
      </c>
    </row>
    <row r="6145" ht="15.75" customHeight="1">
      <c r="A6145" s="1" t="s">
        <v>856</v>
      </c>
      <c r="B6145" s="1" t="s">
        <v>13672</v>
      </c>
      <c r="C6145" s="1" t="s">
        <v>13673</v>
      </c>
      <c r="D6145" s="1" t="s">
        <v>13549</v>
      </c>
      <c r="E6145" s="1" t="s">
        <v>13550</v>
      </c>
      <c r="F6145" s="1" t="str">
        <f>IFERROR(__xludf.DUMMYFUNCTION("GOOGLETRANSLATE(C6145,""fr"",""en"")"),"#VALUE!")</f>
        <v>#VALUE!</v>
      </c>
    </row>
    <row r="6146" ht="15.75" customHeight="1">
      <c r="A6146" s="1" t="s">
        <v>856</v>
      </c>
      <c r="B6146" s="1" t="s">
        <v>13674</v>
      </c>
      <c r="C6146" s="1" t="s">
        <v>13675</v>
      </c>
      <c r="D6146" s="1" t="s">
        <v>13549</v>
      </c>
      <c r="E6146" s="1" t="s">
        <v>13550</v>
      </c>
      <c r="F6146" s="1" t="str">
        <f>IFERROR(__xludf.DUMMYFUNCTION("GOOGLETRANSLATE(C6146,""fr"",""en"")"),"#VALUE!")</f>
        <v>#VALUE!</v>
      </c>
    </row>
    <row r="6147" ht="15.75" customHeight="1">
      <c r="A6147" s="1" t="s">
        <v>856</v>
      </c>
      <c r="B6147" s="1" t="s">
        <v>13676</v>
      </c>
      <c r="C6147" s="1" t="s">
        <v>13677</v>
      </c>
      <c r="D6147" s="1" t="s">
        <v>13549</v>
      </c>
      <c r="E6147" s="1" t="s">
        <v>13550</v>
      </c>
      <c r="F6147" s="1" t="str">
        <f>IFERROR(__xludf.DUMMYFUNCTION("GOOGLETRANSLATE(C6147,""fr"",""en"")"),"#VALUE!")</f>
        <v>#VALUE!</v>
      </c>
    </row>
    <row r="6148" ht="15.75" customHeight="1">
      <c r="A6148" s="1" t="s">
        <v>856</v>
      </c>
      <c r="B6148" s="1" t="s">
        <v>13678</v>
      </c>
      <c r="C6148" s="1" t="s">
        <v>13679</v>
      </c>
      <c r="D6148" s="1" t="s">
        <v>13549</v>
      </c>
      <c r="E6148" s="1" t="s">
        <v>13550</v>
      </c>
      <c r="F6148" s="1" t="str">
        <f>IFERROR(__xludf.DUMMYFUNCTION("GOOGLETRANSLATE(C6148,""fr"",""en"")"),"#VALUE!")</f>
        <v>#VALUE!</v>
      </c>
    </row>
    <row r="6149" ht="15.75" customHeight="1">
      <c r="A6149" s="1" t="s">
        <v>865</v>
      </c>
      <c r="B6149" s="1" t="s">
        <v>13680</v>
      </c>
      <c r="C6149" s="1" t="s">
        <v>13681</v>
      </c>
      <c r="D6149" s="1" t="s">
        <v>13549</v>
      </c>
      <c r="E6149" s="1" t="s">
        <v>13550</v>
      </c>
      <c r="F6149" s="1" t="str">
        <f>IFERROR(__xludf.DUMMYFUNCTION("GOOGLETRANSLATE(C6149,""fr"",""en"")"),"#VALUE!")</f>
        <v>#VALUE!</v>
      </c>
    </row>
    <row r="6150" ht="15.75" customHeight="1">
      <c r="A6150" s="1" t="s">
        <v>865</v>
      </c>
      <c r="B6150" s="1" t="s">
        <v>13682</v>
      </c>
      <c r="C6150" s="1" t="s">
        <v>13683</v>
      </c>
      <c r="D6150" s="1" t="s">
        <v>13549</v>
      </c>
      <c r="E6150" s="1" t="s">
        <v>13550</v>
      </c>
      <c r="F6150" s="1" t="str">
        <f>IFERROR(__xludf.DUMMYFUNCTION("GOOGLETRANSLATE(C6150,""fr"",""en"")"),"#VALUE!")</f>
        <v>#VALUE!</v>
      </c>
    </row>
    <row r="6151" ht="15.75" customHeight="1">
      <c r="A6151" s="1" t="s">
        <v>892</v>
      </c>
      <c r="B6151" s="1" t="s">
        <v>13684</v>
      </c>
      <c r="C6151" s="1" t="s">
        <v>13685</v>
      </c>
      <c r="D6151" s="1" t="s">
        <v>13549</v>
      </c>
      <c r="E6151" s="1" t="s">
        <v>13550</v>
      </c>
      <c r="F6151" s="1" t="str">
        <f>IFERROR(__xludf.DUMMYFUNCTION("GOOGLETRANSLATE(C6151,""fr"",""en"")"),"#VALUE!")</f>
        <v>#VALUE!</v>
      </c>
    </row>
    <row r="6152" ht="15.75" customHeight="1">
      <c r="A6152" s="1" t="s">
        <v>892</v>
      </c>
      <c r="B6152" s="1" t="s">
        <v>13686</v>
      </c>
      <c r="C6152" s="1" t="s">
        <v>13687</v>
      </c>
      <c r="D6152" s="1" t="s">
        <v>13549</v>
      </c>
      <c r="E6152" s="1" t="s">
        <v>13550</v>
      </c>
      <c r="F6152" s="1" t="str">
        <f>IFERROR(__xludf.DUMMYFUNCTION("GOOGLETRANSLATE(C6152,""fr"",""en"")"),"#VALUE!")</f>
        <v>#VALUE!</v>
      </c>
    </row>
    <row r="6153" ht="15.75" customHeight="1">
      <c r="A6153" s="1" t="s">
        <v>903</v>
      </c>
      <c r="B6153" s="1" t="s">
        <v>13688</v>
      </c>
      <c r="C6153" s="1" t="s">
        <v>13689</v>
      </c>
      <c r="D6153" s="1" t="s">
        <v>13549</v>
      </c>
      <c r="E6153" s="1" t="s">
        <v>13550</v>
      </c>
      <c r="F6153" s="1" t="str">
        <f>IFERROR(__xludf.DUMMYFUNCTION("GOOGLETRANSLATE(C6153,""fr"",""en"")"),"#VALUE!")</f>
        <v>#VALUE!</v>
      </c>
    </row>
    <row r="6154" ht="15.75" customHeight="1">
      <c r="A6154" s="1" t="s">
        <v>903</v>
      </c>
      <c r="B6154" s="1" t="s">
        <v>13690</v>
      </c>
      <c r="C6154" s="1" t="s">
        <v>13691</v>
      </c>
      <c r="D6154" s="1" t="s">
        <v>13549</v>
      </c>
      <c r="E6154" s="1" t="s">
        <v>13550</v>
      </c>
      <c r="F6154" s="1" t="str">
        <f>IFERROR(__xludf.DUMMYFUNCTION("GOOGLETRANSLATE(C6154,""fr"",""en"")"),"#VALUE!")</f>
        <v>#VALUE!</v>
      </c>
    </row>
    <row r="6155" ht="15.75" customHeight="1">
      <c r="A6155" s="1" t="s">
        <v>903</v>
      </c>
      <c r="B6155" s="1" t="s">
        <v>13692</v>
      </c>
      <c r="C6155" s="1" t="s">
        <v>13693</v>
      </c>
      <c r="D6155" s="1" t="s">
        <v>13549</v>
      </c>
      <c r="E6155" s="1" t="s">
        <v>13550</v>
      </c>
      <c r="F6155" s="1" t="str">
        <f>IFERROR(__xludf.DUMMYFUNCTION("GOOGLETRANSLATE(C6155,""fr"",""en"")"),"#VALUE!")</f>
        <v>#VALUE!</v>
      </c>
    </row>
    <row r="6156" ht="15.75" customHeight="1">
      <c r="A6156" s="1" t="s">
        <v>927</v>
      </c>
      <c r="B6156" s="1" t="s">
        <v>13694</v>
      </c>
      <c r="C6156" s="1" t="s">
        <v>13695</v>
      </c>
      <c r="D6156" s="1" t="s">
        <v>13549</v>
      </c>
      <c r="E6156" s="1" t="s">
        <v>13550</v>
      </c>
      <c r="F6156" s="1" t="str">
        <f>IFERROR(__xludf.DUMMYFUNCTION("GOOGLETRANSLATE(C6156,""fr"",""en"")"),"#VALUE!")</f>
        <v>#VALUE!</v>
      </c>
    </row>
    <row r="6157" ht="15.75" customHeight="1">
      <c r="A6157" s="1" t="s">
        <v>927</v>
      </c>
      <c r="B6157" s="1" t="s">
        <v>13696</v>
      </c>
      <c r="C6157" s="1" t="s">
        <v>13697</v>
      </c>
      <c r="D6157" s="1" t="s">
        <v>13549</v>
      </c>
      <c r="E6157" s="1" t="s">
        <v>13550</v>
      </c>
      <c r="F6157" s="1" t="str">
        <f>IFERROR(__xludf.DUMMYFUNCTION("GOOGLETRANSLATE(C6157,""fr"",""en"")"),"#VALUE!")</f>
        <v>#VALUE!</v>
      </c>
    </row>
    <row r="6158" ht="15.75" customHeight="1">
      <c r="A6158" s="1" t="s">
        <v>938</v>
      </c>
      <c r="B6158" s="1" t="s">
        <v>13698</v>
      </c>
      <c r="C6158" s="1" t="s">
        <v>13699</v>
      </c>
      <c r="D6158" s="1" t="s">
        <v>13549</v>
      </c>
      <c r="E6158" s="1" t="s">
        <v>13550</v>
      </c>
      <c r="F6158" s="1" t="str">
        <f>IFERROR(__xludf.DUMMYFUNCTION("GOOGLETRANSLATE(C6158,""fr"",""en"")"),"#VALUE!")</f>
        <v>#VALUE!</v>
      </c>
    </row>
    <row r="6159" ht="15.75" customHeight="1">
      <c r="A6159" s="1" t="s">
        <v>938</v>
      </c>
      <c r="B6159" s="1" t="s">
        <v>13700</v>
      </c>
      <c r="C6159" s="1" t="s">
        <v>13701</v>
      </c>
      <c r="D6159" s="1" t="s">
        <v>13549</v>
      </c>
      <c r="E6159" s="1" t="s">
        <v>13550</v>
      </c>
      <c r="F6159" s="1" t="str">
        <f>IFERROR(__xludf.DUMMYFUNCTION("GOOGLETRANSLATE(C6159,""fr"",""en"")"),"#VALUE!")</f>
        <v>#VALUE!</v>
      </c>
    </row>
    <row r="6160" ht="15.75" customHeight="1">
      <c r="A6160" s="1" t="s">
        <v>938</v>
      </c>
      <c r="B6160" s="1" t="s">
        <v>13702</v>
      </c>
      <c r="C6160" s="1" t="s">
        <v>13703</v>
      </c>
      <c r="D6160" s="1" t="s">
        <v>13549</v>
      </c>
      <c r="E6160" s="1" t="s">
        <v>13550</v>
      </c>
      <c r="F6160" s="1" t="str">
        <f>IFERROR(__xludf.DUMMYFUNCTION("GOOGLETRANSLATE(C6160,""fr"",""en"")"),"#VALUE!")</f>
        <v>#VALUE!</v>
      </c>
    </row>
    <row r="6161" ht="15.75" customHeight="1">
      <c r="A6161" s="1" t="s">
        <v>961</v>
      </c>
      <c r="B6161" s="1" t="s">
        <v>13704</v>
      </c>
      <c r="C6161" s="1" t="s">
        <v>13705</v>
      </c>
      <c r="D6161" s="1" t="s">
        <v>13549</v>
      </c>
      <c r="E6161" s="1" t="s">
        <v>13550</v>
      </c>
      <c r="F6161" s="1" t="str">
        <f>IFERROR(__xludf.DUMMYFUNCTION("GOOGLETRANSLATE(C6161,""fr"",""en"")"),"#VALUE!")</f>
        <v>#VALUE!</v>
      </c>
    </row>
    <row r="6162" ht="15.75" customHeight="1">
      <c r="A6162" s="1" t="s">
        <v>961</v>
      </c>
      <c r="B6162" s="1" t="s">
        <v>13706</v>
      </c>
      <c r="C6162" s="1" t="s">
        <v>13707</v>
      </c>
      <c r="D6162" s="1" t="s">
        <v>13549</v>
      </c>
      <c r="E6162" s="1" t="s">
        <v>13550</v>
      </c>
      <c r="F6162" s="1" t="str">
        <f>IFERROR(__xludf.DUMMYFUNCTION("GOOGLETRANSLATE(C6162,""fr"",""en"")"),"#VALUE!")</f>
        <v>#VALUE!</v>
      </c>
    </row>
    <row r="6163" ht="15.75" customHeight="1">
      <c r="A6163" s="1" t="s">
        <v>961</v>
      </c>
      <c r="B6163" s="1" t="s">
        <v>13708</v>
      </c>
      <c r="C6163" s="1" t="s">
        <v>13709</v>
      </c>
      <c r="D6163" s="1" t="s">
        <v>13549</v>
      </c>
      <c r="E6163" s="1" t="s">
        <v>13550</v>
      </c>
      <c r="F6163" s="1" t="str">
        <f>IFERROR(__xludf.DUMMYFUNCTION("GOOGLETRANSLATE(C6163,""fr"",""en"")"),"#VALUE!")</f>
        <v>#VALUE!</v>
      </c>
    </row>
    <row r="6164" ht="15.75" customHeight="1">
      <c r="A6164" s="1" t="s">
        <v>976</v>
      </c>
      <c r="B6164" s="1" t="s">
        <v>13710</v>
      </c>
      <c r="C6164" s="1" t="s">
        <v>13711</v>
      </c>
      <c r="D6164" s="1" t="s">
        <v>13549</v>
      </c>
      <c r="E6164" s="1" t="s">
        <v>13550</v>
      </c>
      <c r="F6164" s="1" t="str">
        <f>IFERROR(__xludf.DUMMYFUNCTION("GOOGLETRANSLATE(C6164,""fr"",""en"")"),"#VALUE!")</f>
        <v>#VALUE!</v>
      </c>
    </row>
    <row r="6165" ht="15.75" customHeight="1">
      <c r="A6165" s="1" t="s">
        <v>993</v>
      </c>
      <c r="B6165" s="1" t="s">
        <v>13712</v>
      </c>
      <c r="C6165" s="1" t="s">
        <v>13713</v>
      </c>
      <c r="D6165" s="1" t="s">
        <v>13549</v>
      </c>
      <c r="E6165" s="1" t="s">
        <v>13550</v>
      </c>
      <c r="F6165" s="1" t="str">
        <f>IFERROR(__xludf.DUMMYFUNCTION("GOOGLETRANSLATE(C6165,""fr"",""en"")"),"#VALUE!")</f>
        <v>#VALUE!</v>
      </c>
    </row>
    <row r="6166" ht="15.75" customHeight="1">
      <c r="A6166" s="1" t="s">
        <v>993</v>
      </c>
      <c r="B6166" s="1" t="s">
        <v>13714</v>
      </c>
      <c r="C6166" s="1" t="s">
        <v>13715</v>
      </c>
      <c r="D6166" s="1" t="s">
        <v>13549</v>
      </c>
      <c r="E6166" s="1" t="s">
        <v>13550</v>
      </c>
      <c r="F6166" s="1" t="str">
        <f>IFERROR(__xludf.DUMMYFUNCTION("GOOGLETRANSLATE(C6166,""fr"",""en"")"),"#VALUE!")</f>
        <v>#VALUE!</v>
      </c>
    </row>
    <row r="6167" ht="15.75" customHeight="1">
      <c r="A6167" s="1" t="s">
        <v>993</v>
      </c>
      <c r="B6167" s="1" t="s">
        <v>13716</v>
      </c>
      <c r="C6167" s="1" t="s">
        <v>13717</v>
      </c>
      <c r="D6167" s="1" t="s">
        <v>13549</v>
      </c>
      <c r="E6167" s="1" t="s">
        <v>13550</v>
      </c>
      <c r="F6167" s="1" t="str">
        <f>IFERROR(__xludf.DUMMYFUNCTION("GOOGLETRANSLATE(C6167,""fr"",""en"")"),"#VALUE!")</f>
        <v>#VALUE!</v>
      </c>
    </row>
    <row r="6168" ht="15.75" customHeight="1">
      <c r="A6168" s="1" t="s">
        <v>993</v>
      </c>
      <c r="B6168" s="1" t="s">
        <v>13718</v>
      </c>
      <c r="C6168" s="1" t="s">
        <v>13719</v>
      </c>
      <c r="D6168" s="1" t="s">
        <v>13549</v>
      </c>
      <c r="E6168" s="1" t="s">
        <v>13550</v>
      </c>
      <c r="F6168" s="1" t="str">
        <f>IFERROR(__xludf.DUMMYFUNCTION("GOOGLETRANSLATE(C6168,""fr"",""en"")"),"#VALUE!")</f>
        <v>#VALUE!</v>
      </c>
    </row>
    <row r="6169" ht="15.75" customHeight="1">
      <c r="A6169" s="1" t="s">
        <v>1006</v>
      </c>
      <c r="B6169" s="1" t="s">
        <v>13720</v>
      </c>
      <c r="C6169" s="1" t="s">
        <v>13721</v>
      </c>
      <c r="D6169" s="1" t="s">
        <v>13549</v>
      </c>
      <c r="E6169" s="1" t="s">
        <v>13550</v>
      </c>
      <c r="F6169" s="1" t="str">
        <f>IFERROR(__xludf.DUMMYFUNCTION("GOOGLETRANSLATE(C6169,""fr"",""en"")"),"#VALUE!")</f>
        <v>#VALUE!</v>
      </c>
    </row>
    <row r="6170" ht="15.75" customHeight="1">
      <c r="A6170" s="1" t="s">
        <v>1017</v>
      </c>
      <c r="B6170" s="1" t="s">
        <v>13722</v>
      </c>
      <c r="C6170" s="1" t="s">
        <v>13723</v>
      </c>
      <c r="D6170" s="1" t="s">
        <v>13549</v>
      </c>
      <c r="E6170" s="1" t="s">
        <v>13550</v>
      </c>
      <c r="F6170" s="1" t="str">
        <f>IFERROR(__xludf.DUMMYFUNCTION("GOOGLETRANSLATE(C6170,""fr"",""en"")"),"#VALUE!")</f>
        <v>#VALUE!</v>
      </c>
    </row>
    <row r="6171" ht="15.75" customHeight="1">
      <c r="A6171" s="1" t="s">
        <v>1017</v>
      </c>
      <c r="B6171" s="1" t="s">
        <v>13724</v>
      </c>
      <c r="C6171" s="1" t="s">
        <v>13725</v>
      </c>
      <c r="D6171" s="1" t="s">
        <v>13549</v>
      </c>
      <c r="E6171" s="1" t="s">
        <v>13550</v>
      </c>
      <c r="F6171" s="1" t="str">
        <f>IFERROR(__xludf.DUMMYFUNCTION("GOOGLETRANSLATE(C6171,""fr"",""en"")"),"#VALUE!")</f>
        <v>#VALUE!</v>
      </c>
    </row>
    <row r="6172" ht="15.75" customHeight="1">
      <c r="A6172" s="1" t="s">
        <v>1048</v>
      </c>
      <c r="B6172" s="1" t="s">
        <v>13726</v>
      </c>
      <c r="C6172" s="1" t="s">
        <v>13727</v>
      </c>
      <c r="D6172" s="1" t="s">
        <v>13549</v>
      </c>
      <c r="E6172" s="1" t="s">
        <v>13550</v>
      </c>
      <c r="F6172" s="1" t="str">
        <f>IFERROR(__xludf.DUMMYFUNCTION("GOOGLETRANSLATE(C6172,""fr"",""en"")"),"#VALUE!")</f>
        <v>#VALUE!</v>
      </c>
    </row>
    <row r="6173" ht="15.75" customHeight="1">
      <c r="A6173" s="1" t="s">
        <v>1048</v>
      </c>
      <c r="B6173" s="1" t="s">
        <v>13728</v>
      </c>
      <c r="C6173" s="1" t="s">
        <v>13729</v>
      </c>
      <c r="D6173" s="1" t="s">
        <v>13549</v>
      </c>
      <c r="E6173" s="1" t="s">
        <v>13550</v>
      </c>
      <c r="F6173" s="1" t="str">
        <f>IFERROR(__xludf.DUMMYFUNCTION("GOOGLETRANSLATE(C6173,""fr"",""en"")"),"#VALUE!")</f>
        <v>#VALUE!</v>
      </c>
    </row>
    <row r="6174" ht="15.75" customHeight="1">
      <c r="A6174" s="1" t="s">
        <v>1063</v>
      </c>
      <c r="B6174" s="1" t="s">
        <v>13730</v>
      </c>
      <c r="C6174" s="1" t="s">
        <v>13731</v>
      </c>
      <c r="D6174" s="1" t="s">
        <v>13549</v>
      </c>
      <c r="E6174" s="1" t="s">
        <v>13550</v>
      </c>
      <c r="F6174" s="1" t="str">
        <f>IFERROR(__xludf.DUMMYFUNCTION("GOOGLETRANSLATE(C6174,""fr"",""en"")"),"#VALUE!")</f>
        <v>#VALUE!</v>
      </c>
    </row>
    <row r="6175" ht="15.75" customHeight="1">
      <c r="A6175" s="1" t="s">
        <v>1063</v>
      </c>
      <c r="B6175" s="1" t="s">
        <v>13732</v>
      </c>
      <c r="C6175" s="1" t="s">
        <v>13733</v>
      </c>
      <c r="D6175" s="1" t="s">
        <v>13549</v>
      </c>
      <c r="E6175" s="1" t="s">
        <v>13550</v>
      </c>
      <c r="F6175" s="1" t="str">
        <f>IFERROR(__xludf.DUMMYFUNCTION("GOOGLETRANSLATE(C6175,""fr"",""en"")"),"#VALUE!")</f>
        <v>#VALUE!</v>
      </c>
    </row>
    <row r="6176" ht="15.75" customHeight="1">
      <c r="A6176" s="1" t="s">
        <v>1063</v>
      </c>
      <c r="B6176" s="1" t="s">
        <v>13734</v>
      </c>
      <c r="C6176" s="1" t="s">
        <v>13735</v>
      </c>
      <c r="D6176" s="1" t="s">
        <v>13549</v>
      </c>
      <c r="E6176" s="1" t="s">
        <v>13550</v>
      </c>
      <c r="F6176" s="1" t="str">
        <f>IFERROR(__xludf.DUMMYFUNCTION("GOOGLETRANSLATE(C6176,""fr"",""en"")"),"#VALUE!")</f>
        <v>#VALUE!</v>
      </c>
    </row>
    <row r="6177" ht="15.75" customHeight="1">
      <c r="A6177" s="1" t="s">
        <v>1084</v>
      </c>
      <c r="B6177" s="1" t="s">
        <v>13736</v>
      </c>
      <c r="C6177" s="1" t="s">
        <v>13737</v>
      </c>
      <c r="D6177" s="1" t="s">
        <v>13549</v>
      </c>
      <c r="E6177" s="1" t="s">
        <v>13550</v>
      </c>
      <c r="F6177" s="1" t="str">
        <f>IFERROR(__xludf.DUMMYFUNCTION("GOOGLETRANSLATE(C6177,""fr"",""en"")"),"#VALUE!")</f>
        <v>#VALUE!</v>
      </c>
    </row>
    <row r="6178" ht="15.75" customHeight="1">
      <c r="A6178" s="1" t="s">
        <v>1084</v>
      </c>
      <c r="B6178" s="1" t="s">
        <v>13738</v>
      </c>
      <c r="C6178" s="1" t="s">
        <v>13739</v>
      </c>
      <c r="D6178" s="1" t="s">
        <v>13549</v>
      </c>
      <c r="E6178" s="1" t="s">
        <v>13550</v>
      </c>
      <c r="F6178" s="1" t="str">
        <f>IFERROR(__xludf.DUMMYFUNCTION("GOOGLETRANSLATE(C6178,""fr"",""en"")"),"#VALUE!")</f>
        <v>#VALUE!</v>
      </c>
    </row>
    <row r="6179" ht="15.75" customHeight="1">
      <c r="A6179" s="1" t="s">
        <v>1084</v>
      </c>
      <c r="B6179" s="1" t="s">
        <v>13740</v>
      </c>
      <c r="C6179" s="1" t="s">
        <v>13741</v>
      </c>
      <c r="D6179" s="1" t="s">
        <v>13549</v>
      </c>
      <c r="E6179" s="1" t="s">
        <v>13550</v>
      </c>
      <c r="F6179" s="1" t="str">
        <f>IFERROR(__xludf.DUMMYFUNCTION("GOOGLETRANSLATE(C6179,""fr"",""en"")"),"#VALUE!")</f>
        <v>#VALUE!</v>
      </c>
    </row>
    <row r="6180" ht="15.75" customHeight="1">
      <c r="A6180" s="1" t="s">
        <v>1095</v>
      </c>
      <c r="B6180" s="1" t="s">
        <v>13742</v>
      </c>
      <c r="C6180" s="1" t="s">
        <v>13743</v>
      </c>
      <c r="D6180" s="1" t="s">
        <v>13549</v>
      </c>
      <c r="E6180" s="1" t="s">
        <v>13550</v>
      </c>
      <c r="F6180" s="1" t="str">
        <f>IFERROR(__xludf.DUMMYFUNCTION("GOOGLETRANSLATE(C6180,""fr"",""en"")"),"#VALUE!")</f>
        <v>#VALUE!</v>
      </c>
    </row>
    <row r="6181" ht="15.75" customHeight="1">
      <c r="A6181" s="1" t="s">
        <v>1107</v>
      </c>
      <c r="B6181" s="1" t="s">
        <v>13744</v>
      </c>
      <c r="C6181" s="1" t="s">
        <v>13745</v>
      </c>
      <c r="D6181" s="1" t="s">
        <v>13549</v>
      </c>
      <c r="E6181" s="1" t="s">
        <v>13550</v>
      </c>
      <c r="F6181" s="1" t="str">
        <f>IFERROR(__xludf.DUMMYFUNCTION("GOOGLETRANSLATE(C6181,""fr"",""en"")"),"#VALUE!")</f>
        <v>#VALUE!</v>
      </c>
    </row>
    <row r="6182" ht="15.75" customHeight="1">
      <c r="A6182" s="1" t="s">
        <v>1107</v>
      </c>
      <c r="B6182" s="1" t="s">
        <v>13746</v>
      </c>
      <c r="C6182" s="1" t="s">
        <v>13747</v>
      </c>
      <c r="D6182" s="1" t="s">
        <v>13549</v>
      </c>
      <c r="E6182" s="1" t="s">
        <v>13550</v>
      </c>
      <c r="F6182" s="1" t="str">
        <f>IFERROR(__xludf.DUMMYFUNCTION("GOOGLETRANSLATE(C6182,""fr"",""en"")"),"#VALUE!")</f>
        <v>#VALUE!</v>
      </c>
    </row>
    <row r="6183" ht="15.75" customHeight="1">
      <c r="A6183" s="1" t="s">
        <v>1107</v>
      </c>
      <c r="B6183" s="1" t="s">
        <v>13748</v>
      </c>
      <c r="C6183" s="1" t="s">
        <v>13749</v>
      </c>
      <c r="D6183" s="1" t="s">
        <v>13549</v>
      </c>
      <c r="E6183" s="1" t="s">
        <v>13550</v>
      </c>
      <c r="F6183" s="1" t="str">
        <f>IFERROR(__xludf.DUMMYFUNCTION("GOOGLETRANSLATE(C6183,""fr"",""en"")"),"#VALUE!")</f>
        <v>#VALUE!</v>
      </c>
    </row>
    <row r="6184" ht="15.75" customHeight="1">
      <c r="A6184" s="1" t="s">
        <v>1116</v>
      </c>
      <c r="B6184" s="1" t="s">
        <v>13750</v>
      </c>
      <c r="C6184" s="1" t="s">
        <v>13751</v>
      </c>
      <c r="D6184" s="1" t="s">
        <v>13549</v>
      </c>
      <c r="E6184" s="1" t="s">
        <v>13550</v>
      </c>
      <c r="F6184" s="1" t="str">
        <f>IFERROR(__xludf.DUMMYFUNCTION("GOOGLETRANSLATE(C6184,""fr"",""en"")"),"#VALUE!")</f>
        <v>#VALUE!</v>
      </c>
    </row>
    <row r="6185" ht="15.75" customHeight="1">
      <c r="A6185" s="1" t="s">
        <v>1116</v>
      </c>
      <c r="B6185" s="1" t="s">
        <v>13752</v>
      </c>
      <c r="C6185" s="1" t="s">
        <v>13753</v>
      </c>
      <c r="D6185" s="1" t="s">
        <v>13549</v>
      </c>
      <c r="E6185" s="1" t="s">
        <v>13550</v>
      </c>
      <c r="F6185" s="1" t="str">
        <f>IFERROR(__xludf.DUMMYFUNCTION("GOOGLETRANSLATE(C6185,""fr"",""en"")"),"#VALUE!")</f>
        <v>#VALUE!</v>
      </c>
    </row>
    <row r="6186" ht="15.75" customHeight="1">
      <c r="A6186" s="1" t="s">
        <v>1116</v>
      </c>
      <c r="B6186" s="1" t="s">
        <v>13754</v>
      </c>
      <c r="C6186" s="1" t="s">
        <v>13755</v>
      </c>
      <c r="D6186" s="1" t="s">
        <v>13549</v>
      </c>
      <c r="E6186" s="1" t="s">
        <v>13550</v>
      </c>
      <c r="F6186" s="1" t="str">
        <f>IFERROR(__xludf.DUMMYFUNCTION("GOOGLETRANSLATE(C6186,""fr"",""en"")"),"#VALUE!")</f>
        <v>#VALUE!</v>
      </c>
    </row>
    <row r="6187" ht="15.75" customHeight="1">
      <c r="A6187" s="1" t="s">
        <v>1125</v>
      </c>
      <c r="B6187" s="1" t="s">
        <v>13756</v>
      </c>
      <c r="C6187" s="1" t="s">
        <v>13757</v>
      </c>
      <c r="D6187" s="1" t="s">
        <v>13549</v>
      </c>
      <c r="E6187" s="1" t="s">
        <v>13550</v>
      </c>
      <c r="F6187" s="1" t="str">
        <f>IFERROR(__xludf.DUMMYFUNCTION("GOOGLETRANSLATE(C6187,""fr"",""en"")"),"#VALUE!")</f>
        <v>#VALUE!</v>
      </c>
    </row>
    <row r="6188" ht="15.75" customHeight="1">
      <c r="A6188" s="1" t="s">
        <v>1136</v>
      </c>
      <c r="B6188" s="1" t="s">
        <v>13758</v>
      </c>
      <c r="C6188" s="1" t="s">
        <v>13759</v>
      </c>
      <c r="D6188" s="1" t="s">
        <v>13549</v>
      </c>
      <c r="E6188" s="1" t="s">
        <v>13550</v>
      </c>
      <c r="F6188" s="1" t="str">
        <f>IFERROR(__xludf.DUMMYFUNCTION("GOOGLETRANSLATE(C6188,""fr"",""en"")"),"#VALUE!")</f>
        <v>#VALUE!</v>
      </c>
    </row>
    <row r="6189" ht="15.75" customHeight="1">
      <c r="A6189" s="1" t="s">
        <v>1136</v>
      </c>
      <c r="B6189" s="1" t="s">
        <v>13760</v>
      </c>
      <c r="C6189" s="1" t="s">
        <v>13761</v>
      </c>
      <c r="D6189" s="1" t="s">
        <v>13549</v>
      </c>
      <c r="E6189" s="1" t="s">
        <v>13550</v>
      </c>
      <c r="F6189" s="1" t="str">
        <f>IFERROR(__xludf.DUMMYFUNCTION("GOOGLETRANSLATE(C6189,""fr"",""en"")"),"#VALUE!")</f>
        <v>#VALUE!</v>
      </c>
    </row>
    <row r="6190" ht="15.75" customHeight="1">
      <c r="A6190" s="1" t="s">
        <v>1136</v>
      </c>
      <c r="B6190" s="1" t="s">
        <v>13762</v>
      </c>
      <c r="C6190" s="1" t="s">
        <v>13763</v>
      </c>
      <c r="D6190" s="1" t="s">
        <v>13549</v>
      </c>
      <c r="E6190" s="1" t="s">
        <v>13550</v>
      </c>
      <c r="F6190" s="1" t="str">
        <f>IFERROR(__xludf.DUMMYFUNCTION("GOOGLETRANSLATE(C6190,""fr"",""en"")"),"#VALUE!")</f>
        <v>#VALUE!</v>
      </c>
    </row>
    <row r="6191" ht="15.75" customHeight="1">
      <c r="A6191" s="1" t="s">
        <v>1143</v>
      </c>
      <c r="B6191" s="1" t="s">
        <v>13764</v>
      </c>
      <c r="C6191" s="1" t="s">
        <v>13765</v>
      </c>
      <c r="D6191" s="1" t="s">
        <v>13549</v>
      </c>
      <c r="E6191" s="1" t="s">
        <v>13550</v>
      </c>
      <c r="F6191" s="1" t="str">
        <f>IFERROR(__xludf.DUMMYFUNCTION("GOOGLETRANSLATE(C6191,""fr"",""en"")"),"#VALUE!")</f>
        <v>#VALUE!</v>
      </c>
    </row>
    <row r="6192" ht="15.75" customHeight="1">
      <c r="A6192" s="1" t="s">
        <v>1143</v>
      </c>
      <c r="B6192" s="1" t="s">
        <v>13766</v>
      </c>
      <c r="C6192" s="1" t="s">
        <v>13767</v>
      </c>
      <c r="D6192" s="1" t="s">
        <v>13549</v>
      </c>
      <c r="E6192" s="1" t="s">
        <v>13550</v>
      </c>
      <c r="F6192" s="1" t="str">
        <f>IFERROR(__xludf.DUMMYFUNCTION("GOOGLETRANSLATE(C6192,""fr"",""en"")"),"#VALUE!")</f>
        <v>#VALUE!</v>
      </c>
    </row>
    <row r="6193" ht="15.75" customHeight="1">
      <c r="A6193" s="1" t="s">
        <v>1156</v>
      </c>
      <c r="B6193" s="1" t="s">
        <v>13768</v>
      </c>
      <c r="C6193" s="1" t="s">
        <v>13769</v>
      </c>
      <c r="D6193" s="1" t="s">
        <v>13549</v>
      </c>
      <c r="E6193" s="1" t="s">
        <v>13550</v>
      </c>
      <c r="F6193" s="1" t="str">
        <f>IFERROR(__xludf.DUMMYFUNCTION("GOOGLETRANSLATE(C6193,""fr"",""en"")"),"#VALUE!")</f>
        <v>#VALUE!</v>
      </c>
    </row>
    <row r="6194" ht="15.75" customHeight="1">
      <c r="A6194" s="1" t="s">
        <v>1156</v>
      </c>
      <c r="B6194" s="1" t="s">
        <v>13770</v>
      </c>
      <c r="C6194" s="1" t="s">
        <v>13771</v>
      </c>
      <c r="D6194" s="1" t="s">
        <v>13549</v>
      </c>
      <c r="E6194" s="1" t="s">
        <v>13550</v>
      </c>
      <c r="F6194" s="1" t="str">
        <f>IFERROR(__xludf.DUMMYFUNCTION("GOOGLETRANSLATE(C6194,""fr"",""en"")"),"#VALUE!")</f>
        <v>#VALUE!</v>
      </c>
    </row>
    <row r="6195" ht="15.75" customHeight="1">
      <c r="A6195" s="1" t="s">
        <v>1180</v>
      </c>
      <c r="B6195" s="1" t="s">
        <v>13772</v>
      </c>
      <c r="C6195" s="1" t="s">
        <v>13773</v>
      </c>
      <c r="D6195" s="1" t="s">
        <v>13549</v>
      </c>
      <c r="E6195" s="1" t="s">
        <v>13550</v>
      </c>
      <c r="F6195" s="1" t="str">
        <f>IFERROR(__xludf.DUMMYFUNCTION("GOOGLETRANSLATE(C6195,""fr"",""en"")"),"#VALUE!")</f>
        <v>#VALUE!</v>
      </c>
    </row>
    <row r="6196" ht="15.75" customHeight="1">
      <c r="A6196" s="1" t="s">
        <v>1180</v>
      </c>
      <c r="B6196" s="1" t="s">
        <v>13774</v>
      </c>
      <c r="C6196" s="1" t="s">
        <v>13775</v>
      </c>
      <c r="D6196" s="1" t="s">
        <v>13549</v>
      </c>
      <c r="E6196" s="1" t="s">
        <v>13550</v>
      </c>
      <c r="F6196" s="1" t="str">
        <f>IFERROR(__xludf.DUMMYFUNCTION("GOOGLETRANSLATE(C6196,""fr"",""en"")"),"#VALUE!")</f>
        <v>#VALUE!</v>
      </c>
    </row>
    <row r="6197" ht="15.75" customHeight="1">
      <c r="A6197" s="1" t="s">
        <v>1187</v>
      </c>
      <c r="B6197" s="1" t="s">
        <v>13776</v>
      </c>
      <c r="C6197" s="1" t="s">
        <v>13777</v>
      </c>
      <c r="D6197" s="1" t="s">
        <v>13549</v>
      </c>
      <c r="E6197" s="1" t="s">
        <v>13550</v>
      </c>
      <c r="F6197" s="1" t="str">
        <f>IFERROR(__xludf.DUMMYFUNCTION("GOOGLETRANSLATE(C6197,""fr"",""en"")"),"#VALUE!")</f>
        <v>#VALUE!</v>
      </c>
    </row>
    <row r="6198" ht="15.75" customHeight="1">
      <c r="A6198" s="1" t="s">
        <v>1187</v>
      </c>
      <c r="B6198" s="1" t="s">
        <v>13778</v>
      </c>
      <c r="C6198" s="1" t="s">
        <v>13779</v>
      </c>
      <c r="D6198" s="1" t="s">
        <v>13549</v>
      </c>
      <c r="E6198" s="1" t="s">
        <v>13550</v>
      </c>
      <c r="F6198" s="1" t="str">
        <f>IFERROR(__xludf.DUMMYFUNCTION("GOOGLETRANSLATE(C6198,""fr"",""en"")"),"#VALUE!")</f>
        <v>#VALUE!</v>
      </c>
    </row>
    <row r="6199" ht="15.75" customHeight="1">
      <c r="A6199" s="1" t="s">
        <v>1196</v>
      </c>
      <c r="B6199" s="1" t="s">
        <v>13780</v>
      </c>
      <c r="C6199" s="1" t="s">
        <v>13781</v>
      </c>
      <c r="D6199" s="1" t="s">
        <v>13549</v>
      </c>
      <c r="E6199" s="1" t="s">
        <v>13550</v>
      </c>
      <c r="F6199" s="1" t="str">
        <f>IFERROR(__xludf.DUMMYFUNCTION("GOOGLETRANSLATE(C6199,""fr"",""en"")"),"#VALUE!")</f>
        <v>#VALUE!</v>
      </c>
    </row>
    <row r="6200" ht="15.75" customHeight="1">
      <c r="A6200" s="1" t="s">
        <v>1196</v>
      </c>
      <c r="B6200" s="1" t="s">
        <v>13782</v>
      </c>
      <c r="C6200" s="1" t="s">
        <v>13783</v>
      </c>
      <c r="D6200" s="1" t="s">
        <v>13549</v>
      </c>
      <c r="E6200" s="1" t="s">
        <v>13550</v>
      </c>
      <c r="F6200" s="1" t="str">
        <f>IFERROR(__xludf.DUMMYFUNCTION("GOOGLETRANSLATE(C6200,""fr"",""en"")"),"#VALUE!")</f>
        <v>#VALUE!</v>
      </c>
    </row>
    <row r="6201" ht="15.75" customHeight="1">
      <c r="A6201" s="1" t="s">
        <v>1196</v>
      </c>
      <c r="B6201" s="1" t="s">
        <v>13784</v>
      </c>
      <c r="C6201" s="1" t="s">
        <v>13785</v>
      </c>
      <c r="D6201" s="1" t="s">
        <v>13549</v>
      </c>
      <c r="E6201" s="1" t="s">
        <v>13550</v>
      </c>
      <c r="F6201" s="1" t="str">
        <f>IFERROR(__xludf.DUMMYFUNCTION("GOOGLETRANSLATE(C6201,""fr"",""en"")"),"#VALUE!")</f>
        <v>#VALUE!</v>
      </c>
    </row>
    <row r="6202" ht="15.75" customHeight="1">
      <c r="A6202" s="1" t="s">
        <v>1196</v>
      </c>
      <c r="B6202" s="1" t="s">
        <v>13786</v>
      </c>
      <c r="C6202" s="1" t="s">
        <v>13787</v>
      </c>
      <c r="D6202" s="1" t="s">
        <v>13549</v>
      </c>
      <c r="E6202" s="1" t="s">
        <v>13550</v>
      </c>
      <c r="F6202" s="1" t="str">
        <f>IFERROR(__xludf.DUMMYFUNCTION("GOOGLETRANSLATE(C6202,""fr"",""en"")"),"#VALUE!")</f>
        <v>#VALUE!</v>
      </c>
    </row>
    <row r="6203" ht="15.75" customHeight="1">
      <c r="A6203" s="1" t="s">
        <v>1196</v>
      </c>
      <c r="B6203" s="1" t="s">
        <v>13788</v>
      </c>
      <c r="C6203" s="1" t="s">
        <v>13789</v>
      </c>
      <c r="D6203" s="1" t="s">
        <v>13549</v>
      </c>
      <c r="E6203" s="1" t="s">
        <v>13550</v>
      </c>
      <c r="F6203" s="1" t="str">
        <f>IFERROR(__xludf.DUMMYFUNCTION("GOOGLETRANSLATE(C6203,""fr"",""en"")"),"#VALUE!")</f>
        <v>#VALUE!</v>
      </c>
    </row>
    <row r="6204" ht="15.75" customHeight="1">
      <c r="A6204" s="1" t="s">
        <v>1207</v>
      </c>
      <c r="B6204" s="1" t="s">
        <v>13790</v>
      </c>
      <c r="C6204" s="1" t="s">
        <v>13791</v>
      </c>
      <c r="D6204" s="1" t="s">
        <v>13549</v>
      </c>
      <c r="E6204" s="1" t="s">
        <v>13550</v>
      </c>
      <c r="F6204" s="1" t="str">
        <f>IFERROR(__xludf.DUMMYFUNCTION("GOOGLETRANSLATE(C6204,""fr"",""en"")"),"I am a little satisfied with the subject of the price, normally I set 43.20 and now 51.20 euros, I am a loyal customer, I want the price at 43.20 euros thank you for your understanding")</f>
        <v>I am a little satisfied with the subject of the price, normally I set 43.20 and now 51.20 euros, I am a loyal customer, I want the price at 43.20 euros thank you for your understanding</v>
      </c>
    </row>
    <row r="6205" ht="15.75" customHeight="1">
      <c r="A6205" s="1" t="s">
        <v>1207</v>
      </c>
      <c r="B6205" s="1" t="s">
        <v>13792</v>
      </c>
      <c r="C6205" s="1" t="s">
        <v>13793</v>
      </c>
      <c r="D6205" s="1" t="s">
        <v>13549</v>
      </c>
      <c r="E6205" s="1" t="s">
        <v>13550</v>
      </c>
      <c r="F6205" s="1" t="str">
        <f>IFERROR(__xludf.DUMMYFUNCTION("GOOGLETRANSLATE(C6205,""fr"",""en"")"),"Good price for a 125 motorcycle with the possibility of adding drivers.
Easy and quick online subscription. Insurance takes effect upon subscription online. Secure CB payment.")</f>
        <v>Good price for a 125 motorcycle with the possibility of adding drivers.
Easy and quick online subscription. Insurance takes effect upon subscription online. Secure CB payment.</v>
      </c>
    </row>
    <row r="6206" ht="15.75" customHeight="1">
      <c r="A6206" s="1" t="s">
        <v>1207</v>
      </c>
      <c r="B6206" s="1" t="s">
        <v>13794</v>
      </c>
      <c r="C6206" s="1" t="s">
        <v>13795</v>
      </c>
      <c r="D6206" s="1" t="s">
        <v>13549</v>
      </c>
      <c r="E6206" s="1" t="s">
        <v>13550</v>
      </c>
      <c r="F6206" s="1" t="str">
        <f>IFERROR(__xludf.DUMMYFUNCTION("GOOGLETRANSLATE(C6206,""fr"",""en"")"),"#VALUE!")</f>
        <v>#VALUE!</v>
      </c>
    </row>
    <row r="6207" ht="15.75" customHeight="1">
      <c r="A6207" s="1" t="s">
        <v>1224</v>
      </c>
      <c r="B6207" s="1" t="s">
        <v>13796</v>
      </c>
      <c r="C6207" s="1" t="s">
        <v>13797</v>
      </c>
      <c r="D6207" s="1" t="s">
        <v>13549</v>
      </c>
      <c r="E6207" s="1" t="s">
        <v>13550</v>
      </c>
      <c r="F6207" s="1" t="str">
        <f>IFERROR(__xludf.DUMMYFUNCTION("GOOGLETRANSLATE(C6207,""fr"",""en"")"),"#VALUE!")</f>
        <v>#VALUE!</v>
      </c>
    </row>
    <row r="6208" ht="15.75" customHeight="1">
      <c r="A6208" s="1" t="s">
        <v>1243</v>
      </c>
      <c r="B6208" s="1" t="s">
        <v>13798</v>
      </c>
      <c r="C6208" s="1" t="s">
        <v>13799</v>
      </c>
      <c r="D6208" s="1" t="s">
        <v>13549</v>
      </c>
      <c r="E6208" s="1" t="s">
        <v>13550</v>
      </c>
      <c r="F6208" s="1" t="str">
        <f>IFERROR(__xludf.DUMMYFUNCTION("GOOGLETRANSLATE(C6208,""fr"",""en"")"),"#VALUE!")</f>
        <v>#VALUE!</v>
      </c>
    </row>
    <row r="6209" ht="15.75" customHeight="1">
      <c r="A6209" s="1" t="s">
        <v>1243</v>
      </c>
      <c r="B6209" s="1" t="s">
        <v>13800</v>
      </c>
      <c r="C6209" s="1" t="s">
        <v>13801</v>
      </c>
      <c r="D6209" s="1" t="s">
        <v>13549</v>
      </c>
      <c r="E6209" s="1" t="s">
        <v>13550</v>
      </c>
      <c r="F6209" s="1" t="str">
        <f>IFERROR(__xludf.DUMMYFUNCTION("GOOGLETRANSLATE(C6209,""fr"",""en"")"),"#VALUE!")</f>
        <v>#VALUE!</v>
      </c>
    </row>
    <row r="6210" ht="15.75" customHeight="1">
      <c r="A6210" s="1" t="s">
        <v>1243</v>
      </c>
      <c r="B6210" s="1" t="s">
        <v>13802</v>
      </c>
      <c r="C6210" s="1" t="s">
        <v>13803</v>
      </c>
      <c r="D6210" s="1" t="s">
        <v>13549</v>
      </c>
      <c r="E6210" s="1" t="s">
        <v>13550</v>
      </c>
      <c r="F6210" s="1" t="str">
        <f>IFERROR(__xludf.DUMMYFUNCTION("GOOGLETRANSLATE(C6210,""fr"",""en"")"),"#VALUE!")</f>
        <v>#VALUE!</v>
      </c>
    </row>
    <row r="6211" ht="15.75" customHeight="1">
      <c r="A6211" s="1" t="s">
        <v>1277</v>
      </c>
      <c r="B6211" s="1" t="s">
        <v>13804</v>
      </c>
      <c r="C6211" s="1" t="s">
        <v>13805</v>
      </c>
      <c r="D6211" s="1" t="s">
        <v>13549</v>
      </c>
      <c r="E6211" s="1" t="s">
        <v>13550</v>
      </c>
      <c r="F6211" s="1" t="str">
        <f>IFERROR(__xludf.DUMMYFUNCTION("GOOGLETRANSLATE(C6211,""fr"",""en"")"),"#VALUE!")</f>
        <v>#VALUE!</v>
      </c>
    </row>
    <row r="6212" ht="15.75" customHeight="1">
      <c r="A6212" s="1" t="s">
        <v>1288</v>
      </c>
      <c r="B6212" s="1" t="s">
        <v>13806</v>
      </c>
      <c r="C6212" s="1" t="s">
        <v>13807</v>
      </c>
      <c r="D6212" s="1" t="s">
        <v>13549</v>
      </c>
      <c r="E6212" s="1" t="s">
        <v>13550</v>
      </c>
      <c r="F6212" s="1" t="str">
        <f>IFERROR(__xludf.DUMMYFUNCTION("GOOGLETRANSLATE(C6212,""fr"",""en"")"),"#VALUE!")</f>
        <v>#VALUE!</v>
      </c>
    </row>
    <row r="6213" ht="15.75" customHeight="1">
      <c r="A6213" s="1" t="s">
        <v>1299</v>
      </c>
      <c r="B6213" s="1" t="s">
        <v>13808</v>
      </c>
      <c r="C6213" s="1" t="s">
        <v>13809</v>
      </c>
      <c r="D6213" s="1" t="s">
        <v>13549</v>
      </c>
      <c r="E6213" s="1" t="s">
        <v>13550</v>
      </c>
      <c r="F6213" s="1" t="str">
        <f>IFERROR(__xludf.DUMMYFUNCTION("GOOGLETRANSLATE(C6213,""fr"",""en"")"),"#VALUE!")</f>
        <v>#VALUE!</v>
      </c>
    </row>
    <row r="6214" ht="15.75" customHeight="1">
      <c r="A6214" s="1" t="s">
        <v>1299</v>
      </c>
      <c r="B6214" s="1" t="s">
        <v>13810</v>
      </c>
      <c r="C6214" s="1" t="s">
        <v>13811</v>
      </c>
      <c r="D6214" s="1" t="s">
        <v>13549</v>
      </c>
      <c r="E6214" s="1" t="s">
        <v>13550</v>
      </c>
      <c r="F6214" s="1" t="str">
        <f>IFERROR(__xludf.DUMMYFUNCTION("GOOGLETRANSLATE(C6214,""fr"",""en"")"),"#VALUE!")</f>
        <v>#VALUE!</v>
      </c>
    </row>
    <row r="6215" ht="15.75" customHeight="1">
      <c r="A6215" s="1" t="s">
        <v>1299</v>
      </c>
      <c r="B6215" s="1" t="s">
        <v>13812</v>
      </c>
      <c r="C6215" s="1" t="s">
        <v>13813</v>
      </c>
      <c r="D6215" s="1" t="s">
        <v>13549</v>
      </c>
      <c r="E6215" s="1" t="s">
        <v>13550</v>
      </c>
      <c r="F6215" s="1" t="str">
        <f>IFERROR(__xludf.DUMMYFUNCTION("GOOGLETRANSLATE(C6215,""fr"",""en"")"),"#VALUE!")</f>
        <v>#VALUE!</v>
      </c>
    </row>
    <row r="6216" ht="15.75" customHeight="1">
      <c r="A6216" s="1" t="s">
        <v>1299</v>
      </c>
      <c r="B6216" s="1" t="s">
        <v>13814</v>
      </c>
      <c r="C6216" s="1" t="s">
        <v>13815</v>
      </c>
      <c r="D6216" s="1" t="s">
        <v>13549</v>
      </c>
      <c r="E6216" s="1" t="s">
        <v>13550</v>
      </c>
      <c r="F6216" s="1" t="str">
        <f>IFERROR(__xludf.DUMMYFUNCTION("GOOGLETRANSLATE(C6216,""fr"",""en"")"),"too expensive for a customer who has already been at home for a long time claim
Make an effort and remember to and reduce the monthly payment you can do it thank you")</f>
        <v>too expensive for a customer who has already been at home for a long time claim
Make an effort and remember to and reduce the monthly payment you can do it thank you</v>
      </c>
    </row>
    <row r="6217" ht="15.75" customHeight="1">
      <c r="A6217" s="1" t="s">
        <v>1308</v>
      </c>
      <c r="B6217" s="1" t="s">
        <v>13816</v>
      </c>
      <c r="C6217" s="1" t="s">
        <v>13817</v>
      </c>
      <c r="D6217" s="1" t="s">
        <v>13549</v>
      </c>
      <c r="E6217" s="1" t="s">
        <v>13550</v>
      </c>
      <c r="F6217" s="1" t="str">
        <f>IFERROR(__xludf.DUMMYFUNCTION("GOOGLETRANSLATE(C6217,""fr"",""en"")"),"#VALUE!")</f>
        <v>#VALUE!</v>
      </c>
    </row>
    <row r="6218" ht="15.75" customHeight="1">
      <c r="A6218" s="1" t="s">
        <v>1308</v>
      </c>
      <c r="B6218" s="1" t="s">
        <v>13818</v>
      </c>
      <c r="C6218" s="1" t="s">
        <v>13819</v>
      </c>
      <c r="D6218" s="1" t="s">
        <v>13549</v>
      </c>
      <c r="E6218" s="1" t="s">
        <v>13550</v>
      </c>
      <c r="F6218" s="1" t="str">
        <f>IFERROR(__xludf.DUMMYFUNCTION("GOOGLETRANSLATE(C6218,""fr"",""en"")"),"#VALUE!")</f>
        <v>#VALUE!</v>
      </c>
    </row>
    <row r="6219" ht="15.75" customHeight="1">
      <c r="A6219" s="1" t="s">
        <v>1308</v>
      </c>
      <c r="B6219" s="1" t="s">
        <v>13820</v>
      </c>
      <c r="C6219" s="1" t="s">
        <v>13821</v>
      </c>
      <c r="D6219" s="1" t="s">
        <v>13549</v>
      </c>
      <c r="E6219" s="1" t="s">
        <v>13550</v>
      </c>
      <c r="F6219" s="1" t="str">
        <f>IFERROR(__xludf.DUMMYFUNCTION("GOOGLETRANSLATE(C6219,""fr"",""en"")"),"#VALUE!")</f>
        <v>#VALUE!</v>
      </c>
    </row>
    <row r="6220" ht="15.75" customHeight="1">
      <c r="A6220" s="1" t="s">
        <v>1308</v>
      </c>
      <c r="B6220" s="1" t="s">
        <v>13822</v>
      </c>
      <c r="C6220" s="1" t="s">
        <v>13823</v>
      </c>
      <c r="D6220" s="1" t="s">
        <v>13549</v>
      </c>
      <c r="E6220" s="1" t="s">
        <v>13550</v>
      </c>
      <c r="F6220" s="1" t="str">
        <f>IFERROR(__xludf.DUMMYFUNCTION("GOOGLETRANSLATE(C6220,""fr"",""en"")"),"#VALUE!")</f>
        <v>#VALUE!</v>
      </c>
    </row>
    <row r="6221" ht="15.75" customHeight="1">
      <c r="A6221" s="1" t="s">
        <v>1308</v>
      </c>
      <c r="B6221" s="1" t="s">
        <v>13824</v>
      </c>
      <c r="C6221" s="1" t="s">
        <v>13825</v>
      </c>
      <c r="D6221" s="1" t="s">
        <v>13549</v>
      </c>
      <c r="E6221" s="1" t="s">
        <v>13550</v>
      </c>
      <c r="F6221" s="1" t="str">
        <f>IFERROR(__xludf.DUMMYFUNCTION("GOOGLETRANSLATE(C6221,""fr"",""en"")"),"#VALUE!")</f>
        <v>#VALUE!</v>
      </c>
    </row>
    <row r="6222" ht="15.75" customHeight="1">
      <c r="A6222" s="1" t="s">
        <v>1308</v>
      </c>
      <c r="B6222" s="1" t="s">
        <v>13826</v>
      </c>
      <c r="C6222" s="1" t="s">
        <v>13827</v>
      </c>
      <c r="D6222" s="1" t="s">
        <v>13549</v>
      </c>
      <c r="E6222" s="1" t="s">
        <v>13550</v>
      </c>
      <c r="F6222" s="1" t="str">
        <f>IFERROR(__xludf.DUMMYFUNCTION("GOOGLETRANSLATE(C6222,""fr"",""en"")"),"I am very satisfied with the speed of subscription on the online site as well as the very attractive price. I hope that in the event of a claim the insurance will be so good.")</f>
        <v>I am very satisfied with the speed of subscription on the online site as well as the very attractive price. I hope that in the event of a claim the insurance will be so good.</v>
      </c>
    </row>
    <row r="6223" ht="15.75" customHeight="1">
      <c r="A6223" s="1" t="s">
        <v>1308</v>
      </c>
      <c r="B6223" s="1" t="s">
        <v>13828</v>
      </c>
      <c r="C6223" s="1" t="s">
        <v>13829</v>
      </c>
      <c r="D6223" s="1" t="s">
        <v>13549</v>
      </c>
      <c r="E6223" s="1" t="s">
        <v>13550</v>
      </c>
      <c r="F6223" s="1" t="str">
        <f>IFERROR(__xludf.DUMMYFUNCTION("GOOGLETRANSLATE(C6223,""fr"",""en"")"),"#VALUE!")</f>
        <v>#VALUE!</v>
      </c>
    </row>
    <row r="6224" ht="15.75" customHeight="1">
      <c r="A6224" s="1" t="s">
        <v>1308</v>
      </c>
      <c r="B6224" s="1" t="s">
        <v>13830</v>
      </c>
      <c r="C6224" s="1" t="s">
        <v>13831</v>
      </c>
      <c r="D6224" s="1" t="s">
        <v>13549</v>
      </c>
      <c r="E6224" s="1" t="s">
        <v>13550</v>
      </c>
      <c r="F6224" s="1" t="str">
        <f>IFERROR(__xludf.DUMMYFUNCTION("GOOGLETRANSLATE(C6224,""fr"",""en"")"),"#VALUE!")</f>
        <v>#VALUE!</v>
      </c>
    </row>
    <row r="6225" ht="15.75" customHeight="1">
      <c r="A6225" s="1" t="s">
        <v>1336</v>
      </c>
      <c r="B6225" s="1" t="s">
        <v>13832</v>
      </c>
      <c r="C6225" s="1" t="s">
        <v>13833</v>
      </c>
      <c r="D6225" s="1" t="s">
        <v>13549</v>
      </c>
      <c r="E6225" s="1" t="s">
        <v>13550</v>
      </c>
      <c r="F6225" s="1" t="str">
        <f>IFERROR(__xludf.DUMMYFUNCTION("GOOGLETRANSLATE(C6225,""fr"",""en"")"),"#VALUE!")</f>
        <v>#VALUE!</v>
      </c>
    </row>
    <row r="6226" ht="15.75" customHeight="1">
      <c r="A6226" s="1" t="s">
        <v>1336</v>
      </c>
      <c r="B6226" s="1" t="s">
        <v>13834</v>
      </c>
      <c r="C6226" s="1" t="s">
        <v>13835</v>
      </c>
      <c r="D6226" s="1" t="s">
        <v>13549</v>
      </c>
      <c r="E6226" s="1" t="s">
        <v>13550</v>
      </c>
      <c r="F6226" s="1" t="str">
        <f>IFERROR(__xludf.DUMMYFUNCTION("GOOGLETRANSLATE(C6226,""fr"",""en"")"),"#VALUE!")</f>
        <v>#VALUE!</v>
      </c>
    </row>
    <row r="6227" ht="15.75" customHeight="1">
      <c r="A6227" s="1" t="s">
        <v>1356</v>
      </c>
      <c r="B6227" s="1" t="s">
        <v>13836</v>
      </c>
      <c r="C6227" s="1" t="s">
        <v>13837</v>
      </c>
      <c r="D6227" s="1" t="s">
        <v>13549</v>
      </c>
      <c r="E6227" s="1" t="s">
        <v>13550</v>
      </c>
      <c r="F6227" s="1" t="str">
        <f>IFERROR(__xludf.DUMMYFUNCTION("GOOGLETRANSLATE(C6227,""fr"",""en"")"),"Simple and quick to subscribe, reasonable and affordable price even for small budget with an option choice! I recommend this insurance for scooters and motorcycles!")</f>
        <v>Simple and quick to subscribe, reasonable and affordable price even for small budget with an option choice! I recommend this insurance for scooters and motorcycles!</v>
      </c>
    </row>
    <row r="6228" ht="15.75" customHeight="1">
      <c r="A6228" s="1" t="s">
        <v>1361</v>
      </c>
      <c r="B6228" s="1" t="s">
        <v>13838</v>
      </c>
      <c r="C6228" s="1" t="s">
        <v>13839</v>
      </c>
      <c r="D6228" s="1" t="s">
        <v>13549</v>
      </c>
      <c r="E6228" s="1" t="s">
        <v>13550</v>
      </c>
      <c r="F6228" s="1" t="str">
        <f>IFERROR(__xludf.DUMMYFUNCTION("GOOGLETRANSLATE(C6228,""fr"",""en"")"),"#VALUE!")</f>
        <v>#VALUE!</v>
      </c>
    </row>
    <row r="6229" ht="15.75" customHeight="1">
      <c r="A6229" s="1" t="s">
        <v>1361</v>
      </c>
      <c r="B6229" s="1" t="s">
        <v>13840</v>
      </c>
      <c r="C6229" s="1" t="s">
        <v>13841</v>
      </c>
      <c r="D6229" s="1" t="s">
        <v>13549</v>
      </c>
      <c r="E6229" s="1" t="s">
        <v>13550</v>
      </c>
      <c r="F6229" s="1" t="str">
        <f>IFERROR(__xludf.DUMMYFUNCTION("GOOGLETRANSLATE(C6229,""fr"",""en"")"),"#VALUE!")</f>
        <v>#VALUE!</v>
      </c>
    </row>
    <row r="6230" ht="15.75" customHeight="1">
      <c r="A6230" s="1" t="s">
        <v>1386</v>
      </c>
      <c r="B6230" s="1" t="s">
        <v>13842</v>
      </c>
      <c r="C6230" s="1" t="s">
        <v>13843</v>
      </c>
      <c r="D6230" s="1" t="s">
        <v>13549</v>
      </c>
      <c r="E6230" s="1" t="s">
        <v>13550</v>
      </c>
      <c r="F6230" s="1" t="str">
        <f>IFERROR(__xludf.DUMMYFUNCTION("GOOGLETRANSLATE(C6230,""fr"",""en"")"),"#VALUE!")</f>
        <v>#VALUE!</v>
      </c>
    </row>
    <row r="6231" ht="15.75" customHeight="1">
      <c r="A6231" s="1" t="s">
        <v>1386</v>
      </c>
      <c r="B6231" s="1" t="s">
        <v>13844</v>
      </c>
      <c r="C6231" s="1" t="s">
        <v>13845</v>
      </c>
      <c r="D6231" s="1" t="s">
        <v>13549</v>
      </c>
      <c r="E6231" s="1" t="s">
        <v>13550</v>
      </c>
      <c r="F6231" s="1" t="str">
        <f>IFERROR(__xludf.DUMMYFUNCTION("GOOGLETRANSLATE(C6231,""fr"",""en"")"),"#VALUE!")</f>
        <v>#VALUE!</v>
      </c>
    </row>
    <row r="6232" ht="15.75" customHeight="1">
      <c r="A6232" s="1" t="s">
        <v>1403</v>
      </c>
      <c r="B6232" s="1" t="s">
        <v>13846</v>
      </c>
      <c r="C6232" s="1" t="s">
        <v>13847</v>
      </c>
      <c r="D6232" s="1" t="s">
        <v>13549</v>
      </c>
      <c r="E6232" s="1" t="s">
        <v>13550</v>
      </c>
      <c r="F6232" s="1" t="str">
        <f>IFERROR(__xludf.DUMMYFUNCTION("GOOGLETRANSLATE(C6232,""fr"",""en"")"),"#VALUE!")</f>
        <v>#VALUE!</v>
      </c>
    </row>
    <row r="6233" ht="15.75" customHeight="1">
      <c r="A6233" s="1" t="s">
        <v>1434</v>
      </c>
      <c r="B6233" s="1" t="s">
        <v>13848</v>
      </c>
      <c r="C6233" s="1" t="s">
        <v>13849</v>
      </c>
      <c r="D6233" s="1" t="s">
        <v>13549</v>
      </c>
      <c r="E6233" s="1" t="s">
        <v>13550</v>
      </c>
      <c r="F6233" s="1" t="str">
        <f>IFERROR(__xludf.DUMMYFUNCTION("GOOGLETRANSLATE(C6233,""fr"",""en"")"),"#VALUE!")</f>
        <v>#VALUE!</v>
      </c>
    </row>
    <row r="6234" ht="15.75" customHeight="1">
      <c r="A6234" s="1" t="s">
        <v>1434</v>
      </c>
      <c r="B6234" s="1" t="s">
        <v>13850</v>
      </c>
      <c r="C6234" s="1" t="s">
        <v>13851</v>
      </c>
      <c r="D6234" s="1" t="s">
        <v>13549</v>
      </c>
      <c r="E6234" s="1" t="s">
        <v>13550</v>
      </c>
      <c r="F6234" s="1" t="str">
        <f>IFERROR(__xludf.DUMMYFUNCTION("GOOGLETRANSLATE(C6234,""fr"",""en"")"),"I am completely satisfied with the AMV services.
The prices are correct and I appreciate the services online or by phone. The website is perfect and very fast.
")</f>
        <v>I am completely satisfied with the AMV services.
The prices are correct and I appreciate the services online or by phone. The website is perfect and very fast.
</v>
      </c>
    </row>
    <row r="6235" ht="15.75" customHeight="1">
      <c r="A6235" s="1" t="s">
        <v>1504</v>
      </c>
      <c r="B6235" s="1" t="s">
        <v>13852</v>
      </c>
      <c r="C6235" s="1" t="s">
        <v>13853</v>
      </c>
      <c r="D6235" s="1" t="s">
        <v>13549</v>
      </c>
      <c r="E6235" s="1" t="s">
        <v>13550</v>
      </c>
      <c r="F6235" s="1" t="str">
        <f>IFERROR(__xludf.DUMMYFUNCTION("GOOGLETRANSLATE(C6235,""fr"",""en"")"),"#VALUE!")</f>
        <v>#VALUE!</v>
      </c>
    </row>
    <row r="6236" ht="15.75" customHeight="1">
      <c r="A6236" s="1" t="s">
        <v>1504</v>
      </c>
      <c r="B6236" s="1" t="s">
        <v>13854</v>
      </c>
      <c r="C6236" s="1" t="s">
        <v>13855</v>
      </c>
      <c r="D6236" s="1" t="s">
        <v>13549</v>
      </c>
      <c r="E6236" s="1" t="s">
        <v>13550</v>
      </c>
      <c r="F6236" s="1" t="str">
        <f>IFERROR(__xludf.DUMMYFUNCTION("GOOGLETRANSLATE(C6236,""fr"",""en"")"),"#VALUE!")</f>
        <v>#VALUE!</v>
      </c>
    </row>
    <row r="6237" ht="15.75" customHeight="1">
      <c r="A6237" s="1" t="s">
        <v>1522</v>
      </c>
      <c r="B6237" s="1" t="s">
        <v>13856</v>
      </c>
      <c r="C6237" s="1" t="s">
        <v>13857</v>
      </c>
      <c r="D6237" s="1" t="s">
        <v>13549</v>
      </c>
      <c r="E6237" s="1" t="s">
        <v>13550</v>
      </c>
      <c r="F6237" s="1" t="str">
        <f>IFERROR(__xludf.DUMMYFUNCTION("GOOGLETRANSLATE(C6237,""fr"",""en"")"),"#VALUE!")</f>
        <v>#VALUE!</v>
      </c>
    </row>
    <row r="6238" ht="15.75" customHeight="1">
      <c r="A6238" s="1" t="s">
        <v>1522</v>
      </c>
      <c r="B6238" s="1" t="s">
        <v>13858</v>
      </c>
      <c r="C6238" s="1" t="s">
        <v>13859</v>
      </c>
      <c r="D6238" s="1" t="s">
        <v>13549</v>
      </c>
      <c r="E6238" s="1" t="s">
        <v>13550</v>
      </c>
      <c r="F6238" s="1" t="str">
        <f>IFERROR(__xludf.DUMMYFUNCTION("GOOGLETRANSLATE(C6238,""fr"",""en"")"),"#VALUE!")</f>
        <v>#VALUE!</v>
      </c>
    </row>
    <row r="6239" ht="15.75" customHeight="1">
      <c r="A6239" s="1" t="s">
        <v>1531</v>
      </c>
      <c r="B6239" s="1" t="s">
        <v>13860</v>
      </c>
      <c r="C6239" s="1" t="s">
        <v>13861</v>
      </c>
      <c r="D6239" s="1" t="s">
        <v>13549</v>
      </c>
      <c r="E6239" s="1" t="s">
        <v>13550</v>
      </c>
      <c r="F6239" s="1" t="str">
        <f>IFERROR(__xludf.DUMMYFUNCTION("GOOGLETRANSLATE(C6239,""fr"",""en"")"),"#VALUE!")</f>
        <v>#VALUE!</v>
      </c>
    </row>
    <row r="6240" ht="15.75" customHeight="1">
      <c r="A6240" s="1" t="s">
        <v>1531</v>
      </c>
      <c r="B6240" s="1" t="s">
        <v>13862</v>
      </c>
      <c r="C6240" s="1" t="s">
        <v>13863</v>
      </c>
      <c r="D6240" s="1" t="s">
        <v>13549</v>
      </c>
      <c r="E6240" s="1" t="s">
        <v>13550</v>
      </c>
      <c r="F6240" s="1" t="str">
        <f>IFERROR(__xludf.DUMMYFUNCTION("GOOGLETRANSLATE(C6240,""fr"",""en"")"),"#VALUE!")</f>
        <v>#VALUE!</v>
      </c>
    </row>
    <row r="6241" ht="15.75" customHeight="1">
      <c r="A6241" s="1" t="s">
        <v>1531</v>
      </c>
      <c r="B6241" s="1" t="s">
        <v>13864</v>
      </c>
      <c r="C6241" s="1" t="s">
        <v>13865</v>
      </c>
      <c r="D6241" s="1" t="s">
        <v>13549</v>
      </c>
      <c r="E6241" s="1" t="s">
        <v>13550</v>
      </c>
      <c r="F6241" s="1" t="str">
        <f>IFERROR(__xludf.DUMMYFUNCTION("GOOGLETRANSLATE(C6241,""fr"",""en"")"),"#VALUE!")</f>
        <v>#VALUE!</v>
      </c>
    </row>
    <row r="6242" ht="15.75" customHeight="1">
      <c r="A6242" s="1" t="s">
        <v>1531</v>
      </c>
      <c r="B6242" s="1" t="s">
        <v>13866</v>
      </c>
      <c r="C6242" s="1" t="s">
        <v>13867</v>
      </c>
      <c r="D6242" s="1" t="s">
        <v>13549</v>
      </c>
      <c r="E6242" s="1" t="s">
        <v>13550</v>
      </c>
      <c r="F6242" s="1" t="str">
        <f>IFERROR(__xludf.DUMMYFUNCTION("GOOGLETRANSLATE(C6242,""fr"",""en"")"),"#VALUE!")</f>
        <v>#VALUE!</v>
      </c>
    </row>
    <row r="6243" ht="15.75" customHeight="1">
      <c r="A6243" s="1" t="s">
        <v>1531</v>
      </c>
      <c r="B6243" s="1" t="s">
        <v>13868</v>
      </c>
      <c r="C6243" s="1" t="s">
        <v>13869</v>
      </c>
      <c r="D6243" s="1" t="s">
        <v>13549</v>
      </c>
      <c r="E6243" s="1" t="s">
        <v>13550</v>
      </c>
      <c r="F6243" s="1" t="str">
        <f>IFERROR(__xludf.DUMMYFUNCTION("GOOGLETRANSLATE(C6243,""fr"",""en"")"),"#VALUE!")</f>
        <v>#VALUE!</v>
      </c>
    </row>
    <row r="6244" ht="15.75" customHeight="1">
      <c r="A6244" s="1" t="s">
        <v>1552</v>
      </c>
      <c r="B6244" s="1" t="s">
        <v>13870</v>
      </c>
      <c r="C6244" s="1" t="s">
        <v>13871</v>
      </c>
      <c r="D6244" s="1" t="s">
        <v>13549</v>
      </c>
      <c r="E6244" s="1" t="s">
        <v>13550</v>
      </c>
      <c r="F6244" s="1" t="str">
        <f>IFERROR(__xludf.DUMMYFUNCTION("GOOGLETRANSLATE(C6244,""fr"",""en"")"),"#VALUE!")</f>
        <v>#VALUE!</v>
      </c>
    </row>
    <row r="6245" ht="15.75" customHeight="1">
      <c r="A6245" s="1" t="s">
        <v>1570</v>
      </c>
      <c r="B6245" s="1" t="s">
        <v>13872</v>
      </c>
      <c r="C6245" s="1" t="s">
        <v>13873</v>
      </c>
      <c r="D6245" s="1" t="s">
        <v>13549</v>
      </c>
      <c r="E6245" s="1" t="s">
        <v>13550</v>
      </c>
      <c r="F6245" s="1" t="str">
        <f>IFERROR(__xludf.DUMMYFUNCTION("GOOGLETRANSLATE(C6245,""fr"",""en"")"),"#VALUE!")</f>
        <v>#VALUE!</v>
      </c>
    </row>
    <row r="6246" ht="15.75" customHeight="1">
      <c r="A6246" s="1" t="s">
        <v>1570</v>
      </c>
      <c r="B6246" s="1" t="s">
        <v>13874</v>
      </c>
      <c r="C6246" s="1" t="s">
        <v>13875</v>
      </c>
      <c r="D6246" s="1" t="s">
        <v>13549</v>
      </c>
      <c r="E6246" s="1" t="s">
        <v>13550</v>
      </c>
      <c r="F6246" s="1" t="str">
        <f>IFERROR(__xludf.DUMMYFUNCTION("GOOGLETRANSLATE(C6246,""fr"",""en"")"),"#VALUE!")</f>
        <v>#VALUE!</v>
      </c>
    </row>
    <row r="6247" ht="15.75" customHeight="1">
      <c r="A6247" s="1" t="s">
        <v>1570</v>
      </c>
      <c r="B6247" s="1" t="s">
        <v>13876</v>
      </c>
      <c r="C6247" s="1" t="s">
        <v>13877</v>
      </c>
      <c r="D6247" s="1" t="s">
        <v>13549</v>
      </c>
      <c r="E6247" s="1" t="s">
        <v>13550</v>
      </c>
      <c r="F6247" s="1" t="str">
        <f>IFERROR(__xludf.DUMMYFUNCTION("GOOGLETRANSLATE(C6247,""fr"",""en"")"),"#VALUE!")</f>
        <v>#VALUE!</v>
      </c>
    </row>
    <row r="6248" ht="15.75" customHeight="1">
      <c r="A6248" s="1" t="s">
        <v>1597</v>
      </c>
      <c r="B6248" s="1" t="s">
        <v>13878</v>
      </c>
      <c r="C6248" s="1" t="s">
        <v>13879</v>
      </c>
      <c r="D6248" s="1" t="s">
        <v>13549</v>
      </c>
      <c r="E6248" s="1" t="s">
        <v>13550</v>
      </c>
      <c r="F6248" s="1" t="str">
        <f>IFERROR(__xludf.DUMMYFUNCTION("GOOGLETRANSLATE(C6248,""fr"",""en"")"),"Quite satisfied if we take into account the price / is that I did not need to call on them.
Otherwise constraint / fairly strict flight deductible
Body guarantee surely to review ...")</f>
        <v>Quite satisfied if we take into account the price / is that I did not need to call on them.
Otherwise constraint / fairly strict flight deductible
Body guarantee surely to review ...</v>
      </c>
    </row>
    <row r="6249" ht="15.75" customHeight="1">
      <c r="A6249" s="1" t="s">
        <v>1597</v>
      </c>
      <c r="B6249" s="1" t="s">
        <v>13880</v>
      </c>
      <c r="C6249" s="1" t="s">
        <v>13881</v>
      </c>
      <c r="D6249" s="1" t="s">
        <v>13549</v>
      </c>
      <c r="E6249" s="1" t="s">
        <v>13550</v>
      </c>
      <c r="F6249" s="1" t="str">
        <f>IFERROR(__xludf.DUMMYFUNCTION("GOOGLETRANSLATE(C6249,""fr"",""en"")"),"#VALUE!")</f>
        <v>#VALUE!</v>
      </c>
    </row>
    <row r="6250" ht="15.75" customHeight="1">
      <c r="A6250" s="1" t="s">
        <v>1597</v>
      </c>
      <c r="B6250" s="1" t="s">
        <v>13882</v>
      </c>
      <c r="C6250" s="1" t="s">
        <v>13883</v>
      </c>
      <c r="D6250" s="1" t="s">
        <v>13549</v>
      </c>
      <c r="E6250" s="1" t="s">
        <v>13550</v>
      </c>
      <c r="F6250" s="1" t="str">
        <f>IFERROR(__xludf.DUMMYFUNCTION("GOOGLETRANSLATE(C6250,""fr"",""en"")"),"#VALUE!")</f>
        <v>#VALUE!</v>
      </c>
    </row>
    <row r="6251" ht="15.75" customHeight="1">
      <c r="A6251" s="1" t="s">
        <v>1597</v>
      </c>
      <c r="B6251" s="1" t="s">
        <v>13884</v>
      </c>
      <c r="C6251" s="1" t="s">
        <v>13885</v>
      </c>
      <c r="D6251" s="1" t="s">
        <v>13549</v>
      </c>
      <c r="E6251" s="1" t="s">
        <v>13550</v>
      </c>
      <c r="F6251" s="1" t="str">
        <f>IFERROR(__xludf.DUMMYFUNCTION("GOOGLETRANSLATE(C6251,""fr"",""en"")"),"#VALUE!")</f>
        <v>#VALUE!</v>
      </c>
    </row>
    <row r="6252" ht="15.75" customHeight="1">
      <c r="A6252" s="1" t="s">
        <v>1597</v>
      </c>
      <c r="B6252" s="1" t="s">
        <v>13886</v>
      </c>
      <c r="C6252" s="1" t="s">
        <v>13887</v>
      </c>
      <c r="D6252" s="1" t="s">
        <v>13549</v>
      </c>
      <c r="E6252" s="1" t="s">
        <v>13550</v>
      </c>
      <c r="F6252" s="1" t="str">
        <f>IFERROR(__xludf.DUMMYFUNCTION("GOOGLETRANSLATE(C6252,""fr"",""en"")"),"#VALUE!")</f>
        <v>#VALUE!</v>
      </c>
    </row>
    <row r="6253" ht="15.75" customHeight="1">
      <c r="A6253" s="1" t="s">
        <v>1806</v>
      </c>
      <c r="B6253" s="1" t="s">
        <v>13888</v>
      </c>
      <c r="C6253" s="1" t="s">
        <v>13889</v>
      </c>
      <c r="D6253" s="1" t="s">
        <v>13549</v>
      </c>
      <c r="E6253" s="1" t="s">
        <v>13550</v>
      </c>
      <c r="F6253" s="1" t="str">
        <f>IFERROR(__xludf.DUMMYFUNCTION("GOOGLETRANSLATE(C6253,""fr"",""en"")"),"#VALUE!")</f>
        <v>#VALUE!</v>
      </c>
    </row>
    <row r="6254" ht="15.75" customHeight="1">
      <c r="A6254" s="1" t="s">
        <v>2019</v>
      </c>
      <c r="B6254" s="1" t="s">
        <v>13890</v>
      </c>
      <c r="C6254" s="1" t="s">
        <v>13891</v>
      </c>
      <c r="D6254" s="1" t="s">
        <v>13549</v>
      </c>
      <c r="E6254" s="1" t="s">
        <v>13550</v>
      </c>
      <c r="F6254" s="1" t="str">
        <f>IFERROR(__xludf.DUMMYFUNCTION("GOOGLETRANSLATE(C6254,""fr"",""en"")"),"#VALUE!")</f>
        <v>#VALUE!</v>
      </c>
    </row>
    <row r="6255" ht="15.75" customHeight="1">
      <c r="A6255" s="1" t="s">
        <v>2132</v>
      </c>
      <c r="B6255" s="1" t="s">
        <v>13892</v>
      </c>
      <c r="C6255" s="1" t="s">
        <v>13893</v>
      </c>
      <c r="D6255" s="1" t="s">
        <v>13549</v>
      </c>
      <c r="E6255" s="1" t="s">
        <v>13550</v>
      </c>
      <c r="F6255" s="1" t="str">
        <f>IFERROR(__xludf.DUMMYFUNCTION("GOOGLETRANSLATE(C6255,""fr"",""en"")"),"#VALUE!")</f>
        <v>#VALUE!</v>
      </c>
    </row>
    <row r="6256" ht="15.75" customHeight="1">
      <c r="A6256" s="1" t="s">
        <v>2132</v>
      </c>
      <c r="B6256" s="1" t="s">
        <v>13894</v>
      </c>
      <c r="C6256" s="1" t="s">
        <v>13895</v>
      </c>
      <c r="D6256" s="1" t="s">
        <v>13549</v>
      </c>
      <c r="E6256" s="1" t="s">
        <v>13550</v>
      </c>
      <c r="F6256" s="1" t="str">
        <f>IFERROR(__xludf.DUMMYFUNCTION("GOOGLETRANSLATE(C6256,""fr"",""en"")"),"#VALUE!")</f>
        <v>#VALUE!</v>
      </c>
    </row>
    <row r="6257" ht="15.75" customHeight="1">
      <c r="A6257" s="1" t="s">
        <v>2430</v>
      </c>
      <c r="B6257" s="1" t="s">
        <v>13896</v>
      </c>
      <c r="C6257" s="1" t="s">
        <v>13897</v>
      </c>
      <c r="D6257" s="1" t="s">
        <v>13549</v>
      </c>
      <c r="E6257" s="1" t="s">
        <v>13550</v>
      </c>
      <c r="F6257" s="1" t="str">
        <f>IFERROR(__xludf.DUMMYFUNCTION("GOOGLETRANSLATE(C6257,""fr"",""en"")"),"#VALUE!")</f>
        <v>#VALUE!</v>
      </c>
    </row>
    <row r="6258" ht="15.75" customHeight="1">
      <c r="A6258" s="1" t="s">
        <v>2506</v>
      </c>
      <c r="B6258" s="1" t="s">
        <v>13898</v>
      </c>
      <c r="C6258" s="1" t="s">
        <v>13899</v>
      </c>
      <c r="D6258" s="1" t="s">
        <v>13549</v>
      </c>
      <c r="E6258" s="1" t="s">
        <v>13550</v>
      </c>
      <c r="F6258" s="1" t="str">
        <f>IFERROR(__xludf.DUMMYFUNCTION("GOOGLETRANSLATE(C6258,""fr"",""en"")"),"#VALUE!")</f>
        <v>#VALUE!</v>
      </c>
    </row>
    <row r="6259" ht="15.75" customHeight="1">
      <c r="A6259" s="1" t="s">
        <v>2515</v>
      </c>
      <c r="B6259" s="1" t="s">
        <v>13900</v>
      </c>
      <c r="C6259" s="1" t="s">
        <v>13901</v>
      </c>
      <c r="D6259" s="1" t="s">
        <v>13549</v>
      </c>
      <c r="E6259" s="1" t="s">
        <v>13550</v>
      </c>
      <c r="F6259" s="1" t="str">
        <f>IFERROR(__xludf.DUMMYFUNCTION("GOOGLETRANSLATE(C6259,""fr"",""en"")"),"#VALUE!")</f>
        <v>#VALUE!</v>
      </c>
    </row>
    <row r="6260" ht="15.75" customHeight="1">
      <c r="A6260" s="1" t="s">
        <v>2545</v>
      </c>
      <c r="B6260" s="1" t="s">
        <v>13902</v>
      </c>
      <c r="C6260" s="1" t="s">
        <v>13903</v>
      </c>
      <c r="D6260" s="1" t="s">
        <v>13549</v>
      </c>
      <c r="E6260" s="1" t="s">
        <v>13550</v>
      </c>
      <c r="F6260" s="1" t="str">
        <f>IFERROR(__xludf.DUMMYFUNCTION("GOOGLETRANSLATE(C6260,""fr"",""en"")"),"#VALUE!")</f>
        <v>#VALUE!</v>
      </c>
    </row>
    <row r="6261" ht="15.75" customHeight="1">
      <c r="A6261" s="1" t="s">
        <v>2582</v>
      </c>
      <c r="B6261" s="1" t="s">
        <v>13904</v>
      </c>
      <c r="C6261" s="1" t="s">
        <v>13905</v>
      </c>
      <c r="D6261" s="1" t="s">
        <v>13549</v>
      </c>
      <c r="E6261" s="1" t="s">
        <v>13550</v>
      </c>
      <c r="F6261" s="1" t="str">
        <f>IFERROR(__xludf.DUMMYFUNCTION("GOOGLETRANSLATE(C6261,""fr"",""en"")"),"#VALUE!")</f>
        <v>#VALUE!</v>
      </c>
    </row>
    <row r="6262" ht="15.75" customHeight="1">
      <c r="A6262" s="1" t="s">
        <v>2582</v>
      </c>
      <c r="B6262" s="1" t="s">
        <v>13906</v>
      </c>
      <c r="C6262" s="1" t="s">
        <v>13907</v>
      </c>
      <c r="D6262" s="1" t="s">
        <v>13549</v>
      </c>
      <c r="E6262" s="1" t="s">
        <v>13550</v>
      </c>
      <c r="F6262" s="1" t="str">
        <f>IFERROR(__xludf.DUMMYFUNCTION("GOOGLETRANSLATE(C6262,""fr"",""en"")"),"#VALUE!")</f>
        <v>#VALUE!</v>
      </c>
    </row>
    <row r="6263" ht="15.75" customHeight="1">
      <c r="A6263" s="1" t="s">
        <v>2582</v>
      </c>
      <c r="B6263" s="1" t="s">
        <v>13908</v>
      </c>
      <c r="C6263" s="1" t="s">
        <v>13909</v>
      </c>
      <c r="D6263" s="1" t="s">
        <v>13549</v>
      </c>
      <c r="E6263" s="1" t="s">
        <v>13550</v>
      </c>
      <c r="F6263" s="1" t="str">
        <f>IFERROR(__xludf.DUMMYFUNCTION("GOOGLETRANSLATE(C6263,""fr"",""en"")"),"#VALUE!")</f>
        <v>#VALUE!</v>
      </c>
    </row>
    <row r="6264" ht="15.75" customHeight="1">
      <c r="A6264" s="1" t="s">
        <v>2582</v>
      </c>
      <c r="B6264" s="1" t="s">
        <v>13910</v>
      </c>
      <c r="C6264" s="1" t="s">
        <v>13911</v>
      </c>
      <c r="D6264" s="1" t="s">
        <v>13549</v>
      </c>
      <c r="E6264" s="1" t="s">
        <v>13550</v>
      </c>
      <c r="F6264" s="1" t="str">
        <f>IFERROR(__xludf.DUMMYFUNCTION("GOOGLETRANSLATE(C6264,""fr"",""en"")"),"#VALUE!")</f>
        <v>#VALUE!</v>
      </c>
    </row>
    <row r="6265" ht="15.75" customHeight="1">
      <c r="A6265" s="1" t="s">
        <v>2582</v>
      </c>
      <c r="B6265" s="1" t="s">
        <v>13912</v>
      </c>
      <c r="C6265" s="1" t="s">
        <v>13913</v>
      </c>
      <c r="D6265" s="1" t="s">
        <v>13549</v>
      </c>
      <c r="E6265" s="1" t="s">
        <v>13550</v>
      </c>
      <c r="F6265" s="1" t="str">
        <f>IFERROR(__xludf.DUMMYFUNCTION("GOOGLETRANSLATE(C6265,""fr"",""en"")"),"#VALUE!")</f>
        <v>#VALUE!</v>
      </c>
    </row>
    <row r="6266" ht="15.75" customHeight="1">
      <c r="A6266" s="1" t="s">
        <v>2595</v>
      </c>
      <c r="B6266" s="1" t="s">
        <v>13914</v>
      </c>
      <c r="C6266" s="1" t="s">
        <v>13915</v>
      </c>
      <c r="D6266" s="1" t="s">
        <v>13549</v>
      </c>
      <c r="E6266" s="1" t="s">
        <v>13550</v>
      </c>
      <c r="F6266" s="1" t="str">
        <f>IFERROR(__xludf.DUMMYFUNCTION("GOOGLETRANSLATE(C6266,""fr"",""en"")"),"#VALUE!")</f>
        <v>#VALUE!</v>
      </c>
    </row>
    <row r="6267" ht="15.75" customHeight="1">
      <c r="A6267" s="1" t="s">
        <v>2595</v>
      </c>
      <c r="B6267" s="1" t="s">
        <v>13916</v>
      </c>
      <c r="C6267" s="1" t="s">
        <v>13917</v>
      </c>
      <c r="D6267" s="1" t="s">
        <v>13549</v>
      </c>
      <c r="E6267" s="1" t="s">
        <v>13550</v>
      </c>
      <c r="F6267" s="1" t="str">
        <f>IFERROR(__xludf.DUMMYFUNCTION("GOOGLETRANSLATE(C6267,""fr"",""en"")"),"#VALUE!")</f>
        <v>#VALUE!</v>
      </c>
    </row>
    <row r="6268" ht="15.75" customHeight="1">
      <c r="A6268" s="1" t="s">
        <v>2635</v>
      </c>
      <c r="B6268" s="1" t="s">
        <v>13918</v>
      </c>
      <c r="C6268" s="1" t="s">
        <v>13919</v>
      </c>
      <c r="D6268" s="1" t="s">
        <v>13549</v>
      </c>
      <c r="E6268" s="1" t="s">
        <v>13550</v>
      </c>
      <c r="F6268" s="1" t="str">
        <f>IFERROR(__xludf.DUMMYFUNCTION("GOOGLETRANSLATE(C6268,""fr"",""en"")"),"#VALUE!")</f>
        <v>#VALUE!</v>
      </c>
    </row>
    <row r="6269" ht="15.75" customHeight="1">
      <c r="A6269" s="1" t="s">
        <v>2663</v>
      </c>
      <c r="B6269" s="1" t="s">
        <v>13920</v>
      </c>
      <c r="C6269" s="1" t="s">
        <v>13921</v>
      </c>
      <c r="D6269" s="1" t="s">
        <v>13549</v>
      </c>
      <c r="E6269" s="1" t="s">
        <v>13550</v>
      </c>
      <c r="F6269" s="1" t="str">
        <f>IFERROR(__xludf.DUMMYFUNCTION("GOOGLETRANSLATE(C6269,""fr"",""en"")"),"#VALUE!")</f>
        <v>#VALUE!</v>
      </c>
    </row>
    <row r="6270" ht="15.75" customHeight="1">
      <c r="A6270" s="1" t="s">
        <v>2663</v>
      </c>
      <c r="B6270" s="1" t="s">
        <v>13922</v>
      </c>
      <c r="C6270" s="1" t="s">
        <v>13923</v>
      </c>
      <c r="D6270" s="1" t="s">
        <v>13549</v>
      </c>
      <c r="E6270" s="1" t="s">
        <v>13550</v>
      </c>
      <c r="F6270" s="1" t="str">
        <f>IFERROR(__xludf.DUMMYFUNCTION("GOOGLETRANSLATE(C6270,""fr"",""en"")"),"Good value for money on the market but I think it remains expensive according to my situation. Like many things in our consumer society, the cumulation of obligations exceed the level of resources so we must make choices!")</f>
        <v>Good value for money on the market but I think it remains expensive according to my situation. Like many things in our consumer society, the cumulation of obligations exceed the level of resources so we must make choices!</v>
      </c>
    </row>
    <row r="6271" ht="15.75" customHeight="1">
      <c r="A6271" s="1" t="s">
        <v>2663</v>
      </c>
      <c r="B6271" s="1" t="s">
        <v>13924</v>
      </c>
      <c r="C6271" s="1" t="s">
        <v>13925</v>
      </c>
      <c r="D6271" s="1" t="s">
        <v>13549</v>
      </c>
      <c r="E6271" s="1" t="s">
        <v>13550</v>
      </c>
      <c r="F6271" s="1" t="str">
        <f>IFERROR(__xludf.DUMMYFUNCTION("GOOGLETRANSLATE(C6271,""fr"",""en"")"),"#VALUE!")</f>
        <v>#VALUE!</v>
      </c>
    </row>
    <row r="6272" ht="15.75" customHeight="1">
      <c r="A6272" s="1" t="s">
        <v>2666</v>
      </c>
      <c r="B6272" s="1" t="s">
        <v>13926</v>
      </c>
      <c r="C6272" s="1" t="s">
        <v>13927</v>
      </c>
      <c r="D6272" s="1" t="s">
        <v>13549</v>
      </c>
      <c r="E6272" s="1" t="s">
        <v>13550</v>
      </c>
      <c r="F6272" s="1" t="str">
        <f>IFERROR(__xludf.DUMMYFUNCTION("GOOGLETRANSLATE(C6272,""fr"",""en"")"),"#VALUE!")</f>
        <v>#VALUE!</v>
      </c>
    </row>
    <row r="6273" ht="15.75" customHeight="1">
      <c r="A6273" s="1" t="s">
        <v>2666</v>
      </c>
      <c r="B6273" s="1" t="s">
        <v>13928</v>
      </c>
      <c r="C6273" s="1" t="s">
        <v>13929</v>
      </c>
      <c r="D6273" s="1" t="s">
        <v>13549</v>
      </c>
      <c r="E6273" s="1" t="s">
        <v>13550</v>
      </c>
      <c r="F6273" s="1" t="str">
        <f>IFERROR(__xludf.DUMMYFUNCTION("GOOGLETRANSLATE(C6273,""fr"",""en"")"),"#VALUE!")</f>
        <v>#VALUE!</v>
      </c>
    </row>
    <row r="6274" ht="15.75" customHeight="1">
      <c r="A6274" s="1" t="s">
        <v>2666</v>
      </c>
      <c r="B6274" s="1" t="s">
        <v>13930</v>
      </c>
      <c r="C6274" s="1" t="s">
        <v>13931</v>
      </c>
      <c r="D6274" s="1" t="s">
        <v>13549</v>
      </c>
      <c r="E6274" s="1" t="s">
        <v>13550</v>
      </c>
      <c r="F6274" s="1" t="str">
        <f>IFERROR(__xludf.DUMMYFUNCTION("GOOGLETRANSLATE(C6274,""fr"",""en"")"),"#VALUE!")</f>
        <v>#VALUE!</v>
      </c>
    </row>
    <row r="6275" ht="15.75" customHeight="1">
      <c r="A6275" s="1" t="s">
        <v>2675</v>
      </c>
      <c r="B6275" s="1" t="s">
        <v>13932</v>
      </c>
      <c r="C6275" s="1" t="s">
        <v>13933</v>
      </c>
      <c r="D6275" s="1" t="s">
        <v>13549</v>
      </c>
      <c r="E6275" s="1" t="s">
        <v>13550</v>
      </c>
      <c r="F6275" s="1" t="str">
        <f>IFERROR(__xludf.DUMMYFUNCTION("GOOGLETRANSLATE(C6275,""fr"",""en"")"),"#VALUE!")</f>
        <v>#VALUE!</v>
      </c>
    </row>
    <row r="6276" ht="15.75" customHeight="1">
      <c r="A6276" s="1" t="s">
        <v>2675</v>
      </c>
      <c r="B6276" s="1" t="s">
        <v>13934</v>
      </c>
      <c r="C6276" s="1" t="s">
        <v>13935</v>
      </c>
      <c r="D6276" s="1" t="s">
        <v>13549</v>
      </c>
      <c r="E6276" s="1" t="s">
        <v>13550</v>
      </c>
      <c r="F6276" s="1" t="str">
        <f>IFERROR(__xludf.DUMMYFUNCTION("GOOGLETRANSLATE(C6276,""fr"",""en"")"),"#VALUE!")</f>
        <v>#VALUE!</v>
      </c>
    </row>
    <row r="6277" ht="15.75" customHeight="1">
      <c r="A6277" s="1" t="s">
        <v>12077</v>
      </c>
      <c r="B6277" s="1" t="s">
        <v>13936</v>
      </c>
      <c r="C6277" s="1" t="s">
        <v>13937</v>
      </c>
      <c r="D6277" s="1" t="s">
        <v>13549</v>
      </c>
      <c r="E6277" s="1" t="s">
        <v>13550</v>
      </c>
      <c r="F6277" s="1" t="str">
        <f>IFERROR(__xludf.DUMMYFUNCTION("GOOGLETRANSLATE(C6277,""fr"",""en"")"),"#VALUE!")</f>
        <v>#VALUE!</v>
      </c>
    </row>
    <row r="6278" ht="15.75" customHeight="1">
      <c r="A6278" s="1" t="s">
        <v>11074</v>
      </c>
      <c r="B6278" s="1" t="s">
        <v>13938</v>
      </c>
      <c r="C6278" s="1" t="s">
        <v>13939</v>
      </c>
      <c r="D6278" s="1" t="s">
        <v>13549</v>
      </c>
      <c r="E6278" s="1" t="s">
        <v>13550</v>
      </c>
      <c r="F6278" s="1" t="str">
        <f>IFERROR(__xludf.DUMMYFUNCTION("GOOGLETRANSLATE(C6278,""fr"",""en"")"),"#VALUE!")</f>
        <v>#VALUE!</v>
      </c>
    </row>
    <row r="6279" ht="15.75" customHeight="1">
      <c r="A6279" s="1" t="s">
        <v>10794</v>
      </c>
      <c r="B6279" s="1" t="s">
        <v>13940</v>
      </c>
      <c r="C6279" s="1" t="s">
        <v>13941</v>
      </c>
      <c r="D6279" s="1" t="s">
        <v>13549</v>
      </c>
      <c r="E6279" s="1" t="s">
        <v>13550</v>
      </c>
      <c r="F6279" s="1" t="str">
        <f>IFERROR(__xludf.DUMMYFUNCTION("GOOGLETRANSLATE(C6279,""fr"",""en"")"),"#VALUE!")</f>
        <v>#VALUE!</v>
      </c>
    </row>
    <row r="6280" ht="15.75" customHeight="1">
      <c r="A6280" s="1" t="s">
        <v>10533</v>
      </c>
      <c r="B6280" s="1" t="s">
        <v>13942</v>
      </c>
      <c r="C6280" s="1" t="s">
        <v>13943</v>
      </c>
      <c r="D6280" s="1" t="s">
        <v>13549</v>
      </c>
      <c r="E6280" s="1" t="s">
        <v>13550</v>
      </c>
      <c r="F6280" s="1" t="str">
        <f>IFERROR(__xludf.DUMMYFUNCTION("GOOGLETRANSLATE(C6280,""fr"",""en"")"),"#VALUE!")</f>
        <v>#VALUE!</v>
      </c>
    </row>
    <row r="6281" ht="15.75" customHeight="1">
      <c r="A6281" s="1" t="s">
        <v>8184</v>
      </c>
      <c r="B6281" s="1" t="s">
        <v>13944</v>
      </c>
      <c r="C6281" s="1" t="s">
        <v>13945</v>
      </c>
      <c r="D6281" s="1" t="s">
        <v>13549</v>
      </c>
      <c r="E6281" s="1" t="s">
        <v>13550</v>
      </c>
      <c r="F6281" s="1" t="str">
        <f>IFERROR(__xludf.DUMMYFUNCTION("GOOGLETRANSLATE(C6281,""fr"",""en"")"),"25 years of insurance, no fall or accident. Insured any risk, 1600 euros for a stolen 1200xjr (they also made me a franchise gift) .... then after a license withdrawal, refusal to resume me ...")</f>
        <v>25 years of insurance, no fall or accident. Insured any risk, 1600 euros for a stolen 1200xjr (they also made me a franchise gift) .... then after a license withdrawal, refusal to resume me ...</v>
      </c>
    </row>
    <row r="6282" ht="15.75" customHeight="1">
      <c r="A6282" s="1" t="s">
        <v>8189</v>
      </c>
      <c r="B6282" s="1" t="s">
        <v>13946</v>
      </c>
      <c r="C6282" s="1" t="s">
        <v>13947</v>
      </c>
      <c r="D6282" s="1" t="s">
        <v>13549</v>
      </c>
      <c r="E6282" s="1" t="s">
        <v>13550</v>
      </c>
      <c r="F6282" s="1" t="str">
        <f>IFERROR(__xludf.DUMMYFUNCTION("GOOGLETRANSLATE(C6282,""fr"",""en"")"),"#VALUE!")</f>
        <v>#VALUE!</v>
      </c>
    </row>
    <row r="6283" ht="15.75" customHeight="1">
      <c r="A6283" s="1" t="s">
        <v>3106</v>
      </c>
      <c r="B6283" s="1" t="s">
        <v>13948</v>
      </c>
      <c r="C6283" s="1" t="s">
        <v>13949</v>
      </c>
      <c r="D6283" s="1" t="s">
        <v>13549</v>
      </c>
      <c r="E6283" s="1" t="s">
        <v>13550</v>
      </c>
      <c r="F6283" s="1" t="str">
        <f>IFERROR(__xludf.DUMMYFUNCTION("GOOGLETRANSLATE(C6283,""fr"",""en"")"),"#VALUE!")</f>
        <v>#VALUE!</v>
      </c>
    </row>
    <row r="6284" ht="15.75" customHeight="1">
      <c r="A6284" s="1" t="s">
        <v>3119</v>
      </c>
      <c r="B6284" s="1" t="s">
        <v>13950</v>
      </c>
      <c r="C6284" s="1" t="s">
        <v>13951</v>
      </c>
      <c r="D6284" s="1" t="s">
        <v>13549</v>
      </c>
      <c r="E6284" s="1" t="s">
        <v>13550</v>
      </c>
      <c r="F6284" s="1" t="str">
        <f>IFERROR(__xludf.DUMMYFUNCTION("GOOGLETRANSLATE(C6284,""fr"",""en"")"),"#VALUE!")</f>
        <v>#VALUE!</v>
      </c>
    </row>
    <row r="6285" ht="15.75" customHeight="1">
      <c r="A6285" s="1" t="s">
        <v>3119</v>
      </c>
      <c r="B6285" s="1" t="s">
        <v>13952</v>
      </c>
      <c r="C6285" s="1" t="s">
        <v>13953</v>
      </c>
      <c r="D6285" s="1" t="s">
        <v>13549</v>
      </c>
      <c r="E6285" s="1" t="s">
        <v>13550</v>
      </c>
      <c r="F6285" s="1" t="str">
        <f>IFERROR(__xludf.DUMMYFUNCTION("GOOGLETRANSLATE(C6285,""fr"",""en"")"),"#VALUE!")</f>
        <v>#VALUE!</v>
      </c>
    </row>
    <row r="6286" ht="15.75" customHeight="1">
      <c r="A6286" s="1" t="s">
        <v>3125</v>
      </c>
      <c r="B6286" s="1" t="s">
        <v>13954</v>
      </c>
      <c r="C6286" s="1" t="s">
        <v>13955</v>
      </c>
      <c r="D6286" s="1" t="s">
        <v>13549</v>
      </c>
      <c r="E6286" s="1" t="s">
        <v>13550</v>
      </c>
      <c r="F6286" s="1" t="str">
        <f>IFERROR(__xludf.DUMMYFUNCTION("GOOGLETRANSLATE(C6286,""fr"",""en"")"),"#VALUE!")</f>
        <v>#VALUE!</v>
      </c>
    </row>
    <row r="6287" ht="15.75" customHeight="1">
      <c r="A6287" s="1" t="s">
        <v>3125</v>
      </c>
      <c r="B6287" s="1" t="s">
        <v>13956</v>
      </c>
      <c r="C6287" s="1" t="s">
        <v>13957</v>
      </c>
      <c r="D6287" s="1" t="s">
        <v>13549</v>
      </c>
      <c r="E6287" s="1" t="s">
        <v>13550</v>
      </c>
      <c r="F6287" s="1" t="str">
        <f>IFERROR(__xludf.DUMMYFUNCTION("GOOGLETRANSLATE(C6287,""fr"",""en"")"),"#VALUE!")</f>
        <v>#VALUE!</v>
      </c>
    </row>
    <row r="6288" ht="15.75" customHeight="1">
      <c r="A6288" s="1" t="s">
        <v>3125</v>
      </c>
      <c r="B6288" s="1" t="s">
        <v>13958</v>
      </c>
      <c r="C6288" s="1" t="s">
        <v>13959</v>
      </c>
      <c r="D6288" s="1" t="s">
        <v>13549</v>
      </c>
      <c r="E6288" s="1" t="s">
        <v>13550</v>
      </c>
      <c r="F6288" s="1" t="str">
        <f>IFERROR(__xludf.DUMMYFUNCTION("GOOGLETRANSLATE(C6288,""fr"",""en"")"),"Very good service. Requests are always processed on time, and I always find an answer to my questions. I recommend this insurance.")</f>
        <v>Very good service. Requests are always processed on time, and I always find an answer to my questions. I recommend this insurance.</v>
      </c>
    </row>
    <row r="6289" ht="15.75" customHeight="1">
      <c r="A6289" s="1" t="s">
        <v>3125</v>
      </c>
      <c r="B6289" s="1" t="s">
        <v>13960</v>
      </c>
      <c r="C6289" s="1" t="s">
        <v>13961</v>
      </c>
      <c r="D6289" s="1" t="s">
        <v>13549</v>
      </c>
      <c r="E6289" s="1" t="s">
        <v>13550</v>
      </c>
      <c r="F6289" s="1" t="str">
        <f>IFERROR(__xludf.DUMMYFUNCTION("GOOGLETRANSLATE(C6289,""fr"",""en"")"),"#VALUE!")</f>
        <v>#VALUE!</v>
      </c>
    </row>
    <row r="6290" ht="15.75" customHeight="1">
      <c r="A6290" s="1" t="s">
        <v>3125</v>
      </c>
      <c r="B6290" s="1" t="s">
        <v>13962</v>
      </c>
      <c r="C6290" s="1" t="s">
        <v>13963</v>
      </c>
      <c r="D6290" s="1" t="s">
        <v>13549</v>
      </c>
      <c r="E6290" s="1" t="s">
        <v>13550</v>
      </c>
      <c r="F6290" s="1" t="str">
        <f>IFERROR(__xludf.DUMMYFUNCTION("GOOGLETRANSLATE(C6290,""fr"",""en"")"),"#VALUE!")</f>
        <v>#VALUE!</v>
      </c>
    </row>
    <row r="6291" ht="15.75" customHeight="1">
      <c r="A6291" s="1" t="s">
        <v>3125</v>
      </c>
      <c r="B6291" s="1" t="s">
        <v>13964</v>
      </c>
      <c r="C6291" s="1" t="s">
        <v>13965</v>
      </c>
      <c r="D6291" s="1" t="s">
        <v>13549</v>
      </c>
      <c r="E6291" s="1" t="s">
        <v>13550</v>
      </c>
      <c r="F6291" s="1" t="str">
        <f>IFERROR(__xludf.DUMMYFUNCTION("GOOGLETRANSLATE(C6291,""fr"",""en"")"),"#VALUE!")</f>
        <v>#VALUE!</v>
      </c>
    </row>
    <row r="6292" ht="15.75" customHeight="1">
      <c r="A6292" s="1" t="s">
        <v>3128</v>
      </c>
      <c r="B6292" s="1" t="s">
        <v>13966</v>
      </c>
      <c r="C6292" s="1" t="s">
        <v>13967</v>
      </c>
      <c r="D6292" s="1" t="s">
        <v>13549</v>
      </c>
      <c r="E6292" s="1" t="s">
        <v>13550</v>
      </c>
      <c r="F6292" s="1" t="str">
        <f>IFERROR(__xludf.DUMMYFUNCTION("GOOGLETRANSLATE(C6292,""fr"",""en"")"),"#VALUE!")</f>
        <v>#VALUE!</v>
      </c>
    </row>
    <row r="6293" ht="15.75" customHeight="1">
      <c r="A6293" s="1" t="s">
        <v>3128</v>
      </c>
      <c r="B6293" s="1" t="s">
        <v>13968</v>
      </c>
      <c r="C6293" s="1" t="s">
        <v>13969</v>
      </c>
      <c r="D6293" s="1" t="s">
        <v>13549</v>
      </c>
      <c r="E6293" s="1" t="s">
        <v>13550</v>
      </c>
      <c r="F6293" s="1" t="str">
        <f>IFERROR(__xludf.DUMMYFUNCTION("GOOGLETRANSLATE(C6293,""fr"",""en"")"),"#VALUE!")</f>
        <v>#VALUE!</v>
      </c>
    </row>
    <row r="6294" ht="15.75" customHeight="1">
      <c r="A6294" s="1" t="s">
        <v>3128</v>
      </c>
      <c r="B6294" s="1" t="s">
        <v>13970</v>
      </c>
      <c r="C6294" s="1" t="s">
        <v>13971</v>
      </c>
      <c r="D6294" s="1" t="s">
        <v>13549</v>
      </c>
      <c r="E6294" s="1" t="s">
        <v>13550</v>
      </c>
      <c r="F6294" s="1" t="str">
        <f>IFERROR(__xludf.DUMMYFUNCTION("GOOGLETRANSLATE(C6294,""fr"",""en"")"),"#VALUE!")</f>
        <v>#VALUE!</v>
      </c>
    </row>
    <row r="6295" ht="15.75" customHeight="1">
      <c r="A6295" s="1" t="s">
        <v>3128</v>
      </c>
      <c r="B6295" s="1" t="s">
        <v>13972</v>
      </c>
      <c r="C6295" s="1" t="s">
        <v>13973</v>
      </c>
      <c r="D6295" s="1" t="s">
        <v>13549</v>
      </c>
      <c r="E6295" s="1" t="s">
        <v>13550</v>
      </c>
      <c r="F6295" s="1" t="str">
        <f>IFERROR(__xludf.DUMMYFUNCTION("GOOGLETRANSLATE(C6295,""fr"",""en"")"),"#VALUE!")</f>
        <v>#VALUE!</v>
      </c>
    </row>
    <row r="6296" ht="15.75" customHeight="1">
      <c r="A6296" s="1" t="s">
        <v>11090</v>
      </c>
      <c r="B6296" s="1" t="s">
        <v>13974</v>
      </c>
      <c r="C6296" s="1" t="s">
        <v>13975</v>
      </c>
      <c r="D6296" s="1" t="s">
        <v>13549</v>
      </c>
      <c r="E6296" s="1" t="s">
        <v>13550</v>
      </c>
      <c r="F6296" s="1" t="str">
        <f>IFERROR(__xludf.DUMMYFUNCTION("GOOGLETRANSLATE(C6296,""fr"",""en"")"),"#VALUE!")</f>
        <v>#VALUE!</v>
      </c>
    </row>
    <row r="6297" ht="15.75" customHeight="1">
      <c r="A6297" s="1" t="s">
        <v>8203</v>
      </c>
      <c r="B6297" s="1" t="s">
        <v>13976</v>
      </c>
      <c r="C6297" s="1" t="s">
        <v>13977</v>
      </c>
      <c r="D6297" s="1" t="s">
        <v>13549</v>
      </c>
      <c r="E6297" s="1" t="s">
        <v>13550</v>
      </c>
      <c r="F6297" s="1" t="str">
        <f>IFERROR(__xludf.DUMMYFUNCTION("GOOGLETRANSLATE(C6297,""fr"",""en"")"),"#VALUE!")</f>
        <v>#VALUE!</v>
      </c>
    </row>
    <row r="6298" ht="15.75" customHeight="1">
      <c r="A6298" s="1" t="s">
        <v>8246</v>
      </c>
      <c r="B6298" s="1" t="s">
        <v>13978</v>
      </c>
      <c r="C6298" s="1" t="s">
        <v>13979</v>
      </c>
      <c r="D6298" s="1" t="s">
        <v>13549</v>
      </c>
      <c r="E6298" s="1" t="s">
        <v>13550</v>
      </c>
      <c r="F6298" s="1" t="str">
        <f>IFERROR(__xludf.DUMMYFUNCTION("GOOGLETRANSLATE(C6298,""fr"",""en"")"),"#VALUE!")</f>
        <v>#VALUE!</v>
      </c>
    </row>
    <row r="6299" ht="15.75" customHeight="1">
      <c r="A6299" s="1" t="s">
        <v>13980</v>
      </c>
      <c r="B6299" s="1" t="s">
        <v>13981</v>
      </c>
      <c r="C6299" s="1" t="s">
        <v>13982</v>
      </c>
      <c r="D6299" s="1" t="s">
        <v>13549</v>
      </c>
      <c r="E6299" s="1" t="s">
        <v>13550</v>
      </c>
      <c r="F6299" s="1" t="str">
        <f>IFERROR(__xludf.DUMMYFUNCTION("GOOGLETRANSLATE(C6299,""fr"",""en"")"),"#VALUE!")</f>
        <v>#VALUE!</v>
      </c>
    </row>
    <row r="6300" ht="15.75" customHeight="1">
      <c r="A6300" s="1" t="s">
        <v>8259</v>
      </c>
      <c r="B6300" s="1" t="s">
        <v>13983</v>
      </c>
      <c r="C6300" s="1" t="s">
        <v>13984</v>
      </c>
      <c r="D6300" s="1" t="s">
        <v>13549</v>
      </c>
      <c r="E6300" s="1" t="s">
        <v>13550</v>
      </c>
      <c r="F6300" s="1" t="str">
        <f>IFERROR(__xludf.DUMMYFUNCTION("GOOGLETRANSLATE(C6300,""fr"",""en"")"),"#VALUE!")</f>
        <v>#VALUE!</v>
      </c>
    </row>
    <row r="6301" ht="15.75" customHeight="1">
      <c r="A6301" s="1" t="s">
        <v>3192</v>
      </c>
      <c r="B6301" s="1" t="s">
        <v>13985</v>
      </c>
      <c r="C6301" s="1" t="s">
        <v>13986</v>
      </c>
      <c r="D6301" s="1" t="s">
        <v>13549</v>
      </c>
      <c r="E6301" s="1" t="s">
        <v>13550</v>
      </c>
      <c r="F6301" s="1" t="str">
        <f>IFERROR(__xludf.DUMMYFUNCTION("GOOGLETRANSLATE(C6301,""fr"",""en"")"),"#VALUE!")</f>
        <v>#VALUE!</v>
      </c>
    </row>
    <row r="6302" ht="15.75" customHeight="1">
      <c r="A6302" s="1" t="s">
        <v>13987</v>
      </c>
      <c r="B6302" s="1" t="s">
        <v>13988</v>
      </c>
      <c r="C6302" s="1" t="s">
        <v>13989</v>
      </c>
      <c r="D6302" s="1" t="s">
        <v>13549</v>
      </c>
      <c r="E6302" s="1" t="s">
        <v>13550</v>
      </c>
      <c r="F6302" s="1" t="str">
        <f>IFERROR(__xludf.DUMMYFUNCTION("GOOGLETRANSLATE(C6302,""fr"",""en"")"),"#VALUE!")</f>
        <v>#VALUE!</v>
      </c>
    </row>
    <row r="6303" ht="15.75" customHeight="1">
      <c r="A6303" s="1" t="s">
        <v>13987</v>
      </c>
      <c r="B6303" s="1" t="s">
        <v>13990</v>
      </c>
      <c r="C6303" s="1" t="s">
        <v>13991</v>
      </c>
      <c r="D6303" s="1" t="s">
        <v>13549</v>
      </c>
      <c r="E6303" s="1" t="s">
        <v>13550</v>
      </c>
      <c r="F6303" s="1" t="str">
        <f>IFERROR(__xludf.DUMMYFUNCTION("GOOGLETRANSLATE(C6303,""fr"",""en"")"),"#VALUE!")</f>
        <v>#VALUE!</v>
      </c>
    </row>
    <row r="6304" ht="15.75" customHeight="1">
      <c r="A6304" s="1" t="s">
        <v>13987</v>
      </c>
      <c r="B6304" s="1" t="s">
        <v>13992</v>
      </c>
      <c r="C6304" s="1" t="s">
        <v>13993</v>
      </c>
      <c r="D6304" s="1" t="s">
        <v>13549</v>
      </c>
      <c r="E6304" s="1" t="s">
        <v>13550</v>
      </c>
      <c r="F6304" s="1" t="str">
        <f>IFERROR(__xludf.DUMMYFUNCTION("GOOGLETRANSLATE(C6304,""fr"",""en"")"),"#VALUE!")</f>
        <v>#VALUE!</v>
      </c>
    </row>
    <row r="6305" ht="15.75" customHeight="1">
      <c r="A6305" s="1" t="s">
        <v>3195</v>
      </c>
      <c r="B6305" s="1" t="s">
        <v>13994</v>
      </c>
      <c r="C6305" s="1" t="s">
        <v>13995</v>
      </c>
      <c r="D6305" s="1" t="s">
        <v>13549</v>
      </c>
      <c r="E6305" s="1" t="s">
        <v>13550</v>
      </c>
      <c r="F6305" s="1" t="str">
        <f>IFERROR(__xludf.DUMMYFUNCTION("GOOGLETRANSLATE(C6305,""fr"",""en"")"),"#VALUE!")</f>
        <v>#VALUE!</v>
      </c>
    </row>
    <row r="6306" ht="15.75" customHeight="1">
      <c r="A6306" s="1" t="s">
        <v>3195</v>
      </c>
      <c r="B6306" s="1" t="s">
        <v>13996</v>
      </c>
      <c r="C6306" s="1" t="s">
        <v>13997</v>
      </c>
      <c r="D6306" s="1" t="s">
        <v>13549</v>
      </c>
      <c r="E6306" s="1" t="s">
        <v>13550</v>
      </c>
      <c r="F6306" s="1" t="str">
        <f>IFERROR(__xludf.DUMMYFUNCTION("GOOGLETRANSLATE(C6306,""fr"",""en"")"),"#VALUE!")</f>
        <v>#VALUE!</v>
      </c>
    </row>
    <row r="6307" ht="15.75" customHeight="1">
      <c r="A6307" s="1" t="s">
        <v>3198</v>
      </c>
      <c r="B6307" s="1" t="s">
        <v>13998</v>
      </c>
      <c r="C6307" s="1" t="s">
        <v>13999</v>
      </c>
      <c r="D6307" s="1" t="s">
        <v>13549</v>
      </c>
      <c r="E6307" s="1" t="s">
        <v>13550</v>
      </c>
      <c r="F6307" s="1" t="str">
        <f>IFERROR(__xludf.DUMMYFUNCTION("GOOGLETRANSLATE(C6307,""fr"",""en"")"),"#VALUE!")</f>
        <v>#VALUE!</v>
      </c>
    </row>
    <row r="6308" ht="15.75" customHeight="1">
      <c r="A6308" s="1" t="s">
        <v>3198</v>
      </c>
      <c r="B6308" s="1" t="s">
        <v>14000</v>
      </c>
      <c r="C6308" s="1" t="s">
        <v>14001</v>
      </c>
      <c r="D6308" s="1" t="s">
        <v>13549</v>
      </c>
      <c r="E6308" s="1" t="s">
        <v>13550</v>
      </c>
      <c r="F6308" s="1" t="str">
        <f>IFERROR(__xludf.DUMMYFUNCTION("GOOGLETRANSLATE(C6308,""fr"",""en"")"),"#VALUE!")</f>
        <v>#VALUE!</v>
      </c>
    </row>
    <row r="6309" ht="15.75" customHeight="1">
      <c r="A6309" s="1" t="s">
        <v>3198</v>
      </c>
      <c r="B6309" s="1" t="s">
        <v>14002</v>
      </c>
      <c r="C6309" s="1" t="s">
        <v>14003</v>
      </c>
      <c r="D6309" s="1" t="s">
        <v>13549</v>
      </c>
      <c r="E6309" s="1" t="s">
        <v>13550</v>
      </c>
      <c r="F6309" s="1" t="str">
        <f>IFERROR(__xludf.DUMMYFUNCTION("GOOGLETRANSLATE(C6309,""fr"",""en"")"),"#VALUE!")</f>
        <v>#VALUE!</v>
      </c>
    </row>
    <row r="6310" ht="15.75" customHeight="1">
      <c r="A6310" s="1" t="s">
        <v>12491</v>
      </c>
      <c r="B6310" s="1" t="s">
        <v>14004</v>
      </c>
      <c r="C6310" s="1" t="s">
        <v>14005</v>
      </c>
      <c r="D6310" s="1" t="s">
        <v>13549</v>
      </c>
      <c r="E6310" s="1" t="s">
        <v>13550</v>
      </c>
      <c r="F6310" s="1" t="str">
        <f>IFERROR(__xludf.DUMMYFUNCTION("GOOGLETRANSLATE(C6310,""fr"",""en"")"),"#VALUE!")</f>
        <v>#VALUE!</v>
      </c>
    </row>
    <row r="6311" ht="15.75" customHeight="1">
      <c r="A6311" s="1" t="s">
        <v>10603</v>
      </c>
      <c r="B6311" s="1" t="s">
        <v>14006</v>
      </c>
      <c r="C6311" s="1" t="s">
        <v>14007</v>
      </c>
      <c r="D6311" s="1" t="s">
        <v>13549</v>
      </c>
      <c r="E6311" s="1" t="s">
        <v>13550</v>
      </c>
      <c r="F6311" s="1" t="str">
        <f>IFERROR(__xludf.DUMMYFUNCTION("GOOGLETRANSLATE(C6311,""fr"",""en"")"),"#VALUE!")</f>
        <v>#VALUE!</v>
      </c>
    </row>
    <row r="6312" ht="15.75" customHeight="1">
      <c r="A6312" s="1" t="s">
        <v>8328</v>
      </c>
      <c r="B6312" s="1" t="s">
        <v>14008</v>
      </c>
      <c r="C6312" s="1" t="s">
        <v>14009</v>
      </c>
      <c r="D6312" s="1" t="s">
        <v>13549</v>
      </c>
      <c r="E6312" s="1" t="s">
        <v>13550</v>
      </c>
      <c r="F6312" s="1" t="str">
        <f>IFERROR(__xludf.DUMMYFUNCTION("GOOGLETRANSLATE(C6312,""fr"",""en"")"),"Following an accident, in which I am not wrong, because I was struck by a vehicle coming out of its parking, on 11/10/2019. My motorcycle is still awaiting a repair order at the BMW dealer in Lille. Furthermore, I asked for a counter expertise by the expe"&amp;"rt judged that my starter who no longer worked after the accident, should not be taken care of in the repair? The insurance interlocutor repeats to me that I should have been insured in any risk when I was absolutely not wrongly !!! Finally, the insurer c"&amp;"alls for the payment of my annual subscription while the motorcycle is still accident at the dealer. This insurance makes fun of his insured, I will have to bring my lawyer to intervene. It's a shame, I’m waiting since October 11, 2019 and nothing moves !"&amp;"! ....")</f>
        <v>Following an accident, in which I am not wrong, because I was struck by a vehicle coming out of its parking, on 11/10/2019. My motorcycle is still awaiting a repair order at the BMW dealer in Lille. Furthermore, I asked for a counter expertise by the expert judged that my starter who no longer worked after the accident, should not be taken care of in the repair? The insurance interlocutor repeats to me that I should have been insured in any risk when I was absolutely not wrongly !!! Finally, the insurer calls for the payment of my annual subscription while the motorcycle is still accident at the dealer. This insurance makes fun of his insured, I will have to bring my lawyer to intervene. It's a shame, I’m waiting since October 11, 2019 and nothing moves !! ....</v>
      </c>
    </row>
    <row r="6313" ht="15.75" customHeight="1">
      <c r="A6313" s="1" t="s">
        <v>10849</v>
      </c>
      <c r="B6313" s="1" t="s">
        <v>14010</v>
      </c>
      <c r="C6313" s="1" t="s">
        <v>14011</v>
      </c>
      <c r="D6313" s="1" t="s">
        <v>13549</v>
      </c>
      <c r="E6313" s="1" t="s">
        <v>13550</v>
      </c>
      <c r="F6313" s="1" t="str">
        <f>IFERROR(__xludf.DUMMYFUNCTION("GOOGLETRANSLATE(C6313,""fr"",""en"")"),"#VALUE!")</f>
        <v>#VALUE!</v>
      </c>
    </row>
    <row r="6314" ht="15.75" customHeight="1">
      <c r="A6314" s="1" t="s">
        <v>14012</v>
      </c>
      <c r="B6314" s="1" t="s">
        <v>14013</v>
      </c>
      <c r="C6314" s="1" t="s">
        <v>14014</v>
      </c>
      <c r="D6314" s="1" t="s">
        <v>13549</v>
      </c>
      <c r="E6314" s="1" t="s">
        <v>13550</v>
      </c>
      <c r="F6314" s="1" t="str">
        <f>IFERROR(__xludf.DUMMYFUNCTION("GOOGLETRANSLATE(C6314,""fr"",""en"")"),"#VALUE!")</f>
        <v>#VALUE!</v>
      </c>
    </row>
    <row r="6315" ht="15.75" customHeight="1">
      <c r="A6315" s="1" t="s">
        <v>3294</v>
      </c>
      <c r="B6315" s="1" t="s">
        <v>14015</v>
      </c>
      <c r="C6315" s="1" t="s">
        <v>14016</v>
      </c>
      <c r="D6315" s="1" t="s">
        <v>13549</v>
      </c>
      <c r="E6315" s="1" t="s">
        <v>13550</v>
      </c>
      <c r="F6315" s="1" t="str">
        <f>IFERROR(__xludf.DUMMYFUNCTION("GOOGLETRANSLATE(C6315,""fr"",""en"")"),"#VALUE!")</f>
        <v>#VALUE!</v>
      </c>
    </row>
    <row r="6316" ht="15.75" customHeight="1">
      <c r="A6316" s="1" t="s">
        <v>3294</v>
      </c>
      <c r="B6316" s="1" t="s">
        <v>14017</v>
      </c>
      <c r="C6316" s="1" t="s">
        <v>14018</v>
      </c>
      <c r="D6316" s="1" t="s">
        <v>13549</v>
      </c>
      <c r="E6316" s="1" t="s">
        <v>13550</v>
      </c>
      <c r="F6316" s="1" t="str">
        <f>IFERROR(__xludf.DUMMYFUNCTION("GOOGLETRANSLATE(C6316,""fr"",""en"")"),"#VALUE!")</f>
        <v>#VALUE!</v>
      </c>
    </row>
    <row r="6317" ht="15.75" customHeight="1">
      <c r="A6317" s="1" t="s">
        <v>8403</v>
      </c>
      <c r="B6317" s="1" t="s">
        <v>14019</v>
      </c>
      <c r="C6317" s="1" t="s">
        <v>14020</v>
      </c>
      <c r="D6317" s="1" t="s">
        <v>13549</v>
      </c>
      <c r="E6317" s="1" t="s">
        <v>13550</v>
      </c>
      <c r="F6317" s="1" t="str">
        <f>IFERROR(__xludf.DUMMYFUNCTION("GOOGLETRANSLATE(C6317,""fr"",""en"")"),"#VALUE!")</f>
        <v>#VALUE!</v>
      </c>
    </row>
    <row r="6318" ht="15.75" customHeight="1">
      <c r="A6318" s="1" t="s">
        <v>8446</v>
      </c>
      <c r="B6318" s="1" t="s">
        <v>14021</v>
      </c>
      <c r="C6318" s="1" t="s">
        <v>14022</v>
      </c>
      <c r="D6318" s="1" t="s">
        <v>13549</v>
      </c>
      <c r="E6318" s="1" t="s">
        <v>13550</v>
      </c>
      <c r="F6318" s="1" t="str">
        <f>IFERROR(__xludf.DUMMYFUNCTION("GOOGLETRANSLATE(C6318,""fr"",""en"")"),"#VALUE!")</f>
        <v>#VALUE!</v>
      </c>
    </row>
    <row r="6319" ht="15.75" customHeight="1">
      <c r="A6319" s="1" t="s">
        <v>3329</v>
      </c>
      <c r="B6319" s="1" t="s">
        <v>14023</v>
      </c>
      <c r="C6319" s="1" t="s">
        <v>14024</v>
      </c>
      <c r="D6319" s="1" t="s">
        <v>13549</v>
      </c>
      <c r="E6319" s="1" t="s">
        <v>13550</v>
      </c>
      <c r="F6319" s="1" t="str">
        <f>IFERROR(__xludf.DUMMYFUNCTION("GOOGLETRANSLATE(C6319,""fr"",""en"")"),"#VALUE!")</f>
        <v>#VALUE!</v>
      </c>
    </row>
    <row r="6320" ht="15.75" customHeight="1">
      <c r="A6320" s="1" t="s">
        <v>3374</v>
      </c>
      <c r="B6320" s="1" t="s">
        <v>14025</v>
      </c>
      <c r="C6320" s="1" t="s">
        <v>14026</v>
      </c>
      <c r="D6320" s="1" t="s">
        <v>13549</v>
      </c>
      <c r="E6320" s="1" t="s">
        <v>13550</v>
      </c>
      <c r="F6320" s="1" t="str">
        <f>IFERROR(__xludf.DUMMYFUNCTION("GOOGLETRANSLATE(C6320,""fr"",""en"")"),"#VALUE!")</f>
        <v>#VALUE!</v>
      </c>
    </row>
    <row r="6321" ht="15.75" customHeight="1">
      <c r="A6321" s="1" t="s">
        <v>14027</v>
      </c>
      <c r="B6321" s="1" t="s">
        <v>14028</v>
      </c>
      <c r="C6321" s="1" t="s">
        <v>14029</v>
      </c>
      <c r="D6321" s="1" t="s">
        <v>13549</v>
      </c>
      <c r="E6321" s="1" t="s">
        <v>13550</v>
      </c>
      <c r="F6321" s="1" t="str">
        <f>IFERROR(__xludf.DUMMYFUNCTION("GOOGLETRANSLATE(C6321,""fr"",""en"")"),"#VALUE!")</f>
        <v>#VALUE!</v>
      </c>
    </row>
    <row r="6322" ht="15.75" customHeight="1">
      <c r="A6322" s="1" t="s">
        <v>3409</v>
      </c>
      <c r="B6322" s="1" t="s">
        <v>14030</v>
      </c>
      <c r="C6322" s="1" t="s">
        <v>14031</v>
      </c>
      <c r="D6322" s="1" t="s">
        <v>13549</v>
      </c>
      <c r="E6322" s="1" t="s">
        <v>13550</v>
      </c>
      <c r="F6322" s="1" t="str">
        <f>IFERROR(__xludf.DUMMYFUNCTION("GOOGLETRANSLATE(C6322,""fr"",""en"")"),"#VALUE!")</f>
        <v>#VALUE!</v>
      </c>
    </row>
    <row r="6323" ht="15.75" customHeight="1">
      <c r="A6323" s="1" t="s">
        <v>12569</v>
      </c>
      <c r="B6323" s="1" t="s">
        <v>14032</v>
      </c>
      <c r="C6323" s="1" t="s">
        <v>14033</v>
      </c>
      <c r="D6323" s="1" t="s">
        <v>13549</v>
      </c>
      <c r="E6323" s="1" t="s">
        <v>13550</v>
      </c>
      <c r="F6323" s="1" t="str">
        <f>IFERROR(__xludf.DUMMYFUNCTION("GOOGLETRANSLATE(C6323,""fr"",""en"")"),"#VALUE!")</f>
        <v>#VALUE!</v>
      </c>
    </row>
    <row r="6324" ht="15.75" customHeight="1">
      <c r="A6324" s="1" t="s">
        <v>12574</v>
      </c>
      <c r="B6324" s="1" t="s">
        <v>14034</v>
      </c>
      <c r="C6324" s="1" t="s">
        <v>14035</v>
      </c>
      <c r="D6324" s="1" t="s">
        <v>13549</v>
      </c>
      <c r="E6324" s="1" t="s">
        <v>13550</v>
      </c>
      <c r="F6324" s="1" t="str">
        <f>IFERROR(__xludf.DUMMYFUNCTION("GOOGLETRANSLATE(C6324,""fr"",""en"")"),"#VALUE!")</f>
        <v>#VALUE!</v>
      </c>
    </row>
    <row r="6325" ht="15.75" customHeight="1">
      <c r="A6325" s="1" t="s">
        <v>3445</v>
      </c>
      <c r="B6325" s="1" t="s">
        <v>14036</v>
      </c>
      <c r="C6325" s="1" t="s">
        <v>14037</v>
      </c>
      <c r="D6325" s="1" t="s">
        <v>13549</v>
      </c>
      <c r="E6325" s="1" t="s">
        <v>13550</v>
      </c>
      <c r="F6325" s="1" t="str">
        <f>IFERROR(__xludf.DUMMYFUNCTION("GOOGLETRANSLATE(C6325,""fr"",""en"")"),"#VALUE!")</f>
        <v>#VALUE!</v>
      </c>
    </row>
    <row r="6326" ht="15.75" customHeight="1">
      <c r="A6326" s="1" t="s">
        <v>14038</v>
      </c>
      <c r="B6326" s="1" t="s">
        <v>14039</v>
      </c>
      <c r="C6326" s="1" t="s">
        <v>14040</v>
      </c>
      <c r="D6326" s="1" t="s">
        <v>13549</v>
      </c>
      <c r="E6326" s="1" t="s">
        <v>13550</v>
      </c>
      <c r="F6326" s="1" t="str">
        <f>IFERROR(__xludf.DUMMYFUNCTION("GOOGLETRANSLATE(C6326,""fr"",""en"")"),"#VALUE!")</f>
        <v>#VALUE!</v>
      </c>
    </row>
    <row r="6327" ht="15.75" customHeight="1">
      <c r="A6327" s="1" t="s">
        <v>3470</v>
      </c>
      <c r="B6327" s="1" t="s">
        <v>14041</v>
      </c>
      <c r="C6327" s="1" t="s">
        <v>14042</v>
      </c>
      <c r="D6327" s="1" t="s">
        <v>13549</v>
      </c>
      <c r="E6327" s="1" t="s">
        <v>13550</v>
      </c>
      <c r="F6327" s="1" t="str">
        <f>IFERROR(__xludf.DUMMYFUNCTION("GOOGLETRANSLATE(C6327,""fr"",""en"")"),"#VALUE!")</f>
        <v>#VALUE!</v>
      </c>
    </row>
    <row r="6328" ht="15.75" customHeight="1">
      <c r="A6328" s="1" t="s">
        <v>14043</v>
      </c>
      <c r="B6328" s="1" t="s">
        <v>14044</v>
      </c>
      <c r="C6328" s="1" t="s">
        <v>14045</v>
      </c>
      <c r="D6328" s="1" t="s">
        <v>13549</v>
      </c>
      <c r="E6328" s="1" t="s">
        <v>13550</v>
      </c>
      <c r="F6328" s="1" t="str">
        <f>IFERROR(__xludf.DUMMYFUNCTION("GOOGLETRANSLATE(C6328,""fr"",""en"")"),"#VALUE!")</f>
        <v>#VALUE!</v>
      </c>
    </row>
    <row r="6329" ht="15.75" customHeight="1">
      <c r="A6329" s="1" t="s">
        <v>14046</v>
      </c>
      <c r="B6329" s="1" t="s">
        <v>14047</v>
      </c>
      <c r="C6329" s="1" t="s">
        <v>14048</v>
      </c>
      <c r="D6329" s="1" t="s">
        <v>13549</v>
      </c>
      <c r="E6329" s="1" t="s">
        <v>13550</v>
      </c>
      <c r="F6329" s="1" t="str">
        <f>IFERROR(__xludf.DUMMYFUNCTION("GOOGLETRANSLATE(C6329,""fr"",""en"")"),"#VALUE!")</f>
        <v>#VALUE!</v>
      </c>
    </row>
    <row r="6330" ht="15.75" customHeight="1">
      <c r="A6330" s="1" t="s">
        <v>12594</v>
      </c>
      <c r="B6330" s="1" t="s">
        <v>14049</v>
      </c>
      <c r="C6330" s="1" t="s">
        <v>14050</v>
      </c>
      <c r="D6330" s="1" t="s">
        <v>13549</v>
      </c>
      <c r="E6330" s="1" t="s">
        <v>13550</v>
      </c>
      <c r="F6330" s="1" t="str">
        <f>IFERROR(__xludf.DUMMYFUNCTION("GOOGLETRANSLATE(C6330,""fr"",""en"")"),"#VALUE!")</f>
        <v>#VALUE!</v>
      </c>
    </row>
    <row r="6331" ht="15.75" customHeight="1">
      <c r="A6331" s="1" t="s">
        <v>12594</v>
      </c>
      <c r="B6331" s="1" t="s">
        <v>14051</v>
      </c>
      <c r="C6331" s="1" t="s">
        <v>14052</v>
      </c>
      <c r="D6331" s="1" t="s">
        <v>13549</v>
      </c>
      <c r="E6331" s="1" t="s">
        <v>13550</v>
      </c>
      <c r="F6331" s="1" t="str">
        <f>IFERROR(__xludf.DUMMYFUNCTION("GOOGLETRANSLATE(C6331,""fr"",""en"")"),"#VALUE!")</f>
        <v>#VALUE!</v>
      </c>
    </row>
    <row r="6332" ht="15.75" customHeight="1">
      <c r="A6332" s="1" t="s">
        <v>10940</v>
      </c>
      <c r="B6332" s="1" t="s">
        <v>14053</v>
      </c>
      <c r="C6332" s="1" t="s">
        <v>14054</v>
      </c>
      <c r="D6332" s="1" t="s">
        <v>13549</v>
      </c>
      <c r="E6332" s="1" t="s">
        <v>13550</v>
      </c>
      <c r="F6332" s="1" t="str">
        <f>IFERROR(__xludf.DUMMYFUNCTION("GOOGLETRANSLATE(C6332,""fr"",""en"")"),"#VALUE!")</f>
        <v>#VALUE!</v>
      </c>
    </row>
    <row r="6333" ht="15.75" customHeight="1">
      <c r="A6333" s="1" t="s">
        <v>14055</v>
      </c>
      <c r="B6333" s="1" t="s">
        <v>14056</v>
      </c>
      <c r="C6333" s="1" t="s">
        <v>14057</v>
      </c>
      <c r="D6333" s="1" t="s">
        <v>13549</v>
      </c>
      <c r="E6333" s="1" t="s">
        <v>13550</v>
      </c>
      <c r="F6333" s="1" t="str">
        <f>IFERROR(__xludf.DUMMYFUNCTION("GOOGLETRANSLATE(C6333,""fr"",""en"")"),"#VALUE!")</f>
        <v>#VALUE!</v>
      </c>
    </row>
    <row r="6334" ht="15.75" customHeight="1">
      <c r="A6334" s="1" t="s">
        <v>14058</v>
      </c>
      <c r="B6334" s="1" t="s">
        <v>14059</v>
      </c>
      <c r="C6334" s="1" t="s">
        <v>14060</v>
      </c>
      <c r="D6334" s="1" t="s">
        <v>13549</v>
      </c>
      <c r="E6334" s="1" t="s">
        <v>13550</v>
      </c>
      <c r="F6334" s="1" t="str">
        <f>IFERROR(__xludf.DUMMYFUNCTION("GOOGLETRANSLATE(C6334,""fr"",""en"")"),"#VALUE!")</f>
        <v>#VALUE!</v>
      </c>
    </row>
    <row r="6335" ht="15.75" customHeight="1">
      <c r="A6335" s="1" t="s">
        <v>14061</v>
      </c>
      <c r="B6335" s="1" t="s">
        <v>14062</v>
      </c>
      <c r="C6335" s="1" t="s">
        <v>14063</v>
      </c>
      <c r="D6335" s="1" t="s">
        <v>13549</v>
      </c>
      <c r="E6335" s="1" t="s">
        <v>13550</v>
      </c>
      <c r="F6335" s="1" t="str">
        <f>IFERROR(__xludf.DUMMYFUNCTION("GOOGLETRANSLATE(C6335,""fr"",""en"")"),"#VALUE!")</f>
        <v>#VALUE!</v>
      </c>
    </row>
    <row r="6336" ht="15.75" customHeight="1">
      <c r="A6336" s="1" t="s">
        <v>8851</v>
      </c>
      <c r="B6336" s="1" t="s">
        <v>14064</v>
      </c>
      <c r="C6336" s="1" t="s">
        <v>14065</v>
      </c>
      <c r="D6336" s="1" t="s">
        <v>13549</v>
      </c>
      <c r="E6336" s="1" t="s">
        <v>13550</v>
      </c>
      <c r="F6336" s="1" t="str">
        <f>IFERROR(__xludf.DUMMYFUNCTION("GOOGLETRANSLATE(C6336,""fr"",""en"")"),"#VALUE!")</f>
        <v>#VALUE!</v>
      </c>
    </row>
    <row r="6337" ht="15.75" customHeight="1">
      <c r="A6337" s="1" t="s">
        <v>8877</v>
      </c>
      <c r="B6337" s="1" t="s">
        <v>14066</v>
      </c>
      <c r="C6337" s="1" t="s">
        <v>14067</v>
      </c>
      <c r="D6337" s="1" t="s">
        <v>13549</v>
      </c>
      <c r="E6337" s="1" t="s">
        <v>13550</v>
      </c>
      <c r="F6337" s="1" t="str">
        <f>IFERROR(__xludf.DUMMYFUNCTION("GOOGLETRANSLATE(C6337,""fr"",""en"")"),"#VALUE!")</f>
        <v>#VALUE!</v>
      </c>
    </row>
    <row r="6338" ht="15.75" customHeight="1">
      <c r="A6338" s="1" t="s">
        <v>14068</v>
      </c>
      <c r="B6338" s="1" t="s">
        <v>14069</v>
      </c>
      <c r="C6338" s="1" t="s">
        <v>14070</v>
      </c>
      <c r="D6338" s="1" t="s">
        <v>13549</v>
      </c>
      <c r="E6338" s="1" t="s">
        <v>13550</v>
      </c>
      <c r="F6338" s="1" t="str">
        <f>IFERROR(__xludf.DUMMYFUNCTION("GOOGLETRANSLATE(C6338,""fr"",""en"")"),"#VALUE!")</f>
        <v>#VALUE!</v>
      </c>
    </row>
    <row r="6339" ht="15.75" customHeight="1">
      <c r="A6339" s="1" t="s">
        <v>14071</v>
      </c>
      <c r="B6339" s="1" t="s">
        <v>14072</v>
      </c>
      <c r="C6339" s="1" t="s">
        <v>14073</v>
      </c>
      <c r="D6339" s="1" t="s">
        <v>13549</v>
      </c>
      <c r="E6339" s="1" t="s">
        <v>13550</v>
      </c>
      <c r="F6339" s="1" t="str">
        <f>IFERROR(__xludf.DUMMYFUNCTION("GOOGLETRANSLATE(C6339,""fr"",""en"")"),"#VALUE!")</f>
        <v>#VALUE!</v>
      </c>
    </row>
    <row r="6340" ht="15.75" customHeight="1">
      <c r="A6340" s="1" t="s">
        <v>3593</v>
      </c>
      <c r="B6340" s="1" t="s">
        <v>14074</v>
      </c>
      <c r="C6340" s="1" t="s">
        <v>14075</v>
      </c>
      <c r="D6340" s="1" t="s">
        <v>13549</v>
      </c>
      <c r="E6340" s="1" t="s">
        <v>13550</v>
      </c>
      <c r="F6340" s="1" t="str">
        <f>IFERROR(__xludf.DUMMYFUNCTION("GOOGLETRANSLATE(C6340,""fr"",""en"")"),"#VALUE!")</f>
        <v>#VALUE!</v>
      </c>
    </row>
    <row r="6341" ht="15.75" customHeight="1">
      <c r="A6341" s="1" t="s">
        <v>3593</v>
      </c>
      <c r="B6341" s="1" t="s">
        <v>14076</v>
      </c>
      <c r="C6341" s="1" t="s">
        <v>14077</v>
      </c>
      <c r="D6341" s="1" t="s">
        <v>13549</v>
      </c>
      <c r="E6341" s="1" t="s">
        <v>13550</v>
      </c>
      <c r="F6341" s="1" t="str">
        <f>IFERROR(__xludf.DUMMYFUNCTION("GOOGLETRANSLATE(C6341,""fr"",""en"")"),"#VALUE!")</f>
        <v>#VALUE!</v>
      </c>
    </row>
    <row r="6342" ht="15.75" customHeight="1">
      <c r="A6342" s="1" t="s">
        <v>3598</v>
      </c>
      <c r="B6342" s="1" t="s">
        <v>14078</v>
      </c>
      <c r="C6342" s="1" t="s">
        <v>14079</v>
      </c>
      <c r="D6342" s="1" t="s">
        <v>13549</v>
      </c>
      <c r="E6342" s="1" t="s">
        <v>13550</v>
      </c>
      <c r="F6342" s="1" t="str">
        <f>IFERROR(__xludf.DUMMYFUNCTION("GOOGLETRANSLATE(C6342,""fr"",""en"")"),"#VALUE!")</f>
        <v>#VALUE!</v>
      </c>
    </row>
    <row r="6343" ht="15.75" customHeight="1">
      <c r="A6343" s="1" t="s">
        <v>14080</v>
      </c>
      <c r="B6343" s="1" t="s">
        <v>14081</v>
      </c>
      <c r="C6343" s="1" t="s">
        <v>14082</v>
      </c>
      <c r="D6343" s="1" t="s">
        <v>13549</v>
      </c>
      <c r="E6343" s="1" t="s">
        <v>13550</v>
      </c>
      <c r="F6343" s="1" t="str">
        <f>IFERROR(__xludf.DUMMYFUNCTION("GOOGLETRANSLATE(C6343,""fr"",""en"")"),"#VALUE!")</f>
        <v>#VALUE!</v>
      </c>
    </row>
    <row r="6344" ht="15.75" customHeight="1">
      <c r="A6344" s="1" t="s">
        <v>10973</v>
      </c>
      <c r="B6344" s="1" t="s">
        <v>14083</v>
      </c>
      <c r="C6344" s="1" t="s">
        <v>14084</v>
      </c>
      <c r="D6344" s="1" t="s">
        <v>13549</v>
      </c>
      <c r="E6344" s="1" t="s">
        <v>13550</v>
      </c>
      <c r="F6344" s="1" t="str">
        <f>IFERROR(__xludf.DUMMYFUNCTION("GOOGLETRANSLATE(C6344,""fr"",""en"")"),"#VALUE!")</f>
        <v>#VALUE!</v>
      </c>
    </row>
    <row r="6345" ht="15.75" customHeight="1">
      <c r="A6345" s="1" t="s">
        <v>14085</v>
      </c>
      <c r="B6345" s="1" t="s">
        <v>14086</v>
      </c>
      <c r="C6345" s="1" t="s">
        <v>14087</v>
      </c>
      <c r="D6345" s="1" t="s">
        <v>13549</v>
      </c>
      <c r="E6345" s="1" t="s">
        <v>13550</v>
      </c>
      <c r="F6345" s="1" t="str">
        <f>IFERROR(__xludf.DUMMYFUNCTION("GOOGLETRANSLATE(C6345,""fr"",""en"")"),"#VALUE!")</f>
        <v>#VALUE!</v>
      </c>
    </row>
    <row r="6346" ht="15.75" customHeight="1">
      <c r="A6346" s="1" t="s">
        <v>8959</v>
      </c>
      <c r="B6346" s="1" t="s">
        <v>14088</v>
      </c>
      <c r="C6346" s="1" t="s">
        <v>14089</v>
      </c>
      <c r="D6346" s="1" t="s">
        <v>13549</v>
      </c>
      <c r="E6346" s="1" t="s">
        <v>13550</v>
      </c>
      <c r="F6346" s="1" t="str">
        <f>IFERROR(__xludf.DUMMYFUNCTION("GOOGLETRANSLATE(C6346,""fr"",""en"")"),"#VALUE!")</f>
        <v>#VALUE!</v>
      </c>
    </row>
    <row r="6347" ht="15.75" customHeight="1">
      <c r="A6347" s="1" t="s">
        <v>14090</v>
      </c>
      <c r="B6347" s="1" t="s">
        <v>14091</v>
      </c>
      <c r="C6347" s="1" t="s">
        <v>14092</v>
      </c>
      <c r="D6347" s="1" t="s">
        <v>13549</v>
      </c>
      <c r="E6347" s="1" t="s">
        <v>13550</v>
      </c>
      <c r="F6347" s="1" t="str">
        <f>IFERROR(__xludf.DUMMYFUNCTION("GOOGLETRANSLATE(C6347,""fr"",""en"")"),"#VALUE!")</f>
        <v>#VALUE!</v>
      </c>
    </row>
    <row r="6348" ht="15.75" customHeight="1">
      <c r="A6348" s="1" t="s">
        <v>11524</v>
      </c>
      <c r="B6348" s="1" t="s">
        <v>14093</v>
      </c>
      <c r="C6348" s="1" t="s">
        <v>14094</v>
      </c>
      <c r="D6348" s="1" t="s">
        <v>13549</v>
      </c>
      <c r="E6348" s="1" t="s">
        <v>13550</v>
      </c>
      <c r="F6348" s="1" t="str">
        <f>IFERROR(__xludf.DUMMYFUNCTION("GOOGLETRANSLATE(C6348,""fr"",""en"")"),"#VALUE!")</f>
        <v>#VALUE!</v>
      </c>
    </row>
    <row r="6349" ht="15.75" customHeight="1">
      <c r="A6349" s="1" t="s">
        <v>11930</v>
      </c>
      <c r="B6349" s="1" t="s">
        <v>14095</v>
      </c>
      <c r="C6349" s="1" t="s">
        <v>14096</v>
      </c>
      <c r="D6349" s="1" t="s">
        <v>13549</v>
      </c>
      <c r="E6349" s="1" t="s">
        <v>13550</v>
      </c>
      <c r="F6349" s="1" t="str">
        <f>IFERROR(__xludf.DUMMYFUNCTION("GOOGLETRANSLATE(C6349,""fr"",""en"")"),"The worst insurance !!!")</f>
        <v>The worst insurance !!!</v>
      </c>
    </row>
    <row r="6350" ht="15.75" customHeight="1">
      <c r="A6350" s="1" t="s">
        <v>14097</v>
      </c>
      <c r="B6350" s="1" t="s">
        <v>14098</v>
      </c>
      <c r="C6350" s="1" t="s">
        <v>14099</v>
      </c>
      <c r="D6350" s="1" t="s">
        <v>13549</v>
      </c>
      <c r="E6350" s="1" t="s">
        <v>13550</v>
      </c>
      <c r="F6350" s="1" t="str">
        <f>IFERROR(__xludf.DUMMYFUNCTION("GOOGLETRANSLATE(C6350,""fr"",""en"")"),"#VALUE!")</f>
        <v>#VALUE!</v>
      </c>
    </row>
    <row r="6351" ht="15.75" customHeight="1">
      <c r="A6351" s="1" t="s">
        <v>3766</v>
      </c>
      <c r="B6351" s="1" t="s">
        <v>14100</v>
      </c>
      <c r="C6351" s="1" t="s">
        <v>14101</v>
      </c>
      <c r="D6351" s="1" t="s">
        <v>13549</v>
      </c>
      <c r="E6351" s="1" t="s">
        <v>13550</v>
      </c>
      <c r="F6351" s="1" t="str">
        <f>IFERROR(__xludf.DUMMYFUNCTION("GOOGLETRANSLATE(C6351,""fr"",""en"")"),"#VALUE!")</f>
        <v>#VALUE!</v>
      </c>
    </row>
    <row r="6352" ht="15.75" customHeight="1">
      <c r="A6352" s="1" t="s">
        <v>3775</v>
      </c>
      <c r="B6352" s="1" t="s">
        <v>11943</v>
      </c>
      <c r="C6352" s="1" t="s">
        <v>14102</v>
      </c>
      <c r="D6352" s="1" t="s">
        <v>13549</v>
      </c>
      <c r="E6352" s="1" t="s">
        <v>13550</v>
      </c>
      <c r="F6352" s="1" t="str">
        <f>IFERROR(__xludf.DUMMYFUNCTION("GOOGLETRANSLATE(C6352,""fr"",""en"")"),"#VALUE!")</f>
        <v>#VALUE!</v>
      </c>
    </row>
    <row r="6353" ht="15.75" customHeight="1">
      <c r="A6353" s="1" t="s">
        <v>14103</v>
      </c>
      <c r="B6353" s="1" t="s">
        <v>14104</v>
      </c>
      <c r="C6353" s="1" t="s">
        <v>14105</v>
      </c>
      <c r="D6353" s="1" t="s">
        <v>13549</v>
      </c>
      <c r="E6353" s="1" t="s">
        <v>13550</v>
      </c>
      <c r="F6353" s="1" t="str">
        <f>IFERROR(__xludf.DUMMYFUNCTION("GOOGLETRANSLATE(C6353,""fr"",""en"")"),"#VALUE!")</f>
        <v>#VALUE!</v>
      </c>
    </row>
    <row r="6354" ht="15.75" customHeight="1">
      <c r="A6354" s="1" t="s">
        <v>11555</v>
      </c>
      <c r="B6354" s="1" t="s">
        <v>14106</v>
      </c>
      <c r="C6354" s="1" t="s">
        <v>14107</v>
      </c>
      <c r="D6354" s="1" t="s">
        <v>13549</v>
      </c>
      <c r="E6354" s="1" t="s">
        <v>13550</v>
      </c>
      <c r="F6354" s="1" t="str">
        <f>IFERROR(__xludf.DUMMYFUNCTION("GOOGLETRANSLATE(C6354,""fr"",""en"")"),"#VALUE!")</f>
        <v>#VALUE!</v>
      </c>
    </row>
    <row r="6355" ht="15.75" customHeight="1">
      <c r="A6355" s="1" t="s">
        <v>10995</v>
      </c>
      <c r="B6355" s="1" t="s">
        <v>14108</v>
      </c>
      <c r="C6355" s="1" t="s">
        <v>14109</v>
      </c>
      <c r="D6355" s="1" t="s">
        <v>13549</v>
      </c>
      <c r="E6355" s="1" t="s">
        <v>13550</v>
      </c>
      <c r="F6355" s="1" t="str">
        <f>IFERROR(__xludf.DUMMYFUNCTION("GOOGLETRANSLATE(C6355,""fr"",""en"")"),"#VALUE!")</f>
        <v>#VALUE!</v>
      </c>
    </row>
    <row r="6356" ht="15.75" customHeight="1">
      <c r="A6356" s="1" t="s">
        <v>14110</v>
      </c>
      <c r="B6356" s="1" t="s">
        <v>14111</v>
      </c>
      <c r="C6356" s="1" t="s">
        <v>14112</v>
      </c>
      <c r="D6356" s="1" t="s">
        <v>13549</v>
      </c>
      <c r="E6356" s="1" t="s">
        <v>13550</v>
      </c>
      <c r="F6356" s="1" t="str">
        <f>IFERROR(__xludf.DUMMYFUNCTION("GOOGLETRANSLATE(C6356,""fr"",""en"")"),"#VALUE!")</f>
        <v>#VALUE!</v>
      </c>
    </row>
    <row r="6357" ht="15.75" customHeight="1">
      <c r="A6357" s="1" t="s">
        <v>3852</v>
      </c>
      <c r="B6357" s="1" t="s">
        <v>14113</v>
      </c>
      <c r="C6357" s="1" t="s">
        <v>14114</v>
      </c>
      <c r="D6357" s="1" t="s">
        <v>13549</v>
      </c>
      <c r="E6357" s="1" t="s">
        <v>13550</v>
      </c>
      <c r="F6357" s="1" t="str">
        <f>IFERROR(__xludf.DUMMYFUNCTION("GOOGLETRANSLATE(C6357,""fr"",""en"")"),"#VALUE!")</f>
        <v>#VALUE!</v>
      </c>
    </row>
    <row r="6358" ht="15.75" customHeight="1">
      <c r="A6358" s="1" t="s">
        <v>3858</v>
      </c>
      <c r="B6358" s="1" t="s">
        <v>13976</v>
      </c>
      <c r="C6358" s="1" t="s">
        <v>14115</v>
      </c>
      <c r="D6358" s="1" t="s">
        <v>13549</v>
      </c>
      <c r="E6358" s="1" t="s">
        <v>13550</v>
      </c>
      <c r="F6358" s="1" t="str">
        <f>IFERROR(__xludf.DUMMYFUNCTION("GOOGLETRANSLATE(C6358,""fr"",""en"")"),"#VALUE!")</f>
        <v>#VALUE!</v>
      </c>
    </row>
    <row r="6359" ht="15.75" customHeight="1">
      <c r="A6359" s="1" t="s">
        <v>9140</v>
      </c>
      <c r="B6359" s="1" t="s">
        <v>14116</v>
      </c>
      <c r="C6359" s="1" t="s">
        <v>14117</v>
      </c>
      <c r="D6359" s="1" t="s">
        <v>13549</v>
      </c>
      <c r="E6359" s="1" t="s">
        <v>13550</v>
      </c>
      <c r="F6359" s="1" t="str">
        <f>IFERROR(__xludf.DUMMYFUNCTION("GOOGLETRANSLATE(C6359,""fr"",""en"")"),"#VALUE!")</f>
        <v>#VALUE!</v>
      </c>
    </row>
    <row r="6360" ht="15.75" customHeight="1">
      <c r="A6360" s="1" t="s">
        <v>3867</v>
      </c>
      <c r="B6360" s="1" t="s">
        <v>14118</v>
      </c>
      <c r="C6360" s="1" t="s">
        <v>14119</v>
      </c>
      <c r="D6360" s="1" t="s">
        <v>13549</v>
      </c>
      <c r="E6360" s="1" t="s">
        <v>13550</v>
      </c>
      <c r="F6360" s="1" t="str">
        <f>IFERROR(__xludf.DUMMYFUNCTION("GOOGLETRANSLATE(C6360,""fr"",""en"")"),"#VALUE!")</f>
        <v>#VALUE!</v>
      </c>
    </row>
    <row r="6361" ht="15.75" customHeight="1">
      <c r="A6361" s="1" t="s">
        <v>9145</v>
      </c>
      <c r="B6361" s="1" t="s">
        <v>14120</v>
      </c>
      <c r="C6361" s="1" t="s">
        <v>14121</v>
      </c>
      <c r="D6361" s="1" t="s">
        <v>13549</v>
      </c>
      <c r="E6361" s="1" t="s">
        <v>13550</v>
      </c>
      <c r="F6361" s="1" t="str">
        <f>IFERROR(__xludf.DUMMYFUNCTION("GOOGLETRANSLATE(C6361,""fr"",""en"")"),"#VALUE!")</f>
        <v>#VALUE!</v>
      </c>
    </row>
    <row r="6362" ht="15.75" customHeight="1">
      <c r="A6362" s="1" t="s">
        <v>14122</v>
      </c>
      <c r="B6362" s="1" t="s">
        <v>14123</v>
      </c>
      <c r="C6362" s="1" t="s">
        <v>14124</v>
      </c>
      <c r="D6362" s="1" t="s">
        <v>13549</v>
      </c>
      <c r="E6362" s="1" t="s">
        <v>13550</v>
      </c>
      <c r="F6362" s="1" t="str">
        <f>IFERROR(__xludf.DUMMYFUNCTION("GOOGLETRANSLATE(C6362,""fr"",""en"")"),"#VALUE!")</f>
        <v>#VALUE!</v>
      </c>
    </row>
    <row r="6363" ht="15.75" customHeight="1">
      <c r="A6363" s="1" t="s">
        <v>3886</v>
      </c>
      <c r="B6363" s="1" t="s">
        <v>14125</v>
      </c>
      <c r="C6363" s="1" t="s">
        <v>14126</v>
      </c>
      <c r="D6363" s="1" t="s">
        <v>13549</v>
      </c>
      <c r="E6363" s="1" t="s">
        <v>13550</v>
      </c>
      <c r="F6363" s="1" t="str">
        <f>IFERROR(__xludf.DUMMYFUNCTION("GOOGLETRANSLATE(C6363,""fr"",""en"")"),"#VALUE!")</f>
        <v>#VALUE!</v>
      </c>
    </row>
    <row r="6364" ht="15.75" customHeight="1">
      <c r="A6364" s="1" t="s">
        <v>14127</v>
      </c>
      <c r="B6364" s="1" t="s">
        <v>14128</v>
      </c>
      <c r="C6364" s="1" t="s">
        <v>14129</v>
      </c>
      <c r="D6364" s="1" t="s">
        <v>13549</v>
      </c>
      <c r="E6364" s="1" t="s">
        <v>13550</v>
      </c>
      <c r="F6364" s="1" t="str">
        <f>IFERROR(__xludf.DUMMYFUNCTION("GOOGLETRANSLATE(C6364,""fr"",""en"")"),"#VALUE!")</f>
        <v>#VALUE!</v>
      </c>
    </row>
    <row r="6365" ht="15.75" customHeight="1">
      <c r="A6365" s="1" t="s">
        <v>10316</v>
      </c>
      <c r="B6365" s="1" t="s">
        <v>14130</v>
      </c>
      <c r="C6365" s="1" t="s">
        <v>14131</v>
      </c>
      <c r="D6365" s="1" t="s">
        <v>13549</v>
      </c>
      <c r="E6365" s="1" t="s">
        <v>13550</v>
      </c>
      <c r="F6365" s="1" t="str">
        <f>IFERROR(__xludf.DUMMYFUNCTION("GOOGLETRANSLATE(C6365,""fr"",""en"")"),"What a lack of responsiveness! A motorist overthrows my parking motorcycle, broken retro stripes and it's been more than 3 months since I can use it, because in the event of an accident it would be for my apple! Amv awaits the check of the opposing party "&amp;"to take care of my repairs ... But is an insurance professional unable to see who is wrong or not ???? Thank God that it is not health insurance")</f>
        <v>What a lack of responsiveness! A motorist overthrows my parking motorcycle, broken retro stripes and it's been more than 3 months since I can use it, because in the event of an accident it would be for my apple! Amv awaits the check of the opposing party to take care of my repairs ... But is an insurance professional unable to see who is wrong or not ???? Thank God that it is not health insurance</v>
      </c>
    </row>
    <row r="6366" ht="15.75" customHeight="1">
      <c r="A6366" s="1" t="s">
        <v>3892</v>
      </c>
      <c r="B6366" s="1" t="s">
        <v>14132</v>
      </c>
      <c r="C6366" s="1" t="s">
        <v>14133</v>
      </c>
      <c r="D6366" s="1" t="s">
        <v>13549</v>
      </c>
      <c r="E6366" s="1" t="s">
        <v>13550</v>
      </c>
      <c r="F6366" s="1" t="str">
        <f>IFERROR(__xludf.DUMMYFUNCTION("GOOGLETRANSLATE(C6366,""fr"",""en"")"),"Already 9 months that I am waiting for the reimbursement of my franchise for a non -responsible disaster. Always a good excuse for dragging the file !! If you don't need anything, don't hesitate, this insurance is for you !!")</f>
        <v>Already 9 months that I am waiting for the reimbursement of my franchise for a non -responsible disaster. Always a good excuse for dragging the file !! If you don't need anything, don't hesitate, this insurance is for you !!</v>
      </c>
    </row>
    <row r="6367" ht="15.75" customHeight="1">
      <c r="A6367" s="1" t="s">
        <v>9170</v>
      </c>
      <c r="B6367" s="1" t="s">
        <v>14134</v>
      </c>
      <c r="C6367" s="1" t="s">
        <v>14135</v>
      </c>
      <c r="D6367" s="1" t="s">
        <v>13549</v>
      </c>
      <c r="E6367" s="1" t="s">
        <v>13550</v>
      </c>
      <c r="F6367" s="1" t="str">
        <f>IFERROR(__xludf.DUMMYFUNCTION("GOOGLETRANSLATE(C6367,""fr"",""en"")"),"#VALUE!")</f>
        <v>#VALUE!</v>
      </c>
    </row>
    <row r="6368" ht="15.75" customHeight="1">
      <c r="A6368" s="1" t="s">
        <v>12726</v>
      </c>
      <c r="B6368" s="1" t="s">
        <v>14136</v>
      </c>
      <c r="C6368" s="1" t="s">
        <v>14137</v>
      </c>
      <c r="D6368" s="1" t="s">
        <v>13549</v>
      </c>
      <c r="E6368" s="1" t="s">
        <v>13550</v>
      </c>
      <c r="F6368" s="1" t="str">
        <f>IFERROR(__xludf.DUMMYFUNCTION("GOOGLETRANSLATE(C6368,""fr"",""en"")"),"#VALUE!")</f>
        <v>#VALUE!</v>
      </c>
    </row>
    <row r="6369" ht="15.75" customHeight="1">
      <c r="A6369" s="1" t="s">
        <v>3912</v>
      </c>
      <c r="B6369" s="1" t="s">
        <v>14138</v>
      </c>
      <c r="C6369" s="1" t="s">
        <v>14139</v>
      </c>
      <c r="D6369" s="1" t="s">
        <v>13549</v>
      </c>
      <c r="E6369" s="1" t="s">
        <v>13550</v>
      </c>
      <c r="F6369" s="1" t="str">
        <f>IFERROR(__xludf.DUMMYFUNCTION("GOOGLETRANSLATE(C6369,""fr"",""en"")"),"#VALUE!")</f>
        <v>#VALUE!</v>
      </c>
    </row>
    <row r="6370" ht="15.75" customHeight="1">
      <c r="A6370" s="1" t="s">
        <v>14140</v>
      </c>
      <c r="B6370" s="1" t="s">
        <v>14141</v>
      </c>
      <c r="C6370" s="1" t="s">
        <v>14142</v>
      </c>
      <c r="D6370" s="1" t="s">
        <v>13549</v>
      </c>
      <c r="E6370" s="1" t="s">
        <v>13550</v>
      </c>
      <c r="F6370" s="1" t="str">
        <f>IFERROR(__xludf.DUMMYFUNCTION("GOOGLETRANSLATE(C6370,""fr"",""en"")"),"A little hassle to have such, sometimes long waiting but understanding service that made my efforts easier me")</f>
        <v>A little hassle to have such, sometimes long waiting but understanding service that made my efforts easier me</v>
      </c>
    </row>
    <row r="6371" ht="15.75" customHeight="1">
      <c r="A6371" s="1" t="s">
        <v>9260</v>
      </c>
      <c r="B6371" s="1" t="s">
        <v>14143</v>
      </c>
      <c r="C6371" s="1" t="s">
        <v>14144</v>
      </c>
      <c r="D6371" s="1" t="s">
        <v>13549</v>
      </c>
      <c r="E6371" s="1" t="s">
        <v>13550</v>
      </c>
      <c r="F6371" s="1" t="str">
        <f>IFERROR(__xludf.DUMMYFUNCTION("GOOGLETRANSLATE(C6371,""fr"",""en"")"),"#VALUE!")</f>
        <v>#VALUE!</v>
      </c>
    </row>
    <row r="6372" ht="15.75" customHeight="1">
      <c r="A6372" s="1" t="s">
        <v>11666</v>
      </c>
      <c r="B6372" s="1" t="s">
        <v>14145</v>
      </c>
      <c r="C6372" s="1" t="s">
        <v>14146</v>
      </c>
      <c r="D6372" s="1" t="s">
        <v>13549</v>
      </c>
      <c r="E6372" s="1" t="s">
        <v>13550</v>
      </c>
      <c r="F6372" s="1" t="str">
        <f>IFERROR(__xludf.DUMMYFUNCTION("GOOGLETRANSLATE(C6372,""fr"",""en"")"),"#VALUE!")</f>
        <v>#VALUE!</v>
      </c>
    </row>
    <row r="6373" ht="15.75" customHeight="1">
      <c r="A6373" s="1" t="s">
        <v>14147</v>
      </c>
      <c r="B6373" s="1" t="s">
        <v>14148</v>
      </c>
      <c r="C6373" s="1" t="s">
        <v>14149</v>
      </c>
      <c r="D6373" s="1" t="s">
        <v>13549</v>
      </c>
      <c r="E6373" s="1" t="s">
        <v>13550</v>
      </c>
      <c r="F6373" s="1" t="str">
        <f>IFERROR(__xludf.DUMMYFUNCTION("GOOGLETRANSLATE(C6373,""fr"",""en"")"),"#VALUE!")</f>
        <v>#VALUE!</v>
      </c>
    </row>
    <row r="6374" ht="15.75" customHeight="1">
      <c r="A6374" s="1" t="s">
        <v>3977</v>
      </c>
      <c r="B6374" s="1" t="s">
        <v>14150</v>
      </c>
      <c r="C6374" s="1" t="s">
        <v>14151</v>
      </c>
      <c r="D6374" s="1" t="s">
        <v>13549</v>
      </c>
      <c r="E6374" s="1" t="s">
        <v>13550</v>
      </c>
      <c r="F6374" s="1" t="str">
        <f>IFERROR(__xludf.DUMMYFUNCTION("GOOGLETRANSLATE(C6374,""fr"",""en"")"),"#VALUE!")</f>
        <v>#VALUE!</v>
      </c>
    </row>
    <row r="6375" ht="15.75" customHeight="1">
      <c r="A6375" s="1" t="s">
        <v>4000</v>
      </c>
      <c r="B6375" s="1" t="s">
        <v>14152</v>
      </c>
      <c r="C6375" s="1" t="s">
        <v>14153</v>
      </c>
      <c r="D6375" s="1" t="s">
        <v>13549</v>
      </c>
      <c r="E6375" s="1" t="s">
        <v>13550</v>
      </c>
      <c r="F6375" s="1" t="str">
        <f>IFERROR(__xludf.DUMMYFUNCTION("GOOGLETRANSLATE(C6375,""fr"",""en"")"),"#VALUE!")</f>
        <v>#VALUE!</v>
      </c>
    </row>
    <row r="6376" ht="15.75" customHeight="1">
      <c r="A6376" s="1" t="s">
        <v>12780</v>
      </c>
      <c r="B6376" s="1" t="s">
        <v>14154</v>
      </c>
      <c r="C6376" s="1" t="s">
        <v>14155</v>
      </c>
      <c r="D6376" s="1" t="s">
        <v>13549</v>
      </c>
      <c r="E6376" s="1" t="s">
        <v>13550</v>
      </c>
      <c r="F6376" s="1" t="str">
        <f>IFERROR(__xludf.DUMMYFUNCTION("GOOGLETRANSLATE(C6376,""fr"",""en"")"),"#VALUE!")</f>
        <v>#VALUE!</v>
      </c>
    </row>
    <row r="6377" ht="15.75" customHeight="1">
      <c r="A6377" s="1" t="s">
        <v>10375</v>
      </c>
      <c r="B6377" s="1" t="s">
        <v>14156</v>
      </c>
      <c r="C6377" s="1" t="s">
        <v>14157</v>
      </c>
      <c r="D6377" s="1" t="s">
        <v>13549</v>
      </c>
      <c r="E6377" s="1" t="s">
        <v>13550</v>
      </c>
      <c r="F6377" s="1" t="str">
        <f>IFERROR(__xludf.DUMMYFUNCTION("GOOGLETRANSLATE(C6377,""fr"",""en"")"),"#VALUE!")</f>
        <v>#VALUE!</v>
      </c>
    </row>
    <row r="6378" ht="15.75" customHeight="1">
      <c r="A6378" s="1" t="s">
        <v>10725</v>
      </c>
      <c r="B6378" s="1" t="s">
        <v>14158</v>
      </c>
      <c r="C6378" s="1" t="s">
        <v>14159</v>
      </c>
      <c r="D6378" s="1" t="s">
        <v>13549</v>
      </c>
      <c r="E6378" s="1" t="s">
        <v>13550</v>
      </c>
      <c r="F6378" s="1" t="str">
        <f>IFERROR(__xludf.DUMMYFUNCTION("GOOGLETRANSLATE(C6378,""fr"",""en"")"),"#VALUE!")</f>
        <v>#VALUE!</v>
      </c>
    </row>
    <row r="6379" ht="15.75" customHeight="1">
      <c r="A6379" s="1" t="s">
        <v>12792</v>
      </c>
      <c r="B6379" s="1" t="s">
        <v>14160</v>
      </c>
      <c r="C6379" s="1" t="s">
        <v>14161</v>
      </c>
      <c r="D6379" s="1" t="s">
        <v>13549</v>
      </c>
      <c r="E6379" s="1" t="s">
        <v>13550</v>
      </c>
      <c r="F6379" s="1" t="str">
        <f>IFERROR(__xludf.DUMMYFUNCTION("GOOGLETRANSLATE(C6379,""fr"",""en"")"),"#VALUE!")</f>
        <v>#VALUE!</v>
      </c>
    </row>
    <row r="6380" ht="15.75" customHeight="1">
      <c r="A6380" s="1" t="s">
        <v>14162</v>
      </c>
      <c r="B6380" s="1" t="s">
        <v>14163</v>
      </c>
      <c r="C6380" s="1" t="s">
        <v>14164</v>
      </c>
      <c r="D6380" s="1" t="s">
        <v>13549</v>
      </c>
      <c r="E6380" s="1" t="s">
        <v>13550</v>
      </c>
      <c r="F6380" s="1" t="str">
        <f>IFERROR(__xludf.DUMMYFUNCTION("GOOGLETRANSLATE(C6380,""fr"",""en"")"),"#VALUE!")</f>
        <v>#VALUE!</v>
      </c>
    </row>
    <row r="6381" ht="15.75" customHeight="1">
      <c r="A6381" s="1" t="s">
        <v>10393</v>
      </c>
      <c r="B6381" s="1" t="s">
        <v>14165</v>
      </c>
      <c r="C6381" s="1" t="s">
        <v>14166</v>
      </c>
      <c r="D6381" s="1" t="s">
        <v>13549</v>
      </c>
      <c r="E6381" s="1" t="s">
        <v>13550</v>
      </c>
      <c r="F6381" s="1" t="str">
        <f>IFERROR(__xludf.DUMMYFUNCTION("GOOGLETRANSLATE(C6381,""fr"",""en"")"),"#VALUE!")</f>
        <v>#VALUE!</v>
      </c>
    </row>
    <row r="6382" ht="15.75" customHeight="1">
      <c r="A6382" s="1" t="s">
        <v>4114</v>
      </c>
      <c r="B6382" s="1" t="s">
        <v>14167</v>
      </c>
      <c r="C6382" s="1" t="s">
        <v>14168</v>
      </c>
      <c r="D6382" s="1" t="s">
        <v>13549</v>
      </c>
      <c r="E6382" s="1" t="s">
        <v>13550</v>
      </c>
      <c r="F6382" s="1" t="str">
        <f>IFERROR(__xludf.DUMMYFUNCTION("GOOGLETRANSLATE(C6382,""fr"",""en"")"),"#VALUE!")</f>
        <v>#VALUE!</v>
      </c>
    </row>
    <row r="6383" ht="15.75" customHeight="1">
      <c r="A6383" s="1" t="s">
        <v>12824</v>
      </c>
      <c r="B6383" s="1" t="s">
        <v>14169</v>
      </c>
      <c r="C6383" s="1" t="s">
        <v>14170</v>
      </c>
      <c r="D6383" s="1" t="s">
        <v>13549</v>
      </c>
      <c r="E6383" s="1" t="s">
        <v>13550</v>
      </c>
      <c r="F6383" s="1" t="str">
        <f>IFERROR(__xludf.DUMMYFUNCTION("GOOGLETRANSLATE(C6383,""fr"",""en"")"),"#VALUE!")</f>
        <v>#VALUE!</v>
      </c>
    </row>
    <row r="6384" ht="15.75" customHeight="1">
      <c r="A6384" s="1" t="s">
        <v>9497</v>
      </c>
      <c r="B6384" s="1" t="s">
        <v>14171</v>
      </c>
      <c r="C6384" s="1" t="s">
        <v>14172</v>
      </c>
      <c r="D6384" s="1" t="s">
        <v>13549</v>
      </c>
      <c r="E6384" s="1" t="s">
        <v>13550</v>
      </c>
      <c r="F6384" s="1" t="str">
        <f>IFERROR(__xludf.DUMMYFUNCTION("GOOGLETRANSLATE(C6384,""fr"",""en"")"),"Having toured several insurance, AMV remains the best value for money for my motorcycle insurance.")</f>
        <v>Having toured several insurance, AMV remains the best value for money for my motorcycle insurance.</v>
      </c>
    </row>
    <row r="6385" ht="15.75" customHeight="1">
      <c r="A6385" s="1" t="s">
        <v>4131</v>
      </c>
      <c r="B6385" s="1" t="s">
        <v>14173</v>
      </c>
      <c r="C6385" s="1" t="s">
        <v>14174</v>
      </c>
      <c r="D6385" s="1" t="s">
        <v>13549</v>
      </c>
      <c r="E6385" s="1" t="s">
        <v>13550</v>
      </c>
      <c r="F6385" s="1" t="str">
        <f>IFERROR(__xludf.DUMMYFUNCTION("GOOGLETRANSLATE(C6385,""fr"",""en"")"),"#VALUE!")</f>
        <v>#VALUE!</v>
      </c>
    </row>
    <row r="6386" ht="15.75" customHeight="1">
      <c r="A6386" s="1" t="s">
        <v>10419</v>
      </c>
      <c r="B6386" s="1" t="s">
        <v>14175</v>
      </c>
      <c r="C6386" s="1" t="s">
        <v>14176</v>
      </c>
      <c r="D6386" s="1" t="s">
        <v>13549</v>
      </c>
      <c r="E6386" s="1" t="s">
        <v>13550</v>
      </c>
      <c r="F6386" s="1" t="str">
        <f>IFERROR(__xludf.DUMMYFUNCTION("GOOGLETRANSLATE(C6386,""fr"",""en"")"),"#VALUE!")</f>
        <v>#VALUE!</v>
      </c>
    </row>
    <row r="6387" ht="15.75" customHeight="1">
      <c r="A6387" s="1" t="s">
        <v>4156</v>
      </c>
      <c r="B6387" s="1" t="s">
        <v>14177</v>
      </c>
      <c r="C6387" s="1" t="s">
        <v>14178</v>
      </c>
      <c r="D6387" s="1" t="s">
        <v>13549</v>
      </c>
      <c r="E6387" s="1" t="s">
        <v>13550</v>
      </c>
      <c r="F6387" s="1" t="str">
        <f>IFERROR(__xludf.DUMMYFUNCTION("GOOGLETRANSLATE(C6387,""fr"",""en"")"),"#VALUE!")</f>
        <v>#VALUE!</v>
      </c>
    </row>
    <row r="6388" ht="15.75" customHeight="1">
      <c r="A6388" s="1" t="s">
        <v>14179</v>
      </c>
      <c r="B6388" s="1" t="s">
        <v>14180</v>
      </c>
      <c r="C6388" s="1" t="s">
        <v>14181</v>
      </c>
      <c r="D6388" s="1" t="s">
        <v>13549</v>
      </c>
      <c r="E6388" s="1" t="s">
        <v>13550</v>
      </c>
      <c r="F6388" s="1" t="str">
        <f>IFERROR(__xludf.DUMMYFUNCTION("GOOGLETRANSLATE(C6388,""fr"",""en"")"),"#VALUE!")</f>
        <v>#VALUE!</v>
      </c>
    </row>
    <row r="6389" ht="15.75" customHeight="1">
      <c r="A6389" s="1" t="s">
        <v>9568</v>
      </c>
      <c r="B6389" s="1" t="s">
        <v>14182</v>
      </c>
      <c r="C6389" s="1" t="s">
        <v>14183</v>
      </c>
      <c r="D6389" s="1" t="s">
        <v>13549</v>
      </c>
      <c r="E6389" s="1" t="s">
        <v>13550</v>
      </c>
      <c r="F6389" s="1" t="str">
        <f>IFERROR(__xludf.DUMMYFUNCTION("GOOGLETRANSLATE(C6389,""fr"",""en"")"),"#VALUE!")</f>
        <v>#VALUE!</v>
      </c>
    </row>
    <row r="6390" ht="15.75" customHeight="1">
      <c r="A6390" s="1" t="s">
        <v>9581</v>
      </c>
      <c r="B6390" s="1" t="s">
        <v>14184</v>
      </c>
      <c r="C6390" s="1" t="s">
        <v>14185</v>
      </c>
      <c r="D6390" s="1" t="s">
        <v>13549</v>
      </c>
      <c r="E6390" s="1" t="s">
        <v>13550</v>
      </c>
      <c r="F6390" s="1" t="str">
        <f>IFERROR(__xludf.DUMMYFUNCTION("GOOGLETRANSLATE(C6390,""fr"",""en"")"),"Following a quad accident where I was sent to the AMV Assurance ditch to be fast and effective when the repair of my vehicle")</f>
        <v>Following a quad accident where I was sent to the AMV Assurance ditch to be fast and effective when the repair of my vehicle</v>
      </c>
    </row>
    <row r="6391" ht="15.75" customHeight="1">
      <c r="A6391" s="1" t="s">
        <v>10433</v>
      </c>
      <c r="B6391" s="1" t="s">
        <v>14186</v>
      </c>
      <c r="C6391" s="1" t="s">
        <v>14187</v>
      </c>
      <c r="D6391" s="1" t="s">
        <v>13549</v>
      </c>
      <c r="E6391" s="1" t="s">
        <v>13550</v>
      </c>
      <c r="F6391" s="1" t="str">
        <f>IFERROR(__xludf.DUMMYFUNCTION("GOOGLETRANSLATE(C6391,""fr"",""en"")"),"#VALUE!")</f>
        <v>#VALUE!</v>
      </c>
    </row>
    <row r="6392" ht="15.75" customHeight="1">
      <c r="A6392" s="1" t="s">
        <v>37</v>
      </c>
      <c r="B6392" s="1" t="s">
        <v>14188</v>
      </c>
      <c r="C6392" s="1" t="s">
        <v>14189</v>
      </c>
      <c r="D6392" s="1" t="s">
        <v>14190</v>
      </c>
      <c r="E6392" s="1" t="s">
        <v>13550</v>
      </c>
      <c r="F6392" s="1" t="str">
        <f>IFERROR(__xludf.DUMMYFUNCTION("GOOGLETRANSLATE(C6392,""fr"",""en"")"),"#VALUE!")</f>
        <v>#VALUE!</v>
      </c>
    </row>
    <row r="6393" ht="15.75" customHeight="1">
      <c r="A6393" s="1" t="s">
        <v>46</v>
      </c>
      <c r="B6393" s="1" t="s">
        <v>14191</v>
      </c>
      <c r="C6393" s="1" t="s">
        <v>14192</v>
      </c>
      <c r="D6393" s="1" t="s">
        <v>14190</v>
      </c>
      <c r="E6393" s="1" t="s">
        <v>13550</v>
      </c>
      <c r="F6393" s="1" t="str">
        <f>IFERROR(__xludf.DUMMYFUNCTION("GOOGLETRANSLATE(C6393,""fr"",""en"")"),"#VALUE!")</f>
        <v>#VALUE!</v>
      </c>
    </row>
    <row r="6394" ht="15.75" customHeight="1">
      <c r="A6394" s="1" t="s">
        <v>46</v>
      </c>
      <c r="B6394" s="1" t="s">
        <v>14193</v>
      </c>
      <c r="C6394" s="1" t="s">
        <v>14194</v>
      </c>
      <c r="D6394" s="1" t="s">
        <v>14190</v>
      </c>
      <c r="E6394" s="1" t="s">
        <v>13550</v>
      </c>
      <c r="F6394" s="1" t="str">
        <f>IFERROR(__xludf.DUMMYFUNCTION("GOOGLETRANSLATE(C6394,""fr"",""en"")"),"#VALUE!")</f>
        <v>#VALUE!</v>
      </c>
    </row>
    <row r="6395" ht="15.75" customHeight="1">
      <c r="A6395" s="1" t="s">
        <v>49</v>
      </c>
      <c r="B6395" s="1" t="s">
        <v>14195</v>
      </c>
      <c r="C6395" s="1" t="s">
        <v>14196</v>
      </c>
      <c r="D6395" s="1" t="s">
        <v>14190</v>
      </c>
      <c r="E6395" s="1" t="s">
        <v>13550</v>
      </c>
      <c r="F6395" s="1" t="str">
        <f>IFERROR(__xludf.DUMMYFUNCTION("GOOGLETRANSLATE(C6395,""fr"",""en"")"),"#VALUE!")</f>
        <v>#VALUE!</v>
      </c>
    </row>
    <row r="6396" ht="15.75" customHeight="1">
      <c r="A6396" s="1" t="s">
        <v>54</v>
      </c>
      <c r="B6396" s="1" t="s">
        <v>14197</v>
      </c>
      <c r="C6396" s="1" t="s">
        <v>14198</v>
      </c>
      <c r="D6396" s="1" t="s">
        <v>14190</v>
      </c>
      <c r="E6396" s="1" t="s">
        <v>13550</v>
      </c>
      <c r="F6396" s="1" t="str">
        <f>IFERROR(__xludf.DUMMYFUNCTION("GOOGLETRANSLATE(C6396,""fr"",""en"")"),"#VALUE!")</f>
        <v>#VALUE!</v>
      </c>
    </row>
    <row r="6397" ht="15.75" customHeight="1">
      <c r="A6397" s="1" t="s">
        <v>54</v>
      </c>
      <c r="B6397" s="1" t="s">
        <v>14199</v>
      </c>
      <c r="C6397" s="1" t="s">
        <v>14200</v>
      </c>
      <c r="D6397" s="1" t="s">
        <v>14190</v>
      </c>
      <c r="E6397" s="1" t="s">
        <v>13550</v>
      </c>
      <c r="F6397" s="1" t="str">
        <f>IFERROR(__xludf.DUMMYFUNCTION("GOOGLETRANSLATE(C6397,""fr"",""en"")"),"#VALUE!")</f>
        <v>#VALUE!</v>
      </c>
    </row>
    <row r="6398" ht="15.75" customHeight="1">
      <c r="A6398" s="1" t="s">
        <v>54</v>
      </c>
      <c r="B6398" s="1" t="s">
        <v>14201</v>
      </c>
      <c r="C6398" s="1" t="s">
        <v>14202</v>
      </c>
      <c r="D6398" s="1" t="s">
        <v>14190</v>
      </c>
      <c r="E6398" s="1" t="s">
        <v>13550</v>
      </c>
      <c r="F6398" s="1" t="str">
        <f>IFERROR(__xludf.DUMMYFUNCTION("GOOGLETRANSLATE(C6398,""fr"",""en"")"),"#VALUE!")</f>
        <v>#VALUE!</v>
      </c>
    </row>
    <row r="6399" ht="15.75" customHeight="1">
      <c r="A6399" s="1" t="s">
        <v>73</v>
      </c>
      <c r="B6399" s="1" t="s">
        <v>14203</v>
      </c>
      <c r="C6399" s="1" t="s">
        <v>14204</v>
      </c>
      <c r="D6399" s="1" t="s">
        <v>14190</v>
      </c>
      <c r="E6399" s="1" t="s">
        <v>13550</v>
      </c>
      <c r="F6399" s="1" t="str">
        <f>IFERROR(__xludf.DUMMYFUNCTION("GOOGLETRANSLATE(C6399,""fr"",""en"")"),"#VALUE!")</f>
        <v>#VALUE!</v>
      </c>
    </row>
    <row r="6400" ht="15.75" customHeight="1">
      <c r="A6400" s="1" t="s">
        <v>73</v>
      </c>
      <c r="B6400" s="1" t="s">
        <v>14205</v>
      </c>
      <c r="C6400" s="1" t="s">
        <v>14206</v>
      </c>
      <c r="D6400" s="1" t="s">
        <v>14190</v>
      </c>
      <c r="E6400" s="1" t="s">
        <v>13550</v>
      </c>
      <c r="F6400" s="1" t="str">
        <f>IFERROR(__xludf.DUMMYFUNCTION("GOOGLETRANSLATE(C6400,""fr"",""en"")"),"#VALUE!")</f>
        <v>#VALUE!</v>
      </c>
    </row>
    <row r="6401" ht="15.75" customHeight="1">
      <c r="A6401" s="1" t="s">
        <v>84</v>
      </c>
      <c r="B6401" s="1" t="s">
        <v>14207</v>
      </c>
      <c r="C6401" s="1" t="s">
        <v>14208</v>
      </c>
      <c r="D6401" s="1" t="s">
        <v>14190</v>
      </c>
      <c r="E6401" s="1" t="s">
        <v>13550</v>
      </c>
      <c r="F6401" s="1" t="str">
        <f>IFERROR(__xludf.DUMMYFUNCTION("GOOGLETRANSLATE(C6401,""fr"",""en"")"),"#VALUE!")</f>
        <v>#VALUE!</v>
      </c>
    </row>
    <row r="6402" ht="15.75" customHeight="1">
      <c r="A6402" s="1" t="s">
        <v>108</v>
      </c>
      <c r="B6402" s="1" t="s">
        <v>14209</v>
      </c>
      <c r="C6402" s="1" t="s">
        <v>14210</v>
      </c>
      <c r="D6402" s="1" t="s">
        <v>14190</v>
      </c>
      <c r="E6402" s="1" t="s">
        <v>13550</v>
      </c>
      <c r="F6402" s="1" t="str">
        <f>IFERROR(__xludf.DUMMYFUNCTION("GOOGLETRANSLATE(C6402,""fr"",""en"")"),"#VALUE!")</f>
        <v>#VALUE!</v>
      </c>
    </row>
    <row r="6403" ht="15.75" customHeight="1">
      <c r="A6403" s="1" t="s">
        <v>108</v>
      </c>
      <c r="B6403" s="1" t="s">
        <v>14211</v>
      </c>
      <c r="C6403" s="1" t="s">
        <v>14212</v>
      </c>
      <c r="D6403" s="1" t="s">
        <v>14190</v>
      </c>
      <c r="E6403" s="1" t="s">
        <v>13550</v>
      </c>
      <c r="F6403" s="1" t="str">
        <f>IFERROR(__xludf.DUMMYFUNCTION("GOOGLETRANSLATE(C6403,""fr"",""en"")"),"#VALUE!")</f>
        <v>#VALUE!</v>
      </c>
    </row>
    <row r="6404" ht="15.75" customHeight="1">
      <c r="A6404" s="1" t="s">
        <v>108</v>
      </c>
      <c r="B6404" s="1" t="s">
        <v>14213</v>
      </c>
      <c r="C6404" s="1" t="s">
        <v>14214</v>
      </c>
      <c r="D6404" s="1" t="s">
        <v>14190</v>
      </c>
      <c r="E6404" s="1" t="s">
        <v>13550</v>
      </c>
      <c r="F6404" s="1" t="str">
        <f>IFERROR(__xludf.DUMMYFUNCTION("GOOGLETRANSLATE(C6404,""fr"",""en"")"),"#VALUE!")</f>
        <v>#VALUE!</v>
      </c>
    </row>
    <row r="6405" ht="15.75" customHeight="1">
      <c r="A6405" s="1" t="s">
        <v>111</v>
      </c>
      <c r="B6405" s="1" t="s">
        <v>14215</v>
      </c>
      <c r="C6405" s="1" t="s">
        <v>14216</v>
      </c>
      <c r="D6405" s="1" t="s">
        <v>14190</v>
      </c>
      <c r="E6405" s="1" t="s">
        <v>13550</v>
      </c>
      <c r="F6405" s="1" t="str">
        <f>IFERROR(__xludf.DUMMYFUNCTION("GOOGLETRANSLATE(C6405,""fr"",""en"")"),"#VALUE!")</f>
        <v>#VALUE!</v>
      </c>
    </row>
    <row r="6406" ht="15.75" customHeight="1">
      <c r="A6406" s="1" t="s">
        <v>111</v>
      </c>
      <c r="B6406" s="1" t="s">
        <v>14217</v>
      </c>
      <c r="C6406" s="1" t="s">
        <v>14218</v>
      </c>
      <c r="D6406" s="1" t="s">
        <v>14190</v>
      </c>
      <c r="E6406" s="1" t="s">
        <v>13550</v>
      </c>
      <c r="F6406" s="1" t="str">
        <f>IFERROR(__xludf.DUMMYFUNCTION("GOOGLETRANSLATE(C6406,""fr"",""en"")"),"#VALUE!")</f>
        <v>#VALUE!</v>
      </c>
    </row>
    <row r="6407" ht="15.75" customHeight="1">
      <c r="A6407" s="1" t="s">
        <v>128</v>
      </c>
      <c r="B6407" s="1" t="s">
        <v>14219</v>
      </c>
      <c r="C6407" s="1" t="s">
        <v>14220</v>
      </c>
      <c r="D6407" s="1" t="s">
        <v>14190</v>
      </c>
      <c r="E6407" s="1" t="s">
        <v>13550</v>
      </c>
      <c r="F6407" s="1" t="str">
        <f>IFERROR(__xludf.DUMMYFUNCTION("GOOGLETRANSLATE(C6407,""fr"",""en"")"),"#VALUE!")</f>
        <v>#VALUE!</v>
      </c>
    </row>
    <row r="6408" ht="15.75" customHeight="1">
      <c r="A6408" s="1" t="s">
        <v>147</v>
      </c>
      <c r="B6408" s="1" t="s">
        <v>14221</v>
      </c>
      <c r="C6408" s="1" t="s">
        <v>14222</v>
      </c>
      <c r="D6408" s="1" t="s">
        <v>14190</v>
      </c>
      <c r="E6408" s="1" t="s">
        <v>13550</v>
      </c>
      <c r="F6408" s="1" t="str">
        <f>IFERROR(__xludf.DUMMYFUNCTION("GOOGLETRANSLATE(C6408,""fr"",""en"")"),"#VALUE!")</f>
        <v>#VALUE!</v>
      </c>
    </row>
    <row r="6409" ht="15.75" customHeight="1">
      <c r="A6409" s="1" t="s">
        <v>147</v>
      </c>
      <c r="B6409" s="1" t="s">
        <v>14223</v>
      </c>
      <c r="C6409" s="1" t="s">
        <v>14224</v>
      </c>
      <c r="D6409" s="1" t="s">
        <v>14190</v>
      </c>
      <c r="E6409" s="1" t="s">
        <v>13550</v>
      </c>
      <c r="F6409" s="1" t="str">
        <f>IFERROR(__xludf.DUMMYFUNCTION("GOOGLETRANSLATE(C6409,""fr"",""en"")"),"I am satisfied with the ease of having a quote and taking out insurance.
The prices offered are completely correct for full coverage.")</f>
        <v>I am satisfied with the ease of having a quote and taking out insurance.
The prices offered are completely correct for full coverage.</v>
      </c>
    </row>
    <row r="6410" ht="15.75" customHeight="1">
      <c r="A6410" s="1" t="s">
        <v>213</v>
      </c>
      <c r="B6410" s="1" t="s">
        <v>14225</v>
      </c>
      <c r="C6410" s="1" t="s">
        <v>14226</v>
      </c>
      <c r="D6410" s="1" t="s">
        <v>14190</v>
      </c>
      <c r="E6410" s="1" t="s">
        <v>13550</v>
      </c>
      <c r="F6410" s="1" t="str">
        <f>IFERROR(__xludf.DUMMYFUNCTION("GOOGLETRANSLATE(C6410,""fr"",""en"")"),"#VALUE!")</f>
        <v>#VALUE!</v>
      </c>
    </row>
    <row r="6411" ht="15.75" customHeight="1">
      <c r="A6411" s="1" t="s">
        <v>231</v>
      </c>
      <c r="B6411" s="1" t="s">
        <v>14227</v>
      </c>
      <c r="C6411" s="1" t="s">
        <v>14228</v>
      </c>
      <c r="D6411" s="1" t="s">
        <v>14190</v>
      </c>
      <c r="E6411" s="1" t="s">
        <v>13550</v>
      </c>
      <c r="F6411" s="1" t="str">
        <f>IFERROR(__xludf.DUMMYFUNCTION("GOOGLETRANSLATE(C6411,""fr"",""en"")"),"#VALUE!")</f>
        <v>#VALUE!</v>
      </c>
    </row>
    <row r="6412" ht="15.75" customHeight="1">
      <c r="A6412" s="1" t="s">
        <v>244</v>
      </c>
      <c r="B6412" s="1" t="s">
        <v>14229</v>
      </c>
      <c r="C6412" s="1" t="s">
        <v>14230</v>
      </c>
      <c r="D6412" s="1" t="s">
        <v>14190</v>
      </c>
      <c r="E6412" s="1" t="s">
        <v>13550</v>
      </c>
      <c r="F6412" s="1" t="str">
        <f>IFERROR(__xludf.DUMMYFUNCTION("GOOGLETRANSLATE(C6412,""fr"",""en"")"),"#VALUE!")</f>
        <v>#VALUE!</v>
      </c>
    </row>
    <row r="6413" ht="15.75" customHeight="1">
      <c r="A6413" s="1" t="s">
        <v>244</v>
      </c>
      <c r="B6413" s="1" t="s">
        <v>14231</v>
      </c>
      <c r="C6413" s="1" t="s">
        <v>14232</v>
      </c>
      <c r="D6413" s="1" t="s">
        <v>14190</v>
      </c>
      <c r="E6413" s="1" t="s">
        <v>13550</v>
      </c>
      <c r="F6413" s="1" t="str">
        <f>IFERROR(__xludf.DUMMYFUNCTION("GOOGLETRANSLATE(C6413,""fr"",""en"")"),"#VALUE!")</f>
        <v>#VALUE!</v>
      </c>
    </row>
    <row r="6414" ht="15.75" customHeight="1">
      <c r="A6414" s="1" t="s">
        <v>262</v>
      </c>
      <c r="B6414" s="1" t="s">
        <v>14233</v>
      </c>
      <c r="C6414" s="1" t="s">
        <v>14234</v>
      </c>
      <c r="D6414" s="1" t="s">
        <v>14190</v>
      </c>
      <c r="E6414" s="1" t="s">
        <v>13550</v>
      </c>
      <c r="F6414" s="1" t="str">
        <f>IFERROR(__xludf.DUMMYFUNCTION("GOOGLETRANSLATE(C6414,""fr"",""en"")"),"#VALUE!")</f>
        <v>#VALUE!</v>
      </c>
    </row>
    <row r="6415" ht="15.75" customHeight="1">
      <c r="A6415" s="1" t="s">
        <v>271</v>
      </c>
      <c r="B6415" s="1" t="s">
        <v>14235</v>
      </c>
      <c r="C6415" s="1" t="s">
        <v>14236</v>
      </c>
      <c r="D6415" s="1" t="s">
        <v>14190</v>
      </c>
      <c r="E6415" s="1" t="s">
        <v>13550</v>
      </c>
      <c r="F6415" s="1" t="str">
        <f>IFERROR(__xludf.DUMMYFUNCTION("GOOGLETRANSLATE(C6415,""fr"",""en"")"),"#VALUE!")</f>
        <v>#VALUE!</v>
      </c>
    </row>
    <row r="6416" ht="15.75" customHeight="1">
      <c r="A6416" s="1" t="s">
        <v>292</v>
      </c>
      <c r="B6416" s="1" t="s">
        <v>14237</v>
      </c>
      <c r="C6416" s="1" t="s">
        <v>14238</v>
      </c>
      <c r="D6416" s="1" t="s">
        <v>14190</v>
      </c>
      <c r="E6416" s="1" t="s">
        <v>13550</v>
      </c>
      <c r="F6416" s="1" t="str">
        <f>IFERROR(__xludf.DUMMYFUNCTION("GOOGLETRANSLATE(C6416,""fr"",""en"")"),"#VALUE!")</f>
        <v>#VALUE!</v>
      </c>
    </row>
    <row r="6417" ht="15.75" customHeight="1">
      <c r="A6417" s="1" t="s">
        <v>318</v>
      </c>
      <c r="B6417" s="1" t="s">
        <v>14239</v>
      </c>
      <c r="C6417" s="1" t="s">
        <v>14240</v>
      </c>
      <c r="D6417" s="1" t="s">
        <v>14190</v>
      </c>
      <c r="E6417" s="1" t="s">
        <v>13550</v>
      </c>
      <c r="F6417" s="1" t="str">
        <f>IFERROR(__xludf.DUMMYFUNCTION("GOOGLETRANSLATE(C6417,""fr"",""en"")"),"#VALUE!")</f>
        <v>#VALUE!</v>
      </c>
    </row>
    <row r="6418" ht="15.75" customHeight="1">
      <c r="A6418" s="1" t="s">
        <v>14241</v>
      </c>
      <c r="B6418" s="1" t="s">
        <v>14242</v>
      </c>
      <c r="C6418" s="1" t="s">
        <v>14243</v>
      </c>
      <c r="D6418" s="1" t="s">
        <v>14190</v>
      </c>
      <c r="E6418" s="1" t="s">
        <v>13550</v>
      </c>
      <c r="F6418" s="1" t="str">
        <f>IFERROR(__xludf.DUMMYFUNCTION("GOOGLETRANSLATE(C6418,""fr"",""en"")"),"#VALUE!")</f>
        <v>#VALUE!</v>
      </c>
    </row>
    <row r="6419" ht="15.75" customHeight="1">
      <c r="A6419" s="1" t="s">
        <v>14241</v>
      </c>
      <c r="B6419" s="1" t="s">
        <v>14244</v>
      </c>
      <c r="C6419" s="1" t="s">
        <v>14245</v>
      </c>
      <c r="D6419" s="1" t="s">
        <v>14190</v>
      </c>
      <c r="E6419" s="1" t="s">
        <v>13550</v>
      </c>
      <c r="F6419" s="1" t="str">
        <f>IFERROR(__xludf.DUMMYFUNCTION("GOOGLETRANSLATE(C6419,""fr"",""en"")"),"#VALUE!")</f>
        <v>#VALUE!</v>
      </c>
    </row>
    <row r="6420" ht="15.75" customHeight="1">
      <c r="A6420" s="1" t="s">
        <v>363</v>
      </c>
      <c r="B6420" s="1" t="s">
        <v>14246</v>
      </c>
      <c r="C6420" s="1" t="s">
        <v>14247</v>
      </c>
      <c r="D6420" s="1" t="s">
        <v>14190</v>
      </c>
      <c r="E6420" s="1" t="s">
        <v>13550</v>
      </c>
      <c r="F6420" s="1" t="str">
        <f>IFERROR(__xludf.DUMMYFUNCTION("GOOGLETRANSLATE(C6420,""fr"",""en"")"),"#VALUE!")</f>
        <v>#VALUE!</v>
      </c>
    </row>
    <row r="6421" ht="15.75" customHeight="1">
      <c r="A6421" s="1" t="s">
        <v>381</v>
      </c>
      <c r="B6421" s="1" t="s">
        <v>14248</v>
      </c>
      <c r="C6421" s="1" t="s">
        <v>14249</v>
      </c>
      <c r="D6421" s="1" t="s">
        <v>14190</v>
      </c>
      <c r="E6421" s="1" t="s">
        <v>13550</v>
      </c>
      <c r="F6421" s="1" t="str">
        <f>IFERROR(__xludf.DUMMYFUNCTION("GOOGLETRANSLATE(C6421,""fr"",""en"")"),"#VALUE!")</f>
        <v>#VALUE!</v>
      </c>
    </row>
    <row r="6422" ht="15.75" customHeight="1">
      <c r="A6422" s="1" t="s">
        <v>386</v>
      </c>
      <c r="B6422" s="1" t="s">
        <v>14250</v>
      </c>
      <c r="C6422" s="1" t="s">
        <v>14251</v>
      </c>
      <c r="D6422" s="1" t="s">
        <v>14190</v>
      </c>
      <c r="E6422" s="1" t="s">
        <v>13550</v>
      </c>
      <c r="F6422" s="1" t="str">
        <f>IFERROR(__xludf.DUMMYFUNCTION("GOOGLETRANSLATE(C6422,""fr"",""en"")"),"#VALUE!")</f>
        <v>#VALUE!</v>
      </c>
    </row>
    <row r="6423" ht="15.75" customHeight="1">
      <c r="A6423" s="1" t="s">
        <v>411</v>
      </c>
      <c r="B6423" s="1" t="s">
        <v>14252</v>
      </c>
      <c r="C6423" s="1" t="s">
        <v>14253</v>
      </c>
      <c r="D6423" s="1" t="s">
        <v>14190</v>
      </c>
      <c r="E6423" s="1" t="s">
        <v>13550</v>
      </c>
      <c r="F6423" s="1" t="str">
        <f>IFERROR(__xludf.DUMMYFUNCTION("GOOGLETRANSLATE(C6423,""fr"",""en"")"),"#VALUE!")</f>
        <v>#VALUE!</v>
      </c>
    </row>
    <row r="6424" ht="15.75" customHeight="1">
      <c r="A6424" s="1" t="s">
        <v>438</v>
      </c>
      <c r="B6424" s="1" t="s">
        <v>14254</v>
      </c>
      <c r="C6424" s="1" t="s">
        <v>14255</v>
      </c>
      <c r="D6424" s="1" t="s">
        <v>14190</v>
      </c>
      <c r="E6424" s="1" t="s">
        <v>13550</v>
      </c>
      <c r="F6424" s="1" t="str">
        <f>IFERROR(__xludf.DUMMYFUNCTION("GOOGLETRANSLATE(C6424,""fr"",""en"")"),"#VALUE!")</f>
        <v>#VALUE!</v>
      </c>
    </row>
    <row r="6425" ht="15.75" customHeight="1">
      <c r="A6425" s="1" t="s">
        <v>443</v>
      </c>
      <c r="B6425" s="1" t="s">
        <v>14256</v>
      </c>
      <c r="C6425" s="1" t="s">
        <v>14257</v>
      </c>
      <c r="D6425" s="1" t="s">
        <v>14190</v>
      </c>
      <c r="E6425" s="1" t="s">
        <v>13550</v>
      </c>
      <c r="F6425" s="1" t="str">
        <f>IFERROR(__xludf.DUMMYFUNCTION("GOOGLETRANSLATE(C6425,""fr"",""en"")"),"#VALUE!")</f>
        <v>#VALUE!</v>
      </c>
    </row>
    <row r="6426" ht="15.75" customHeight="1">
      <c r="A6426" s="1" t="s">
        <v>443</v>
      </c>
      <c r="B6426" s="1" t="s">
        <v>14258</v>
      </c>
      <c r="C6426" s="1" t="s">
        <v>14259</v>
      </c>
      <c r="D6426" s="1" t="s">
        <v>14190</v>
      </c>
      <c r="E6426" s="1" t="s">
        <v>13550</v>
      </c>
      <c r="F6426" s="1" t="str">
        <f>IFERROR(__xludf.DUMMYFUNCTION("GOOGLETRANSLATE(C6426,""fr"",""en"")"),"#VALUE!")</f>
        <v>#VALUE!</v>
      </c>
    </row>
    <row r="6427" ht="15.75" customHeight="1">
      <c r="A6427" s="1" t="s">
        <v>443</v>
      </c>
      <c r="B6427" s="1" t="s">
        <v>14260</v>
      </c>
      <c r="C6427" s="1" t="s">
        <v>14261</v>
      </c>
      <c r="D6427" s="1" t="s">
        <v>14190</v>
      </c>
      <c r="E6427" s="1" t="s">
        <v>13550</v>
      </c>
      <c r="F6427" s="1" t="str">
        <f>IFERROR(__xludf.DUMMYFUNCTION("GOOGLETRANSLATE(C6427,""fr"",""en"")"),"#VALUE!")</f>
        <v>#VALUE!</v>
      </c>
    </row>
    <row r="6428" ht="15.75" customHeight="1">
      <c r="A6428" s="1" t="s">
        <v>450</v>
      </c>
      <c r="B6428" s="1" t="s">
        <v>14262</v>
      </c>
      <c r="C6428" s="1" t="s">
        <v>14263</v>
      </c>
      <c r="D6428" s="1" t="s">
        <v>14190</v>
      </c>
      <c r="E6428" s="1" t="s">
        <v>13550</v>
      </c>
      <c r="F6428" s="1" t="str">
        <f>IFERROR(__xludf.DUMMYFUNCTION("GOOGLETRANSLATE(C6428,""fr"",""en"")"),"#VALUE!")</f>
        <v>#VALUE!</v>
      </c>
    </row>
    <row r="6429" ht="15.75" customHeight="1">
      <c r="A6429" s="1" t="s">
        <v>463</v>
      </c>
      <c r="B6429" s="1" t="s">
        <v>14264</v>
      </c>
      <c r="C6429" s="1" t="s">
        <v>14265</v>
      </c>
      <c r="D6429" s="1" t="s">
        <v>14190</v>
      </c>
      <c r="E6429" s="1" t="s">
        <v>13550</v>
      </c>
      <c r="F6429" s="1" t="str">
        <f>IFERROR(__xludf.DUMMYFUNCTION("GOOGLETRANSLATE(C6429,""fr"",""en"")"),"Fast, the application is easy and available to everything, it's pleasant, even spends 7 p.m. The prices are ok, it remains to be seen if the insurance follows in the event of a problem")</f>
        <v>Fast, the application is easy and available to everything, it's pleasant, even spends 7 p.m. The prices are ok, it remains to be seen if the insurance follows in the event of a problem</v>
      </c>
    </row>
    <row r="6430" ht="15.75" customHeight="1">
      <c r="A6430" s="1" t="s">
        <v>463</v>
      </c>
      <c r="B6430" s="1" t="s">
        <v>14266</v>
      </c>
      <c r="C6430" s="1" t="s">
        <v>14267</v>
      </c>
      <c r="D6430" s="1" t="s">
        <v>14190</v>
      </c>
      <c r="E6430" s="1" t="s">
        <v>13550</v>
      </c>
      <c r="F6430" s="1" t="str">
        <f>IFERROR(__xludf.DUMMYFUNCTION("GOOGLETRANSLATE(C6430,""fr"",""en"")"),"#VALUE!")</f>
        <v>#VALUE!</v>
      </c>
    </row>
    <row r="6431" ht="15.75" customHeight="1">
      <c r="A6431" s="1" t="s">
        <v>463</v>
      </c>
      <c r="B6431" s="1" t="s">
        <v>14268</v>
      </c>
      <c r="C6431" s="1" t="s">
        <v>14269</v>
      </c>
      <c r="D6431" s="1" t="s">
        <v>14190</v>
      </c>
      <c r="E6431" s="1" t="s">
        <v>13550</v>
      </c>
      <c r="F6431" s="1" t="str">
        <f>IFERROR(__xludf.DUMMYFUNCTION("GOOGLETRANSLATE(C6431,""fr"",""en"")"),"#VALUE!")</f>
        <v>#VALUE!</v>
      </c>
    </row>
    <row r="6432" ht="15.75" customHeight="1">
      <c r="A6432" s="1" t="s">
        <v>474</v>
      </c>
      <c r="B6432" s="1" t="s">
        <v>14270</v>
      </c>
      <c r="C6432" s="1" t="s">
        <v>14271</v>
      </c>
      <c r="D6432" s="1" t="s">
        <v>14190</v>
      </c>
      <c r="E6432" s="1" t="s">
        <v>13550</v>
      </c>
      <c r="F6432" s="1" t="str">
        <f>IFERROR(__xludf.DUMMYFUNCTION("GOOGLETRANSLATE(C6432,""fr"",""en"")"),"#VALUE!")</f>
        <v>#VALUE!</v>
      </c>
    </row>
    <row r="6433" ht="15.75" customHeight="1">
      <c r="A6433" s="1" t="s">
        <v>474</v>
      </c>
      <c r="B6433" s="1" t="s">
        <v>14272</v>
      </c>
      <c r="C6433" s="1" t="s">
        <v>14273</v>
      </c>
      <c r="D6433" s="1" t="s">
        <v>14190</v>
      </c>
      <c r="E6433" s="1" t="s">
        <v>13550</v>
      </c>
      <c r="F6433" s="1" t="str">
        <f>IFERROR(__xludf.DUMMYFUNCTION("GOOGLETRANSLATE(C6433,""fr"",""en"")"),"#VALUE!")</f>
        <v>#VALUE!</v>
      </c>
    </row>
    <row r="6434" ht="15.75" customHeight="1">
      <c r="A6434" s="1" t="s">
        <v>474</v>
      </c>
      <c r="B6434" s="1" t="s">
        <v>14274</v>
      </c>
      <c r="C6434" s="1" t="s">
        <v>14275</v>
      </c>
      <c r="D6434" s="1" t="s">
        <v>14190</v>
      </c>
      <c r="E6434" s="1" t="s">
        <v>13550</v>
      </c>
      <c r="F6434" s="1" t="str">
        <f>IFERROR(__xludf.DUMMYFUNCTION("GOOGLETRANSLATE(C6434,""fr"",""en"")"),"#VALUE!")</f>
        <v>#VALUE!</v>
      </c>
    </row>
    <row r="6435" ht="15.75" customHeight="1">
      <c r="A6435" s="1" t="s">
        <v>474</v>
      </c>
      <c r="B6435" s="1" t="s">
        <v>14276</v>
      </c>
      <c r="C6435" s="1" t="s">
        <v>14277</v>
      </c>
      <c r="D6435" s="1" t="s">
        <v>14190</v>
      </c>
      <c r="E6435" s="1" t="s">
        <v>13550</v>
      </c>
      <c r="F6435" s="1" t="str">
        <f>IFERROR(__xludf.DUMMYFUNCTION("GOOGLETRANSLATE(C6435,""fr"",""en"")"),"#VALUE!")</f>
        <v>#VALUE!</v>
      </c>
    </row>
    <row r="6436" ht="15.75" customHeight="1">
      <c r="A6436" s="1" t="s">
        <v>490</v>
      </c>
      <c r="B6436" s="1" t="s">
        <v>14278</v>
      </c>
      <c r="C6436" s="1" t="s">
        <v>14279</v>
      </c>
      <c r="D6436" s="1" t="s">
        <v>14190</v>
      </c>
      <c r="E6436" s="1" t="s">
        <v>13550</v>
      </c>
      <c r="F6436" s="1" t="str">
        <f>IFERROR(__xludf.DUMMYFUNCTION("GOOGLETRANSLATE(C6436,""fr"",""en"")"),"Very satisfied very attractive prices in relation to the services offered I would recommend those around me again thank you very much for your services")</f>
        <v>Very satisfied very attractive prices in relation to the services offered I would recommend those around me again thank you very much for your services</v>
      </c>
    </row>
    <row r="6437" ht="15.75" customHeight="1">
      <c r="A6437" s="1" t="s">
        <v>505</v>
      </c>
      <c r="B6437" s="1" t="s">
        <v>14280</v>
      </c>
      <c r="C6437" s="1" t="s">
        <v>14281</v>
      </c>
      <c r="D6437" s="1" t="s">
        <v>14190</v>
      </c>
      <c r="E6437" s="1" t="s">
        <v>13550</v>
      </c>
      <c r="F6437" s="1" t="str">
        <f>IFERROR(__xludf.DUMMYFUNCTION("GOOGLETRANSLATE(C6437,""fr"",""en"")"),"#VALUE!")</f>
        <v>#VALUE!</v>
      </c>
    </row>
    <row r="6438" ht="15.75" customHeight="1">
      <c r="A6438" s="1" t="s">
        <v>522</v>
      </c>
      <c r="B6438" s="1" t="s">
        <v>14282</v>
      </c>
      <c r="C6438" s="1" t="s">
        <v>14283</v>
      </c>
      <c r="D6438" s="1" t="s">
        <v>14190</v>
      </c>
      <c r="E6438" s="1" t="s">
        <v>13550</v>
      </c>
      <c r="F6438" s="1" t="str">
        <f>IFERROR(__xludf.DUMMYFUNCTION("GOOGLETRANSLATE(C6438,""fr"",""en"")"),"#VALUE!")</f>
        <v>#VALUE!</v>
      </c>
    </row>
    <row r="6439" ht="15.75" customHeight="1">
      <c r="A6439" s="1" t="s">
        <v>522</v>
      </c>
      <c r="B6439" s="1" t="s">
        <v>14284</v>
      </c>
      <c r="C6439" s="1" t="s">
        <v>14285</v>
      </c>
      <c r="D6439" s="1" t="s">
        <v>14190</v>
      </c>
      <c r="E6439" s="1" t="s">
        <v>13550</v>
      </c>
      <c r="F6439" s="1" t="str">
        <f>IFERROR(__xludf.DUMMYFUNCTION("GOOGLETRANSLATE(C6439,""fr"",""en"")"),"#VALUE!")</f>
        <v>#VALUE!</v>
      </c>
    </row>
    <row r="6440" ht="15.75" customHeight="1">
      <c r="A6440" s="1" t="s">
        <v>522</v>
      </c>
      <c r="B6440" s="1" t="s">
        <v>14286</v>
      </c>
      <c r="C6440" s="1" t="s">
        <v>14287</v>
      </c>
      <c r="D6440" s="1" t="s">
        <v>14190</v>
      </c>
      <c r="E6440" s="1" t="s">
        <v>13550</v>
      </c>
      <c r="F6440" s="1" t="str">
        <f>IFERROR(__xludf.DUMMYFUNCTION("GOOGLETRANSLATE(C6440,""fr"",""en"")"),"#VALUE!")</f>
        <v>#VALUE!</v>
      </c>
    </row>
    <row r="6441" ht="15.75" customHeight="1">
      <c r="A6441" s="1" t="s">
        <v>522</v>
      </c>
      <c r="B6441" s="1" t="s">
        <v>14288</v>
      </c>
      <c r="C6441" s="1" t="s">
        <v>14289</v>
      </c>
      <c r="D6441" s="1" t="s">
        <v>14190</v>
      </c>
      <c r="E6441" s="1" t="s">
        <v>13550</v>
      </c>
      <c r="F6441" s="1" t="str">
        <f>IFERROR(__xludf.DUMMYFUNCTION("GOOGLETRANSLATE(C6441,""fr"",""en"")"),"#VALUE!")</f>
        <v>#VALUE!</v>
      </c>
    </row>
    <row r="6442" ht="15.75" customHeight="1">
      <c r="A6442" s="1" t="s">
        <v>540</v>
      </c>
      <c r="B6442" s="1" t="s">
        <v>14290</v>
      </c>
      <c r="C6442" s="1" t="s">
        <v>14291</v>
      </c>
      <c r="D6442" s="1" t="s">
        <v>14190</v>
      </c>
      <c r="E6442" s="1" t="s">
        <v>13550</v>
      </c>
      <c r="F6442" s="1" t="str">
        <f>IFERROR(__xludf.DUMMYFUNCTION("GOOGLETRANSLATE(C6442,""fr"",""en"")"),"#VALUE!")</f>
        <v>#VALUE!</v>
      </c>
    </row>
    <row r="6443" ht="15.75" customHeight="1">
      <c r="A6443" s="1" t="s">
        <v>540</v>
      </c>
      <c r="B6443" s="1" t="s">
        <v>14292</v>
      </c>
      <c r="C6443" s="1" t="s">
        <v>14293</v>
      </c>
      <c r="D6443" s="1" t="s">
        <v>14190</v>
      </c>
      <c r="E6443" s="1" t="s">
        <v>13550</v>
      </c>
      <c r="F6443" s="1" t="str">
        <f>IFERROR(__xludf.DUMMYFUNCTION("GOOGLETRANSLATE(C6443,""fr"",""en"")"),"#VALUE!")</f>
        <v>#VALUE!</v>
      </c>
    </row>
    <row r="6444" ht="15.75" customHeight="1">
      <c r="A6444" s="1" t="s">
        <v>557</v>
      </c>
      <c r="B6444" s="1" t="s">
        <v>14294</v>
      </c>
      <c r="C6444" s="1" t="s">
        <v>14295</v>
      </c>
      <c r="D6444" s="1" t="s">
        <v>14190</v>
      </c>
      <c r="E6444" s="1" t="s">
        <v>13550</v>
      </c>
      <c r="F6444" s="1" t="str">
        <f>IFERROR(__xludf.DUMMYFUNCTION("GOOGLETRANSLATE(C6444,""fr"",""en"")"),"#VALUE!")</f>
        <v>#VALUE!</v>
      </c>
    </row>
    <row r="6445" ht="15.75" customHeight="1">
      <c r="A6445" s="1" t="s">
        <v>568</v>
      </c>
      <c r="B6445" s="1" t="s">
        <v>14296</v>
      </c>
      <c r="C6445" s="1" t="s">
        <v>14297</v>
      </c>
      <c r="D6445" s="1" t="s">
        <v>14190</v>
      </c>
      <c r="E6445" s="1" t="s">
        <v>13550</v>
      </c>
      <c r="F6445" s="1" t="str">
        <f>IFERROR(__xludf.DUMMYFUNCTION("GOOGLETRANSLATE(C6445,""fr"",""en"")"),"#VALUE!")</f>
        <v>#VALUE!</v>
      </c>
    </row>
    <row r="6446" ht="15.75" customHeight="1">
      <c r="A6446" s="1" t="s">
        <v>568</v>
      </c>
      <c r="B6446" s="1" t="s">
        <v>14298</v>
      </c>
      <c r="C6446" s="1" t="s">
        <v>14299</v>
      </c>
      <c r="D6446" s="1" t="s">
        <v>14190</v>
      </c>
      <c r="E6446" s="1" t="s">
        <v>13550</v>
      </c>
      <c r="F6446" s="1" t="str">
        <f>IFERROR(__xludf.DUMMYFUNCTION("GOOGLETRANSLATE(C6446,""fr"",""en"")"),"#VALUE!")</f>
        <v>#VALUE!</v>
      </c>
    </row>
    <row r="6447" ht="15.75" customHeight="1">
      <c r="A6447" s="1" t="s">
        <v>589</v>
      </c>
      <c r="B6447" s="1" t="s">
        <v>14300</v>
      </c>
      <c r="C6447" s="1" t="s">
        <v>14301</v>
      </c>
      <c r="D6447" s="1" t="s">
        <v>14190</v>
      </c>
      <c r="E6447" s="1" t="s">
        <v>13550</v>
      </c>
      <c r="F6447" s="1" t="str">
        <f>IFERROR(__xludf.DUMMYFUNCTION("GOOGLETRANSLATE(C6447,""fr"",""en"")"),"#VALUE!")</f>
        <v>#VALUE!</v>
      </c>
    </row>
    <row r="6448" ht="15.75" customHeight="1">
      <c r="A6448" s="1" t="s">
        <v>589</v>
      </c>
      <c r="B6448" s="1" t="s">
        <v>14302</v>
      </c>
      <c r="C6448" s="1" t="s">
        <v>14303</v>
      </c>
      <c r="D6448" s="1" t="s">
        <v>14190</v>
      </c>
      <c r="E6448" s="1" t="s">
        <v>13550</v>
      </c>
      <c r="F6448" s="1" t="str">
        <f>IFERROR(__xludf.DUMMYFUNCTION("GOOGLETRANSLATE(C6448,""fr"",""en"")"),"#VALUE!")</f>
        <v>#VALUE!</v>
      </c>
    </row>
    <row r="6449" ht="15.75" customHeight="1">
      <c r="A6449" s="1" t="s">
        <v>589</v>
      </c>
      <c r="B6449" s="1" t="s">
        <v>14304</v>
      </c>
      <c r="C6449" s="1" t="s">
        <v>14305</v>
      </c>
      <c r="D6449" s="1" t="s">
        <v>14190</v>
      </c>
      <c r="E6449" s="1" t="s">
        <v>13550</v>
      </c>
      <c r="F6449" s="1" t="str">
        <f>IFERROR(__xludf.DUMMYFUNCTION("GOOGLETRANSLATE(C6449,""fr"",""en"")"),"#VALUE!")</f>
        <v>#VALUE!</v>
      </c>
    </row>
    <row r="6450" ht="15.75" customHeight="1">
      <c r="A6450" s="1" t="s">
        <v>589</v>
      </c>
      <c r="B6450" s="1" t="s">
        <v>14306</v>
      </c>
      <c r="C6450" s="1" t="s">
        <v>14307</v>
      </c>
      <c r="D6450" s="1" t="s">
        <v>14190</v>
      </c>
      <c r="E6450" s="1" t="s">
        <v>13550</v>
      </c>
      <c r="F6450" s="1" t="str">
        <f>IFERROR(__xludf.DUMMYFUNCTION("GOOGLETRANSLATE(C6450,""fr"",""en"")"),"#VALUE!")</f>
        <v>#VALUE!</v>
      </c>
    </row>
    <row r="6451" ht="15.75" customHeight="1">
      <c r="A6451" s="1" t="s">
        <v>617</v>
      </c>
      <c r="B6451" s="1" t="s">
        <v>14308</v>
      </c>
      <c r="C6451" s="1" t="s">
        <v>14309</v>
      </c>
      <c r="D6451" s="1" t="s">
        <v>14190</v>
      </c>
      <c r="E6451" s="1" t="s">
        <v>13550</v>
      </c>
      <c r="F6451" s="1" t="str">
        <f>IFERROR(__xludf.DUMMYFUNCTION("GOOGLETRANSLATE(C6451,""fr"",""en"")"),"#VALUE!")</f>
        <v>#VALUE!</v>
      </c>
    </row>
    <row r="6452" ht="15.75" customHeight="1">
      <c r="A6452" s="1" t="s">
        <v>625</v>
      </c>
      <c r="B6452" s="1" t="s">
        <v>14310</v>
      </c>
      <c r="C6452" s="1" t="s">
        <v>14311</v>
      </c>
      <c r="D6452" s="1" t="s">
        <v>14190</v>
      </c>
      <c r="E6452" s="1" t="s">
        <v>13550</v>
      </c>
      <c r="F6452" s="1" t="str">
        <f>IFERROR(__xludf.DUMMYFUNCTION("GOOGLETRANSLATE(C6452,""fr"",""en"")"),"#VALUE!")</f>
        <v>#VALUE!</v>
      </c>
    </row>
    <row r="6453" ht="15.75" customHeight="1">
      <c r="A6453" s="1" t="s">
        <v>625</v>
      </c>
      <c r="B6453" s="1" t="s">
        <v>14312</v>
      </c>
      <c r="C6453" s="1" t="s">
        <v>14313</v>
      </c>
      <c r="D6453" s="1" t="s">
        <v>14190</v>
      </c>
      <c r="E6453" s="1" t="s">
        <v>13550</v>
      </c>
      <c r="F6453" s="1" t="str">
        <f>IFERROR(__xludf.DUMMYFUNCTION("GOOGLETRANSLATE(C6453,""fr"",""en"")"),"#VALUE!")</f>
        <v>#VALUE!</v>
      </c>
    </row>
    <row r="6454" ht="15.75" customHeight="1">
      <c r="A6454" s="1" t="s">
        <v>646</v>
      </c>
      <c r="B6454" s="1" t="s">
        <v>14314</v>
      </c>
      <c r="C6454" s="1" t="s">
        <v>14315</v>
      </c>
      <c r="D6454" s="1" t="s">
        <v>14190</v>
      </c>
      <c r="E6454" s="1" t="s">
        <v>13550</v>
      </c>
      <c r="F6454" s="1" t="str">
        <f>IFERROR(__xludf.DUMMYFUNCTION("GOOGLETRANSLATE(C6454,""fr"",""en"")"),"#VALUE!")</f>
        <v>#VALUE!</v>
      </c>
    </row>
    <row r="6455" ht="15.75" customHeight="1">
      <c r="A6455" s="1" t="s">
        <v>663</v>
      </c>
      <c r="B6455" s="1" t="s">
        <v>14316</v>
      </c>
      <c r="C6455" s="1" t="s">
        <v>14317</v>
      </c>
      <c r="D6455" s="1" t="s">
        <v>14190</v>
      </c>
      <c r="E6455" s="1" t="s">
        <v>13550</v>
      </c>
      <c r="F6455" s="1" t="str">
        <f>IFERROR(__xludf.DUMMYFUNCTION("GOOGLETRANSLATE(C6455,""fr"",""en"")"),"#VALUE!")</f>
        <v>#VALUE!</v>
      </c>
    </row>
    <row r="6456" ht="15.75" customHeight="1">
      <c r="A6456" s="1" t="s">
        <v>666</v>
      </c>
      <c r="B6456" s="1" t="s">
        <v>14318</v>
      </c>
      <c r="C6456" s="1" t="s">
        <v>14319</v>
      </c>
      <c r="D6456" s="1" t="s">
        <v>14190</v>
      </c>
      <c r="E6456" s="1" t="s">
        <v>13550</v>
      </c>
      <c r="F6456" s="1" t="str">
        <f>IFERROR(__xludf.DUMMYFUNCTION("GOOGLETRANSLATE(C6456,""fr"",""en"")"),"#VALUE!")</f>
        <v>#VALUE!</v>
      </c>
    </row>
    <row r="6457" ht="15.75" customHeight="1">
      <c r="A6457" s="1" t="s">
        <v>709</v>
      </c>
      <c r="B6457" s="1" t="s">
        <v>14320</v>
      </c>
      <c r="C6457" s="1" t="s">
        <v>14321</v>
      </c>
      <c r="D6457" s="1" t="s">
        <v>14190</v>
      </c>
      <c r="E6457" s="1" t="s">
        <v>13550</v>
      </c>
      <c r="F6457" s="1" t="str">
        <f>IFERROR(__xludf.DUMMYFUNCTION("GOOGLETRANSLATE(C6457,""fr"",""en"")"),"#VALUE!")</f>
        <v>#VALUE!</v>
      </c>
    </row>
    <row r="6458" ht="15.75" customHeight="1">
      <c r="A6458" s="1" t="s">
        <v>720</v>
      </c>
      <c r="B6458" s="1" t="s">
        <v>14322</v>
      </c>
      <c r="C6458" s="1" t="s">
        <v>14323</v>
      </c>
      <c r="D6458" s="1" t="s">
        <v>14190</v>
      </c>
      <c r="E6458" s="1" t="s">
        <v>13550</v>
      </c>
      <c r="F6458" s="1" t="str">
        <f>IFERROR(__xludf.DUMMYFUNCTION("GOOGLETRANSLATE(C6458,""fr"",""en"")"),"#VALUE!")</f>
        <v>#VALUE!</v>
      </c>
    </row>
    <row r="6459" ht="15.75" customHeight="1">
      <c r="A6459" s="1" t="s">
        <v>720</v>
      </c>
      <c r="B6459" s="1" t="s">
        <v>14324</v>
      </c>
      <c r="C6459" s="1" t="s">
        <v>14325</v>
      </c>
      <c r="D6459" s="1" t="s">
        <v>14190</v>
      </c>
      <c r="E6459" s="1" t="s">
        <v>13550</v>
      </c>
      <c r="F6459" s="1" t="str">
        <f>IFERROR(__xludf.DUMMYFUNCTION("GOOGLETRANSLATE(C6459,""fr"",""en"")"),"I am satisfied with the response time and its quality
Honest price
Easy to use interface
Pleasant and efficient telephone interlocutor
To be continued")</f>
        <v>I am satisfied with the response time and its quality
Honest price
Easy to use interface
Pleasant and efficient telephone interlocutor
To be continued</v>
      </c>
    </row>
    <row r="6460" ht="15.75" customHeight="1">
      <c r="A6460" s="1" t="s">
        <v>738</v>
      </c>
      <c r="B6460" s="1" t="s">
        <v>14326</v>
      </c>
      <c r="C6460" s="1" t="s">
        <v>14327</v>
      </c>
      <c r="D6460" s="1" t="s">
        <v>14190</v>
      </c>
      <c r="E6460" s="1" t="s">
        <v>13550</v>
      </c>
      <c r="F6460" s="1" t="str">
        <f>IFERROR(__xludf.DUMMYFUNCTION("GOOGLETRANSLATE(C6460,""fr"",""en"")"),"#VALUE!")</f>
        <v>#VALUE!</v>
      </c>
    </row>
    <row r="6461" ht="15.75" customHeight="1">
      <c r="A6461" s="1" t="s">
        <v>4601</v>
      </c>
      <c r="B6461" s="1" t="s">
        <v>14328</v>
      </c>
      <c r="C6461" s="1" t="s">
        <v>14329</v>
      </c>
      <c r="D6461" s="1" t="s">
        <v>14190</v>
      </c>
      <c r="E6461" s="1" t="s">
        <v>13550</v>
      </c>
      <c r="F6461" s="1" t="str">
        <f>IFERROR(__xludf.DUMMYFUNCTION("GOOGLETRANSLATE(C6461,""fr"",""en"")"),"#VALUE!")</f>
        <v>#VALUE!</v>
      </c>
    </row>
    <row r="6462" ht="15.75" customHeight="1">
      <c r="A6462" s="1" t="s">
        <v>4601</v>
      </c>
      <c r="B6462" s="1" t="s">
        <v>14330</v>
      </c>
      <c r="C6462" s="1" t="s">
        <v>14331</v>
      </c>
      <c r="D6462" s="1" t="s">
        <v>14190</v>
      </c>
      <c r="E6462" s="1" t="s">
        <v>13550</v>
      </c>
      <c r="F6462" s="1" t="str">
        <f>IFERROR(__xludf.DUMMYFUNCTION("GOOGLETRANSLATE(C6462,""fr"",""en"")"),"#VALUE!")</f>
        <v>#VALUE!</v>
      </c>
    </row>
    <row r="6463" ht="15.75" customHeight="1">
      <c r="A6463" s="1" t="s">
        <v>760</v>
      </c>
      <c r="B6463" s="1" t="s">
        <v>14332</v>
      </c>
      <c r="C6463" s="1" t="s">
        <v>14333</v>
      </c>
      <c r="D6463" s="1" t="s">
        <v>14190</v>
      </c>
      <c r="E6463" s="1" t="s">
        <v>13550</v>
      </c>
      <c r="F6463" s="1" t="str">
        <f>IFERROR(__xludf.DUMMYFUNCTION("GOOGLETRANSLATE(C6463,""fr"",""en"")"),"#VALUE!")</f>
        <v>#VALUE!</v>
      </c>
    </row>
    <row r="6464" ht="15.75" customHeight="1">
      <c r="A6464" s="1" t="s">
        <v>760</v>
      </c>
      <c r="B6464" s="1" t="s">
        <v>14334</v>
      </c>
      <c r="C6464" s="1" t="s">
        <v>14335</v>
      </c>
      <c r="D6464" s="1" t="s">
        <v>14190</v>
      </c>
      <c r="E6464" s="1" t="s">
        <v>13550</v>
      </c>
      <c r="F6464" s="1" t="str">
        <f>IFERROR(__xludf.DUMMYFUNCTION("GOOGLETRANSLATE(C6464,""fr"",""en"")"),"#VALUE!")</f>
        <v>#VALUE!</v>
      </c>
    </row>
    <row r="6465" ht="15.75" customHeight="1">
      <c r="A6465" s="1" t="s">
        <v>760</v>
      </c>
      <c r="B6465" s="1" t="s">
        <v>14336</v>
      </c>
      <c r="C6465" s="1" t="s">
        <v>14337</v>
      </c>
      <c r="D6465" s="1" t="s">
        <v>14190</v>
      </c>
      <c r="E6465" s="1" t="s">
        <v>13550</v>
      </c>
      <c r="F6465" s="1" t="str">
        <f>IFERROR(__xludf.DUMMYFUNCTION("GOOGLETRANSLATE(C6465,""fr"",""en"")"),"#VALUE!")</f>
        <v>#VALUE!</v>
      </c>
    </row>
    <row r="6466" ht="15.75" customHeight="1">
      <c r="A6466" s="1" t="s">
        <v>765</v>
      </c>
      <c r="B6466" s="1" t="s">
        <v>14338</v>
      </c>
      <c r="C6466" s="1" t="s">
        <v>14339</v>
      </c>
      <c r="D6466" s="1" t="s">
        <v>14190</v>
      </c>
      <c r="E6466" s="1" t="s">
        <v>13550</v>
      </c>
      <c r="F6466" s="1" t="str">
        <f>IFERROR(__xludf.DUMMYFUNCTION("GOOGLETRANSLATE(C6466,""fr"",""en"")"),"#VALUE!")</f>
        <v>#VALUE!</v>
      </c>
    </row>
    <row r="6467" ht="15.75" customHeight="1">
      <c r="A6467" s="1" t="s">
        <v>765</v>
      </c>
      <c r="B6467" s="1" t="s">
        <v>14340</v>
      </c>
      <c r="C6467" s="1" t="s">
        <v>14341</v>
      </c>
      <c r="D6467" s="1" t="s">
        <v>14190</v>
      </c>
      <c r="E6467" s="1" t="s">
        <v>13550</v>
      </c>
      <c r="F6467" s="1" t="str">
        <f>IFERROR(__xludf.DUMMYFUNCTION("GOOGLETRANSLATE(C6467,""fr"",""en"")"),"#VALUE!")</f>
        <v>#VALUE!</v>
      </c>
    </row>
    <row r="6468" ht="15.75" customHeight="1">
      <c r="A6468" s="1" t="s">
        <v>765</v>
      </c>
      <c r="B6468" s="1" t="s">
        <v>14342</v>
      </c>
      <c r="C6468" s="1" t="s">
        <v>14343</v>
      </c>
      <c r="D6468" s="1" t="s">
        <v>14190</v>
      </c>
      <c r="E6468" s="1" t="s">
        <v>13550</v>
      </c>
      <c r="F6468" s="1" t="str">
        <f>IFERROR(__xludf.DUMMYFUNCTION("GOOGLETRANSLATE(C6468,""fr"",""en"")"),"#VALUE!")</f>
        <v>#VALUE!</v>
      </c>
    </row>
    <row r="6469" ht="15.75" customHeight="1">
      <c r="A6469" s="1" t="s">
        <v>765</v>
      </c>
      <c r="B6469" s="1" t="s">
        <v>14344</v>
      </c>
      <c r="C6469" s="1" t="s">
        <v>14345</v>
      </c>
      <c r="D6469" s="1" t="s">
        <v>14190</v>
      </c>
      <c r="E6469" s="1" t="s">
        <v>13550</v>
      </c>
      <c r="F6469" s="1" t="str">
        <f>IFERROR(__xludf.DUMMYFUNCTION("GOOGLETRANSLATE(C6469,""fr"",""en"")"),"#VALUE!")</f>
        <v>#VALUE!</v>
      </c>
    </row>
    <row r="6470" ht="15.75" customHeight="1">
      <c r="A6470" s="1" t="s">
        <v>778</v>
      </c>
      <c r="B6470" s="1" t="s">
        <v>14346</v>
      </c>
      <c r="C6470" s="1" t="s">
        <v>14347</v>
      </c>
      <c r="D6470" s="1" t="s">
        <v>14190</v>
      </c>
      <c r="E6470" s="1" t="s">
        <v>13550</v>
      </c>
      <c r="F6470" s="1" t="str">
        <f>IFERROR(__xludf.DUMMYFUNCTION("GOOGLETRANSLATE(C6470,""fr"",""en"")"),"#VALUE!")</f>
        <v>#VALUE!</v>
      </c>
    </row>
    <row r="6471" ht="15.75" customHeight="1">
      <c r="A6471" s="1" t="s">
        <v>778</v>
      </c>
      <c r="B6471" s="1" t="s">
        <v>14348</v>
      </c>
      <c r="C6471" s="1" t="s">
        <v>14349</v>
      </c>
      <c r="D6471" s="1" t="s">
        <v>14190</v>
      </c>
      <c r="E6471" s="1" t="s">
        <v>13550</v>
      </c>
      <c r="F6471" s="1" t="str">
        <f>IFERROR(__xludf.DUMMYFUNCTION("GOOGLETRANSLATE(C6471,""fr"",""en"")"),"#VALUE!")</f>
        <v>#VALUE!</v>
      </c>
    </row>
    <row r="6472" ht="15.75" customHeight="1">
      <c r="A6472" s="1" t="s">
        <v>778</v>
      </c>
      <c r="B6472" s="1" t="s">
        <v>14350</v>
      </c>
      <c r="C6472" s="1" t="s">
        <v>14351</v>
      </c>
      <c r="D6472" s="1" t="s">
        <v>14190</v>
      </c>
      <c r="E6472" s="1" t="s">
        <v>13550</v>
      </c>
      <c r="F6472" s="1" t="str">
        <f>IFERROR(__xludf.DUMMYFUNCTION("GOOGLETRANSLATE(C6472,""fr"",""en"")"),"#VALUE!")</f>
        <v>#VALUE!</v>
      </c>
    </row>
    <row r="6473" ht="15.75" customHeight="1">
      <c r="A6473" s="1" t="s">
        <v>797</v>
      </c>
      <c r="B6473" s="1" t="s">
        <v>14352</v>
      </c>
      <c r="C6473" s="1" t="s">
        <v>14353</v>
      </c>
      <c r="D6473" s="1" t="s">
        <v>14190</v>
      </c>
      <c r="E6473" s="1" t="s">
        <v>13550</v>
      </c>
      <c r="F6473" s="1" t="str">
        <f>IFERROR(__xludf.DUMMYFUNCTION("GOOGLETRANSLATE(C6473,""fr"",""en"")"),"#VALUE!")</f>
        <v>#VALUE!</v>
      </c>
    </row>
    <row r="6474" ht="15.75" customHeight="1">
      <c r="A6474" s="1" t="s">
        <v>800</v>
      </c>
      <c r="B6474" s="1" t="s">
        <v>14354</v>
      </c>
      <c r="C6474" s="1" t="s">
        <v>14355</v>
      </c>
      <c r="D6474" s="1" t="s">
        <v>14190</v>
      </c>
      <c r="E6474" s="1" t="s">
        <v>13550</v>
      </c>
      <c r="F6474" s="1" t="str">
        <f>IFERROR(__xludf.DUMMYFUNCTION("GOOGLETRANSLATE(C6474,""fr"",""en"")"),"#VALUE!")</f>
        <v>#VALUE!</v>
      </c>
    </row>
    <row r="6475" ht="15.75" customHeight="1">
      <c r="A6475" s="1" t="s">
        <v>800</v>
      </c>
      <c r="B6475" s="1" t="s">
        <v>14356</v>
      </c>
      <c r="C6475" s="1" t="s">
        <v>14357</v>
      </c>
      <c r="D6475" s="1" t="s">
        <v>14190</v>
      </c>
      <c r="E6475" s="1" t="s">
        <v>13550</v>
      </c>
      <c r="F6475" s="1" t="str">
        <f>IFERROR(__xludf.DUMMYFUNCTION("GOOGLETRANSLATE(C6475,""fr"",""en"")"),"#VALUE!")</f>
        <v>#VALUE!</v>
      </c>
    </row>
    <row r="6476" ht="15.75" customHeight="1">
      <c r="A6476" s="1" t="s">
        <v>800</v>
      </c>
      <c r="B6476" s="1" t="s">
        <v>14358</v>
      </c>
      <c r="C6476" s="1" t="s">
        <v>14359</v>
      </c>
      <c r="D6476" s="1" t="s">
        <v>14190</v>
      </c>
      <c r="E6476" s="1" t="s">
        <v>13550</v>
      </c>
      <c r="F6476" s="1" t="str">
        <f>IFERROR(__xludf.DUMMYFUNCTION("GOOGLETRANSLATE(C6476,""fr"",""en"")"),"#VALUE!")</f>
        <v>#VALUE!</v>
      </c>
    </row>
    <row r="6477" ht="15.75" customHeight="1">
      <c r="A6477" s="1" t="s">
        <v>800</v>
      </c>
      <c r="B6477" s="1" t="s">
        <v>14360</v>
      </c>
      <c r="C6477" s="1" t="s">
        <v>14361</v>
      </c>
      <c r="D6477" s="1" t="s">
        <v>14190</v>
      </c>
      <c r="E6477" s="1" t="s">
        <v>13550</v>
      </c>
      <c r="F6477" s="1" t="str">
        <f>IFERROR(__xludf.DUMMYFUNCTION("GOOGLETRANSLATE(C6477,""fr"",""en"")"),"#VALUE!")</f>
        <v>#VALUE!</v>
      </c>
    </row>
    <row r="6478" ht="15.75" customHeight="1">
      <c r="A6478" s="1" t="s">
        <v>807</v>
      </c>
      <c r="B6478" s="1" t="s">
        <v>14362</v>
      </c>
      <c r="C6478" s="1" t="s">
        <v>14363</v>
      </c>
      <c r="D6478" s="1" t="s">
        <v>14190</v>
      </c>
      <c r="E6478" s="1" t="s">
        <v>13550</v>
      </c>
      <c r="F6478" s="1" t="str">
        <f>IFERROR(__xludf.DUMMYFUNCTION("GOOGLETRANSLATE(C6478,""fr"",""en"")"),"#VALUE!")</f>
        <v>#VALUE!</v>
      </c>
    </row>
    <row r="6479" ht="15.75" customHeight="1">
      <c r="A6479" s="1" t="s">
        <v>807</v>
      </c>
      <c r="B6479" s="1" t="s">
        <v>14364</v>
      </c>
      <c r="C6479" s="1" t="s">
        <v>14365</v>
      </c>
      <c r="D6479" s="1" t="s">
        <v>14190</v>
      </c>
      <c r="E6479" s="1" t="s">
        <v>13550</v>
      </c>
      <c r="F6479" s="1" t="str">
        <f>IFERROR(__xludf.DUMMYFUNCTION("GOOGLETRANSLATE(C6479,""fr"",""en"")"),"#VALUE!")</f>
        <v>#VALUE!</v>
      </c>
    </row>
    <row r="6480" ht="15.75" customHeight="1">
      <c r="A6480" s="1" t="s">
        <v>818</v>
      </c>
      <c r="B6480" s="1" t="s">
        <v>14366</v>
      </c>
      <c r="C6480" s="1" t="s">
        <v>14367</v>
      </c>
      <c r="D6480" s="1" t="s">
        <v>14190</v>
      </c>
      <c r="E6480" s="1" t="s">
        <v>13550</v>
      </c>
      <c r="F6480" s="1" t="str">
        <f>IFERROR(__xludf.DUMMYFUNCTION("GOOGLETRANSLATE(C6480,""fr"",""en"")"),"#VALUE!")</f>
        <v>#VALUE!</v>
      </c>
    </row>
    <row r="6481" ht="15.75" customHeight="1">
      <c r="A6481" s="1" t="s">
        <v>835</v>
      </c>
      <c r="B6481" s="1" t="s">
        <v>14368</v>
      </c>
      <c r="C6481" s="1" t="s">
        <v>14369</v>
      </c>
      <c r="D6481" s="1" t="s">
        <v>14190</v>
      </c>
      <c r="E6481" s="1" t="s">
        <v>13550</v>
      </c>
      <c r="F6481" s="1" t="str">
        <f>IFERROR(__xludf.DUMMYFUNCTION("GOOGLETRANSLATE(C6481,""fr"",""en"")"),"#VALUE!")</f>
        <v>#VALUE!</v>
      </c>
    </row>
    <row r="6482" ht="15.75" customHeight="1">
      <c r="A6482" s="1" t="s">
        <v>835</v>
      </c>
      <c r="B6482" s="1" t="s">
        <v>14370</v>
      </c>
      <c r="C6482" s="1" t="s">
        <v>14371</v>
      </c>
      <c r="D6482" s="1" t="s">
        <v>14190</v>
      </c>
      <c r="E6482" s="1" t="s">
        <v>13550</v>
      </c>
      <c r="F6482" s="1" t="str">
        <f>IFERROR(__xludf.DUMMYFUNCTION("GOOGLETRANSLATE(C6482,""fr"",""en"")"),"#VALUE!")</f>
        <v>#VALUE!</v>
      </c>
    </row>
    <row r="6483" ht="15.75" customHeight="1">
      <c r="A6483" s="1" t="s">
        <v>840</v>
      </c>
      <c r="B6483" s="1" t="s">
        <v>14372</v>
      </c>
      <c r="C6483" s="1" t="s">
        <v>14373</v>
      </c>
      <c r="D6483" s="1" t="s">
        <v>14190</v>
      </c>
      <c r="E6483" s="1" t="s">
        <v>13550</v>
      </c>
      <c r="F6483" s="1" t="str">
        <f>IFERROR(__xludf.DUMMYFUNCTION("GOOGLETRANSLATE(C6483,""fr"",""en"")"),"#VALUE!")</f>
        <v>#VALUE!</v>
      </c>
    </row>
    <row r="6484" ht="15.75" customHeight="1">
      <c r="A6484" s="1" t="s">
        <v>840</v>
      </c>
      <c r="B6484" s="1" t="s">
        <v>14374</v>
      </c>
      <c r="C6484" s="1" t="s">
        <v>14375</v>
      </c>
      <c r="D6484" s="1" t="s">
        <v>14190</v>
      </c>
      <c r="E6484" s="1" t="s">
        <v>13550</v>
      </c>
      <c r="F6484" s="1" t="str">
        <f>IFERROR(__xludf.DUMMYFUNCTION("GOOGLETRANSLATE(C6484,""fr"",""en"")"),"#VALUE!")</f>
        <v>#VALUE!</v>
      </c>
    </row>
    <row r="6485" ht="15.75" customHeight="1">
      <c r="A6485" s="1" t="s">
        <v>847</v>
      </c>
      <c r="B6485" s="1" t="s">
        <v>14376</v>
      </c>
      <c r="C6485" s="1" t="s">
        <v>14377</v>
      </c>
      <c r="D6485" s="1" t="s">
        <v>14190</v>
      </c>
      <c r="E6485" s="1" t="s">
        <v>13550</v>
      </c>
      <c r="F6485" s="1" t="str">
        <f>IFERROR(__xludf.DUMMYFUNCTION("GOOGLETRANSLATE(C6485,""fr"",""en"")"),"#VALUE!")</f>
        <v>#VALUE!</v>
      </c>
    </row>
    <row r="6486" ht="15.75" customHeight="1">
      <c r="A6486" s="1" t="s">
        <v>847</v>
      </c>
      <c r="B6486" s="1" t="s">
        <v>14378</v>
      </c>
      <c r="C6486" s="1" t="s">
        <v>14379</v>
      </c>
      <c r="D6486" s="1" t="s">
        <v>14190</v>
      </c>
      <c r="E6486" s="1" t="s">
        <v>13550</v>
      </c>
      <c r="F6486" s="1" t="str">
        <f>IFERROR(__xludf.DUMMYFUNCTION("GOOGLETRANSLATE(C6486,""fr"",""en"")"),"#VALUE!")</f>
        <v>#VALUE!</v>
      </c>
    </row>
    <row r="6487" ht="15.75" customHeight="1">
      <c r="A6487" s="1" t="s">
        <v>856</v>
      </c>
      <c r="B6487" s="1" t="s">
        <v>14380</v>
      </c>
      <c r="C6487" s="1" t="s">
        <v>14381</v>
      </c>
      <c r="D6487" s="1" t="s">
        <v>14190</v>
      </c>
      <c r="E6487" s="1" t="s">
        <v>13550</v>
      </c>
      <c r="F6487" s="1" t="str">
        <f>IFERROR(__xludf.DUMMYFUNCTION("GOOGLETRANSLATE(C6487,""fr"",""en"")"),"#VALUE!")</f>
        <v>#VALUE!</v>
      </c>
    </row>
    <row r="6488" ht="15.75" customHeight="1">
      <c r="A6488" s="1" t="s">
        <v>856</v>
      </c>
      <c r="B6488" s="1" t="s">
        <v>14382</v>
      </c>
      <c r="C6488" s="1" t="s">
        <v>14383</v>
      </c>
      <c r="D6488" s="1" t="s">
        <v>14190</v>
      </c>
      <c r="E6488" s="1" t="s">
        <v>13550</v>
      </c>
      <c r="F6488" s="1" t="str">
        <f>IFERROR(__xludf.DUMMYFUNCTION("GOOGLETRANSLATE(C6488,""fr"",""en"")"),"#VALUE!")</f>
        <v>#VALUE!</v>
      </c>
    </row>
    <row r="6489" ht="15.75" customHeight="1">
      <c r="A6489" s="1" t="s">
        <v>865</v>
      </c>
      <c r="B6489" s="1" t="s">
        <v>14384</v>
      </c>
      <c r="C6489" s="1" t="s">
        <v>14385</v>
      </c>
      <c r="D6489" s="1" t="s">
        <v>14190</v>
      </c>
      <c r="E6489" s="1" t="s">
        <v>13550</v>
      </c>
      <c r="F6489" s="1" t="str">
        <f>IFERROR(__xludf.DUMMYFUNCTION("GOOGLETRANSLATE(C6489,""fr"",""en"")"),"#VALUE!")</f>
        <v>#VALUE!</v>
      </c>
    </row>
    <row r="6490" ht="15.75" customHeight="1">
      <c r="A6490" s="1" t="s">
        <v>865</v>
      </c>
      <c r="B6490" s="1" t="s">
        <v>14386</v>
      </c>
      <c r="C6490" s="1" t="s">
        <v>14387</v>
      </c>
      <c r="D6490" s="1" t="s">
        <v>14190</v>
      </c>
      <c r="E6490" s="1" t="s">
        <v>13550</v>
      </c>
      <c r="F6490" s="1" t="str">
        <f>IFERROR(__xludf.DUMMYFUNCTION("GOOGLETRANSLATE(C6490,""fr"",""en"")"),"#VALUE!")</f>
        <v>#VALUE!</v>
      </c>
    </row>
    <row r="6491" ht="15.75" customHeight="1">
      <c r="A6491" s="1" t="s">
        <v>865</v>
      </c>
      <c r="B6491" s="1" t="s">
        <v>14388</v>
      </c>
      <c r="C6491" s="1" t="s">
        <v>14389</v>
      </c>
      <c r="D6491" s="1" t="s">
        <v>14190</v>
      </c>
      <c r="E6491" s="1" t="s">
        <v>13550</v>
      </c>
      <c r="F6491" s="1" t="str">
        <f>IFERROR(__xludf.DUMMYFUNCTION("GOOGLETRANSLATE(C6491,""fr"",""en"")"),"#VALUE!")</f>
        <v>#VALUE!</v>
      </c>
    </row>
    <row r="6492" ht="15.75" customHeight="1">
      <c r="A6492" s="1" t="s">
        <v>903</v>
      </c>
      <c r="B6492" s="1" t="s">
        <v>14390</v>
      </c>
      <c r="C6492" s="1" t="s">
        <v>14391</v>
      </c>
      <c r="D6492" s="1" t="s">
        <v>14190</v>
      </c>
      <c r="E6492" s="1" t="s">
        <v>13550</v>
      </c>
      <c r="F6492" s="1" t="str">
        <f>IFERROR(__xludf.DUMMYFUNCTION("GOOGLETRANSLATE(C6492,""fr"",""en"")"),"#VALUE!")</f>
        <v>#VALUE!</v>
      </c>
    </row>
    <row r="6493" ht="15.75" customHeight="1">
      <c r="A6493" s="1" t="s">
        <v>903</v>
      </c>
      <c r="B6493" s="1" t="s">
        <v>14392</v>
      </c>
      <c r="C6493" s="1" t="s">
        <v>14393</v>
      </c>
      <c r="D6493" s="1" t="s">
        <v>14190</v>
      </c>
      <c r="E6493" s="1" t="s">
        <v>13550</v>
      </c>
      <c r="F6493" s="1" t="str">
        <f>IFERROR(__xludf.DUMMYFUNCTION("GOOGLETRANSLATE(C6493,""fr"",""en"")"),"#VALUE!")</f>
        <v>#VALUE!</v>
      </c>
    </row>
    <row r="6494" ht="15.75" customHeight="1">
      <c r="A6494" s="1" t="s">
        <v>920</v>
      </c>
      <c r="B6494" s="1" t="s">
        <v>14394</v>
      </c>
      <c r="C6494" s="1" t="s">
        <v>14395</v>
      </c>
      <c r="D6494" s="1" t="s">
        <v>14190</v>
      </c>
      <c r="E6494" s="1" t="s">
        <v>13550</v>
      </c>
      <c r="F6494" s="1" t="str">
        <f>IFERROR(__xludf.DUMMYFUNCTION("GOOGLETRANSLATE(C6494,""fr"",""en"")"),"#VALUE!")</f>
        <v>#VALUE!</v>
      </c>
    </row>
    <row r="6495" ht="15.75" customHeight="1">
      <c r="A6495" s="1" t="s">
        <v>927</v>
      </c>
      <c r="B6495" s="1" t="s">
        <v>14396</v>
      </c>
      <c r="C6495" s="1" t="s">
        <v>14397</v>
      </c>
      <c r="D6495" s="1" t="s">
        <v>14190</v>
      </c>
      <c r="E6495" s="1" t="s">
        <v>13550</v>
      </c>
      <c r="F6495" s="1" t="str">
        <f>IFERROR(__xludf.DUMMYFUNCTION("GOOGLETRANSLATE(C6495,""fr"",""en"")"),"#VALUE!")</f>
        <v>#VALUE!</v>
      </c>
    </row>
    <row r="6496" ht="15.75" customHeight="1">
      <c r="A6496" s="1" t="s">
        <v>927</v>
      </c>
      <c r="B6496" s="1" t="s">
        <v>14398</v>
      </c>
      <c r="C6496" s="1" t="s">
        <v>14399</v>
      </c>
      <c r="D6496" s="1" t="s">
        <v>14190</v>
      </c>
      <c r="E6496" s="1" t="s">
        <v>13550</v>
      </c>
      <c r="F6496" s="1" t="str">
        <f>IFERROR(__xludf.DUMMYFUNCTION("GOOGLETRANSLATE(C6496,""fr"",""en"")"),"#VALUE!")</f>
        <v>#VALUE!</v>
      </c>
    </row>
    <row r="6497" ht="15.75" customHeight="1">
      <c r="A6497" s="1" t="s">
        <v>927</v>
      </c>
      <c r="B6497" s="1" t="s">
        <v>14400</v>
      </c>
      <c r="C6497" s="1" t="s">
        <v>14401</v>
      </c>
      <c r="D6497" s="1" t="s">
        <v>14190</v>
      </c>
      <c r="E6497" s="1" t="s">
        <v>13550</v>
      </c>
      <c r="F6497" s="1" t="str">
        <f>IFERROR(__xludf.DUMMYFUNCTION("GOOGLETRANSLATE(C6497,""fr"",""en"")"),"#VALUE!")</f>
        <v>#VALUE!</v>
      </c>
    </row>
    <row r="6498" ht="15.75" customHeight="1">
      <c r="A6498" s="1" t="s">
        <v>938</v>
      </c>
      <c r="B6498" s="1" t="s">
        <v>14402</v>
      </c>
      <c r="C6498" s="1" t="s">
        <v>14403</v>
      </c>
      <c r="D6498" s="1" t="s">
        <v>14190</v>
      </c>
      <c r="E6498" s="1" t="s">
        <v>13550</v>
      </c>
      <c r="F6498" s="1" t="str">
        <f>IFERROR(__xludf.DUMMYFUNCTION("GOOGLETRANSLATE(C6498,""fr"",""en"")"),"#VALUE!")</f>
        <v>#VALUE!</v>
      </c>
    </row>
    <row r="6499" ht="15.75" customHeight="1">
      <c r="A6499" s="1" t="s">
        <v>938</v>
      </c>
      <c r="B6499" s="1" t="s">
        <v>14404</v>
      </c>
      <c r="C6499" s="1" t="s">
        <v>14405</v>
      </c>
      <c r="D6499" s="1" t="s">
        <v>14190</v>
      </c>
      <c r="E6499" s="1" t="s">
        <v>13550</v>
      </c>
      <c r="F6499" s="1" t="str">
        <f>IFERROR(__xludf.DUMMYFUNCTION("GOOGLETRANSLATE(C6499,""fr"",""en"")"),"#VALUE!")</f>
        <v>#VALUE!</v>
      </c>
    </row>
    <row r="6500" ht="15.75" customHeight="1">
      <c r="A6500" s="1" t="s">
        <v>961</v>
      </c>
      <c r="B6500" s="1" t="s">
        <v>14406</v>
      </c>
      <c r="C6500" s="1" t="s">
        <v>14407</v>
      </c>
      <c r="D6500" s="1" t="s">
        <v>14190</v>
      </c>
      <c r="E6500" s="1" t="s">
        <v>13550</v>
      </c>
      <c r="F6500" s="1" t="str">
        <f>IFERROR(__xludf.DUMMYFUNCTION("GOOGLETRANSLATE(C6500,""fr"",""en"")"),"#VALUE!")</f>
        <v>#VALUE!</v>
      </c>
    </row>
    <row r="6501" ht="15.75" customHeight="1">
      <c r="A6501" s="1" t="s">
        <v>976</v>
      </c>
      <c r="B6501" s="1" t="s">
        <v>14408</v>
      </c>
      <c r="C6501" s="1" t="s">
        <v>14409</v>
      </c>
      <c r="D6501" s="1" t="s">
        <v>14190</v>
      </c>
      <c r="E6501" s="1" t="s">
        <v>13550</v>
      </c>
      <c r="F6501" s="1" t="str">
        <f>IFERROR(__xludf.DUMMYFUNCTION("GOOGLETRANSLATE(C6501,""fr"",""en"")"),"#VALUE!")</f>
        <v>#VALUE!</v>
      </c>
    </row>
    <row r="6502" ht="15.75" customHeight="1">
      <c r="A6502" s="1" t="s">
        <v>1017</v>
      </c>
      <c r="B6502" s="1" t="s">
        <v>14410</v>
      </c>
      <c r="C6502" s="1" t="s">
        <v>14411</v>
      </c>
      <c r="D6502" s="1" t="s">
        <v>14190</v>
      </c>
      <c r="E6502" s="1" t="s">
        <v>13550</v>
      </c>
      <c r="F6502" s="1" t="str">
        <f>IFERROR(__xludf.DUMMYFUNCTION("GOOGLETRANSLATE(C6502,""fr"",""en"")"),"#VALUE!")</f>
        <v>#VALUE!</v>
      </c>
    </row>
    <row r="6503" ht="15.75" customHeight="1">
      <c r="A6503" s="1" t="s">
        <v>1017</v>
      </c>
      <c r="B6503" s="1" t="s">
        <v>14412</v>
      </c>
      <c r="C6503" s="1" t="s">
        <v>14413</v>
      </c>
      <c r="D6503" s="1" t="s">
        <v>14190</v>
      </c>
      <c r="E6503" s="1" t="s">
        <v>13550</v>
      </c>
      <c r="F6503" s="1" t="str">
        <f>IFERROR(__xludf.DUMMYFUNCTION("GOOGLETRANSLATE(C6503,""fr"",""en"")"),"#VALUE!")</f>
        <v>#VALUE!</v>
      </c>
    </row>
    <row r="6504" ht="15.75" customHeight="1">
      <c r="A6504" s="1" t="s">
        <v>1022</v>
      </c>
      <c r="B6504" s="1" t="s">
        <v>14414</v>
      </c>
      <c r="C6504" s="1" t="s">
        <v>14415</v>
      </c>
      <c r="D6504" s="1" t="s">
        <v>14190</v>
      </c>
      <c r="E6504" s="1" t="s">
        <v>13550</v>
      </c>
      <c r="F6504" s="1" t="str">
        <f>IFERROR(__xludf.DUMMYFUNCTION("GOOGLETRANSLATE(C6504,""fr"",""en"")"),"#VALUE!")</f>
        <v>#VALUE!</v>
      </c>
    </row>
    <row r="6505" ht="15.75" customHeight="1">
      <c r="A6505" s="1" t="s">
        <v>1022</v>
      </c>
      <c r="B6505" s="1" t="s">
        <v>14416</v>
      </c>
      <c r="C6505" s="1" t="s">
        <v>14417</v>
      </c>
      <c r="D6505" s="1" t="s">
        <v>14190</v>
      </c>
      <c r="E6505" s="1" t="s">
        <v>13550</v>
      </c>
      <c r="F6505" s="1" t="str">
        <f>IFERROR(__xludf.DUMMYFUNCTION("GOOGLETRANSLATE(C6505,""fr"",""en"")"),"#VALUE!")</f>
        <v>#VALUE!</v>
      </c>
    </row>
    <row r="6506" ht="15.75" customHeight="1">
      <c r="A6506" s="1" t="s">
        <v>1022</v>
      </c>
      <c r="B6506" s="1" t="s">
        <v>14418</v>
      </c>
      <c r="C6506" s="1" t="s">
        <v>14419</v>
      </c>
      <c r="D6506" s="1" t="s">
        <v>14190</v>
      </c>
      <c r="E6506" s="1" t="s">
        <v>13550</v>
      </c>
      <c r="F6506" s="1" t="str">
        <f>IFERROR(__xludf.DUMMYFUNCTION("GOOGLETRANSLATE(C6506,""fr"",""en"")"),"#VALUE!")</f>
        <v>#VALUE!</v>
      </c>
    </row>
    <row r="6507" ht="15.75" customHeight="1">
      <c r="A6507" s="1" t="s">
        <v>1022</v>
      </c>
      <c r="B6507" s="1" t="s">
        <v>14420</v>
      </c>
      <c r="C6507" s="1" t="s">
        <v>14421</v>
      </c>
      <c r="D6507" s="1" t="s">
        <v>14190</v>
      </c>
      <c r="E6507" s="1" t="s">
        <v>13550</v>
      </c>
      <c r="F6507" s="1" t="str">
        <f>IFERROR(__xludf.DUMMYFUNCTION("GOOGLETRANSLATE(C6507,""fr"",""en"")"),"#VALUE!")</f>
        <v>#VALUE!</v>
      </c>
    </row>
    <row r="6508" ht="15.75" customHeight="1">
      <c r="A6508" s="1" t="s">
        <v>1022</v>
      </c>
      <c r="B6508" s="1" t="s">
        <v>14422</v>
      </c>
      <c r="C6508" s="1" t="s">
        <v>14423</v>
      </c>
      <c r="D6508" s="1" t="s">
        <v>14190</v>
      </c>
      <c r="E6508" s="1" t="s">
        <v>13550</v>
      </c>
      <c r="F6508" s="1" t="str">
        <f>IFERROR(__xludf.DUMMYFUNCTION("GOOGLETRANSLATE(C6508,""fr"",""en"")"),"#VALUE!")</f>
        <v>#VALUE!</v>
      </c>
    </row>
    <row r="6509" ht="15.75" customHeight="1">
      <c r="A6509" s="1" t="s">
        <v>1031</v>
      </c>
      <c r="B6509" s="1" t="s">
        <v>14424</v>
      </c>
      <c r="C6509" s="1" t="s">
        <v>14425</v>
      </c>
      <c r="D6509" s="1" t="s">
        <v>14190</v>
      </c>
      <c r="E6509" s="1" t="s">
        <v>13550</v>
      </c>
      <c r="F6509" s="1" t="str">
        <f>IFERROR(__xludf.DUMMYFUNCTION("GOOGLETRANSLATE(C6509,""fr"",""en"")"),"#VALUE!")</f>
        <v>#VALUE!</v>
      </c>
    </row>
    <row r="6510" ht="15.75" customHeight="1">
      <c r="A6510" s="1" t="s">
        <v>1048</v>
      </c>
      <c r="B6510" s="1" t="s">
        <v>14426</v>
      </c>
      <c r="C6510" s="1" t="s">
        <v>14427</v>
      </c>
      <c r="D6510" s="1" t="s">
        <v>14190</v>
      </c>
      <c r="E6510" s="1" t="s">
        <v>13550</v>
      </c>
      <c r="F6510" s="1" t="str">
        <f>IFERROR(__xludf.DUMMYFUNCTION("GOOGLETRANSLATE(C6510,""fr"",""en"")"),"#VALUE!")</f>
        <v>#VALUE!</v>
      </c>
    </row>
    <row r="6511" ht="15.75" customHeight="1">
      <c r="A6511" s="1" t="s">
        <v>1063</v>
      </c>
      <c r="B6511" s="1" t="s">
        <v>14428</v>
      </c>
      <c r="C6511" s="1" t="s">
        <v>14429</v>
      </c>
      <c r="D6511" s="1" t="s">
        <v>14190</v>
      </c>
      <c r="E6511" s="1" t="s">
        <v>13550</v>
      </c>
      <c r="F6511" s="1" t="str">
        <f>IFERROR(__xludf.DUMMYFUNCTION("GOOGLETRANSLATE(C6511,""fr"",""en"")"),"#VALUE!")</f>
        <v>#VALUE!</v>
      </c>
    </row>
    <row r="6512" ht="15.75" customHeight="1">
      <c r="A6512" s="1" t="s">
        <v>1084</v>
      </c>
      <c r="B6512" s="1" t="s">
        <v>14430</v>
      </c>
      <c r="C6512" s="1" t="s">
        <v>14431</v>
      </c>
      <c r="D6512" s="1" t="s">
        <v>14190</v>
      </c>
      <c r="E6512" s="1" t="s">
        <v>13550</v>
      </c>
      <c r="F6512" s="1" t="str">
        <f>IFERROR(__xludf.DUMMYFUNCTION("GOOGLETRANSLATE(C6512,""fr"",""en"")"),"#VALUE!")</f>
        <v>#VALUE!</v>
      </c>
    </row>
    <row r="6513" ht="15.75" customHeight="1">
      <c r="A6513" s="1" t="s">
        <v>1095</v>
      </c>
      <c r="B6513" s="1" t="s">
        <v>14432</v>
      </c>
      <c r="C6513" s="1" t="s">
        <v>14433</v>
      </c>
      <c r="D6513" s="1" t="s">
        <v>14190</v>
      </c>
      <c r="E6513" s="1" t="s">
        <v>13550</v>
      </c>
      <c r="F6513" s="1" t="str">
        <f>IFERROR(__xludf.DUMMYFUNCTION("GOOGLETRANSLATE(C6513,""fr"",""en"")"),"#VALUE!")</f>
        <v>#VALUE!</v>
      </c>
    </row>
    <row r="6514" ht="15.75" customHeight="1">
      <c r="A6514" s="1" t="s">
        <v>1095</v>
      </c>
      <c r="B6514" s="1" t="s">
        <v>14434</v>
      </c>
      <c r="C6514" s="1" t="s">
        <v>14435</v>
      </c>
      <c r="D6514" s="1" t="s">
        <v>14190</v>
      </c>
      <c r="E6514" s="1" t="s">
        <v>13550</v>
      </c>
      <c r="F6514" s="1" t="str">
        <f>IFERROR(__xludf.DUMMYFUNCTION("GOOGLETRANSLATE(C6514,""fr"",""en"")"),"#VALUE!")</f>
        <v>#VALUE!</v>
      </c>
    </row>
    <row r="6515" ht="15.75" customHeight="1">
      <c r="A6515" s="1" t="s">
        <v>1104</v>
      </c>
      <c r="B6515" s="1" t="s">
        <v>14436</v>
      </c>
      <c r="C6515" s="1" t="s">
        <v>14437</v>
      </c>
      <c r="D6515" s="1" t="s">
        <v>14190</v>
      </c>
      <c r="E6515" s="1" t="s">
        <v>13550</v>
      </c>
      <c r="F6515" s="1" t="str">
        <f>IFERROR(__xludf.DUMMYFUNCTION("GOOGLETRANSLATE(C6515,""fr"",""en"")"),"#VALUE!")</f>
        <v>#VALUE!</v>
      </c>
    </row>
    <row r="6516" ht="15.75" customHeight="1">
      <c r="A6516" s="1" t="s">
        <v>1104</v>
      </c>
      <c r="B6516" s="1" t="s">
        <v>14438</v>
      </c>
      <c r="C6516" s="1" t="s">
        <v>14439</v>
      </c>
      <c r="D6516" s="1" t="s">
        <v>14190</v>
      </c>
      <c r="E6516" s="1" t="s">
        <v>13550</v>
      </c>
      <c r="F6516" s="1" t="str">
        <f>IFERROR(__xludf.DUMMYFUNCTION("GOOGLETRANSLATE(C6516,""fr"",""en"")"),"#VALUE!")</f>
        <v>#VALUE!</v>
      </c>
    </row>
    <row r="6517" ht="15.75" customHeight="1">
      <c r="A6517" s="1" t="s">
        <v>1104</v>
      </c>
      <c r="B6517" s="1" t="s">
        <v>14440</v>
      </c>
      <c r="C6517" s="1" t="s">
        <v>14441</v>
      </c>
      <c r="D6517" s="1" t="s">
        <v>14190</v>
      </c>
      <c r="E6517" s="1" t="s">
        <v>13550</v>
      </c>
      <c r="F6517" s="1" t="str">
        <f>IFERROR(__xludf.DUMMYFUNCTION("GOOGLETRANSLATE(C6517,""fr"",""en"")"),"Perfect simple and quick, you cannot ask better when you acquire a vehicle on a Sunday! And without falling into the telephone harassment trap, I validate!")</f>
        <v>Perfect simple and quick, you cannot ask better when you acquire a vehicle on a Sunday! And without falling into the telephone harassment trap, I validate!</v>
      </c>
    </row>
    <row r="6518" ht="15.75" customHeight="1">
      <c r="A6518" s="1" t="s">
        <v>1104</v>
      </c>
      <c r="B6518" s="1" t="s">
        <v>14442</v>
      </c>
      <c r="C6518" s="1" t="s">
        <v>14443</v>
      </c>
      <c r="D6518" s="1" t="s">
        <v>14190</v>
      </c>
      <c r="E6518" s="1" t="s">
        <v>13550</v>
      </c>
      <c r="F6518" s="1" t="str">
        <f>IFERROR(__xludf.DUMMYFUNCTION("GOOGLETRANSLATE(C6518,""fr"",""en"")"),"#VALUE!")</f>
        <v>#VALUE!</v>
      </c>
    </row>
    <row r="6519" ht="15.75" customHeight="1">
      <c r="A6519" s="1" t="s">
        <v>1104</v>
      </c>
      <c r="B6519" s="1" t="s">
        <v>14444</v>
      </c>
      <c r="C6519" s="1" t="s">
        <v>14445</v>
      </c>
      <c r="D6519" s="1" t="s">
        <v>14190</v>
      </c>
      <c r="E6519" s="1" t="s">
        <v>13550</v>
      </c>
      <c r="F6519" s="1" t="str">
        <f>IFERROR(__xludf.DUMMYFUNCTION("GOOGLETRANSLATE(C6519,""fr"",""en"")"),"#VALUE!")</f>
        <v>#VALUE!</v>
      </c>
    </row>
    <row r="6520" ht="15.75" customHeight="1">
      <c r="A6520" s="1" t="s">
        <v>1116</v>
      </c>
      <c r="B6520" s="1" t="s">
        <v>14446</v>
      </c>
      <c r="C6520" s="1" t="s">
        <v>14447</v>
      </c>
      <c r="D6520" s="1" t="s">
        <v>14190</v>
      </c>
      <c r="E6520" s="1" t="s">
        <v>13550</v>
      </c>
      <c r="F6520" s="1" t="str">
        <f>IFERROR(__xludf.DUMMYFUNCTION("GOOGLETRANSLATE(C6520,""fr"",""en"")"),"#VALUE!")</f>
        <v>#VALUE!</v>
      </c>
    </row>
    <row r="6521" ht="15.75" customHeight="1">
      <c r="A6521" s="1" t="s">
        <v>1136</v>
      </c>
      <c r="B6521" s="1" t="s">
        <v>14448</v>
      </c>
      <c r="C6521" s="1" t="s">
        <v>14449</v>
      </c>
      <c r="D6521" s="1" t="s">
        <v>14190</v>
      </c>
      <c r="E6521" s="1" t="s">
        <v>13550</v>
      </c>
      <c r="F6521" s="1" t="str">
        <f>IFERROR(__xludf.DUMMYFUNCTION("GOOGLETRANSLATE(C6521,""fr"",""en"")"),"#VALUE!")</f>
        <v>#VALUE!</v>
      </c>
    </row>
    <row r="6522" ht="15.75" customHeight="1">
      <c r="A6522" s="1" t="s">
        <v>1143</v>
      </c>
      <c r="B6522" s="1" t="s">
        <v>14450</v>
      </c>
      <c r="C6522" s="1" t="s">
        <v>14451</v>
      </c>
      <c r="D6522" s="1" t="s">
        <v>14190</v>
      </c>
      <c r="E6522" s="1" t="s">
        <v>13550</v>
      </c>
      <c r="F6522" s="1" t="str">
        <f>IFERROR(__xludf.DUMMYFUNCTION("GOOGLETRANSLATE(C6522,""fr"",""en"")"),"#VALUE!")</f>
        <v>#VALUE!</v>
      </c>
    </row>
    <row r="6523" ht="15.75" customHeight="1">
      <c r="A6523" s="1" t="s">
        <v>1143</v>
      </c>
      <c r="B6523" s="1" t="s">
        <v>14452</v>
      </c>
      <c r="C6523" s="1" t="s">
        <v>14453</v>
      </c>
      <c r="D6523" s="1" t="s">
        <v>14190</v>
      </c>
      <c r="E6523" s="1" t="s">
        <v>13550</v>
      </c>
      <c r="F6523" s="1" t="str">
        <f>IFERROR(__xludf.DUMMYFUNCTION("GOOGLETRANSLATE(C6523,""fr"",""en"")"),"#VALUE!")</f>
        <v>#VALUE!</v>
      </c>
    </row>
    <row r="6524" ht="15.75" customHeight="1">
      <c r="A6524" s="1" t="s">
        <v>1143</v>
      </c>
      <c r="B6524" s="1" t="s">
        <v>14454</v>
      </c>
      <c r="C6524" s="1" t="s">
        <v>14455</v>
      </c>
      <c r="D6524" s="1" t="s">
        <v>14190</v>
      </c>
      <c r="E6524" s="1" t="s">
        <v>13550</v>
      </c>
      <c r="F6524" s="1" t="str">
        <f>IFERROR(__xludf.DUMMYFUNCTION("GOOGLETRANSLATE(C6524,""fr"",""en"")"),"#VALUE!")</f>
        <v>#VALUE!</v>
      </c>
    </row>
    <row r="6525" ht="15.75" customHeight="1">
      <c r="A6525" s="1" t="s">
        <v>1156</v>
      </c>
      <c r="B6525" s="1" t="s">
        <v>14456</v>
      </c>
      <c r="C6525" s="1" t="s">
        <v>14457</v>
      </c>
      <c r="D6525" s="1" t="s">
        <v>14190</v>
      </c>
      <c r="E6525" s="1" t="s">
        <v>13550</v>
      </c>
      <c r="F6525" s="1" t="str">
        <f>IFERROR(__xludf.DUMMYFUNCTION("GOOGLETRANSLATE(C6525,""fr"",""en"")"),"#VALUE!")</f>
        <v>#VALUE!</v>
      </c>
    </row>
    <row r="6526" ht="15.75" customHeight="1">
      <c r="A6526" s="1" t="s">
        <v>1180</v>
      </c>
      <c r="B6526" s="1" t="s">
        <v>14458</v>
      </c>
      <c r="C6526" s="1" t="s">
        <v>14459</v>
      </c>
      <c r="D6526" s="1" t="s">
        <v>14190</v>
      </c>
      <c r="E6526" s="1" t="s">
        <v>13550</v>
      </c>
      <c r="F6526" s="1" t="str">
        <f>IFERROR(__xludf.DUMMYFUNCTION("GOOGLETRANSLATE(C6526,""fr"",""en"")"),"#VALUE!")</f>
        <v>#VALUE!</v>
      </c>
    </row>
    <row r="6527" ht="15.75" customHeight="1">
      <c r="A6527" s="1" t="s">
        <v>1180</v>
      </c>
      <c r="B6527" s="1" t="s">
        <v>14460</v>
      </c>
      <c r="C6527" s="1" t="s">
        <v>14461</v>
      </c>
      <c r="D6527" s="1" t="s">
        <v>14190</v>
      </c>
      <c r="E6527" s="1" t="s">
        <v>13550</v>
      </c>
      <c r="F6527" s="1" t="str">
        <f>IFERROR(__xludf.DUMMYFUNCTION("GOOGLETRANSLATE(C6527,""fr"",""en"")"),"#VALUE!")</f>
        <v>#VALUE!</v>
      </c>
    </row>
    <row r="6528" ht="15.75" customHeight="1">
      <c r="A6528" s="1" t="s">
        <v>1180</v>
      </c>
      <c r="B6528" s="1" t="s">
        <v>14462</v>
      </c>
      <c r="C6528" s="1" t="s">
        <v>14463</v>
      </c>
      <c r="D6528" s="1" t="s">
        <v>14190</v>
      </c>
      <c r="E6528" s="1" t="s">
        <v>13550</v>
      </c>
      <c r="F6528" s="1" t="str">
        <f>IFERROR(__xludf.DUMMYFUNCTION("GOOGLETRANSLATE(C6528,""fr"",""en"")"),"#VALUE!")</f>
        <v>#VALUE!</v>
      </c>
    </row>
    <row r="6529" ht="15.75" customHeight="1">
      <c r="A6529" s="1" t="s">
        <v>1187</v>
      </c>
      <c r="B6529" s="1" t="s">
        <v>14464</v>
      </c>
      <c r="C6529" s="1" t="s">
        <v>14465</v>
      </c>
      <c r="D6529" s="1" t="s">
        <v>14190</v>
      </c>
      <c r="E6529" s="1" t="s">
        <v>13550</v>
      </c>
      <c r="F6529" s="1" t="str">
        <f>IFERROR(__xludf.DUMMYFUNCTION("GOOGLETRANSLATE(C6529,""fr"",""en"")"),"Very well suitable for good prices as a scooter insurance I find the price very good thank you and thank you frankly frankly I share with all my friends")</f>
        <v>Very well suitable for good prices as a scooter insurance I find the price very good thank you and thank you frankly frankly I share with all my friends</v>
      </c>
    </row>
    <row r="6530" ht="15.75" customHeight="1">
      <c r="A6530" s="1" t="s">
        <v>1196</v>
      </c>
      <c r="B6530" s="1" t="s">
        <v>14466</v>
      </c>
      <c r="C6530" s="1" t="s">
        <v>14467</v>
      </c>
      <c r="D6530" s="1" t="s">
        <v>14190</v>
      </c>
      <c r="E6530" s="1" t="s">
        <v>13550</v>
      </c>
      <c r="F6530" s="1" t="str">
        <f>IFERROR(__xludf.DUMMYFUNCTION("GOOGLETRANSLATE(C6530,""fr"",""en"")"),"#VALUE!")</f>
        <v>#VALUE!</v>
      </c>
    </row>
    <row r="6531" ht="15.75" customHeight="1">
      <c r="A6531" s="1" t="s">
        <v>1196</v>
      </c>
      <c r="B6531" s="1" t="s">
        <v>14468</v>
      </c>
      <c r="C6531" s="1" t="s">
        <v>14469</v>
      </c>
      <c r="D6531" s="1" t="s">
        <v>14190</v>
      </c>
      <c r="E6531" s="1" t="s">
        <v>13550</v>
      </c>
      <c r="F6531" s="1" t="str">
        <f>IFERROR(__xludf.DUMMYFUNCTION("GOOGLETRANSLATE(C6531,""fr"",""en"")"),"#VALUE!")</f>
        <v>#VALUE!</v>
      </c>
    </row>
    <row r="6532" ht="15.75" customHeight="1">
      <c r="A6532" s="1" t="s">
        <v>1207</v>
      </c>
      <c r="B6532" s="1" t="s">
        <v>14470</v>
      </c>
      <c r="C6532" s="1" t="s">
        <v>14471</v>
      </c>
      <c r="D6532" s="1" t="s">
        <v>14190</v>
      </c>
      <c r="E6532" s="1" t="s">
        <v>13550</v>
      </c>
      <c r="F6532" s="1" t="str">
        <f>IFERROR(__xludf.DUMMYFUNCTION("GOOGLETRANSLATE(C6532,""fr"",""en"")"),"#VALUE!")</f>
        <v>#VALUE!</v>
      </c>
    </row>
    <row r="6533" ht="15.75" customHeight="1">
      <c r="A6533" s="1" t="s">
        <v>1207</v>
      </c>
      <c r="B6533" s="1" t="s">
        <v>14472</v>
      </c>
      <c r="C6533" s="1" t="s">
        <v>14473</v>
      </c>
      <c r="D6533" s="1" t="s">
        <v>14190</v>
      </c>
      <c r="E6533" s="1" t="s">
        <v>13550</v>
      </c>
      <c r="F6533" s="1" t="str">
        <f>IFERROR(__xludf.DUMMYFUNCTION("GOOGLETRANSLATE(C6533,""fr"",""en"")"),"#VALUE!")</f>
        <v>#VALUE!</v>
      </c>
    </row>
    <row r="6534" ht="15.75" customHeight="1">
      <c r="A6534" s="1" t="s">
        <v>1207</v>
      </c>
      <c r="B6534" s="1" t="s">
        <v>14474</v>
      </c>
      <c r="C6534" s="1" t="s">
        <v>14475</v>
      </c>
      <c r="D6534" s="1" t="s">
        <v>14190</v>
      </c>
      <c r="E6534" s="1" t="s">
        <v>13550</v>
      </c>
      <c r="F6534" s="1" t="str">
        <f>IFERROR(__xludf.DUMMYFUNCTION("GOOGLETRANSLATE(C6534,""fr"",""en"")"),"#VALUE!")</f>
        <v>#VALUE!</v>
      </c>
    </row>
    <row r="6535" ht="15.75" customHeight="1">
      <c r="A6535" s="1" t="s">
        <v>1207</v>
      </c>
      <c r="B6535" s="1" t="s">
        <v>14476</v>
      </c>
      <c r="C6535" s="1" t="s">
        <v>14477</v>
      </c>
      <c r="D6535" s="1" t="s">
        <v>14190</v>
      </c>
      <c r="E6535" s="1" t="s">
        <v>13550</v>
      </c>
      <c r="F6535" s="1" t="str">
        <f>IFERROR(__xludf.DUMMYFUNCTION("GOOGLETRANSLATE(C6535,""fr"",""en"")"),"#VALUE!")</f>
        <v>#VALUE!</v>
      </c>
    </row>
    <row r="6536" ht="15.75" customHeight="1">
      <c r="A6536" s="1" t="s">
        <v>1224</v>
      </c>
      <c r="B6536" s="1" t="s">
        <v>14478</v>
      </c>
      <c r="C6536" s="1" t="s">
        <v>14479</v>
      </c>
      <c r="D6536" s="1" t="s">
        <v>14190</v>
      </c>
      <c r="E6536" s="1" t="s">
        <v>13550</v>
      </c>
      <c r="F6536" s="1" t="str">
        <f>IFERROR(__xludf.DUMMYFUNCTION("GOOGLETRANSLATE(C6536,""fr"",""en"")"),"#VALUE!")</f>
        <v>#VALUE!</v>
      </c>
    </row>
    <row r="6537" ht="15.75" customHeight="1">
      <c r="A6537" s="1" t="s">
        <v>1224</v>
      </c>
      <c r="B6537" s="1" t="s">
        <v>14480</v>
      </c>
      <c r="C6537" s="1" t="s">
        <v>14481</v>
      </c>
      <c r="D6537" s="1" t="s">
        <v>14190</v>
      </c>
      <c r="E6537" s="1" t="s">
        <v>13550</v>
      </c>
      <c r="F6537" s="1" t="str">
        <f>IFERROR(__xludf.DUMMYFUNCTION("GOOGLETRANSLATE(C6537,""fr"",""en"")"),"I am satisfied with the rapidity of the service
The price is suitable
not so easy to find a 50 cc assusrance
Thanking you
cordially......")</f>
        <v>I am satisfied with the rapidity of the service
The price is suitable
not so easy to find a 50 cc assusrance
Thanking you
cordially......</v>
      </c>
    </row>
    <row r="6538" ht="15.75" customHeight="1">
      <c r="A6538" s="1" t="s">
        <v>1243</v>
      </c>
      <c r="B6538" s="1" t="s">
        <v>14482</v>
      </c>
      <c r="C6538" s="1" t="s">
        <v>14483</v>
      </c>
      <c r="D6538" s="1" t="s">
        <v>14190</v>
      </c>
      <c r="E6538" s="1" t="s">
        <v>13550</v>
      </c>
      <c r="F6538" s="1" t="str">
        <f>IFERROR(__xludf.DUMMYFUNCTION("GOOGLETRANSLATE(C6538,""fr"",""en"")"),"#VALUE!")</f>
        <v>#VALUE!</v>
      </c>
    </row>
    <row r="6539" ht="15.75" customHeight="1">
      <c r="A6539" s="1" t="s">
        <v>1243</v>
      </c>
      <c r="B6539" s="1" t="s">
        <v>14484</v>
      </c>
      <c r="C6539" s="1" t="s">
        <v>14485</v>
      </c>
      <c r="D6539" s="1" t="s">
        <v>14190</v>
      </c>
      <c r="E6539" s="1" t="s">
        <v>13550</v>
      </c>
      <c r="F6539" s="1" t="str">
        <f>IFERROR(__xludf.DUMMYFUNCTION("GOOGLETRANSLATE(C6539,""fr"",""en"")"),"#VALUE!")</f>
        <v>#VALUE!</v>
      </c>
    </row>
    <row r="6540" ht="15.75" customHeight="1">
      <c r="A6540" s="1" t="s">
        <v>1243</v>
      </c>
      <c r="B6540" s="1" t="s">
        <v>14486</v>
      </c>
      <c r="C6540" s="1" t="s">
        <v>14487</v>
      </c>
      <c r="D6540" s="1" t="s">
        <v>14190</v>
      </c>
      <c r="E6540" s="1" t="s">
        <v>13550</v>
      </c>
      <c r="F6540" s="1" t="str">
        <f>IFERROR(__xludf.DUMMYFUNCTION("GOOGLETRANSLATE(C6540,""fr"",""en"")"),"#VALUE!")</f>
        <v>#VALUE!</v>
      </c>
    </row>
    <row r="6541" ht="15.75" customHeight="1">
      <c r="A6541" s="1" t="s">
        <v>1277</v>
      </c>
      <c r="B6541" s="1" t="s">
        <v>14488</v>
      </c>
      <c r="C6541" s="1" t="s">
        <v>14489</v>
      </c>
      <c r="D6541" s="1" t="s">
        <v>14190</v>
      </c>
      <c r="E6541" s="1" t="s">
        <v>13550</v>
      </c>
      <c r="F6541" s="1" t="str">
        <f>IFERROR(__xludf.DUMMYFUNCTION("GOOGLETRANSLATE(C6541,""fr"",""en"")"),"#VALUE!")</f>
        <v>#VALUE!</v>
      </c>
    </row>
    <row r="6542" ht="15.75" customHeight="1">
      <c r="A6542" s="1" t="s">
        <v>1277</v>
      </c>
      <c r="B6542" s="1" t="s">
        <v>14490</v>
      </c>
      <c r="C6542" s="1" t="s">
        <v>14491</v>
      </c>
      <c r="D6542" s="1" t="s">
        <v>14190</v>
      </c>
      <c r="E6542" s="1" t="s">
        <v>13550</v>
      </c>
      <c r="F6542" s="1" t="str">
        <f>IFERROR(__xludf.DUMMYFUNCTION("GOOGLETRANSLATE(C6542,""fr"",""en"")"),"#VALUE!")</f>
        <v>#VALUE!</v>
      </c>
    </row>
    <row r="6543" ht="15.75" customHeight="1">
      <c r="A6543" s="1" t="s">
        <v>1288</v>
      </c>
      <c r="B6543" s="1" t="s">
        <v>14492</v>
      </c>
      <c r="C6543" s="1" t="s">
        <v>14493</v>
      </c>
      <c r="D6543" s="1" t="s">
        <v>14190</v>
      </c>
      <c r="E6543" s="1" t="s">
        <v>13550</v>
      </c>
      <c r="F6543" s="1" t="str">
        <f>IFERROR(__xludf.DUMMYFUNCTION("GOOGLETRANSLATE(C6543,""fr"",""en"")"),"#VALUE!")</f>
        <v>#VALUE!</v>
      </c>
    </row>
    <row r="6544" ht="15.75" customHeight="1">
      <c r="A6544" s="1" t="s">
        <v>1288</v>
      </c>
      <c r="B6544" s="1" t="s">
        <v>14494</v>
      </c>
      <c r="C6544" s="1" t="s">
        <v>14495</v>
      </c>
      <c r="D6544" s="1" t="s">
        <v>14190</v>
      </c>
      <c r="E6544" s="1" t="s">
        <v>13550</v>
      </c>
      <c r="F6544" s="1" t="str">
        <f>IFERROR(__xludf.DUMMYFUNCTION("GOOGLETRANSLATE(C6544,""fr"",""en"")"),"#VALUE!")</f>
        <v>#VALUE!</v>
      </c>
    </row>
    <row r="6545" ht="15.75" customHeight="1">
      <c r="A6545" s="1" t="s">
        <v>1299</v>
      </c>
      <c r="B6545" s="1" t="s">
        <v>14496</v>
      </c>
      <c r="C6545" s="1" t="s">
        <v>14497</v>
      </c>
      <c r="D6545" s="1" t="s">
        <v>14190</v>
      </c>
      <c r="E6545" s="1" t="s">
        <v>13550</v>
      </c>
      <c r="F6545" s="1" t="str">
        <f>IFERROR(__xludf.DUMMYFUNCTION("GOOGLETRANSLATE(C6545,""fr"",""en"")"),"#VALUE!")</f>
        <v>#VALUE!</v>
      </c>
    </row>
    <row r="6546" ht="15.75" customHeight="1">
      <c r="A6546" s="1" t="s">
        <v>1299</v>
      </c>
      <c r="B6546" s="1" t="s">
        <v>14498</v>
      </c>
      <c r="C6546" s="1" t="s">
        <v>14499</v>
      </c>
      <c r="D6546" s="1" t="s">
        <v>14190</v>
      </c>
      <c r="E6546" s="1" t="s">
        <v>13550</v>
      </c>
      <c r="F6546" s="1" t="str">
        <f>IFERROR(__xludf.DUMMYFUNCTION("GOOGLETRANSLATE(C6546,""fr"",""en"")"),"#VALUE!")</f>
        <v>#VALUE!</v>
      </c>
    </row>
    <row r="6547" ht="15.75" customHeight="1">
      <c r="A6547" s="1" t="s">
        <v>1308</v>
      </c>
      <c r="B6547" s="1" t="s">
        <v>14500</v>
      </c>
      <c r="C6547" s="1" t="s">
        <v>14501</v>
      </c>
      <c r="D6547" s="1" t="s">
        <v>14190</v>
      </c>
      <c r="E6547" s="1" t="s">
        <v>13550</v>
      </c>
      <c r="F6547" s="1" t="str">
        <f>IFERROR(__xludf.DUMMYFUNCTION("GOOGLETRANSLATE(C6547,""fr"",""en"")"),"#VALUE!")</f>
        <v>#VALUE!</v>
      </c>
    </row>
    <row r="6548" ht="15.75" customHeight="1">
      <c r="A6548" s="1" t="s">
        <v>1308</v>
      </c>
      <c r="B6548" s="1" t="s">
        <v>14502</v>
      </c>
      <c r="C6548" s="1" t="s">
        <v>14503</v>
      </c>
      <c r="D6548" s="1" t="s">
        <v>14190</v>
      </c>
      <c r="E6548" s="1" t="s">
        <v>13550</v>
      </c>
      <c r="F6548" s="1" t="str">
        <f>IFERROR(__xludf.DUMMYFUNCTION("GOOGLETRANSLATE(C6548,""fr"",""en"")"),"#VALUE!")</f>
        <v>#VALUE!</v>
      </c>
    </row>
    <row r="6549" ht="15.75" customHeight="1">
      <c r="A6549" s="1" t="s">
        <v>1308</v>
      </c>
      <c r="B6549" s="1" t="s">
        <v>14504</v>
      </c>
      <c r="C6549" s="1" t="s">
        <v>14505</v>
      </c>
      <c r="D6549" s="1" t="s">
        <v>14190</v>
      </c>
      <c r="E6549" s="1" t="s">
        <v>13550</v>
      </c>
      <c r="F6549" s="1" t="str">
        <f>IFERROR(__xludf.DUMMYFUNCTION("GOOGLETRANSLATE(C6549,""fr"",""en"")"),"#VALUE!")</f>
        <v>#VALUE!</v>
      </c>
    </row>
    <row r="6550" ht="15.75" customHeight="1">
      <c r="A6550" s="1" t="s">
        <v>1319</v>
      </c>
      <c r="B6550" s="1" t="s">
        <v>14506</v>
      </c>
      <c r="C6550" s="1" t="s">
        <v>14507</v>
      </c>
      <c r="D6550" s="1" t="s">
        <v>14190</v>
      </c>
      <c r="E6550" s="1" t="s">
        <v>13550</v>
      </c>
      <c r="F6550" s="1" t="str">
        <f>IFERROR(__xludf.DUMMYFUNCTION("GOOGLETRANSLATE(C6550,""fr"",""en"")"),"#VALUE!")</f>
        <v>#VALUE!</v>
      </c>
    </row>
    <row r="6551" ht="15.75" customHeight="1">
      <c r="A6551" s="1" t="s">
        <v>1319</v>
      </c>
      <c r="B6551" s="1" t="s">
        <v>14508</v>
      </c>
      <c r="C6551" s="1" t="s">
        <v>14509</v>
      </c>
      <c r="D6551" s="1" t="s">
        <v>14190</v>
      </c>
      <c r="E6551" s="1" t="s">
        <v>13550</v>
      </c>
      <c r="F6551" s="1" t="str">
        <f>IFERROR(__xludf.DUMMYFUNCTION("GOOGLETRANSLATE(C6551,""fr"",""en"")"),"#VALUE!")</f>
        <v>#VALUE!</v>
      </c>
    </row>
    <row r="6552" ht="15.75" customHeight="1">
      <c r="A6552" s="1" t="s">
        <v>1319</v>
      </c>
      <c r="B6552" s="1" t="s">
        <v>14510</v>
      </c>
      <c r="C6552" s="1" t="s">
        <v>14511</v>
      </c>
      <c r="D6552" s="1" t="s">
        <v>14190</v>
      </c>
      <c r="E6552" s="1" t="s">
        <v>13550</v>
      </c>
      <c r="F6552" s="1" t="str">
        <f>IFERROR(__xludf.DUMMYFUNCTION("GOOGLETRANSLATE(C6552,""fr"",""en"")"),"Satisfied with the price and the speed I hope not to be disappointed if however one day I need them for a loss or road accident I recommend")</f>
        <v>Satisfied with the price and the speed I hope not to be disappointed if however one day I need them for a loss or road accident I recommend</v>
      </c>
    </row>
    <row r="6553" ht="15.75" customHeight="1">
      <c r="A6553" s="1" t="s">
        <v>1336</v>
      </c>
      <c r="B6553" s="1" t="s">
        <v>14512</v>
      </c>
      <c r="C6553" s="1" t="s">
        <v>14513</v>
      </c>
      <c r="D6553" s="1" t="s">
        <v>14190</v>
      </c>
      <c r="E6553" s="1" t="s">
        <v>13550</v>
      </c>
      <c r="F6553" s="1" t="str">
        <f>IFERROR(__xludf.DUMMYFUNCTION("GOOGLETRANSLATE(C6553,""fr"",""en"")"),"#VALUE!")</f>
        <v>#VALUE!</v>
      </c>
    </row>
    <row r="6554" ht="15.75" customHeight="1">
      <c r="A6554" s="1" t="s">
        <v>1336</v>
      </c>
      <c r="B6554" s="1" t="s">
        <v>14514</v>
      </c>
      <c r="C6554" s="1" t="s">
        <v>14515</v>
      </c>
      <c r="D6554" s="1" t="s">
        <v>14190</v>
      </c>
      <c r="E6554" s="1" t="s">
        <v>13550</v>
      </c>
      <c r="F6554" s="1" t="str">
        <f>IFERROR(__xludf.DUMMYFUNCTION("GOOGLETRANSLATE(C6554,""fr"",""en"")"),"#VALUE!")</f>
        <v>#VALUE!</v>
      </c>
    </row>
    <row r="6555" ht="15.75" customHeight="1">
      <c r="A6555" s="1" t="s">
        <v>1351</v>
      </c>
      <c r="B6555" s="1" t="s">
        <v>14516</v>
      </c>
      <c r="C6555" s="1" t="s">
        <v>14517</v>
      </c>
      <c r="D6555" s="1" t="s">
        <v>14190</v>
      </c>
      <c r="E6555" s="1" t="s">
        <v>13550</v>
      </c>
      <c r="F6555" s="1" t="str">
        <f>IFERROR(__xludf.DUMMYFUNCTION("GOOGLETRANSLATE(C6555,""fr"",""en"")"),"I just subscribed I hope that yellowed and I also hope that the procedures will be done well and that I will receive the green card")</f>
        <v>I just subscribed I hope that yellowed and I also hope that the procedures will be done well and that I will receive the green card</v>
      </c>
    </row>
    <row r="6556" ht="15.75" customHeight="1">
      <c r="A6556" s="1" t="s">
        <v>1356</v>
      </c>
      <c r="B6556" s="1" t="s">
        <v>14518</v>
      </c>
      <c r="C6556" s="1" t="s">
        <v>14519</v>
      </c>
      <c r="D6556" s="1" t="s">
        <v>14190</v>
      </c>
      <c r="E6556" s="1" t="s">
        <v>13550</v>
      </c>
      <c r="F6556" s="1" t="str">
        <f>IFERROR(__xludf.DUMMYFUNCTION("GOOGLETRANSLATE(C6556,""fr"",""en"")"),"#VALUE!")</f>
        <v>#VALUE!</v>
      </c>
    </row>
    <row r="6557" ht="15.75" customHeight="1">
      <c r="A6557" s="1" t="s">
        <v>1356</v>
      </c>
      <c r="B6557" s="1" t="s">
        <v>14520</v>
      </c>
      <c r="C6557" s="1" t="s">
        <v>14521</v>
      </c>
      <c r="D6557" s="1" t="s">
        <v>14190</v>
      </c>
      <c r="E6557" s="1" t="s">
        <v>13550</v>
      </c>
      <c r="F6557" s="1" t="str">
        <f>IFERROR(__xludf.DUMMYFUNCTION("GOOGLETRANSLATE(C6557,""fr"",""en"")"),"#VALUE!")</f>
        <v>#VALUE!</v>
      </c>
    </row>
    <row r="6558" ht="15.75" customHeight="1">
      <c r="A6558" s="1" t="s">
        <v>1356</v>
      </c>
      <c r="B6558" s="1" t="s">
        <v>14522</v>
      </c>
      <c r="C6558" s="1" t="s">
        <v>14523</v>
      </c>
      <c r="D6558" s="1" t="s">
        <v>14190</v>
      </c>
      <c r="E6558" s="1" t="s">
        <v>13550</v>
      </c>
      <c r="F6558" s="1" t="str">
        <f>IFERROR(__xludf.DUMMYFUNCTION("GOOGLETRANSLATE(C6558,""fr"",""en"")"),"#VALUE!")</f>
        <v>#VALUE!</v>
      </c>
    </row>
    <row r="6559" ht="15.75" customHeight="1">
      <c r="A6559" s="1" t="s">
        <v>1361</v>
      </c>
      <c r="B6559" s="1" t="s">
        <v>14524</v>
      </c>
      <c r="C6559" s="1" t="s">
        <v>14525</v>
      </c>
      <c r="D6559" s="1" t="s">
        <v>14190</v>
      </c>
      <c r="E6559" s="1" t="s">
        <v>13550</v>
      </c>
      <c r="F6559" s="1" t="str">
        <f>IFERROR(__xludf.DUMMYFUNCTION("GOOGLETRANSLATE(C6559,""fr"",""en"")"),"#VALUE!")</f>
        <v>#VALUE!</v>
      </c>
    </row>
    <row r="6560" ht="15.75" customHeight="1">
      <c r="A6560" s="1" t="s">
        <v>1361</v>
      </c>
      <c r="B6560" s="1" t="s">
        <v>14526</v>
      </c>
      <c r="C6560" s="1" t="s">
        <v>14527</v>
      </c>
      <c r="D6560" s="1" t="s">
        <v>14190</v>
      </c>
      <c r="E6560" s="1" t="s">
        <v>13550</v>
      </c>
      <c r="F6560" s="1" t="str">
        <f>IFERROR(__xludf.DUMMYFUNCTION("GOOGLETRANSLATE(C6560,""fr"",""en"")"),"#VALUE!")</f>
        <v>#VALUE!</v>
      </c>
    </row>
    <row r="6561" ht="15.75" customHeight="1">
      <c r="A6561" s="1" t="s">
        <v>1386</v>
      </c>
      <c r="B6561" s="1" t="s">
        <v>14528</v>
      </c>
      <c r="C6561" s="1" t="s">
        <v>14529</v>
      </c>
      <c r="D6561" s="1" t="s">
        <v>14190</v>
      </c>
      <c r="E6561" s="1" t="s">
        <v>13550</v>
      </c>
      <c r="F6561" s="1" t="str">
        <f>IFERROR(__xludf.DUMMYFUNCTION("GOOGLETRANSLATE(C6561,""fr"",""en"")"),"#VALUE!")</f>
        <v>#VALUE!</v>
      </c>
    </row>
    <row r="6562" ht="15.75" customHeight="1">
      <c r="A6562" s="1" t="s">
        <v>1386</v>
      </c>
      <c r="B6562" s="1" t="s">
        <v>14530</v>
      </c>
      <c r="C6562" s="1" t="s">
        <v>14531</v>
      </c>
      <c r="D6562" s="1" t="s">
        <v>14190</v>
      </c>
      <c r="E6562" s="1" t="s">
        <v>13550</v>
      </c>
      <c r="F6562" s="1" t="str">
        <f>IFERROR(__xludf.DUMMYFUNCTION("GOOGLETRANSLATE(C6562,""fr"",""en"")"),"#VALUE!")</f>
        <v>#VALUE!</v>
      </c>
    </row>
    <row r="6563" ht="15.75" customHeight="1">
      <c r="A6563" s="1" t="s">
        <v>1386</v>
      </c>
      <c r="B6563" s="1" t="s">
        <v>14532</v>
      </c>
      <c r="C6563" s="1" t="s">
        <v>14533</v>
      </c>
      <c r="D6563" s="1" t="s">
        <v>14190</v>
      </c>
      <c r="E6563" s="1" t="s">
        <v>13550</v>
      </c>
      <c r="F6563" s="1" t="str">
        <f>IFERROR(__xludf.DUMMYFUNCTION("GOOGLETRANSLATE(C6563,""fr"",""en"")"),"#VALUE!")</f>
        <v>#VALUE!</v>
      </c>
    </row>
    <row r="6564" ht="15.75" customHeight="1">
      <c r="A6564" s="1" t="s">
        <v>1434</v>
      </c>
      <c r="B6564" s="1" t="s">
        <v>14534</v>
      </c>
      <c r="C6564" s="1" t="s">
        <v>14535</v>
      </c>
      <c r="D6564" s="1" t="s">
        <v>14190</v>
      </c>
      <c r="E6564" s="1" t="s">
        <v>13550</v>
      </c>
      <c r="F6564" s="1" t="str">
        <f>IFERROR(__xludf.DUMMYFUNCTION("GOOGLETRANSLATE(C6564,""fr"",""en"")"),"#VALUE!")</f>
        <v>#VALUE!</v>
      </c>
    </row>
    <row r="6565" ht="15.75" customHeight="1">
      <c r="A6565" s="1" t="s">
        <v>1434</v>
      </c>
      <c r="B6565" s="1" t="s">
        <v>14536</v>
      </c>
      <c r="C6565" s="1" t="s">
        <v>14537</v>
      </c>
      <c r="D6565" s="1" t="s">
        <v>14190</v>
      </c>
      <c r="E6565" s="1" t="s">
        <v>13550</v>
      </c>
      <c r="F6565" s="1" t="str">
        <f>IFERROR(__xludf.DUMMYFUNCTION("GOOGLETRANSLATE(C6565,""fr"",""en"")"),"#VALUE!")</f>
        <v>#VALUE!</v>
      </c>
    </row>
    <row r="6566" ht="15.75" customHeight="1">
      <c r="A6566" s="1" t="s">
        <v>1434</v>
      </c>
      <c r="B6566" s="1" t="s">
        <v>14538</v>
      </c>
      <c r="C6566" s="1" t="s">
        <v>14539</v>
      </c>
      <c r="D6566" s="1" t="s">
        <v>14190</v>
      </c>
      <c r="E6566" s="1" t="s">
        <v>13550</v>
      </c>
      <c r="F6566" s="1" t="str">
        <f>IFERROR(__xludf.DUMMYFUNCTION("GOOGLETRANSLATE(C6566,""fr"",""en"")"),"#VALUE!")</f>
        <v>#VALUE!</v>
      </c>
    </row>
    <row r="6567" ht="15.75" customHeight="1">
      <c r="A6567" s="1" t="s">
        <v>1455</v>
      </c>
      <c r="B6567" s="1" t="s">
        <v>14540</v>
      </c>
      <c r="C6567" s="1" t="s">
        <v>14541</v>
      </c>
      <c r="D6567" s="1" t="s">
        <v>14190</v>
      </c>
      <c r="E6567" s="1" t="s">
        <v>13550</v>
      </c>
      <c r="F6567" s="1" t="str">
        <f>IFERROR(__xludf.DUMMYFUNCTION("GOOGLETRANSLATE(C6567,""fr"",""en"")"),"#VALUE!")</f>
        <v>#VALUE!</v>
      </c>
    </row>
    <row r="6568" ht="15.75" customHeight="1">
      <c r="A6568" s="1" t="s">
        <v>6031</v>
      </c>
      <c r="B6568" s="1" t="s">
        <v>14542</v>
      </c>
      <c r="C6568" s="1" t="s">
        <v>14543</v>
      </c>
      <c r="D6568" s="1" t="s">
        <v>14190</v>
      </c>
      <c r="E6568" s="1" t="s">
        <v>13550</v>
      </c>
      <c r="F6568" s="1" t="str">
        <f>IFERROR(__xludf.DUMMYFUNCTION("GOOGLETRANSLATE(C6568,""fr"",""en"")"),"#VALUE!")</f>
        <v>#VALUE!</v>
      </c>
    </row>
    <row r="6569" ht="15.75" customHeight="1">
      <c r="A6569" s="1" t="s">
        <v>6031</v>
      </c>
      <c r="B6569" s="1" t="s">
        <v>14544</v>
      </c>
      <c r="C6569" s="1" t="s">
        <v>14545</v>
      </c>
      <c r="D6569" s="1" t="s">
        <v>14190</v>
      </c>
      <c r="E6569" s="1" t="s">
        <v>13550</v>
      </c>
      <c r="F6569" s="1" t="str">
        <f>IFERROR(__xludf.DUMMYFUNCTION("GOOGLETRANSLATE(C6569,""fr"",""en"")"),"#VALUE!")</f>
        <v>#VALUE!</v>
      </c>
    </row>
    <row r="6570" ht="15.75" customHeight="1">
      <c r="A6570" s="1" t="s">
        <v>1476</v>
      </c>
      <c r="B6570" s="1" t="s">
        <v>14546</v>
      </c>
      <c r="C6570" s="1" t="s">
        <v>14547</v>
      </c>
      <c r="D6570" s="1" t="s">
        <v>14190</v>
      </c>
      <c r="E6570" s="1" t="s">
        <v>13550</v>
      </c>
      <c r="F6570" s="1" t="str">
        <f>IFERROR(__xludf.DUMMYFUNCTION("GOOGLETRANSLATE(C6570,""fr"",""en"")"),"#VALUE!")</f>
        <v>#VALUE!</v>
      </c>
    </row>
    <row r="6571" ht="15.75" customHeight="1">
      <c r="A6571" s="1" t="s">
        <v>1476</v>
      </c>
      <c r="B6571" s="1" t="s">
        <v>14548</v>
      </c>
      <c r="C6571" s="1" t="s">
        <v>14549</v>
      </c>
      <c r="D6571" s="1" t="s">
        <v>14190</v>
      </c>
      <c r="E6571" s="1" t="s">
        <v>13550</v>
      </c>
      <c r="F6571" s="1" t="str">
        <f>IFERROR(__xludf.DUMMYFUNCTION("GOOGLETRANSLATE(C6571,""fr"",""en"")"),"#VALUE!")</f>
        <v>#VALUE!</v>
      </c>
    </row>
    <row r="6572" ht="15.75" customHeight="1">
      <c r="A6572" s="1" t="s">
        <v>1476</v>
      </c>
      <c r="B6572" s="1" t="s">
        <v>14550</v>
      </c>
      <c r="C6572" s="1" t="s">
        <v>14551</v>
      </c>
      <c r="D6572" s="1" t="s">
        <v>14190</v>
      </c>
      <c r="E6572" s="1" t="s">
        <v>13550</v>
      </c>
      <c r="F6572" s="1" t="str">
        <f>IFERROR(__xludf.DUMMYFUNCTION("GOOGLETRANSLATE(C6572,""fr"",""en"")"),"#VALUE!")</f>
        <v>#VALUE!</v>
      </c>
    </row>
    <row r="6573" ht="15.75" customHeight="1">
      <c r="A6573" s="1" t="s">
        <v>1476</v>
      </c>
      <c r="B6573" s="1" t="s">
        <v>14552</v>
      </c>
      <c r="C6573" s="1" t="s">
        <v>14553</v>
      </c>
      <c r="D6573" s="1" t="s">
        <v>14190</v>
      </c>
      <c r="E6573" s="1" t="s">
        <v>13550</v>
      </c>
      <c r="F6573" s="1" t="str">
        <f>IFERROR(__xludf.DUMMYFUNCTION("GOOGLETRANSLATE(C6573,""fr"",""en"")"),"#VALUE!")</f>
        <v>#VALUE!</v>
      </c>
    </row>
    <row r="6574" ht="15.75" customHeight="1">
      <c r="A6574" s="1" t="s">
        <v>1481</v>
      </c>
      <c r="B6574" s="1" t="s">
        <v>14554</v>
      </c>
      <c r="C6574" s="1" t="s">
        <v>14555</v>
      </c>
      <c r="D6574" s="1" t="s">
        <v>14190</v>
      </c>
      <c r="E6574" s="1" t="s">
        <v>13550</v>
      </c>
      <c r="F6574" s="1" t="str">
        <f>IFERROR(__xludf.DUMMYFUNCTION("GOOGLETRANSLATE(C6574,""fr"",""en"")"),"#VALUE!")</f>
        <v>#VALUE!</v>
      </c>
    </row>
    <row r="6575" ht="15.75" customHeight="1">
      <c r="A6575" s="1" t="s">
        <v>1481</v>
      </c>
      <c r="B6575" s="1" t="s">
        <v>14556</v>
      </c>
      <c r="C6575" s="1" t="s">
        <v>14557</v>
      </c>
      <c r="D6575" s="1" t="s">
        <v>14190</v>
      </c>
      <c r="E6575" s="1" t="s">
        <v>13550</v>
      </c>
      <c r="F6575" s="1" t="str">
        <f>IFERROR(__xludf.DUMMYFUNCTION("GOOGLETRANSLATE(C6575,""fr"",""en"")"),"#VALUE!")</f>
        <v>#VALUE!</v>
      </c>
    </row>
    <row r="6576" ht="15.75" customHeight="1">
      <c r="A6576" s="1" t="s">
        <v>1481</v>
      </c>
      <c r="B6576" s="1" t="s">
        <v>14558</v>
      </c>
      <c r="C6576" s="1" t="s">
        <v>14559</v>
      </c>
      <c r="D6576" s="1" t="s">
        <v>14190</v>
      </c>
      <c r="E6576" s="1" t="s">
        <v>13550</v>
      </c>
      <c r="F6576" s="1" t="str">
        <f>IFERROR(__xludf.DUMMYFUNCTION("GOOGLETRANSLATE(C6576,""fr"",""en"")"),"#VALUE!")</f>
        <v>#VALUE!</v>
      </c>
    </row>
    <row r="6577" ht="15.75" customHeight="1">
      <c r="A6577" s="1" t="s">
        <v>1504</v>
      </c>
      <c r="B6577" s="1" t="s">
        <v>14560</v>
      </c>
      <c r="C6577" s="1" t="s">
        <v>14561</v>
      </c>
      <c r="D6577" s="1" t="s">
        <v>14190</v>
      </c>
      <c r="E6577" s="1" t="s">
        <v>13550</v>
      </c>
      <c r="F6577" s="1" t="str">
        <f>IFERROR(__xludf.DUMMYFUNCTION("GOOGLETRANSLATE(C6577,""fr"",""en"")"),"#VALUE!")</f>
        <v>#VALUE!</v>
      </c>
    </row>
    <row r="6578" ht="15.75" customHeight="1">
      <c r="A6578" s="1" t="s">
        <v>1515</v>
      </c>
      <c r="B6578" s="1" t="s">
        <v>14562</v>
      </c>
      <c r="C6578" s="1" t="s">
        <v>14563</v>
      </c>
      <c r="D6578" s="1" t="s">
        <v>14190</v>
      </c>
      <c r="E6578" s="1" t="s">
        <v>13550</v>
      </c>
      <c r="F6578" s="1" t="str">
        <f>IFERROR(__xludf.DUMMYFUNCTION("GOOGLETRANSLATE(C6578,""fr"",""en"")"),"#VALUE!")</f>
        <v>#VALUE!</v>
      </c>
    </row>
    <row r="6579" ht="15.75" customHeight="1">
      <c r="A6579" s="1" t="s">
        <v>1515</v>
      </c>
      <c r="B6579" s="1" t="s">
        <v>14564</v>
      </c>
      <c r="C6579" s="1" t="s">
        <v>14565</v>
      </c>
      <c r="D6579" s="1" t="s">
        <v>14190</v>
      </c>
      <c r="E6579" s="1" t="s">
        <v>13550</v>
      </c>
      <c r="F6579" s="1" t="str">
        <f>IFERROR(__xludf.DUMMYFUNCTION("GOOGLETRANSLATE(C6579,""fr"",""en"")"),"#VALUE!")</f>
        <v>#VALUE!</v>
      </c>
    </row>
    <row r="6580" ht="15.75" customHeight="1">
      <c r="A6580" s="1" t="s">
        <v>1515</v>
      </c>
      <c r="B6580" s="1" t="s">
        <v>14566</v>
      </c>
      <c r="C6580" s="1" t="s">
        <v>14567</v>
      </c>
      <c r="D6580" s="1" t="s">
        <v>14190</v>
      </c>
      <c r="E6580" s="1" t="s">
        <v>13550</v>
      </c>
      <c r="F6580" s="1" t="str">
        <f>IFERROR(__xludf.DUMMYFUNCTION("GOOGLETRANSLATE(C6580,""fr"",""en"")"),"#VALUE!")</f>
        <v>#VALUE!</v>
      </c>
    </row>
    <row r="6581" ht="15.75" customHeight="1">
      <c r="A6581" s="1" t="s">
        <v>1522</v>
      </c>
      <c r="B6581" s="1" t="s">
        <v>14568</v>
      </c>
      <c r="C6581" s="1" t="s">
        <v>14569</v>
      </c>
      <c r="D6581" s="1" t="s">
        <v>14190</v>
      </c>
      <c r="E6581" s="1" t="s">
        <v>13550</v>
      </c>
      <c r="F6581" s="1" t="str">
        <f>IFERROR(__xludf.DUMMYFUNCTION("GOOGLETRANSLATE(C6581,""fr"",""en"")"),"#VALUE!")</f>
        <v>#VALUE!</v>
      </c>
    </row>
    <row r="6582" ht="15.75" customHeight="1">
      <c r="A6582" s="1" t="s">
        <v>1522</v>
      </c>
      <c r="B6582" s="1" t="s">
        <v>14570</v>
      </c>
      <c r="C6582" s="1" t="s">
        <v>14571</v>
      </c>
      <c r="D6582" s="1" t="s">
        <v>14190</v>
      </c>
      <c r="E6582" s="1" t="s">
        <v>13550</v>
      </c>
      <c r="F6582" s="1" t="str">
        <f>IFERROR(__xludf.DUMMYFUNCTION("GOOGLETRANSLATE(C6582,""fr"",""en"")"),"#VALUE!")</f>
        <v>#VALUE!</v>
      </c>
    </row>
    <row r="6583" ht="15.75" customHeight="1">
      <c r="A6583" s="1" t="s">
        <v>1522</v>
      </c>
      <c r="B6583" s="1" t="s">
        <v>14572</v>
      </c>
      <c r="C6583" s="1" t="s">
        <v>14573</v>
      </c>
      <c r="D6583" s="1" t="s">
        <v>14190</v>
      </c>
      <c r="E6583" s="1" t="s">
        <v>13550</v>
      </c>
      <c r="F6583" s="1" t="str">
        <f>IFERROR(__xludf.DUMMYFUNCTION("GOOGLETRANSLATE(C6583,""fr"",""en"")"),"#VALUE!")</f>
        <v>#VALUE!</v>
      </c>
    </row>
    <row r="6584" ht="15.75" customHeight="1">
      <c r="A6584" s="1" t="s">
        <v>1522</v>
      </c>
      <c r="B6584" s="1" t="s">
        <v>14574</v>
      </c>
      <c r="C6584" s="1" t="s">
        <v>14575</v>
      </c>
      <c r="D6584" s="1" t="s">
        <v>14190</v>
      </c>
      <c r="E6584" s="1" t="s">
        <v>13550</v>
      </c>
      <c r="F6584" s="1" t="str">
        <f>IFERROR(__xludf.DUMMYFUNCTION("GOOGLETRANSLATE(C6584,""fr"",""en"")"),"#VALUE!")</f>
        <v>#VALUE!</v>
      </c>
    </row>
    <row r="6585" ht="15.75" customHeight="1">
      <c r="A6585" s="1" t="s">
        <v>1531</v>
      </c>
      <c r="B6585" s="1" t="s">
        <v>14576</v>
      </c>
      <c r="C6585" s="1" t="s">
        <v>14577</v>
      </c>
      <c r="D6585" s="1" t="s">
        <v>14190</v>
      </c>
      <c r="E6585" s="1" t="s">
        <v>13550</v>
      </c>
      <c r="F6585" s="1" t="str">
        <f>IFERROR(__xludf.DUMMYFUNCTION("GOOGLETRANSLATE(C6585,""fr"",""en"")"),"#VALUE!")</f>
        <v>#VALUE!</v>
      </c>
    </row>
    <row r="6586" ht="15.75" customHeight="1">
      <c r="A6586" s="1" t="s">
        <v>1531</v>
      </c>
      <c r="B6586" s="1" t="s">
        <v>14578</v>
      </c>
      <c r="C6586" s="1" t="s">
        <v>14579</v>
      </c>
      <c r="D6586" s="1" t="s">
        <v>14190</v>
      </c>
      <c r="E6586" s="1" t="s">
        <v>13550</v>
      </c>
      <c r="F6586" s="1" t="str">
        <f>IFERROR(__xludf.DUMMYFUNCTION("GOOGLETRANSLATE(C6586,""fr"",""en"")"),"#VALUE!")</f>
        <v>#VALUE!</v>
      </c>
    </row>
    <row r="6587" ht="15.75" customHeight="1">
      <c r="A6587" s="1" t="s">
        <v>1552</v>
      </c>
      <c r="B6587" s="1" t="s">
        <v>14580</v>
      </c>
      <c r="C6587" s="1" t="s">
        <v>14581</v>
      </c>
      <c r="D6587" s="1" t="s">
        <v>14190</v>
      </c>
      <c r="E6587" s="1" t="s">
        <v>13550</v>
      </c>
      <c r="F6587" s="1" t="str">
        <f>IFERROR(__xludf.DUMMYFUNCTION("GOOGLETRANSLATE(C6587,""fr"",""en"")"),"#VALUE!")</f>
        <v>#VALUE!</v>
      </c>
    </row>
    <row r="6588" ht="15.75" customHeight="1">
      <c r="A6588" s="1" t="s">
        <v>1563</v>
      </c>
      <c r="B6588" s="1" t="s">
        <v>14582</v>
      </c>
      <c r="C6588" s="1" t="s">
        <v>14583</v>
      </c>
      <c r="D6588" s="1" t="s">
        <v>14190</v>
      </c>
      <c r="E6588" s="1" t="s">
        <v>13550</v>
      </c>
      <c r="F6588" s="1" t="str">
        <f>IFERROR(__xludf.DUMMYFUNCTION("GOOGLETRANSLATE(C6588,""fr"",""en"")"),"#VALUE!")</f>
        <v>#VALUE!</v>
      </c>
    </row>
    <row r="6589" ht="15.75" customHeight="1">
      <c r="A6589" s="1" t="s">
        <v>1563</v>
      </c>
      <c r="B6589" s="1" t="s">
        <v>14584</v>
      </c>
      <c r="C6589" s="1" t="s">
        <v>14585</v>
      </c>
      <c r="D6589" s="1" t="s">
        <v>14190</v>
      </c>
      <c r="E6589" s="1" t="s">
        <v>13550</v>
      </c>
      <c r="F6589" s="1" t="str">
        <f>IFERROR(__xludf.DUMMYFUNCTION("GOOGLETRANSLATE(C6589,""fr"",""en"")"),"#VALUE!")</f>
        <v>#VALUE!</v>
      </c>
    </row>
    <row r="6590" ht="15.75" customHeight="1">
      <c r="A6590" s="1" t="s">
        <v>1563</v>
      </c>
      <c r="B6590" s="1" t="s">
        <v>14586</v>
      </c>
      <c r="C6590" s="1" t="s">
        <v>14587</v>
      </c>
      <c r="D6590" s="1" t="s">
        <v>14190</v>
      </c>
      <c r="E6590" s="1" t="s">
        <v>13550</v>
      </c>
      <c r="F6590" s="1" t="str">
        <f>IFERROR(__xludf.DUMMYFUNCTION("GOOGLETRANSLATE(C6590,""fr"",""en"")"),"#VALUE!")</f>
        <v>#VALUE!</v>
      </c>
    </row>
    <row r="6591" ht="15.75" customHeight="1">
      <c r="A6591" s="1" t="s">
        <v>1563</v>
      </c>
      <c r="B6591" s="1" t="s">
        <v>14588</v>
      </c>
      <c r="C6591" s="1" t="s">
        <v>14589</v>
      </c>
      <c r="D6591" s="1" t="s">
        <v>14190</v>
      </c>
      <c r="E6591" s="1" t="s">
        <v>13550</v>
      </c>
      <c r="F6591" s="1" t="str">
        <f>IFERROR(__xludf.DUMMYFUNCTION("GOOGLETRANSLATE(C6591,""fr"",""en"")"),"#VALUE!")</f>
        <v>#VALUE!</v>
      </c>
    </row>
    <row r="6592" ht="15.75" customHeight="1">
      <c r="A6592" s="1" t="s">
        <v>1570</v>
      </c>
      <c r="B6592" s="1" t="s">
        <v>14590</v>
      </c>
      <c r="C6592" s="1" t="s">
        <v>14591</v>
      </c>
      <c r="D6592" s="1" t="s">
        <v>14190</v>
      </c>
      <c r="E6592" s="1" t="s">
        <v>13550</v>
      </c>
      <c r="F6592" s="1" t="str">
        <f>IFERROR(__xludf.DUMMYFUNCTION("GOOGLETRANSLATE(C6592,""fr"",""en"")"),"#VALUE!")</f>
        <v>#VALUE!</v>
      </c>
    </row>
    <row r="6593" ht="15.75" customHeight="1">
      <c r="A6593" s="1" t="s">
        <v>1570</v>
      </c>
      <c r="B6593" s="1" t="s">
        <v>14592</v>
      </c>
      <c r="C6593" s="1" t="s">
        <v>14593</v>
      </c>
      <c r="D6593" s="1" t="s">
        <v>14190</v>
      </c>
      <c r="E6593" s="1" t="s">
        <v>13550</v>
      </c>
      <c r="F6593" s="1" t="str">
        <f>IFERROR(__xludf.DUMMYFUNCTION("GOOGLETRANSLATE(C6593,""fr"",""en"")"),"#VALUE!")</f>
        <v>#VALUE!</v>
      </c>
    </row>
    <row r="6594" ht="15.75" customHeight="1">
      <c r="A6594" s="1" t="s">
        <v>1570</v>
      </c>
      <c r="B6594" s="1" t="s">
        <v>14594</v>
      </c>
      <c r="C6594" s="1" t="s">
        <v>14595</v>
      </c>
      <c r="D6594" s="1" t="s">
        <v>14190</v>
      </c>
      <c r="E6594" s="1" t="s">
        <v>13550</v>
      </c>
      <c r="F6594" s="1" t="str">
        <f>IFERROR(__xludf.DUMMYFUNCTION("GOOGLETRANSLATE(C6594,""fr"",""en"")"),"#VALUE!")</f>
        <v>#VALUE!</v>
      </c>
    </row>
    <row r="6595" ht="15.75" customHeight="1">
      <c r="A6595" s="1" t="s">
        <v>1570</v>
      </c>
      <c r="B6595" s="1" t="s">
        <v>14596</v>
      </c>
      <c r="C6595" s="1" t="s">
        <v>14597</v>
      </c>
      <c r="D6595" s="1" t="s">
        <v>14190</v>
      </c>
      <c r="E6595" s="1" t="s">
        <v>13550</v>
      </c>
      <c r="F6595" s="1" t="str">
        <f>IFERROR(__xludf.DUMMYFUNCTION("GOOGLETRANSLATE(C6595,""fr"",""en"")"),"#VALUE!")</f>
        <v>#VALUE!</v>
      </c>
    </row>
    <row r="6596" ht="15.75" customHeight="1">
      <c r="A6596" s="1" t="s">
        <v>1577</v>
      </c>
      <c r="B6596" s="1" t="s">
        <v>14598</v>
      </c>
      <c r="C6596" s="1" t="s">
        <v>14599</v>
      </c>
      <c r="D6596" s="1" t="s">
        <v>14190</v>
      </c>
      <c r="E6596" s="1" t="s">
        <v>13550</v>
      </c>
      <c r="F6596" s="1" t="str">
        <f>IFERROR(__xludf.DUMMYFUNCTION("GOOGLETRANSLATE(C6596,""fr"",""en"")"),"#VALUE!")</f>
        <v>#VALUE!</v>
      </c>
    </row>
    <row r="6597" ht="15.75" customHeight="1">
      <c r="A6597" s="1" t="s">
        <v>1577</v>
      </c>
      <c r="B6597" s="1" t="s">
        <v>14600</v>
      </c>
      <c r="C6597" s="1" t="s">
        <v>14601</v>
      </c>
      <c r="D6597" s="1" t="s">
        <v>14190</v>
      </c>
      <c r="E6597" s="1" t="s">
        <v>13550</v>
      </c>
      <c r="F6597" s="1" t="str">
        <f>IFERROR(__xludf.DUMMYFUNCTION("GOOGLETRANSLATE(C6597,""fr"",""en"")"),"#VALUE!")</f>
        <v>#VALUE!</v>
      </c>
    </row>
    <row r="6598" ht="15.75" customHeight="1">
      <c r="A6598" s="1" t="s">
        <v>1577</v>
      </c>
      <c r="B6598" s="1" t="s">
        <v>14602</v>
      </c>
      <c r="C6598" s="1" t="s">
        <v>14603</v>
      </c>
      <c r="D6598" s="1" t="s">
        <v>14190</v>
      </c>
      <c r="E6598" s="1" t="s">
        <v>13550</v>
      </c>
      <c r="F6598" s="1" t="str">
        <f>IFERROR(__xludf.DUMMYFUNCTION("GOOGLETRANSLATE(C6598,""fr"",""en"")"),"#VALUE!")</f>
        <v>#VALUE!</v>
      </c>
    </row>
    <row r="6599" ht="15.75" customHeight="1">
      <c r="A6599" s="1" t="s">
        <v>1577</v>
      </c>
      <c r="B6599" s="1" t="s">
        <v>14604</v>
      </c>
      <c r="C6599" s="1" t="s">
        <v>14605</v>
      </c>
      <c r="D6599" s="1" t="s">
        <v>14190</v>
      </c>
      <c r="E6599" s="1" t="s">
        <v>13550</v>
      </c>
      <c r="F6599" s="1" t="str">
        <f>IFERROR(__xludf.DUMMYFUNCTION("GOOGLETRANSLATE(C6599,""fr"",""en"")"),"#VALUE!")</f>
        <v>#VALUE!</v>
      </c>
    </row>
    <row r="6600" ht="15.75" customHeight="1">
      <c r="A6600" s="1" t="s">
        <v>1588</v>
      </c>
      <c r="B6600" s="1" t="s">
        <v>14606</v>
      </c>
      <c r="C6600" s="1" t="s">
        <v>14607</v>
      </c>
      <c r="D6600" s="1" t="s">
        <v>14190</v>
      </c>
      <c r="E6600" s="1" t="s">
        <v>13550</v>
      </c>
      <c r="F6600" s="1" t="str">
        <f>IFERROR(__xludf.DUMMYFUNCTION("GOOGLETRANSLATE(C6600,""fr"",""en"")"),"#VALUE!")</f>
        <v>#VALUE!</v>
      </c>
    </row>
    <row r="6601" ht="15.75" customHeight="1">
      <c r="A6601" s="1" t="s">
        <v>1588</v>
      </c>
      <c r="B6601" s="1" t="s">
        <v>14608</v>
      </c>
      <c r="C6601" s="1" t="s">
        <v>14609</v>
      </c>
      <c r="D6601" s="1" t="s">
        <v>14190</v>
      </c>
      <c r="E6601" s="1" t="s">
        <v>13550</v>
      </c>
      <c r="F6601" s="1" t="str">
        <f>IFERROR(__xludf.DUMMYFUNCTION("GOOGLETRANSLATE(C6601,""fr"",""en"")"),"#VALUE!")</f>
        <v>#VALUE!</v>
      </c>
    </row>
    <row r="6602" ht="15.75" customHeight="1">
      <c r="A6602" s="1" t="s">
        <v>1588</v>
      </c>
      <c r="B6602" s="1" t="s">
        <v>14610</v>
      </c>
      <c r="C6602" s="1" t="s">
        <v>14611</v>
      </c>
      <c r="D6602" s="1" t="s">
        <v>14190</v>
      </c>
      <c r="E6602" s="1" t="s">
        <v>13550</v>
      </c>
      <c r="F6602" s="1" t="str">
        <f>IFERROR(__xludf.DUMMYFUNCTION("GOOGLETRANSLATE(C6602,""fr"",""en"")"),"#VALUE!")</f>
        <v>#VALUE!</v>
      </c>
    </row>
    <row r="6603" ht="15.75" customHeight="1">
      <c r="A6603" s="1" t="s">
        <v>1597</v>
      </c>
      <c r="B6603" s="1" t="s">
        <v>14612</v>
      </c>
      <c r="C6603" s="1" t="s">
        <v>14613</v>
      </c>
      <c r="D6603" s="1" t="s">
        <v>14190</v>
      </c>
      <c r="E6603" s="1" t="s">
        <v>13550</v>
      </c>
      <c r="F6603" s="1" t="str">
        <f>IFERROR(__xludf.DUMMYFUNCTION("GOOGLETRANSLATE(C6603,""fr"",""en"")"),"#VALUE!")</f>
        <v>#VALUE!</v>
      </c>
    </row>
    <row r="6604" ht="15.75" customHeight="1">
      <c r="A6604" s="1" t="s">
        <v>1610</v>
      </c>
      <c r="B6604" s="1" t="s">
        <v>14614</v>
      </c>
      <c r="C6604" s="1" t="s">
        <v>14615</v>
      </c>
      <c r="D6604" s="1" t="s">
        <v>14190</v>
      </c>
      <c r="E6604" s="1" t="s">
        <v>13550</v>
      </c>
      <c r="F6604" s="1" t="str">
        <f>IFERROR(__xludf.DUMMYFUNCTION("GOOGLETRANSLATE(C6604,""fr"",""en"")"),"#VALUE!")</f>
        <v>#VALUE!</v>
      </c>
    </row>
    <row r="6605" ht="15.75" customHeight="1">
      <c r="A6605" s="1" t="s">
        <v>1625</v>
      </c>
      <c r="B6605" s="1" t="s">
        <v>14616</v>
      </c>
      <c r="C6605" s="1" t="s">
        <v>14617</v>
      </c>
      <c r="D6605" s="1" t="s">
        <v>14190</v>
      </c>
      <c r="E6605" s="1" t="s">
        <v>13550</v>
      </c>
      <c r="F6605" s="1" t="str">
        <f>IFERROR(__xludf.DUMMYFUNCTION("GOOGLETRANSLATE(C6605,""fr"",""en"")"),"#VALUE!")</f>
        <v>#VALUE!</v>
      </c>
    </row>
    <row r="6606" ht="15.75" customHeight="1">
      <c r="A6606" s="1" t="s">
        <v>1625</v>
      </c>
      <c r="B6606" s="1" t="s">
        <v>14618</v>
      </c>
      <c r="C6606" s="1" t="s">
        <v>14619</v>
      </c>
      <c r="D6606" s="1" t="s">
        <v>14190</v>
      </c>
      <c r="E6606" s="1" t="s">
        <v>13550</v>
      </c>
      <c r="F6606" s="1" t="str">
        <f>IFERROR(__xludf.DUMMYFUNCTION("GOOGLETRANSLATE(C6606,""fr"",""en"")"),"#VALUE!")</f>
        <v>#VALUE!</v>
      </c>
    </row>
    <row r="6607" ht="15.75" customHeight="1">
      <c r="A6607" s="1" t="s">
        <v>1625</v>
      </c>
      <c r="B6607" s="1" t="s">
        <v>14620</v>
      </c>
      <c r="C6607" s="1" t="s">
        <v>14621</v>
      </c>
      <c r="D6607" s="1" t="s">
        <v>14190</v>
      </c>
      <c r="E6607" s="1" t="s">
        <v>13550</v>
      </c>
      <c r="F6607" s="1" t="str">
        <f>IFERROR(__xludf.DUMMYFUNCTION("GOOGLETRANSLATE(C6607,""fr"",""en"")"),"#VALUE!")</f>
        <v>#VALUE!</v>
      </c>
    </row>
    <row r="6608" ht="15.75" customHeight="1">
      <c r="A6608" s="1" t="s">
        <v>1625</v>
      </c>
      <c r="B6608" s="1" t="s">
        <v>14622</v>
      </c>
      <c r="C6608" s="1" t="s">
        <v>14623</v>
      </c>
      <c r="D6608" s="1" t="s">
        <v>14190</v>
      </c>
      <c r="E6608" s="1" t="s">
        <v>13550</v>
      </c>
      <c r="F6608" s="1" t="str">
        <f>IFERROR(__xludf.DUMMYFUNCTION("GOOGLETRANSLATE(C6608,""fr"",""en"")"),"Very serious site super easy to use very fast proposal very suitable for demand level value price a very good range and very affordable price")</f>
        <v>Very serious site super easy to use very fast proposal very suitable for demand level value price a very good range and very affordable price</v>
      </c>
    </row>
    <row r="6609" ht="15.75" customHeight="1">
      <c r="A6609" s="1" t="s">
        <v>1634</v>
      </c>
      <c r="B6609" s="1" t="s">
        <v>14624</v>
      </c>
      <c r="C6609" s="1" t="s">
        <v>14625</v>
      </c>
      <c r="D6609" s="1" t="s">
        <v>14190</v>
      </c>
      <c r="E6609" s="1" t="s">
        <v>13550</v>
      </c>
      <c r="F6609" s="1" t="str">
        <f>IFERROR(__xludf.DUMMYFUNCTION("GOOGLETRANSLATE(C6609,""fr"",""en"")"),"#VALUE!")</f>
        <v>#VALUE!</v>
      </c>
    </row>
    <row r="6610" ht="15.75" customHeight="1">
      <c r="A6610" s="1" t="s">
        <v>1634</v>
      </c>
      <c r="B6610" s="1" t="s">
        <v>14626</v>
      </c>
      <c r="C6610" s="1" t="s">
        <v>14627</v>
      </c>
      <c r="D6610" s="1" t="s">
        <v>14190</v>
      </c>
      <c r="E6610" s="1" t="s">
        <v>13550</v>
      </c>
      <c r="F6610" s="1" t="str">
        <f>IFERROR(__xludf.DUMMYFUNCTION("GOOGLETRANSLATE(C6610,""fr"",""en"")"),"#VALUE!")</f>
        <v>#VALUE!</v>
      </c>
    </row>
    <row r="6611" ht="15.75" customHeight="1">
      <c r="A6611" s="1" t="s">
        <v>1634</v>
      </c>
      <c r="B6611" s="1" t="s">
        <v>14628</v>
      </c>
      <c r="C6611" s="1" t="s">
        <v>14629</v>
      </c>
      <c r="D6611" s="1" t="s">
        <v>14190</v>
      </c>
      <c r="E6611" s="1" t="s">
        <v>13550</v>
      </c>
      <c r="F6611" s="1" t="str">
        <f>IFERROR(__xludf.DUMMYFUNCTION("GOOGLETRANSLATE(C6611,""fr"",""en"")"),"#VALUE!")</f>
        <v>#VALUE!</v>
      </c>
    </row>
    <row r="6612" ht="15.75" customHeight="1">
      <c r="A6612" s="1" t="s">
        <v>1634</v>
      </c>
      <c r="B6612" s="1" t="s">
        <v>14630</v>
      </c>
      <c r="C6612" s="1" t="s">
        <v>14631</v>
      </c>
      <c r="D6612" s="1" t="s">
        <v>14190</v>
      </c>
      <c r="E6612" s="1" t="s">
        <v>13550</v>
      </c>
      <c r="F6612" s="1" t="str">
        <f>IFERROR(__xludf.DUMMYFUNCTION("GOOGLETRANSLATE(C6612,""fr"",""en"")"),"#VALUE!")</f>
        <v>#VALUE!</v>
      </c>
    </row>
    <row r="6613" ht="15.75" customHeight="1">
      <c r="A6613" s="1" t="s">
        <v>1637</v>
      </c>
      <c r="B6613" s="1" t="s">
        <v>14632</v>
      </c>
      <c r="C6613" s="1" t="s">
        <v>14633</v>
      </c>
      <c r="D6613" s="1" t="s">
        <v>14190</v>
      </c>
      <c r="E6613" s="1" t="s">
        <v>13550</v>
      </c>
      <c r="F6613" s="1" t="str">
        <f>IFERROR(__xludf.DUMMYFUNCTION("GOOGLETRANSLATE(C6613,""fr"",""en"")"),"#VALUE!")</f>
        <v>#VALUE!</v>
      </c>
    </row>
    <row r="6614" ht="15.75" customHeight="1">
      <c r="A6614" s="1" t="s">
        <v>1637</v>
      </c>
      <c r="B6614" s="1" t="s">
        <v>14634</v>
      </c>
      <c r="C6614" s="1" t="s">
        <v>14635</v>
      </c>
      <c r="D6614" s="1" t="s">
        <v>14190</v>
      </c>
      <c r="E6614" s="1" t="s">
        <v>13550</v>
      </c>
      <c r="F6614" s="1" t="str">
        <f>IFERROR(__xludf.DUMMYFUNCTION("GOOGLETRANSLATE(C6614,""fr"",""en"")"),"#VALUE!")</f>
        <v>#VALUE!</v>
      </c>
    </row>
    <row r="6615" ht="15.75" customHeight="1">
      <c r="A6615" s="1" t="s">
        <v>1652</v>
      </c>
      <c r="B6615" s="1" t="s">
        <v>14636</v>
      </c>
      <c r="C6615" s="1" t="s">
        <v>14637</v>
      </c>
      <c r="D6615" s="1" t="s">
        <v>14190</v>
      </c>
      <c r="E6615" s="1" t="s">
        <v>13550</v>
      </c>
      <c r="F6615" s="1" t="str">
        <f>IFERROR(__xludf.DUMMYFUNCTION("GOOGLETRANSLATE(C6615,""fr"",""en"")"),"#VALUE!")</f>
        <v>#VALUE!</v>
      </c>
    </row>
    <row r="6616" ht="15.75" customHeight="1">
      <c r="A6616" s="1" t="s">
        <v>1677</v>
      </c>
      <c r="B6616" s="1" t="s">
        <v>14638</v>
      </c>
      <c r="C6616" s="1" t="s">
        <v>14639</v>
      </c>
      <c r="D6616" s="1" t="s">
        <v>14190</v>
      </c>
      <c r="E6616" s="1" t="s">
        <v>13550</v>
      </c>
      <c r="F6616" s="1" t="str">
        <f>IFERROR(__xludf.DUMMYFUNCTION("GOOGLETRANSLATE(C6616,""fr"",""en"")"),"#VALUE!")</f>
        <v>#VALUE!</v>
      </c>
    </row>
    <row r="6617" ht="15.75" customHeight="1">
      <c r="A6617" s="1" t="s">
        <v>1677</v>
      </c>
      <c r="B6617" s="1" t="s">
        <v>14640</v>
      </c>
      <c r="C6617" s="1" t="s">
        <v>14641</v>
      </c>
      <c r="D6617" s="1" t="s">
        <v>14190</v>
      </c>
      <c r="E6617" s="1" t="s">
        <v>13550</v>
      </c>
      <c r="F6617" s="1" t="str">
        <f>IFERROR(__xludf.DUMMYFUNCTION("GOOGLETRANSLATE(C6617,""fr"",""en"")"),"#VALUE!")</f>
        <v>#VALUE!</v>
      </c>
    </row>
    <row r="6618" ht="15.75" customHeight="1">
      <c r="A6618" s="1" t="s">
        <v>1694</v>
      </c>
      <c r="B6618" s="1" t="s">
        <v>14642</v>
      </c>
      <c r="C6618" s="1" t="s">
        <v>14643</v>
      </c>
      <c r="D6618" s="1" t="s">
        <v>14190</v>
      </c>
      <c r="E6618" s="1" t="s">
        <v>13550</v>
      </c>
      <c r="F6618" s="1" t="str">
        <f>IFERROR(__xludf.DUMMYFUNCTION("GOOGLETRANSLATE(C6618,""fr"",""en"")"),"#VALUE!")</f>
        <v>#VALUE!</v>
      </c>
    </row>
    <row r="6619" ht="15.75" customHeight="1">
      <c r="A6619" s="1" t="s">
        <v>1694</v>
      </c>
      <c r="B6619" s="1" t="s">
        <v>14644</v>
      </c>
      <c r="C6619" s="1" t="s">
        <v>14645</v>
      </c>
      <c r="D6619" s="1" t="s">
        <v>14190</v>
      </c>
      <c r="E6619" s="1" t="s">
        <v>13550</v>
      </c>
      <c r="F6619" s="1" t="str">
        <f>IFERROR(__xludf.DUMMYFUNCTION("GOOGLETRANSLATE(C6619,""fr"",""en"")"),"#VALUE!")</f>
        <v>#VALUE!</v>
      </c>
    </row>
    <row r="6620" ht="15.75" customHeight="1">
      <c r="A6620" s="1" t="s">
        <v>1694</v>
      </c>
      <c r="B6620" s="1" t="s">
        <v>14646</v>
      </c>
      <c r="C6620" s="1" t="s">
        <v>14647</v>
      </c>
      <c r="D6620" s="1" t="s">
        <v>14190</v>
      </c>
      <c r="E6620" s="1" t="s">
        <v>13550</v>
      </c>
      <c r="F6620" s="1" t="str">
        <f>IFERROR(__xludf.DUMMYFUNCTION("GOOGLETRANSLATE(C6620,""fr"",""en"")"),"#VALUE!")</f>
        <v>#VALUE!</v>
      </c>
    </row>
    <row r="6621" ht="15.75" customHeight="1">
      <c r="A6621" s="1" t="s">
        <v>1717</v>
      </c>
      <c r="B6621" s="1" t="s">
        <v>14648</v>
      </c>
      <c r="C6621" s="1" t="s">
        <v>14649</v>
      </c>
      <c r="D6621" s="1" t="s">
        <v>14190</v>
      </c>
      <c r="E6621" s="1" t="s">
        <v>13550</v>
      </c>
      <c r="F6621" s="1" t="str">
        <f>IFERROR(__xludf.DUMMYFUNCTION("GOOGLETRANSLATE(C6621,""fr"",""en"")"),"#VALUE!")</f>
        <v>#VALUE!</v>
      </c>
    </row>
    <row r="6622" ht="15.75" customHeight="1">
      <c r="A6622" s="1" t="s">
        <v>1747</v>
      </c>
      <c r="B6622" s="1" t="s">
        <v>14650</v>
      </c>
      <c r="C6622" s="1" t="s">
        <v>14651</v>
      </c>
      <c r="D6622" s="1" t="s">
        <v>14190</v>
      </c>
      <c r="E6622" s="1" t="s">
        <v>13550</v>
      </c>
      <c r="F6622" s="1" t="str">
        <f>IFERROR(__xludf.DUMMYFUNCTION("GOOGLETRANSLATE(C6622,""fr"",""en"")"),"#VALUE!")</f>
        <v>#VALUE!</v>
      </c>
    </row>
    <row r="6623" ht="15.75" customHeight="1">
      <c r="A6623" s="1" t="s">
        <v>1747</v>
      </c>
      <c r="B6623" s="1" t="s">
        <v>14652</v>
      </c>
      <c r="C6623" s="1" t="s">
        <v>14653</v>
      </c>
      <c r="D6623" s="1" t="s">
        <v>14190</v>
      </c>
      <c r="E6623" s="1" t="s">
        <v>13550</v>
      </c>
      <c r="F6623" s="1" t="str">
        <f>IFERROR(__xludf.DUMMYFUNCTION("GOOGLETRANSLATE(C6623,""fr"",""en"")"),"#VALUE!")</f>
        <v>#VALUE!</v>
      </c>
    </row>
    <row r="6624" ht="15.75" customHeight="1">
      <c r="A6624" s="1" t="s">
        <v>1750</v>
      </c>
      <c r="B6624" s="1" t="s">
        <v>14654</v>
      </c>
      <c r="C6624" s="1" t="s">
        <v>14655</v>
      </c>
      <c r="D6624" s="1" t="s">
        <v>14190</v>
      </c>
      <c r="E6624" s="1" t="s">
        <v>13550</v>
      </c>
      <c r="F6624" s="1" t="str">
        <f>IFERROR(__xludf.DUMMYFUNCTION("GOOGLETRANSLATE(C6624,""fr"",""en"")"),"#VALUE!")</f>
        <v>#VALUE!</v>
      </c>
    </row>
    <row r="6625" ht="15.75" customHeight="1">
      <c r="A6625" s="1" t="s">
        <v>1765</v>
      </c>
      <c r="B6625" s="1" t="s">
        <v>14656</v>
      </c>
      <c r="C6625" s="1" t="s">
        <v>14657</v>
      </c>
      <c r="D6625" s="1" t="s">
        <v>14190</v>
      </c>
      <c r="E6625" s="1" t="s">
        <v>13550</v>
      </c>
      <c r="F6625" s="1" t="str">
        <f>IFERROR(__xludf.DUMMYFUNCTION("GOOGLETRANSLATE(C6625,""fr"",""en"")"),"#VALUE!")</f>
        <v>#VALUE!</v>
      </c>
    </row>
    <row r="6626" ht="15.75" customHeight="1">
      <c r="A6626" s="1" t="s">
        <v>1765</v>
      </c>
      <c r="B6626" s="1" t="s">
        <v>14658</v>
      </c>
      <c r="C6626" s="1" t="s">
        <v>14659</v>
      </c>
      <c r="D6626" s="1" t="s">
        <v>14190</v>
      </c>
      <c r="E6626" s="1" t="s">
        <v>13550</v>
      </c>
      <c r="F6626" s="1" t="str">
        <f>IFERROR(__xludf.DUMMYFUNCTION("GOOGLETRANSLATE(C6626,""fr"",""en"")"),"#VALUE!")</f>
        <v>#VALUE!</v>
      </c>
    </row>
    <row r="6627" ht="15.75" customHeight="1">
      <c r="A6627" s="1" t="s">
        <v>1784</v>
      </c>
      <c r="B6627" s="1" t="s">
        <v>14660</v>
      </c>
      <c r="C6627" s="1" t="s">
        <v>14661</v>
      </c>
      <c r="D6627" s="1" t="s">
        <v>14190</v>
      </c>
      <c r="E6627" s="1" t="s">
        <v>13550</v>
      </c>
      <c r="F6627" s="1" t="str">
        <f>IFERROR(__xludf.DUMMYFUNCTION("GOOGLETRANSLATE(C6627,""fr"",""en"")"),"#VALUE!")</f>
        <v>#VALUE!</v>
      </c>
    </row>
    <row r="6628" ht="15.75" customHeight="1">
      <c r="A6628" s="1" t="s">
        <v>1784</v>
      </c>
      <c r="B6628" s="1" t="s">
        <v>14662</v>
      </c>
      <c r="C6628" s="1" t="s">
        <v>14663</v>
      </c>
      <c r="D6628" s="1" t="s">
        <v>14190</v>
      </c>
      <c r="E6628" s="1" t="s">
        <v>13550</v>
      </c>
      <c r="F6628" s="1" t="str">
        <f>IFERROR(__xludf.DUMMYFUNCTION("GOOGLETRANSLATE(C6628,""fr"",""en"")"),"#VALUE!")</f>
        <v>#VALUE!</v>
      </c>
    </row>
    <row r="6629" ht="15.75" customHeight="1">
      <c r="A6629" s="1" t="s">
        <v>1784</v>
      </c>
      <c r="B6629" s="1" t="s">
        <v>14664</v>
      </c>
      <c r="C6629" s="1" t="s">
        <v>14665</v>
      </c>
      <c r="D6629" s="1" t="s">
        <v>14190</v>
      </c>
      <c r="E6629" s="1" t="s">
        <v>13550</v>
      </c>
      <c r="F6629" s="1" t="str">
        <f>IFERROR(__xludf.DUMMYFUNCTION("GOOGLETRANSLATE(C6629,""fr"",""en"")"),"#VALUE!")</f>
        <v>#VALUE!</v>
      </c>
    </row>
    <row r="6630" ht="15.75" customHeight="1">
      <c r="A6630" s="1" t="s">
        <v>1784</v>
      </c>
      <c r="B6630" s="1" t="s">
        <v>14666</v>
      </c>
      <c r="C6630" s="1" t="s">
        <v>14667</v>
      </c>
      <c r="D6630" s="1" t="s">
        <v>14190</v>
      </c>
      <c r="E6630" s="1" t="s">
        <v>13550</v>
      </c>
      <c r="F6630" s="1" t="str">
        <f>IFERROR(__xludf.DUMMYFUNCTION("GOOGLETRANSLATE(C6630,""fr"",""en"")"),"#VALUE!")</f>
        <v>#VALUE!</v>
      </c>
    </row>
    <row r="6631" ht="15.75" customHeight="1">
      <c r="A6631" s="1" t="s">
        <v>1784</v>
      </c>
      <c r="B6631" s="1" t="s">
        <v>14668</v>
      </c>
      <c r="C6631" s="1" t="s">
        <v>14669</v>
      </c>
      <c r="D6631" s="1" t="s">
        <v>14190</v>
      </c>
      <c r="E6631" s="1" t="s">
        <v>13550</v>
      </c>
      <c r="F6631" s="1" t="str">
        <f>IFERROR(__xludf.DUMMYFUNCTION("GOOGLETRANSLATE(C6631,""fr"",""en"")"),"#VALUE!")</f>
        <v>#VALUE!</v>
      </c>
    </row>
    <row r="6632" ht="15.75" customHeight="1">
      <c r="A6632" s="1" t="s">
        <v>1784</v>
      </c>
      <c r="B6632" s="1" t="s">
        <v>14670</v>
      </c>
      <c r="C6632" s="1" t="s">
        <v>14671</v>
      </c>
      <c r="D6632" s="1" t="s">
        <v>14190</v>
      </c>
      <c r="E6632" s="1" t="s">
        <v>13550</v>
      </c>
      <c r="F6632" s="1" t="str">
        <f>IFERROR(__xludf.DUMMYFUNCTION("GOOGLETRANSLATE(C6632,""fr"",""en"")"),"#VALUE!")</f>
        <v>#VALUE!</v>
      </c>
    </row>
    <row r="6633" ht="15.75" customHeight="1">
      <c r="A6633" s="1" t="s">
        <v>1799</v>
      </c>
      <c r="B6633" s="1" t="s">
        <v>14672</v>
      </c>
      <c r="C6633" s="1" t="s">
        <v>14673</v>
      </c>
      <c r="D6633" s="1" t="s">
        <v>14190</v>
      </c>
      <c r="E6633" s="1" t="s">
        <v>13550</v>
      </c>
      <c r="F6633" s="1" t="str">
        <f>IFERROR(__xludf.DUMMYFUNCTION("GOOGLETRANSLATE(C6633,""fr"",""en"")"),"I am satisfied with the exchange and the insurance service as a whole. I hope to receive the green card quickly by mail and not have too many relationships with my insurer ;-)")</f>
        <v>I am satisfied with the exchange and the insurance service as a whole. I hope to receive the green card quickly by mail and not have too many relationships with my insurer ;-)</v>
      </c>
    </row>
    <row r="6634" ht="15.75" customHeight="1">
      <c r="A6634" s="1" t="s">
        <v>1806</v>
      </c>
      <c r="B6634" s="1" t="s">
        <v>14674</v>
      </c>
      <c r="C6634" s="1" t="s">
        <v>14675</v>
      </c>
      <c r="D6634" s="1" t="s">
        <v>14190</v>
      </c>
      <c r="E6634" s="1" t="s">
        <v>13550</v>
      </c>
      <c r="F6634" s="1" t="str">
        <f>IFERROR(__xludf.DUMMYFUNCTION("GOOGLETRANSLATE(C6634,""fr"",""en"")"),"Pleasant welcome
Takes into account the car bonus which makes a correct price
Remains to be seen for the qualities")</f>
        <v>Pleasant welcome
Takes into account the car bonus which makes a correct price
Remains to be seen for the qualities</v>
      </c>
    </row>
    <row r="6635" ht="15.75" customHeight="1">
      <c r="A6635" s="1" t="s">
        <v>1806</v>
      </c>
      <c r="B6635" s="1" t="s">
        <v>14676</v>
      </c>
      <c r="C6635" s="1" t="s">
        <v>14677</v>
      </c>
      <c r="D6635" s="1" t="s">
        <v>14190</v>
      </c>
      <c r="E6635" s="1" t="s">
        <v>13550</v>
      </c>
      <c r="F6635" s="1" t="str">
        <f>IFERROR(__xludf.DUMMYFUNCTION("GOOGLETRANSLATE(C6635,""fr"",""en"")"),"#VALUE!")</f>
        <v>#VALUE!</v>
      </c>
    </row>
    <row r="6636" ht="15.75" customHeight="1">
      <c r="A6636" s="1" t="s">
        <v>1806</v>
      </c>
      <c r="B6636" s="1" t="s">
        <v>14678</v>
      </c>
      <c r="C6636" s="1" t="s">
        <v>14679</v>
      </c>
      <c r="D6636" s="1" t="s">
        <v>14190</v>
      </c>
      <c r="E6636" s="1" t="s">
        <v>13550</v>
      </c>
      <c r="F6636" s="1" t="str">
        <f>IFERROR(__xludf.DUMMYFUNCTION("GOOGLETRANSLATE(C6636,""fr"",""en"")"),"#VALUE!")</f>
        <v>#VALUE!</v>
      </c>
    </row>
    <row r="6637" ht="15.75" customHeight="1">
      <c r="A6637" s="1" t="s">
        <v>6303</v>
      </c>
      <c r="B6637" s="1" t="s">
        <v>14680</v>
      </c>
      <c r="C6637" s="1" t="s">
        <v>14681</v>
      </c>
      <c r="D6637" s="1" t="s">
        <v>14190</v>
      </c>
      <c r="E6637" s="1" t="s">
        <v>13550</v>
      </c>
      <c r="F6637" s="1" t="str">
        <f>IFERROR(__xludf.DUMMYFUNCTION("GOOGLETRANSLATE(C6637,""fr"",""en"")"),"I made several simulation to obtain an advantageous price. I am therefore very satisfied with your services and your proposed price. In addition, your site is easy to use. thank you")</f>
        <v>I made several simulation to obtain an advantageous price. I am therefore very satisfied with your services and your proposed price. In addition, your site is easy to use. thank you</v>
      </c>
    </row>
    <row r="6638" ht="15.75" customHeight="1">
      <c r="A6638" s="1" t="s">
        <v>6303</v>
      </c>
      <c r="B6638" s="1" t="s">
        <v>14682</v>
      </c>
      <c r="C6638" s="1" t="s">
        <v>14683</v>
      </c>
      <c r="D6638" s="1" t="s">
        <v>14190</v>
      </c>
      <c r="E6638" s="1" t="s">
        <v>13550</v>
      </c>
      <c r="F6638" s="1" t="str">
        <f>IFERROR(__xludf.DUMMYFUNCTION("GOOGLETRANSLATE(C6638,""fr"",""en"")"),"#VALUE!")</f>
        <v>#VALUE!</v>
      </c>
    </row>
    <row r="6639" ht="15.75" customHeight="1">
      <c r="A6639" s="1" t="s">
        <v>1819</v>
      </c>
      <c r="B6639" s="1" t="s">
        <v>14684</v>
      </c>
      <c r="C6639" s="1" t="s">
        <v>14685</v>
      </c>
      <c r="D6639" s="1" t="s">
        <v>14190</v>
      </c>
      <c r="E6639" s="1" t="s">
        <v>13550</v>
      </c>
      <c r="F6639" s="1" t="str">
        <f>IFERROR(__xludf.DUMMYFUNCTION("GOOGLETRANSLATE(C6639,""fr"",""en"")"),"#VALUE!")</f>
        <v>#VALUE!</v>
      </c>
    </row>
    <row r="6640" ht="15.75" customHeight="1">
      <c r="A6640" s="1" t="s">
        <v>1847</v>
      </c>
      <c r="B6640" s="1" t="s">
        <v>14686</v>
      </c>
      <c r="C6640" s="1" t="s">
        <v>14687</v>
      </c>
      <c r="D6640" s="1" t="s">
        <v>14190</v>
      </c>
      <c r="E6640" s="1" t="s">
        <v>13550</v>
      </c>
      <c r="F6640" s="1" t="str">
        <f>IFERROR(__xludf.DUMMYFUNCTION("GOOGLETRANSLATE(C6640,""fr"",""en"")"),"#VALUE!")</f>
        <v>#VALUE!</v>
      </c>
    </row>
    <row r="6641" ht="15.75" customHeight="1">
      <c r="A6641" s="1" t="s">
        <v>1847</v>
      </c>
      <c r="B6641" s="1" t="s">
        <v>14688</v>
      </c>
      <c r="C6641" s="1" t="s">
        <v>14689</v>
      </c>
      <c r="D6641" s="1" t="s">
        <v>14190</v>
      </c>
      <c r="E6641" s="1" t="s">
        <v>13550</v>
      </c>
      <c r="F6641" s="1" t="str">
        <f>IFERROR(__xludf.DUMMYFUNCTION("GOOGLETRANSLATE(C6641,""fr"",""en"")"),"#VALUE!")</f>
        <v>#VALUE!</v>
      </c>
    </row>
    <row r="6642" ht="15.75" customHeight="1">
      <c r="A6642" s="1" t="s">
        <v>1847</v>
      </c>
      <c r="B6642" s="1" t="s">
        <v>14690</v>
      </c>
      <c r="C6642" s="1" t="s">
        <v>14691</v>
      </c>
      <c r="D6642" s="1" t="s">
        <v>14190</v>
      </c>
      <c r="E6642" s="1" t="s">
        <v>13550</v>
      </c>
      <c r="F6642" s="1" t="str">
        <f>IFERROR(__xludf.DUMMYFUNCTION("GOOGLETRANSLATE(C6642,""fr"",""en"")"),"#VALUE!")</f>
        <v>#VALUE!</v>
      </c>
    </row>
    <row r="6643" ht="15.75" customHeight="1">
      <c r="A6643" s="1" t="s">
        <v>1872</v>
      </c>
      <c r="B6643" s="1" t="s">
        <v>14692</v>
      </c>
      <c r="C6643" s="1" t="s">
        <v>14693</v>
      </c>
      <c r="D6643" s="1" t="s">
        <v>14190</v>
      </c>
      <c r="E6643" s="1" t="s">
        <v>13550</v>
      </c>
      <c r="F6643" s="1" t="str">
        <f>IFERROR(__xludf.DUMMYFUNCTION("GOOGLETRANSLATE(C6643,""fr"",""en"")"),"#VALUE!")</f>
        <v>#VALUE!</v>
      </c>
    </row>
    <row r="6644" ht="15.75" customHeight="1">
      <c r="A6644" s="1" t="s">
        <v>1887</v>
      </c>
      <c r="B6644" s="1" t="s">
        <v>14694</v>
      </c>
      <c r="C6644" s="1" t="s">
        <v>14695</v>
      </c>
      <c r="D6644" s="1" t="s">
        <v>14190</v>
      </c>
      <c r="E6644" s="1" t="s">
        <v>13550</v>
      </c>
      <c r="F6644" s="1" t="str">
        <f>IFERROR(__xludf.DUMMYFUNCTION("GOOGLETRANSLATE(C6644,""fr"",""en"")"),"#VALUE!")</f>
        <v>#VALUE!</v>
      </c>
    </row>
    <row r="6645" ht="15.75" customHeight="1">
      <c r="A6645" s="1" t="s">
        <v>1887</v>
      </c>
      <c r="B6645" s="1" t="s">
        <v>14696</v>
      </c>
      <c r="C6645" s="1" t="s">
        <v>14697</v>
      </c>
      <c r="D6645" s="1" t="s">
        <v>14190</v>
      </c>
      <c r="E6645" s="1" t="s">
        <v>13550</v>
      </c>
      <c r="F6645" s="1" t="str">
        <f>IFERROR(__xludf.DUMMYFUNCTION("GOOGLETRANSLATE(C6645,""fr"",""en"")"),"#VALUE!")</f>
        <v>#VALUE!</v>
      </c>
    </row>
    <row r="6646" ht="15.75" customHeight="1">
      <c r="A6646" s="1" t="s">
        <v>1898</v>
      </c>
      <c r="B6646" s="1" t="s">
        <v>14698</v>
      </c>
      <c r="C6646" s="1" t="s">
        <v>14699</v>
      </c>
      <c r="D6646" s="1" t="s">
        <v>14190</v>
      </c>
      <c r="E6646" s="1" t="s">
        <v>13550</v>
      </c>
      <c r="F6646" s="1" t="str">
        <f>IFERROR(__xludf.DUMMYFUNCTION("GOOGLETRANSLATE(C6646,""fr"",""en"")"),"#VALUE!")</f>
        <v>#VALUE!</v>
      </c>
    </row>
    <row r="6647" ht="15.75" customHeight="1">
      <c r="A6647" s="1" t="s">
        <v>1915</v>
      </c>
      <c r="B6647" s="1" t="s">
        <v>14700</v>
      </c>
      <c r="C6647" s="1" t="s">
        <v>14701</v>
      </c>
      <c r="D6647" s="1" t="s">
        <v>14190</v>
      </c>
      <c r="E6647" s="1" t="s">
        <v>13550</v>
      </c>
      <c r="F6647" s="1" t="str">
        <f>IFERROR(__xludf.DUMMYFUNCTION("GOOGLETRANSLATE(C6647,""fr"",""en"")"),"#VALUE!")</f>
        <v>#VALUE!</v>
      </c>
    </row>
    <row r="6648" ht="15.75" customHeight="1">
      <c r="A6648" s="1" t="s">
        <v>1915</v>
      </c>
      <c r="B6648" s="1" t="s">
        <v>14702</v>
      </c>
      <c r="C6648" s="1" t="s">
        <v>14703</v>
      </c>
      <c r="D6648" s="1" t="s">
        <v>14190</v>
      </c>
      <c r="E6648" s="1" t="s">
        <v>13550</v>
      </c>
      <c r="F6648" s="1" t="str">
        <f>IFERROR(__xludf.DUMMYFUNCTION("GOOGLETRANSLATE(C6648,""fr"",""en"")"),"#VALUE!")</f>
        <v>#VALUE!</v>
      </c>
    </row>
    <row r="6649" ht="15.75" customHeight="1">
      <c r="A6649" s="1" t="s">
        <v>1935</v>
      </c>
      <c r="B6649" s="1" t="s">
        <v>14704</v>
      </c>
      <c r="C6649" s="1" t="s">
        <v>14705</v>
      </c>
      <c r="D6649" s="1" t="s">
        <v>14190</v>
      </c>
      <c r="E6649" s="1" t="s">
        <v>13550</v>
      </c>
      <c r="F6649" s="1" t="str">
        <f>IFERROR(__xludf.DUMMYFUNCTION("GOOGLETRANSLATE(C6649,""fr"",""en"")"),"#VALUE!")</f>
        <v>#VALUE!</v>
      </c>
    </row>
    <row r="6650" ht="15.75" customHeight="1">
      <c r="A6650" s="1" t="s">
        <v>1935</v>
      </c>
      <c r="B6650" s="1" t="s">
        <v>14706</v>
      </c>
      <c r="C6650" s="1" t="s">
        <v>14707</v>
      </c>
      <c r="D6650" s="1" t="s">
        <v>14190</v>
      </c>
      <c r="E6650" s="1" t="s">
        <v>13550</v>
      </c>
      <c r="F6650" s="1" t="str">
        <f>IFERROR(__xludf.DUMMYFUNCTION("GOOGLETRANSLATE(C6650,""fr"",""en"")"),"#VALUE!")</f>
        <v>#VALUE!</v>
      </c>
    </row>
    <row r="6651" ht="15.75" customHeight="1">
      <c r="A6651" s="1" t="s">
        <v>1946</v>
      </c>
      <c r="B6651" s="1" t="s">
        <v>14708</v>
      </c>
      <c r="C6651" s="1" t="s">
        <v>14709</v>
      </c>
      <c r="D6651" s="1" t="s">
        <v>14190</v>
      </c>
      <c r="E6651" s="1" t="s">
        <v>13550</v>
      </c>
      <c r="F6651" s="1" t="str">
        <f>IFERROR(__xludf.DUMMYFUNCTION("GOOGLETRANSLATE(C6651,""fr"",""en"")"),"It's good, cheap, fast by internet. I recommend my eyes closed. Paper send by email to ensure his two wheel almost instantly ...")</f>
        <v>It's good, cheap, fast by internet. I recommend my eyes closed. Paper send by email to ensure his two wheel almost instantly ...</v>
      </c>
    </row>
    <row r="6652" ht="15.75" customHeight="1">
      <c r="A6652" s="1" t="s">
        <v>1946</v>
      </c>
      <c r="B6652" s="1" t="s">
        <v>14710</v>
      </c>
      <c r="C6652" s="1" t="s">
        <v>14711</v>
      </c>
      <c r="D6652" s="1" t="s">
        <v>14190</v>
      </c>
      <c r="E6652" s="1" t="s">
        <v>13550</v>
      </c>
      <c r="F6652" s="1" t="str">
        <f>IFERROR(__xludf.DUMMYFUNCTION("GOOGLETRANSLATE(C6652,""fr"",""en"")"),"#VALUE!")</f>
        <v>#VALUE!</v>
      </c>
    </row>
    <row r="6653" ht="15.75" customHeight="1">
      <c r="A6653" s="1" t="s">
        <v>1967</v>
      </c>
      <c r="B6653" s="1" t="s">
        <v>14712</v>
      </c>
      <c r="C6653" s="1" t="s">
        <v>14713</v>
      </c>
      <c r="D6653" s="1" t="s">
        <v>14190</v>
      </c>
      <c r="E6653" s="1" t="s">
        <v>13550</v>
      </c>
      <c r="F6653" s="1" t="str">
        <f>IFERROR(__xludf.DUMMYFUNCTION("GOOGLETRANSLATE(C6653,""fr"",""en"")"),"#VALUE!")</f>
        <v>#VALUE!</v>
      </c>
    </row>
    <row r="6654" ht="15.75" customHeight="1">
      <c r="A6654" s="1" t="s">
        <v>1967</v>
      </c>
      <c r="B6654" s="1" t="s">
        <v>14714</v>
      </c>
      <c r="C6654" s="1" t="s">
        <v>14715</v>
      </c>
      <c r="D6654" s="1" t="s">
        <v>14190</v>
      </c>
      <c r="E6654" s="1" t="s">
        <v>13550</v>
      </c>
      <c r="F6654" s="1" t="str">
        <f>IFERROR(__xludf.DUMMYFUNCTION("GOOGLETRANSLATE(C6654,""fr"",""en"")"),"#VALUE!")</f>
        <v>#VALUE!</v>
      </c>
    </row>
    <row r="6655" ht="15.75" customHeight="1">
      <c r="A6655" s="1" t="s">
        <v>1984</v>
      </c>
      <c r="B6655" s="1" t="s">
        <v>14716</v>
      </c>
      <c r="C6655" s="1" t="s">
        <v>14717</v>
      </c>
      <c r="D6655" s="1" t="s">
        <v>14190</v>
      </c>
      <c r="E6655" s="1" t="s">
        <v>13550</v>
      </c>
      <c r="F6655" s="1" t="str">
        <f>IFERROR(__xludf.DUMMYFUNCTION("GOOGLETRANSLATE(C6655,""fr"",""en"")"),"#VALUE!")</f>
        <v>#VALUE!</v>
      </c>
    </row>
    <row r="6656" ht="15.75" customHeight="1">
      <c r="A6656" s="1" t="s">
        <v>1984</v>
      </c>
      <c r="B6656" s="1" t="s">
        <v>14718</v>
      </c>
      <c r="C6656" s="1" t="s">
        <v>14719</v>
      </c>
      <c r="D6656" s="1" t="s">
        <v>14190</v>
      </c>
      <c r="E6656" s="1" t="s">
        <v>13550</v>
      </c>
      <c r="F6656" s="1" t="str">
        <f>IFERROR(__xludf.DUMMYFUNCTION("GOOGLETRANSLATE(C6656,""fr"",""en"")"),"#VALUE!")</f>
        <v>#VALUE!</v>
      </c>
    </row>
    <row r="6657" ht="15.75" customHeight="1">
      <c r="A6657" s="1" t="s">
        <v>1999</v>
      </c>
      <c r="B6657" s="1" t="s">
        <v>14720</v>
      </c>
      <c r="C6657" s="1" t="s">
        <v>14721</v>
      </c>
      <c r="D6657" s="1" t="s">
        <v>14190</v>
      </c>
      <c r="E6657" s="1" t="s">
        <v>13550</v>
      </c>
      <c r="F6657" s="1" t="str">
        <f>IFERROR(__xludf.DUMMYFUNCTION("GOOGLETRANSLATE(C6657,""fr"",""en"")"),"#VALUE!")</f>
        <v>#VALUE!</v>
      </c>
    </row>
    <row r="6658" ht="15.75" customHeight="1">
      <c r="A6658" s="1" t="s">
        <v>1999</v>
      </c>
      <c r="B6658" s="1" t="s">
        <v>14722</v>
      </c>
      <c r="C6658" s="1" t="s">
        <v>14723</v>
      </c>
      <c r="D6658" s="1" t="s">
        <v>14190</v>
      </c>
      <c r="E6658" s="1" t="s">
        <v>13550</v>
      </c>
      <c r="F6658" s="1" t="str">
        <f>IFERROR(__xludf.DUMMYFUNCTION("GOOGLETRANSLATE(C6658,""fr"",""en"")"),"#VALUE!")</f>
        <v>#VALUE!</v>
      </c>
    </row>
    <row r="6659" ht="15.75" customHeight="1">
      <c r="A6659" s="1" t="s">
        <v>2014</v>
      </c>
      <c r="B6659" s="1" t="s">
        <v>14724</v>
      </c>
      <c r="C6659" s="1" t="s">
        <v>14725</v>
      </c>
      <c r="D6659" s="1" t="s">
        <v>14190</v>
      </c>
      <c r="E6659" s="1" t="s">
        <v>13550</v>
      </c>
      <c r="F6659" s="1" t="str">
        <f>IFERROR(__xludf.DUMMYFUNCTION("GOOGLETRANSLATE(C6659,""fr"",""en"")"),"#VALUE!")</f>
        <v>#VALUE!</v>
      </c>
    </row>
    <row r="6660" ht="15.75" customHeight="1">
      <c r="A6660" s="1" t="s">
        <v>2019</v>
      </c>
      <c r="B6660" s="1" t="s">
        <v>14726</v>
      </c>
      <c r="C6660" s="1" t="s">
        <v>14727</v>
      </c>
      <c r="D6660" s="1" t="s">
        <v>14190</v>
      </c>
      <c r="E6660" s="1" t="s">
        <v>13550</v>
      </c>
      <c r="F6660" s="1" t="str">
        <f>IFERROR(__xludf.DUMMYFUNCTION("GOOGLETRANSLATE(C6660,""fr"",""en"")"),"#VALUE!")</f>
        <v>#VALUE!</v>
      </c>
    </row>
    <row r="6661" ht="15.75" customHeight="1">
      <c r="A6661" s="1" t="s">
        <v>2019</v>
      </c>
      <c r="B6661" s="1" t="s">
        <v>14728</v>
      </c>
      <c r="C6661" s="1" t="s">
        <v>14729</v>
      </c>
      <c r="D6661" s="1" t="s">
        <v>14190</v>
      </c>
      <c r="E6661" s="1" t="s">
        <v>13550</v>
      </c>
      <c r="F6661" s="1" t="str">
        <f>IFERROR(__xludf.DUMMYFUNCTION("GOOGLETRANSLATE(C6661,""fr"",""en"")"),"#VALUE!")</f>
        <v>#VALUE!</v>
      </c>
    </row>
    <row r="6662" ht="15.75" customHeight="1">
      <c r="A6662" s="1" t="s">
        <v>2043</v>
      </c>
      <c r="B6662" s="1" t="s">
        <v>14730</v>
      </c>
      <c r="C6662" s="1" t="s">
        <v>14731</v>
      </c>
      <c r="D6662" s="1" t="s">
        <v>14190</v>
      </c>
      <c r="E6662" s="1" t="s">
        <v>13550</v>
      </c>
      <c r="F6662" s="1" t="str">
        <f>IFERROR(__xludf.DUMMYFUNCTION("GOOGLETRANSLATE(C6662,""fr"",""en"")"),"#VALUE!")</f>
        <v>#VALUE!</v>
      </c>
    </row>
    <row r="6663" ht="15.75" customHeight="1">
      <c r="A6663" s="1" t="s">
        <v>2058</v>
      </c>
      <c r="B6663" s="1" t="s">
        <v>14732</v>
      </c>
      <c r="C6663" s="1" t="s">
        <v>14733</v>
      </c>
      <c r="D6663" s="1" t="s">
        <v>14190</v>
      </c>
      <c r="E6663" s="1" t="s">
        <v>13550</v>
      </c>
      <c r="F6663" s="1" t="str">
        <f>IFERROR(__xludf.DUMMYFUNCTION("GOOGLETRANSLATE(C6663,""fr"",""en"")"),"#VALUE!")</f>
        <v>#VALUE!</v>
      </c>
    </row>
    <row r="6664" ht="15.75" customHeight="1">
      <c r="A6664" s="1" t="s">
        <v>2058</v>
      </c>
      <c r="B6664" s="1" t="s">
        <v>14734</v>
      </c>
      <c r="C6664" s="1" t="s">
        <v>14735</v>
      </c>
      <c r="D6664" s="1" t="s">
        <v>14190</v>
      </c>
      <c r="E6664" s="1" t="s">
        <v>13550</v>
      </c>
      <c r="F6664" s="1" t="str">
        <f>IFERROR(__xludf.DUMMYFUNCTION("GOOGLETRANSLATE(C6664,""fr"",""en"")"),"#VALUE!")</f>
        <v>#VALUE!</v>
      </c>
    </row>
    <row r="6665" ht="15.75" customHeight="1">
      <c r="A6665" s="1" t="s">
        <v>2077</v>
      </c>
      <c r="B6665" s="1" t="s">
        <v>14736</v>
      </c>
      <c r="C6665" s="1" t="s">
        <v>14737</v>
      </c>
      <c r="D6665" s="1" t="s">
        <v>14190</v>
      </c>
      <c r="E6665" s="1" t="s">
        <v>13550</v>
      </c>
      <c r="F6665" s="1" t="str">
        <f>IFERROR(__xludf.DUMMYFUNCTION("GOOGLETRANSLATE(C6665,""fr"",""en"")"),"#VALUE!")</f>
        <v>#VALUE!</v>
      </c>
    </row>
    <row r="6666" ht="15.75" customHeight="1">
      <c r="A6666" s="1" t="s">
        <v>2077</v>
      </c>
      <c r="B6666" s="1" t="s">
        <v>14738</v>
      </c>
      <c r="C6666" s="1" t="s">
        <v>14739</v>
      </c>
      <c r="D6666" s="1" t="s">
        <v>14190</v>
      </c>
      <c r="E6666" s="1" t="s">
        <v>13550</v>
      </c>
      <c r="F6666" s="1" t="str">
        <f>IFERROR(__xludf.DUMMYFUNCTION("GOOGLETRANSLATE(C6666,""fr"",""en"")"),"#VALUE!")</f>
        <v>#VALUE!</v>
      </c>
    </row>
    <row r="6667" ht="15.75" customHeight="1">
      <c r="A6667" s="1" t="s">
        <v>2077</v>
      </c>
      <c r="B6667" s="1" t="s">
        <v>14740</v>
      </c>
      <c r="C6667" s="1" t="s">
        <v>14741</v>
      </c>
      <c r="D6667" s="1" t="s">
        <v>14190</v>
      </c>
      <c r="E6667" s="1" t="s">
        <v>13550</v>
      </c>
      <c r="F6667" s="1" t="str">
        <f>IFERROR(__xludf.DUMMYFUNCTION("GOOGLETRANSLATE(C6667,""fr"",""en"")"),"I am very satisfied with service and thank you for your telephonic welcome which was effective and which responded souls.
I wish to continue my insurance contract.")</f>
        <v>I am very satisfied with service and thank you for your telephonic welcome which was effective and which responded souls.
I wish to continue my insurance contract.</v>
      </c>
    </row>
    <row r="6668" ht="15.75" customHeight="1">
      <c r="A6668" s="1" t="s">
        <v>2086</v>
      </c>
      <c r="B6668" s="1" t="s">
        <v>14742</v>
      </c>
      <c r="C6668" s="1" t="s">
        <v>14743</v>
      </c>
      <c r="D6668" s="1" t="s">
        <v>14190</v>
      </c>
      <c r="E6668" s="1" t="s">
        <v>13550</v>
      </c>
      <c r="F6668" s="1" t="str">
        <f>IFERROR(__xludf.DUMMYFUNCTION("GOOGLETRANSLATE(C6668,""fr"",""en"")"),"#VALUE!")</f>
        <v>#VALUE!</v>
      </c>
    </row>
    <row r="6669" ht="15.75" customHeight="1">
      <c r="A6669" s="1" t="s">
        <v>2093</v>
      </c>
      <c r="B6669" s="1" t="s">
        <v>14744</v>
      </c>
      <c r="C6669" s="1" t="s">
        <v>14745</v>
      </c>
      <c r="D6669" s="1" t="s">
        <v>14190</v>
      </c>
      <c r="E6669" s="1" t="s">
        <v>13550</v>
      </c>
      <c r="F6669" s="1" t="str">
        <f>IFERROR(__xludf.DUMMYFUNCTION("GOOGLETRANSLATE(C6669,""fr"",""en"")"),"#VALUE!")</f>
        <v>#VALUE!</v>
      </c>
    </row>
    <row r="6670" ht="15.75" customHeight="1">
      <c r="A6670" s="1" t="s">
        <v>2093</v>
      </c>
      <c r="B6670" s="1" t="s">
        <v>14746</v>
      </c>
      <c r="C6670" s="1" t="s">
        <v>14747</v>
      </c>
      <c r="D6670" s="1" t="s">
        <v>14190</v>
      </c>
      <c r="E6670" s="1" t="s">
        <v>13550</v>
      </c>
      <c r="F6670" s="1" t="str">
        <f>IFERROR(__xludf.DUMMYFUNCTION("GOOGLETRANSLATE(C6670,""fr"",""en"")"),"#VALUE!")</f>
        <v>#VALUE!</v>
      </c>
    </row>
    <row r="6671" ht="15.75" customHeight="1">
      <c r="A6671" s="1" t="s">
        <v>2093</v>
      </c>
      <c r="B6671" s="1" t="s">
        <v>14748</v>
      </c>
      <c r="C6671" s="1" t="s">
        <v>14749</v>
      </c>
      <c r="D6671" s="1" t="s">
        <v>14190</v>
      </c>
      <c r="E6671" s="1" t="s">
        <v>13550</v>
      </c>
      <c r="F6671" s="1" t="str">
        <f>IFERROR(__xludf.DUMMYFUNCTION("GOOGLETRANSLATE(C6671,""fr"",""en"")"),"#VALUE!")</f>
        <v>#VALUE!</v>
      </c>
    </row>
    <row r="6672" ht="15.75" customHeight="1">
      <c r="A6672" s="1" t="s">
        <v>2104</v>
      </c>
      <c r="B6672" s="1" t="s">
        <v>14750</v>
      </c>
      <c r="C6672" s="1" t="s">
        <v>14751</v>
      </c>
      <c r="D6672" s="1" t="s">
        <v>14190</v>
      </c>
      <c r="E6672" s="1" t="s">
        <v>13550</v>
      </c>
      <c r="F6672" s="1" t="str">
        <f>IFERROR(__xludf.DUMMYFUNCTION("GOOGLETRANSLATE(C6672,""fr"",""en"")"),"#VALUE!")</f>
        <v>#VALUE!</v>
      </c>
    </row>
    <row r="6673" ht="15.75" customHeight="1">
      <c r="A6673" s="1" t="s">
        <v>2104</v>
      </c>
      <c r="B6673" s="1" t="s">
        <v>14752</v>
      </c>
      <c r="C6673" s="1" t="s">
        <v>14753</v>
      </c>
      <c r="D6673" s="1" t="s">
        <v>14190</v>
      </c>
      <c r="E6673" s="1" t="s">
        <v>13550</v>
      </c>
      <c r="F6673" s="1" t="str">
        <f>IFERROR(__xludf.DUMMYFUNCTION("GOOGLETRANSLATE(C6673,""fr"",""en"")"),"#VALUE!")</f>
        <v>#VALUE!</v>
      </c>
    </row>
    <row r="6674" ht="15.75" customHeight="1">
      <c r="A6674" s="1" t="s">
        <v>2104</v>
      </c>
      <c r="B6674" s="1" t="s">
        <v>14754</v>
      </c>
      <c r="C6674" s="1" t="s">
        <v>14755</v>
      </c>
      <c r="D6674" s="1" t="s">
        <v>14190</v>
      </c>
      <c r="E6674" s="1" t="s">
        <v>13550</v>
      </c>
      <c r="F6674" s="1" t="str">
        <f>IFERROR(__xludf.DUMMYFUNCTION("GOOGLETRANSLATE(C6674,""fr"",""en"")"),"#VALUE!")</f>
        <v>#VALUE!</v>
      </c>
    </row>
    <row r="6675" ht="15.75" customHeight="1">
      <c r="A6675" s="1" t="s">
        <v>2104</v>
      </c>
      <c r="B6675" s="1" t="s">
        <v>14756</v>
      </c>
      <c r="C6675" s="1" t="s">
        <v>14757</v>
      </c>
      <c r="D6675" s="1" t="s">
        <v>14190</v>
      </c>
      <c r="E6675" s="1" t="s">
        <v>13550</v>
      </c>
      <c r="F6675" s="1" t="str">
        <f>IFERROR(__xludf.DUMMYFUNCTION("GOOGLETRANSLATE(C6675,""fr"",""en"")"),"#VALUE!")</f>
        <v>#VALUE!</v>
      </c>
    </row>
    <row r="6676" ht="15.75" customHeight="1">
      <c r="A6676" s="1" t="s">
        <v>2115</v>
      </c>
      <c r="B6676" s="1" t="s">
        <v>14758</v>
      </c>
      <c r="C6676" s="1" t="s">
        <v>14759</v>
      </c>
      <c r="D6676" s="1" t="s">
        <v>14190</v>
      </c>
      <c r="E6676" s="1" t="s">
        <v>13550</v>
      </c>
      <c r="F6676" s="1" t="str">
        <f>IFERROR(__xludf.DUMMYFUNCTION("GOOGLETRANSLATE(C6676,""fr"",""en"")"),"#VALUE!")</f>
        <v>#VALUE!</v>
      </c>
    </row>
    <row r="6677" ht="15.75" customHeight="1">
      <c r="A6677" s="1" t="s">
        <v>2115</v>
      </c>
      <c r="B6677" s="1" t="s">
        <v>14760</v>
      </c>
      <c r="C6677" s="1" t="s">
        <v>14761</v>
      </c>
      <c r="D6677" s="1" t="s">
        <v>14190</v>
      </c>
      <c r="E6677" s="1" t="s">
        <v>13550</v>
      </c>
      <c r="F6677" s="1" t="str">
        <f>IFERROR(__xludf.DUMMYFUNCTION("GOOGLETRANSLATE(C6677,""fr"",""en"")"),"#VALUE!")</f>
        <v>#VALUE!</v>
      </c>
    </row>
    <row r="6678" ht="15.75" customHeight="1">
      <c r="A6678" s="1" t="s">
        <v>2115</v>
      </c>
      <c r="B6678" s="1" t="s">
        <v>14762</v>
      </c>
      <c r="C6678" s="1" t="s">
        <v>14763</v>
      </c>
      <c r="D6678" s="1" t="s">
        <v>14190</v>
      </c>
      <c r="E6678" s="1" t="s">
        <v>13550</v>
      </c>
      <c r="F6678" s="1" t="str">
        <f>IFERROR(__xludf.DUMMYFUNCTION("GOOGLETRANSLATE(C6678,""fr"",""en"")"),"#VALUE!")</f>
        <v>#VALUE!</v>
      </c>
    </row>
    <row r="6679" ht="15.75" customHeight="1">
      <c r="A6679" s="1" t="s">
        <v>2115</v>
      </c>
      <c r="B6679" s="1" t="s">
        <v>14764</v>
      </c>
      <c r="C6679" s="1" t="s">
        <v>14765</v>
      </c>
      <c r="D6679" s="1" t="s">
        <v>14190</v>
      </c>
      <c r="E6679" s="1" t="s">
        <v>13550</v>
      </c>
      <c r="F6679" s="1" t="str">
        <f>IFERROR(__xludf.DUMMYFUNCTION("GOOGLETRANSLATE(C6679,""fr"",""en"")"),"#VALUE!")</f>
        <v>#VALUE!</v>
      </c>
    </row>
    <row r="6680" ht="15.75" customHeight="1">
      <c r="A6680" s="1" t="s">
        <v>2132</v>
      </c>
      <c r="B6680" s="1" t="s">
        <v>14766</v>
      </c>
      <c r="C6680" s="1" t="s">
        <v>14767</v>
      </c>
      <c r="D6680" s="1" t="s">
        <v>14190</v>
      </c>
      <c r="E6680" s="1" t="s">
        <v>13550</v>
      </c>
      <c r="F6680" s="1" t="str">
        <f>IFERROR(__xludf.DUMMYFUNCTION("GOOGLETRANSLATE(C6680,""fr"",""en"")"),"#VALUE!")</f>
        <v>#VALUE!</v>
      </c>
    </row>
    <row r="6681" ht="15.75" customHeight="1">
      <c r="A6681" s="1" t="s">
        <v>2162</v>
      </c>
      <c r="B6681" s="1" t="s">
        <v>14768</v>
      </c>
      <c r="C6681" s="1" t="s">
        <v>14769</v>
      </c>
      <c r="D6681" s="1" t="s">
        <v>14190</v>
      </c>
      <c r="E6681" s="1" t="s">
        <v>13550</v>
      </c>
      <c r="F6681" s="1" t="str">
        <f>IFERROR(__xludf.DUMMYFUNCTION("GOOGLETRANSLATE(C6681,""fr"",""en"")"),"#VALUE!")</f>
        <v>#VALUE!</v>
      </c>
    </row>
    <row r="6682" ht="15.75" customHeight="1">
      <c r="A6682" s="1" t="s">
        <v>2162</v>
      </c>
      <c r="B6682" s="1" t="s">
        <v>14770</v>
      </c>
      <c r="C6682" s="1" t="s">
        <v>14771</v>
      </c>
      <c r="D6682" s="1" t="s">
        <v>14190</v>
      </c>
      <c r="E6682" s="1" t="s">
        <v>13550</v>
      </c>
      <c r="F6682" s="1" t="str">
        <f>IFERROR(__xludf.DUMMYFUNCTION("GOOGLETRANSLATE(C6682,""fr"",""en"")"),"#VALUE!")</f>
        <v>#VALUE!</v>
      </c>
    </row>
    <row r="6683" ht="15.75" customHeight="1">
      <c r="A6683" s="1" t="s">
        <v>6580</v>
      </c>
      <c r="B6683" s="1" t="s">
        <v>14772</v>
      </c>
      <c r="C6683" s="1" t="s">
        <v>14773</v>
      </c>
      <c r="D6683" s="1" t="s">
        <v>14190</v>
      </c>
      <c r="E6683" s="1" t="s">
        <v>13550</v>
      </c>
      <c r="F6683" s="1" t="str">
        <f>IFERROR(__xludf.DUMMYFUNCTION("GOOGLETRANSLATE(C6683,""fr"",""en"")"),"#VALUE!")</f>
        <v>#VALUE!</v>
      </c>
    </row>
    <row r="6684" ht="15.75" customHeight="1">
      <c r="A6684" s="1" t="s">
        <v>2189</v>
      </c>
      <c r="B6684" s="1" t="s">
        <v>14774</v>
      </c>
      <c r="C6684" s="1" t="s">
        <v>14775</v>
      </c>
      <c r="D6684" s="1" t="s">
        <v>14190</v>
      </c>
      <c r="E6684" s="1" t="s">
        <v>13550</v>
      </c>
      <c r="F6684" s="1" t="str">
        <f>IFERROR(__xludf.DUMMYFUNCTION("GOOGLETRANSLATE(C6684,""fr"",""en"")"),"#VALUE!")</f>
        <v>#VALUE!</v>
      </c>
    </row>
    <row r="6685" ht="15.75" customHeight="1">
      <c r="A6685" s="1" t="s">
        <v>2189</v>
      </c>
      <c r="B6685" s="1" t="s">
        <v>14776</v>
      </c>
      <c r="C6685" s="1" t="s">
        <v>14777</v>
      </c>
      <c r="D6685" s="1" t="s">
        <v>14190</v>
      </c>
      <c r="E6685" s="1" t="s">
        <v>13550</v>
      </c>
      <c r="F6685" s="1" t="str">
        <f>IFERROR(__xludf.DUMMYFUNCTION("GOOGLETRANSLATE(C6685,""fr"",""en"")"),"#VALUE!")</f>
        <v>#VALUE!</v>
      </c>
    </row>
    <row r="6686" ht="15.75" customHeight="1">
      <c r="A6686" s="1" t="s">
        <v>2189</v>
      </c>
      <c r="B6686" s="1" t="s">
        <v>14778</v>
      </c>
      <c r="C6686" s="1" t="s">
        <v>14779</v>
      </c>
      <c r="D6686" s="1" t="s">
        <v>14190</v>
      </c>
      <c r="E6686" s="1" t="s">
        <v>13550</v>
      </c>
      <c r="F6686" s="1" t="str">
        <f>IFERROR(__xludf.DUMMYFUNCTION("GOOGLETRANSLATE(C6686,""fr"",""en"")"),"#VALUE!")</f>
        <v>#VALUE!</v>
      </c>
    </row>
    <row r="6687" ht="15.75" customHeight="1">
      <c r="A6687" s="1" t="s">
        <v>2189</v>
      </c>
      <c r="B6687" s="1" t="s">
        <v>14780</v>
      </c>
      <c r="C6687" s="1" t="s">
        <v>14781</v>
      </c>
      <c r="D6687" s="1" t="s">
        <v>14190</v>
      </c>
      <c r="E6687" s="1" t="s">
        <v>13550</v>
      </c>
      <c r="F6687" s="1" t="str">
        <f>IFERROR(__xludf.DUMMYFUNCTION("GOOGLETRANSLATE(C6687,""fr"",""en"")"),"#VALUE!")</f>
        <v>#VALUE!</v>
      </c>
    </row>
    <row r="6688" ht="15.75" customHeight="1">
      <c r="A6688" s="1" t="s">
        <v>2196</v>
      </c>
      <c r="B6688" s="1" t="s">
        <v>14782</v>
      </c>
      <c r="C6688" s="1" t="s">
        <v>14783</v>
      </c>
      <c r="D6688" s="1" t="s">
        <v>14190</v>
      </c>
      <c r="E6688" s="1" t="s">
        <v>13550</v>
      </c>
      <c r="F6688" s="1" t="str">
        <f>IFERROR(__xludf.DUMMYFUNCTION("GOOGLETRANSLATE(C6688,""fr"",""en"")"),"#VALUE!")</f>
        <v>#VALUE!</v>
      </c>
    </row>
    <row r="6689" ht="15.75" customHeight="1">
      <c r="A6689" s="1" t="s">
        <v>2196</v>
      </c>
      <c r="B6689" s="1" t="s">
        <v>14784</v>
      </c>
      <c r="C6689" s="1" t="s">
        <v>14785</v>
      </c>
      <c r="D6689" s="1" t="s">
        <v>14190</v>
      </c>
      <c r="E6689" s="1" t="s">
        <v>13550</v>
      </c>
      <c r="F6689" s="1" t="str">
        <f>IFERROR(__xludf.DUMMYFUNCTION("GOOGLETRANSLATE(C6689,""fr"",""en"")"),"#VALUE!")</f>
        <v>#VALUE!</v>
      </c>
    </row>
    <row r="6690" ht="15.75" customHeight="1">
      <c r="A6690" s="1" t="s">
        <v>2196</v>
      </c>
      <c r="B6690" s="1" t="s">
        <v>14786</v>
      </c>
      <c r="C6690" s="1" t="s">
        <v>14787</v>
      </c>
      <c r="D6690" s="1" t="s">
        <v>14190</v>
      </c>
      <c r="E6690" s="1" t="s">
        <v>13550</v>
      </c>
      <c r="F6690" s="1" t="str">
        <f>IFERROR(__xludf.DUMMYFUNCTION("GOOGLETRANSLATE(C6690,""fr"",""en"")"),"#VALUE!")</f>
        <v>#VALUE!</v>
      </c>
    </row>
    <row r="6691" ht="15.75" customHeight="1">
      <c r="A6691" s="1" t="s">
        <v>2203</v>
      </c>
      <c r="B6691" s="1" t="s">
        <v>14788</v>
      </c>
      <c r="C6691" s="1" t="s">
        <v>14789</v>
      </c>
      <c r="D6691" s="1" t="s">
        <v>14190</v>
      </c>
      <c r="E6691" s="1" t="s">
        <v>13550</v>
      </c>
      <c r="F6691" s="1" t="str">
        <f>IFERROR(__xludf.DUMMYFUNCTION("GOOGLETRANSLATE(C6691,""fr"",""en"")"),"#VALUE!")</f>
        <v>#VALUE!</v>
      </c>
    </row>
    <row r="6692" ht="15.75" customHeight="1">
      <c r="A6692" s="1" t="s">
        <v>2208</v>
      </c>
      <c r="B6692" s="1" t="s">
        <v>14790</v>
      </c>
      <c r="C6692" s="1" t="s">
        <v>14791</v>
      </c>
      <c r="D6692" s="1" t="s">
        <v>14190</v>
      </c>
      <c r="E6692" s="1" t="s">
        <v>13550</v>
      </c>
      <c r="F6692" s="1" t="str">
        <f>IFERROR(__xludf.DUMMYFUNCTION("GOOGLETRANSLATE(C6692,""fr"",""en"")"),"#VALUE!")</f>
        <v>#VALUE!</v>
      </c>
    </row>
    <row r="6693" ht="15.75" customHeight="1">
      <c r="A6693" s="1" t="s">
        <v>2208</v>
      </c>
      <c r="B6693" s="1" t="s">
        <v>14792</v>
      </c>
      <c r="C6693" s="1" t="s">
        <v>14793</v>
      </c>
      <c r="D6693" s="1" t="s">
        <v>14190</v>
      </c>
      <c r="E6693" s="1" t="s">
        <v>13550</v>
      </c>
      <c r="F6693" s="1" t="str">
        <f>IFERROR(__xludf.DUMMYFUNCTION("GOOGLETRANSLATE(C6693,""fr"",""en"")"),"#VALUE!")</f>
        <v>#VALUE!</v>
      </c>
    </row>
    <row r="6694" ht="15.75" customHeight="1">
      <c r="A6694" s="1" t="s">
        <v>2208</v>
      </c>
      <c r="B6694" s="1" t="s">
        <v>14794</v>
      </c>
      <c r="C6694" s="1" t="s">
        <v>14795</v>
      </c>
      <c r="D6694" s="1" t="s">
        <v>14190</v>
      </c>
      <c r="E6694" s="1" t="s">
        <v>13550</v>
      </c>
      <c r="F6694" s="1" t="str">
        <f>IFERROR(__xludf.DUMMYFUNCTION("GOOGLETRANSLATE(C6694,""fr"",""en"")"),"#VALUE!")</f>
        <v>#VALUE!</v>
      </c>
    </row>
    <row r="6695" ht="15.75" customHeight="1">
      <c r="A6695" s="1" t="s">
        <v>2221</v>
      </c>
      <c r="B6695" s="1" t="s">
        <v>14796</v>
      </c>
      <c r="C6695" s="1" t="s">
        <v>14797</v>
      </c>
      <c r="D6695" s="1" t="s">
        <v>14190</v>
      </c>
      <c r="E6695" s="1" t="s">
        <v>13550</v>
      </c>
      <c r="F6695" s="1" t="str">
        <f>IFERROR(__xludf.DUMMYFUNCTION("GOOGLETRANSLATE(C6695,""fr"",""en"")"),"#VALUE!")</f>
        <v>#VALUE!</v>
      </c>
    </row>
    <row r="6696" ht="15.75" customHeight="1">
      <c r="A6696" s="1" t="s">
        <v>2221</v>
      </c>
      <c r="B6696" s="1" t="s">
        <v>14798</v>
      </c>
      <c r="C6696" s="1" t="s">
        <v>14799</v>
      </c>
      <c r="D6696" s="1" t="s">
        <v>14190</v>
      </c>
      <c r="E6696" s="1" t="s">
        <v>13550</v>
      </c>
      <c r="F6696" s="1" t="str">
        <f>IFERROR(__xludf.DUMMYFUNCTION("GOOGLETRANSLATE(C6696,""fr"",""en"")"),"The price is not the most competitive for a young scooter driver like me but the website is very friendly and very practical to use for quick subscription")</f>
        <v>The price is not the most competitive for a young scooter driver like me but the website is very friendly and very practical to use for quick subscription</v>
      </c>
    </row>
    <row r="6697" ht="15.75" customHeight="1">
      <c r="A6697" s="1" t="s">
        <v>2221</v>
      </c>
      <c r="B6697" s="1" t="s">
        <v>14800</v>
      </c>
      <c r="C6697" s="1" t="s">
        <v>14801</v>
      </c>
      <c r="D6697" s="1" t="s">
        <v>14190</v>
      </c>
      <c r="E6697" s="1" t="s">
        <v>13550</v>
      </c>
      <c r="F6697" s="1" t="str">
        <f>IFERROR(__xludf.DUMMYFUNCTION("GOOGLETRANSLATE(C6697,""fr"",""en"")"),"#VALUE!")</f>
        <v>#VALUE!</v>
      </c>
    </row>
    <row r="6698" ht="15.75" customHeight="1">
      <c r="A6698" s="1" t="s">
        <v>2244</v>
      </c>
      <c r="B6698" s="1" t="s">
        <v>14802</v>
      </c>
      <c r="C6698" s="1" t="s">
        <v>14803</v>
      </c>
      <c r="D6698" s="1" t="s">
        <v>14190</v>
      </c>
      <c r="E6698" s="1" t="s">
        <v>13550</v>
      </c>
      <c r="F6698" s="1" t="str">
        <f>IFERROR(__xludf.DUMMYFUNCTION("GOOGLETRANSLATE(C6698,""fr"",""en"")"),"#VALUE!")</f>
        <v>#VALUE!</v>
      </c>
    </row>
    <row r="6699" ht="15.75" customHeight="1">
      <c r="A6699" s="1" t="s">
        <v>2244</v>
      </c>
      <c r="B6699" s="1" t="s">
        <v>14804</v>
      </c>
      <c r="C6699" s="1" t="s">
        <v>14805</v>
      </c>
      <c r="D6699" s="1" t="s">
        <v>14190</v>
      </c>
      <c r="E6699" s="1" t="s">
        <v>13550</v>
      </c>
      <c r="F6699" s="1" t="str">
        <f>IFERROR(__xludf.DUMMYFUNCTION("GOOGLETRANSLATE(C6699,""fr"",""en"")"),"#VALUE!")</f>
        <v>#VALUE!</v>
      </c>
    </row>
    <row r="6700" ht="15.75" customHeight="1">
      <c r="A6700" s="1" t="s">
        <v>2267</v>
      </c>
      <c r="B6700" s="1" t="s">
        <v>14806</v>
      </c>
      <c r="C6700" s="1" t="s">
        <v>14807</v>
      </c>
      <c r="D6700" s="1" t="s">
        <v>14190</v>
      </c>
      <c r="E6700" s="1" t="s">
        <v>13550</v>
      </c>
      <c r="F6700" s="1" t="str">
        <f>IFERROR(__xludf.DUMMYFUNCTION("GOOGLETRANSLATE(C6700,""fr"",""en"")"),"#VALUE!")</f>
        <v>#VALUE!</v>
      </c>
    </row>
    <row r="6701" ht="15.75" customHeight="1">
      <c r="A6701" s="1" t="s">
        <v>2284</v>
      </c>
      <c r="B6701" s="1" t="s">
        <v>14808</v>
      </c>
      <c r="C6701" s="1" t="s">
        <v>14809</v>
      </c>
      <c r="D6701" s="1" t="s">
        <v>14190</v>
      </c>
      <c r="E6701" s="1" t="s">
        <v>13550</v>
      </c>
      <c r="F6701" s="1" t="str">
        <f>IFERROR(__xludf.DUMMYFUNCTION("GOOGLETRANSLATE(C6701,""fr"",""en"")"),"#VALUE!")</f>
        <v>#VALUE!</v>
      </c>
    </row>
    <row r="6702" ht="15.75" customHeight="1">
      <c r="A6702" s="1" t="s">
        <v>2297</v>
      </c>
      <c r="B6702" s="1" t="s">
        <v>14810</v>
      </c>
      <c r="C6702" s="1" t="s">
        <v>14811</v>
      </c>
      <c r="D6702" s="1" t="s">
        <v>14190</v>
      </c>
      <c r="E6702" s="1" t="s">
        <v>13550</v>
      </c>
      <c r="F6702" s="1" t="str">
        <f>IFERROR(__xludf.DUMMYFUNCTION("GOOGLETRANSLATE(C6702,""fr"",""en"")"),"#VALUE!")</f>
        <v>#VALUE!</v>
      </c>
    </row>
    <row r="6703" ht="15.75" customHeight="1">
      <c r="A6703" s="1" t="s">
        <v>2297</v>
      </c>
      <c r="B6703" s="1" t="s">
        <v>14812</v>
      </c>
      <c r="C6703" s="1" t="s">
        <v>14813</v>
      </c>
      <c r="D6703" s="1" t="s">
        <v>14190</v>
      </c>
      <c r="E6703" s="1" t="s">
        <v>13550</v>
      </c>
      <c r="F6703" s="1" t="str">
        <f>IFERROR(__xludf.DUMMYFUNCTION("GOOGLETRANSLATE(C6703,""fr"",""en"")"),"#VALUE!")</f>
        <v>#VALUE!</v>
      </c>
    </row>
    <row r="6704" ht="15.75" customHeight="1">
      <c r="A6704" s="1" t="s">
        <v>2297</v>
      </c>
      <c r="B6704" s="1" t="s">
        <v>14814</v>
      </c>
      <c r="C6704" s="1" t="s">
        <v>14815</v>
      </c>
      <c r="D6704" s="1" t="s">
        <v>14190</v>
      </c>
      <c r="E6704" s="1" t="s">
        <v>13550</v>
      </c>
      <c r="F6704" s="1" t="str">
        <f>IFERROR(__xludf.DUMMYFUNCTION("GOOGLETRANSLATE(C6704,""fr"",""en"")"),"#VALUE!")</f>
        <v>#VALUE!</v>
      </c>
    </row>
    <row r="6705" ht="15.75" customHeight="1">
      <c r="A6705" s="1" t="s">
        <v>2297</v>
      </c>
      <c r="B6705" s="1" t="s">
        <v>14816</v>
      </c>
      <c r="C6705" s="1" t="s">
        <v>14817</v>
      </c>
      <c r="D6705" s="1" t="s">
        <v>14190</v>
      </c>
      <c r="E6705" s="1" t="s">
        <v>13550</v>
      </c>
      <c r="F6705" s="1" t="str">
        <f>IFERROR(__xludf.DUMMYFUNCTION("GOOGLETRANSLATE(C6705,""fr"",""en"")"),"#VALUE!")</f>
        <v>#VALUE!</v>
      </c>
    </row>
    <row r="6706" ht="15.75" customHeight="1">
      <c r="A6706" s="1" t="s">
        <v>2321</v>
      </c>
      <c r="B6706" s="1" t="s">
        <v>14818</v>
      </c>
      <c r="C6706" s="1" t="s">
        <v>14819</v>
      </c>
      <c r="D6706" s="1" t="s">
        <v>14190</v>
      </c>
      <c r="E6706" s="1" t="s">
        <v>13550</v>
      </c>
      <c r="F6706" s="1" t="str">
        <f>IFERROR(__xludf.DUMMYFUNCTION("GOOGLETRANSLATE(C6706,""fr"",""en"")"),"Satisfied with the price and service and the speed of response. To advise friends. Very practical online service. Waiting for the green card. Thanks")</f>
        <v>Satisfied with the price and service and the speed of response. To advise friends. Very practical online service. Waiting for the green card. Thanks</v>
      </c>
    </row>
    <row r="6707" ht="15.75" customHeight="1">
      <c r="A6707" s="1" t="s">
        <v>2321</v>
      </c>
      <c r="B6707" s="1" t="s">
        <v>14820</v>
      </c>
      <c r="C6707" s="1" t="s">
        <v>14821</v>
      </c>
      <c r="D6707" s="1" t="s">
        <v>14190</v>
      </c>
      <c r="E6707" s="1" t="s">
        <v>13550</v>
      </c>
      <c r="F6707" s="1" t="str">
        <f>IFERROR(__xludf.DUMMYFUNCTION("GOOGLETRANSLATE(C6707,""fr"",""en"")"),"#VALUE!")</f>
        <v>#VALUE!</v>
      </c>
    </row>
    <row r="6708" ht="15.75" customHeight="1">
      <c r="A6708" s="1" t="s">
        <v>2347</v>
      </c>
      <c r="B6708" s="1" t="s">
        <v>14822</v>
      </c>
      <c r="C6708" s="1" t="s">
        <v>14823</v>
      </c>
      <c r="D6708" s="1" t="s">
        <v>14190</v>
      </c>
      <c r="E6708" s="1" t="s">
        <v>13550</v>
      </c>
      <c r="F6708" s="1" t="str">
        <f>IFERROR(__xludf.DUMMYFUNCTION("GOOGLETRANSLATE(C6708,""fr"",""en"")"),"#VALUE!")</f>
        <v>#VALUE!</v>
      </c>
    </row>
    <row r="6709" ht="15.75" customHeight="1">
      <c r="A6709" s="1" t="s">
        <v>2347</v>
      </c>
      <c r="B6709" s="1" t="s">
        <v>14824</v>
      </c>
      <c r="C6709" s="1" t="s">
        <v>14825</v>
      </c>
      <c r="D6709" s="1" t="s">
        <v>14190</v>
      </c>
      <c r="E6709" s="1" t="s">
        <v>13550</v>
      </c>
      <c r="F6709" s="1" t="str">
        <f>IFERROR(__xludf.DUMMYFUNCTION("GOOGLETRANSLATE(C6709,""fr"",""en"")"),"#VALUE!")</f>
        <v>#VALUE!</v>
      </c>
    </row>
    <row r="6710" ht="15.75" customHeight="1">
      <c r="A6710" s="1" t="s">
        <v>2347</v>
      </c>
      <c r="B6710" s="1" t="s">
        <v>14826</v>
      </c>
      <c r="C6710" s="1" t="s">
        <v>14827</v>
      </c>
      <c r="D6710" s="1" t="s">
        <v>14190</v>
      </c>
      <c r="E6710" s="1" t="s">
        <v>13550</v>
      </c>
      <c r="F6710" s="1" t="str">
        <f>IFERROR(__xludf.DUMMYFUNCTION("GOOGLETRANSLATE(C6710,""fr"",""en"")"),"#VALUE!")</f>
        <v>#VALUE!</v>
      </c>
    </row>
    <row r="6711" ht="15.75" customHeight="1">
      <c r="A6711" s="1" t="s">
        <v>2362</v>
      </c>
      <c r="B6711" s="1" t="s">
        <v>14828</v>
      </c>
      <c r="C6711" s="1" t="s">
        <v>14829</v>
      </c>
      <c r="D6711" s="1" t="s">
        <v>14190</v>
      </c>
      <c r="E6711" s="1" t="s">
        <v>13550</v>
      </c>
      <c r="F6711" s="1" t="str">
        <f>IFERROR(__xludf.DUMMYFUNCTION("GOOGLETRANSLATE(C6711,""fr"",""en"")"),"#VALUE!")</f>
        <v>#VALUE!</v>
      </c>
    </row>
    <row r="6712" ht="15.75" customHeight="1">
      <c r="A6712" s="1" t="s">
        <v>2362</v>
      </c>
      <c r="B6712" s="1" t="s">
        <v>14830</v>
      </c>
      <c r="C6712" s="1" t="s">
        <v>14831</v>
      </c>
      <c r="D6712" s="1" t="s">
        <v>14190</v>
      </c>
      <c r="E6712" s="1" t="s">
        <v>13550</v>
      </c>
      <c r="F6712" s="1" t="str">
        <f>IFERROR(__xludf.DUMMYFUNCTION("GOOGLETRANSLATE(C6712,""fr"",""en"")"),"#VALUE!")</f>
        <v>#VALUE!</v>
      </c>
    </row>
    <row r="6713" ht="15.75" customHeight="1">
      <c r="A6713" s="1" t="s">
        <v>2377</v>
      </c>
      <c r="B6713" s="1" t="s">
        <v>14832</v>
      </c>
      <c r="C6713" s="1" t="s">
        <v>14833</v>
      </c>
      <c r="D6713" s="1" t="s">
        <v>14190</v>
      </c>
      <c r="E6713" s="1" t="s">
        <v>13550</v>
      </c>
      <c r="F6713" s="1" t="str">
        <f>IFERROR(__xludf.DUMMYFUNCTION("GOOGLETRANSLATE(C6713,""fr"",""en"")"),"#VALUE!")</f>
        <v>#VALUE!</v>
      </c>
    </row>
    <row r="6714" ht="15.75" customHeight="1">
      <c r="A6714" s="1" t="s">
        <v>2377</v>
      </c>
      <c r="B6714" s="1" t="s">
        <v>14834</v>
      </c>
      <c r="C6714" s="1" t="s">
        <v>14835</v>
      </c>
      <c r="D6714" s="1" t="s">
        <v>14190</v>
      </c>
      <c r="E6714" s="1" t="s">
        <v>13550</v>
      </c>
      <c r="F6714" s="1" t="str">
        <f>IFERROR(__xludf.DUMMYFUNCTION("GOOGLETRANSLATE(C6714,""fr"",""en"")"),"#VALUE!")</f>
        <v>#VALUE!</v>
      </c>
    </row>
    <row r="6715" ht="15.75" customHeight="1">
      <c r="A6715" s="1" t="s">
        <v>2377</v>
      </c>
      <c r="B6715" s="1" t="s">
        <v>14836</v>
      </c>
      <c r="C6715" s="1" t="s">
        <v>14837</v>
      </c>
      <c r="D6715" s="1" t="s">
        <v>14190</v>
      </c>
      <c r="E6715" s="1" t="s">
        <v>13550</v>
      </c>
      <c r="F6715" s="1" t="str">
        <f>IFERROR(__xludf.DUMMYFUNCTION("GOOGLETRANSLATE(C6715,""fr"",""en"")"),"#VALUE!")</f>
        <v>#VALUE!</v>
      </c>
    </row>
    <row r="6716" ht="15.75" customHeight="1">
      <c r="A6716" s="1" t="s">
        <v>2384</v>
      </c>
      <c r="B6716" s="1" t="s">
        <v>14838</v>
      </c>
      <c r="C6716" s="1" t="s">
        <v>14839</v>
      </c>
      <c r="D6716" s="1" t="s">
        <v>14190</v>
      </c>
      <c r="E6716" s="1" t="s">
        <v>13550</v>
      </c>
      <c r="F6716" s="1" t="str">
        <f>IFERROR(__xludf.DUMMYFUNCTION("GOOGLETRANSLATE(C6716,""fr"",""en"")"),"#VALUE!")</f>
        <v>#VALUE!</v>
      </c>
    </row>
    <row r="6717" ht="15.75" customHeight="1">
      <c r="A6717" s="1" t="s">
        <v>2384</v>
      </c>
      <c r="B6717" s="1" t="s">
        <v>14840</v>
      </c>
      <c r="C6717" s="1" t="s">
        <v>14841</v>
      </c>
      <c r="D6717" s="1" t="s">
        <v>14190</v>
      </c>
      <c r="E6717" s="1" t="s">
        <v>13550</v>
      </c>
      <c r="F6717" s="1" t="str">
        <f>IFERROR(__xludf.DUMMYFUNCTION("GOOGLETRANSLATE(C6717,""fr"",""en"")"),"#VALUE!")</f>
        <v>#VALUE!</v>
      </c>
    </row>
    <row r="6718" ht="15.75" customHeight="1">
      <c r="A6718" s="1" t="s">
        <v>2384</v>
      </c>
      <c r="B6718" s="1" t="s">
        <v>14842</v>
      </c>
      <c r="C6718" s="1" t="s">
        <v>14843</v>
      </c>
      <c r="D6718" s="1" t="s">
        <v>14190</v>
      </c>
      <c r="E6718" s="1" t="s">
        <v>13550</v>
      </c>
      <c r="F6718" s="1" t="str">
        <f>IFERROR(__xludf.DUMMYFUNCTION("GOOGLETRANSLATE(C6718,""fr"",""en"")"),"#VALUE!")</f>
        <v>#VALUE!</v>
      </c>
    </row>
    <row r="6719" ht="15.75" customHeight="1">
      <c r="A6719" s="1" t="s">
        <v>2384</v>
      </c>
      <c r="B6719" s="1" t="s">
        <v>14844</v>
      </c>
      <c r="C6719" s="1" t="s">
        <v>14845</v>
      </c>
      <c r="D6719" s="1" t="s">
        <v>14190</v>
      </c>
      <c r="E6719" s="1" t="s">
        <v>13550</v>
      </c>
      <c r="F6719" s="1" t="str">
        <f>IFERROR(__xludf.DUMMYFUNCTION("GOOGLETRANSLATE(C6719,""fr"",""en"")"),"#VALUE!")</f>
        <v>#VALUE!</v>
      </c>
    </row>
    <row r="6720" ht="15.75" customHeight="1">
      <c r="A6720" s="1" t="s">
        <v>2384</v>
      </c>
      <c r="B6720" s="1" t="s">
        <v>14846</v>
      </c>
      <c r="C6720" s="1" t="s">
        <v>14847</v>
      </c>
      <c r="D6720" s="1" t="s">
        <v>14190</v>
      </c>
      <c r="E6720" s="1" t="s">
        <v>13550</v>
      </c>
      <c r="F6720" s="1" t="str">
        <f>IFERROR(__xludf.DUMMYFUNCTION("GOOGLETRANSLATE(C6720,""fr"",""en"")"),"#VALUE!")</f>
        <v>#VALUE!</v>
      </c>
    </row>
    <row r="6721" ht="15.75" customHeight="1">
      <c r="A6721" s="1" t="s">
        <v>2384</v>
      </c>
      <c r="B6721" s="1" t="s">
        <v>14848</v>
      </c>
      <c r="C6721" s="1" t="s">
        <v>14849</v>
      </c>
      <c r="D6721" s="1" t="s">
        <v>14190</v>
      </c>
      <c r="E6721" s="1" t="s">
        <v>13550</v>
      </c>
      <c r="F6721" s="1" t="str">
        <f>IFERROR(__xludf.DUMMYFUNCTION("GOOGLETRANSLATE(C6721,""fr"",""en"")"),"#VALUE!")</f>
        <v>#VALUE!</v>
      </c>
    </row>
    <row r="6722" ht="15.75" customHeight="1">
      <c r="A6722" s="1" t="s">
        <v>2396</v>
      </c>
      <c r="B6722" s="1" t="s">
        <v>14850</v>
      </c>
      <c r="C6722" s="1" t="s">
        <v>14851</v>
      </c>
      <c r="D6722" s="1" t="s">
        <v>14190</v>
      </c>
      <c r="E6722" s="1" t="s">
        <v>13550</v>
      </c>
      <c r="F6722" s="1" t="str">
        <f>IFERROR(__xludf.DUMMYFUNCTION("GOOGLETRANSLATE(C6722,""fr"",""en"")"),"#VALUE!")</f>
        <v>#VALUE!</v>
      </c>
    </row>
    <row r="6723" ht="15.75" customHeight="1">
      <c r="A6723" s="1" t="s">
        <v>2396</v>
      </c>
      <c r="B6723" s="1" t="s">
        <v>14852</v>
      </c>
      <c r="C6723" s="1" t="s">
        <v>14853</v>
      </c>
      <c r="D6723" s="1" t="s">
        <v>14190</v>
      </c>
      <c r="E6723" s="1" t="s">
        <v>13550</v>
      </c>
      <c r="F6723" s="1" t="str">
        <f>IFERROR(__xludf.DUMMYFUNCTION("GOOGLETRANSLATE(C6723,""fr"",""en"")"),"#VALUE!")</f>
        <v>#VALUE!</v>
      </c>
    </row>
    <row r="6724" ht="15.75" customHeight="1">
      <c r="A6724" s="1" t="s">
        <v>2396</v>
      </c>
      <c r="B6724" s="1" t="s">
        <v>14854</v>
      </c>
      <c r="C6724" s="1" t="s">
        <v>14855</v>
      </c>
      <c r="D6724" s="1" t="s">
        <v>14190</v>
      </c>
      <c r="E6724" s="1" t="s">
        <v>13550</v>
      </c>
      <c r="F6724" s="1" t="str">
        <f>IFERROR(__xludf.DUMMYFUNCTION("GOOGLETRANSLATE(C6724,""fr"",""en"")"),"#VALUE!")</f>
        <v>#VALUE!</v>
      </c>
    </row>
    <row r="6725" ht="15.75" customHeight="1">
      <c r="A6725" s="1" t="s">
        <v>2396</v>
      </c>
      <c r="B6725" s="1" t="s">
        <v>14856</v>
      </c>
      <c r="C6725" s="1" t="s">
        <v>14857</v>
      </c>
      <c r="D6725" s="1" t="s">
        <v>14190</v>
      </c>
      <c r="E6725" s="1" t="s">
        <v>13550</v>
      </c>
      <c r="F6725" s="1" t="str">
        <f>IFERROR(__xludf.DUMMYFUNCTION("GOOGLETRANSLATE(C6725,""fr"",""en"")"),"#VALUE!")</f>
        <v>#VALUE!</v>
      </c>
    </row>
    <row r="6726" ht="15.75" customHeight="1">
      <c r="A6726" s="1" t="s">
        <v>2417</v>
      </c>
      <c r="B6726" s="1" t="s">
        <v>14858</v>
      </c>
      <c r="C6726" s="1" t="s">
        <v>14859</v>
      </c>
      <c r="D6726" s="1" t="s">
        <v>14190</v>
      </c>
      <c r="E6726" s="1" t="s">
        <v>13550</v>
      </c>
      <c r="F6726" s="1" t="str">
        <f>IFERROR(__xludf.DUMMYFUNCTION("GOOGLETRANSLATE(C6726,""fr"",""en"")"),"#VALUE!")</f>
        <v>#VALUE!</v>
      </c>
    </row>
    <row r="6727" ht="15.75" customHeight="1">
      <c r="A6727" s="1" t="s">
        <v>2430</v>
      </c>
      <c r="B6727" s="1" t="s">
        <v>14860</v>
      </c>
      <c r="C6727" s="1" t="s">
        <v>14861</v>
      </c>
      <c r="D6727" s="1" t="s">
        <v>14190</v>
      </c>
      <c r="E6727" s="1" t="s">
        <v>13550</v>
      </c>
      <c r="F6727" s="1" t="str">
        <f>IFERROR(__xludf.DUMMYFUNCTION("GOOGLETRANSLATE(C6727,""fr"",""en"")"),"#VALUE!")</f>
        <v>#VALUE!</v>
      </c>
    </row>
    <row r="6728" ht="15.75" customHeight="1">
      <c r="A6728" s="1" t="s">
        <v>2430</v>
      </c>
      <c r="B6728" s="1" t="s">
        <v>14862</v>
      </c>
      <c r="C6728" s="1" t="s">
        <v>14863</v>
      </c>
      <c r="D6728" s="1" t="s">
        <v>14190</v>
      </c>
      <c r="E6728" s="1" t="s">
        <v>13550</v>
      </c>
      <c r="F6728" s="1" t="str">
        <f>IFERROR(__xludf.DUMMYFUNCTION("GOOGLETRANSLATE(C6728,""fr"",""en"")"),"#VALUE!")</f>
        <v>#VALUE!</v>
      </c>
    </row>
    <row r="6729" ht="15.75" customHeight="1">
      <c r="A6729" s="1" t="s">
        <v>2430</v>
      </c>
      <c r="B6729" s="1" t="s">
        <v>14864</v>
      </c>
      <c r="C6729" s="1" t="s">
        <v>14865</v>
      </c>
      <c r="D6729" s="1" t="s">
        <v>14190</v>
      </c>
      <c r="E6729" s="1" t="s">
        <v>13550</v>
      </c>
      <c r="F6729" s="1" t="str">
        <f>IFERROR(__xludf.DUMMYFUNCTION("GOOGLETRANSLATE(C6729,""fr"",""en"")"),"#VALUE!")</f>
        <v>#VALUE!</v>
      </c>
    </row>
    <row r="6730" ht="15.75" customHeight="1">
      <c r="A6730" s="1" t="s">
        <v>2430</v>
      </c>
      <c r="B6730" s="1" t="s">
        <v>14866</v>
      </c>
      <c r="C6730" s="1" t="s">
        <v>14867</v>
      </c>
      <c r="D6730" s="1" t="s">
        <v>14190</v>
      </c>
      <c r="E6730" s="1" t="s">
        <v>13550</v>
      </c>
      <c r="F6730" s="1" t="str">
        <f>IFERROR(__xludf.DUMMYFUNCTION("GOOGLETRANSLATE(C6730,""fr"",""en"")"),"#VALUE!")</f>
        <v>#VALUE!</v>
      </c>
    </row>
    <row r="6731" ht="15.75" customHeight="1">
      <c r="A6731" s="1" t="s">
        <v>2430</v>
      </c>
      <c r="B6731" s="1" t="s">
        <v>14868</v>
      </c>
      <c r="C6731" s="1" t="s">
        <v>14869</v>
      </c>
      <c r="D6731" s="1" t="s">
        <v>14190</v>
      </c>
      <c r="E6731" s="1" t="s">
        <v>13550</v>
      </c>
      <c r="F6731" s="1" t="str">
        <f>IFERROR(__xludf.DUMMYFUNCTION("GOOGLETRANSLATE(C6731,""fr"",""en"")"),"#VALUE!")</f>
        <v>#VALUE!</v>
      </c>
    </row>
    <row r="6732" ht="15.75" customHeight="1">
      <c r="A6732" s="1" t="s">
        <v>2459</v>
      </c>
      <c r="B6732" s="1" t="s">
        <v>14870</v>
      </c>
      <c r="C6732" s="1" t="s">
        <v>14871</v>
      </c>
      <c r="D6732" s="1" t="s">
        <v>14190</v>
      </c>
      <c r="E6732" s="1" t="s">
        <v>13550</v>
      </c>
      <c r="F6732" s="1" t="str">
        <f>IFERROR(__xludf.DUMMYFUNCTION("GOOGLETRANSLATE(C6732,""fr"",""en"")"),"#VALUE!")</f>
        <v>#VALUE!</v>
      </c>
    </row>
    <row r="6733" ht="15.75" customHeight="1">
      <c r="A6733" s="1" t="s">
        <v>2459</v>
      </c>
      <c r="B6733" s="1" t="s">
        <v>14872</v>
      </c>
      <c r="C6733" s="1" t="s">
        <v>14873</v>
      </c>
      <c r="D6733" s="1" t="s">
        <v>14190</v>
      </c>
      <c r="E6733" s="1" t="s">
        <v>13550</v>
      </c>
      <c r="F6733" s="1" t="str">
        <f>IFERROR(__xludf.DUMMYFUNCTION("GOOGLETRANSLATE(C6733,""fr"",""en"")"),"#VALUE!")</f>
        <v>#VALUE!</v>
      </c>
    </row>
    <row r="6734" ht="15.75" customHeight="1">
      <c r="A6734" s="1" t="s">
        <v>2459</v>
      </c>
      <c r="B6734" s="1" t="s">
        <v>14874</v>
      </c>
      <c r="C6734" s="1" t="s">
        <v>14875</v>
      </c>
      <c r="D6734" s="1" t="s">
        <v>14190</v>
      </c>
      <c r="E6734" s="1" t="s">
        <v>13550</v>
      </c>
      <c r="F6734" s="1" t="str">
        <f>IFERROR(__xludf.DUMMYFUNCTION("GOOGLETRANSLATE(C6734,""fr"",""en"")"),"#VALUE!")</f>
        <v>#VALUE!</v>
      </c>
    </row>
    <row r="6735" ht="15.75" customHeight="1">
      <c r="A6735" s="1" t="s">
        <v>2459</v>
      </c>
      <c r="B6735" s="1" t="s">
        <v>14876</v>
      </c>
      <c r="C6735" s="1" t="s">
        <v>14877</v>
      </c>
      <c r="D6735" s="1" t="s">
        <v>14190</v>
      </c>
      <c r="E6735" s="1" t="s">
        <v>13550</v>
      </c>
      <c r="F6735" s="1" t="str">
        <f>IFERROR(__xludf.DUMMYFUNCTION("GOOGLETRANSLATE(C6735,""fr"",""en"")"),"#VALUE!")</f>
        <v>#VALUE!</v>
      </c>
    </row>
    <row r="6736" ht="15.75" customHeight="1">
      <c r="A6736" s="1" t="s">
        <v>2474</v>
      </c>
      <c r="B6736" s="1" t="s">
        <v>14878</v>
      </c>
      <c r="C6736" s="1" t="s">
        <v>14879</v>
      </c>
      <c r="D6736" s="1" t="s">
        <v>14190</v>
      </c>
      <c r="E6736" s="1" t="s">
        <v>13550</v>
      </c>
      <c r="F6736" s="1" t="str">
        <f>IFERROR(__xludf.DUMMYFUNCTION("GOOGLETRANSLATE(C6736,""fr"",""en"")"),"#VALUE!")</f>
        <v>#VALUE!</v>
      </c>
    </row>
    <row r="6737" ht="15.75" customHeight="1">
      <c r="A6737" s="1" t="s">
        <v>2474</v>
      </c>
      <c r="B6737" s="1" t="s">
        <v>14880</v>
      </c>
      <c r="C6737" s="1" t="s">
        <v>14881</v>
      </c>
      <c r="D6737" s="1" t="s">
        <v>14190</v>
      </c>
      <c r="E6737" s="1" t="s">
        <v>13550</v>
      </c>
      <c r="F6737" s="1" t="str">
        <f>IFERROR(__xludf.DUMMYFUNCTION("GOOGLETRANSLATE(C6737,""fr"",""en"")"),"#VALUE!")</f>
        <v>#VALUE!</v>
      </c>
    </row>
    <row r="6738" ht="15.75" customHeight="1">
      <c r="A6738" s="1" t="s">
        <v>2474</v>
      </c>
      <c r="B6738" s="1" t="s">
        <v>14882</v>
      </c>
      <c r="C6738" s="1" t="s">
        <v>14883</v>
      </c>
      <c r="D6738" s="1" t="s">
        <v>14190</v>
      </c>
      <c r="E6738" s="1" t="s">
        <v>13550</v>
      </c>
      <c r="F6738" s="1" t="str">
        <f>IFERROR(__xludf.DUMMYFUNCTION("GOOGLETRANSLATE(C6738,""fr"",""en"")"),"#VALUE!")</f>
        <v>#VALUE!</v>
      </c>
    </row>
    <row r="6739" ht="15.75" customHeight="1">
      <c r="A6739" s="1" t="s">
        <v>2474</v>
      </c>
      <c r="B6739" s="1" t="s">
        <v>14884</v>
      </c>
      <c r="C6739" s="1" t="s">
        <v>14885</v>
      </c>
      <c r="D6739" s="1" t="s">
        <v>14190</v>
      </c>
      <c r="E6739" s="1" t="s">
        <v>13550</v>
      </c>
      <c r="F6739" s="1" t="str">
        <f>IFERROR(__xludf.DUMMYFUNCTION("GOOGLETRANSLATE(C6739,""fr"",""en"")"),"#VALUE!")</f>
        <v>#VALUE!</v>
      </c>
    </row>
    <row r="6740" ht="15.75" customHeight="1">
      <c r="A6740" s="1" t="s">
        <v>2474</v>
      </c>
      <c r="B6740" s="1" t="s">
        <v>14886</v>
      </c>
      <c r="C6740" s="1" t="s">
        <v>14887</v>
      </c>
      <c r="D6740" s="1" t="s">
        <v>14190</v>
      </c>
      <c r="E6740" s="1" t="s">
        <v>13550</v>
      </c>
      <c r="F6740" s="1" t="str">
        <f>IFERROR(__xludf.DUMMYFUNCTION("GOOGLETRANSLATE(C6740,""fr"",""en"")"),"#VALUE!")</f>
        <v>#VALUE!</v>
      </c>
    </row>
    <row r="6741" ht="15.75" customHeight="1">
      <c r="A6741" s="1" t="s">
        <v>2474</v>
      </c>
      <c r="B6741" s="1" t="s">
        <v>14888</v>
      </c>
      <c r="C6741" s="1" t="s">
        <v>14889</v>
      </c>
      <c r="D6741" s="1" t="s">
        <v>14190</v>
      </c>
      <c r="E6741" s="1" t="s">
        <v>13550</v>
      </c>
      <c r="F6741" s="1" t="str">
        <f>IFERROR(__xludf.DUMMYFUNCTION("GOOGLETRANSLATE(C6741,""fr"",""en"")"),"#VALUE!")</f>
        <v>#VALUE!</v>
      </c>
    </row>
    <row r="6742" ht="15.75" customHeight="1">
      <c r="A6742" s="1" t="s">
        <v>2474</v>
      </c>
      <c r="B6742" s="1" t="s">
        <v>14890</v>
      </c>
      <c r="C6742" s="1" t="s">
        <v>14891</v>
      </c>
      <c r="D6742" s="1" t="s">
        <v>14190</v>
      </c>
      <c r="E6742" s="1" t="s">
        <v>13550</v>
      </c>
      <c r="F6742" s="1" t="str">
        <f>IFERROR(__xludf.DUMMYFUNCTION("GOOGLETRANSLATE(C6742,""fr"",""en"")"),"#VALUE!")</f>
        <v>#VALUE!</v>
      </c>
    </row>
    <row r="6743" ht="15.75" customHeight="1">
      <c r="A6743" s="1" t="s">
        <v>2474</v>
      </c>
      <c r="B6743" s="1" t="s">
        <v>14892</v>
      </c>
      <c r="C6743" s="1" t="s">
        <v>14893</v>
      </c>
      <c r="D6743" s="1" t="s">
        <v>14190</v>
      </c>
      <c r="E6743" s="1" t="s">
        <v>13550</v>
      </c>
      <c r="F6743" s="1" t="str">
        <f>IFERROR(__xludf.DUMMYFUNCTION("GOOGLETRANSLATE(C6743,""fr"",""en"")"),"#VALUE!")</f>
        <v>#VALUE!</v>
      </c>
    </row>
    <row r="6744" ht="15.75" customHeight="1">
      <c r="A6744" s="1" t="s">
        <v>2493</v>
      </c>
      <c r="B6744" s="1" t="s">
        <v>14894</v>
      </c>
      <c r="C6744" s="1" t="s">
        <v>14895</v>
      </c>
      <c r="D6744" s="1" t="s">
        <v>14190</v>
      </c>
      <c r="E6744" s="1" t="s">
        <v>13550</v>
      </c>
      <c r="F6744" s="1" t="str">
        <f>IFERROR(__xludf.DUMMYFUNCTION("GOOGLETRANSLATE(C6744,""fr"",""en"")"),"#VALUE!")</f>
        <v>#VALUE!</v>
      </c>
    </row>
    <row r="6745" ht="15.75" customHeight="1">
      <c r="A6745" s="1" t="s">
        <v>2493</v>
      </c>
      <c r="B6745" s="1" t="s">
        <v>14896</v>
      </c>
      <c r="C6745" s="1" t="s">
        <v>14897</v>
      </c>
      <c r="D6745" s="1" t="s">
        <v>14190</v>
      </c>
      <c r="E6745" s="1" t="s">
        <v>13550</v>
      </c>
      <c r="F6745" s="1" t="str">
        <f>IFERROR(__xludf.DUMMYFUNCTION("GOOGLETRANSLATE(C6745,""fr"",""en"")"),"#VALUE!")</f>
        <v>#VALUE!</v>
      </c>
    </row>
    <row r="6746" ht="15.75" customHeight="1">
      <c r="A6746" s="1" t="s">
        <v>2493</v>
      </c>
      <c r="B6746" s="1" t="s">
        <v>14898</v>
      </c>
      <c r="C6746" s="1" t="s">
        <v>14899</v>
      </c>
      <c r="D6746" s="1" t="s">
        <v>14190</v>
      </c>
      <c r="E6746" s="1" t="s">
        <v>13550</v>
      </c>
      <c r="F6746" s="1" t="str">
        <f>IFERROR(__xludf.DUMMYFUNCTION("GOOGLETRANSLATE(C6746,""fr"",""en"")"),"#VALUE!")</f>
        <v>#VALUE!</v>
      </c>
    </row>
    <row r="6747" ht="15.75" customHeight="1">
      <c r="A6747" s="1" t="s">
        <v>2493</v>
      </c>
      <c r="B6747" s="1" t="s">
        <v>14900</v>
      </c>
      <c r="C6747" s="1" t="s">
        <v>14901</v>
      </c>
      <c r="D6747" s="1" t="s">
        <v>14190</v>
      </c>
      <c r="E6747" s="1" t="s">
        <v>13550</v>
      </c>
      <c r="F6747" s="1" t="str">
        <f>IFERROR(__xludf.DUMMYFUNCTION("GOOGLETRANSLATE(C6747,""fr"",""en"")"),"#VALUE!")</f>
        <v>#VALUE!</v>
      </c>
    </row>
    <row r="6748" ht="15.75" customHeight="1">
      <c r="A6748" s="1" t="s">
        <v>2493</v>
      </c>
      <c r="B6748" s="1" t="s">
        <v>14902</v>
      </c>
      <c r="C6748" s="1" t="s">
        <v>14903</v>
      </c>
      <c r="D6748" s="1" t="s">
        <v>14190</v>
      </c>
      <c r="E6748" s="1" t="s">
        <v>13550</v>
      </c>
      <c r="F6748" s="1" t="str">
        <f>IFERROR(__xludf.DUMMYFUNCTION("GOOGLETRANSLATE(C6748,""fr"",""en"")"),"#VALUE!")</f>
        <v>#VALUE!</v>
      </c>
    </row>
    <row r="6749" ht="15.75" customHeight="1">
      <c r="A6749" s="1" t="s">
        <v>2515</v>
      </c>
      <c r="B6749" s="1" t="s">
        <v>14904</v>
      </c>
      <c r="C6749" s="1" t="s">
        <v>14905</v>
      </c>
      <c r="D6749" s="1" t="s">
        <v>14190</v>
      </c>
      <c r="E6749" s="1" t="s">
        <v>13550</v>
      </c>
      <c r="F6749" s="1" t="str">
        <f>IFERROR(__xludf.DUMMYFUNCTION("GOOGLETRANSLATE(C6749,""fr"",""en"")"),"#VALUE!")</f>
        <v>#VALUE!</v>
      </c>
    </row>
    <row r="6750" ht="15.75" customHeight="1">
      <c r="A6750" s="1" t="s">
        <v>2515</v>
      </c>
      <c r="B6750" s="1" t="s">
        <v>14906</v>
      </c>
      <c r="C6750" s="1" t="s">
        <v>14907</v>
      </c>
      <c r="D6750" s="1" t="s">
        <v>14190</v>
      </c>
      <c r="E6750" s="1" t="s">
        <v>13550</v>
      </c>
      <c r="F6750" s="1" t="str">
        <f>IFERROR(__xludf.DUMMYFUNCTION("GOOGLETRANSLATE(C6750,""fr"",""en"")"),"#VALUE!")</f>
        <v>#VALUE!</v>
      </c>
    </row>
    <row r="6751" ht="15.75" customHeight="1">
      <c r="A6751" s="1" t="s">
        <v>2515</v>
      </c>
      <c r="B6751" s="1" t="s">
        <v>14908</v>
      </c>
      <c r="C6751" s="1" t="s">
        <v>14909</v>
      </c>
      <c r="D6751" s="1" t="s">
        <v>14190</v>
      </c>
      <c r="E6751" s="1" t="s">
        <v>13550</v>
      </c>
      <c r="F6751" s="1" t="str">
        <f>IFERROR(__xludf.DUMMYFUNCTION("GOOGLETRANSLATE(C6751,""fr"",""en"")"),"#VALUE!")</f>
        <v>#VALUE!</v>
      </c>
    </row>
    <row r="6752" ht="15.75" customHeight="1">
      <c r="A6752" s="1" t="s">
        <v>2528</v>
      </c>
      <c r="B6752" s="1" t="s">
        <v>14910</v>
      </c>
      <c r="C6752" s="1" t="s">
        <v>14911</v>
      </c>
      <c r="D6752" s="1" t="s">
        <v>14190</v>
      </c>
      <c r="E6752" s="1" t="s">
        <v>13550</v>
      </c>
      <c r="F6752" s="1" t="str">
        <f>IFERROR(__xludf.DUMMYFUNCTION("GOOGLETRANSLATE(C6752,""fr"",""en"")"),"#VALUE!")</f>
        <v>#VALUE!</v>
      </c>
    </row>
    <row r="6753" ht="15.75" customHeight="1">
      <c r="A6753" s="1" t="s">
        <v>2528</v>
      </c>
      <c r="B6753" s="1" t="s">
        <v>14912</v>
      </c>
      <c r="C6753" s="1" t="s">
        <v>14913</v>
      </c>
      <c r="D6753" s="1" t="s">
        <v>14190</v>
      </c>
      <c r="E6753" s="1" t="s">
        <v>13550</v>
      </c>
      <c r="F6753" s="1" t="str">
        <f>IFERROR(__xludf.DUMMYFUNCTION("GOOGLETRANSLATE(C6753,""fr"",""en"")"),"#VALUE!")</f>
        <v>#VALUE!</v>
      </c>
    </row>
    <row r="6754" ht="15.75" customHeight="1">
      <c r="A6754" s="1" t="s">
        <v>2528</v>
      </c>
      <c r="B6754" s="1" t="s">
        <v>14914</v>
      </c>
      <c r="C6754" s="1" t="s">
        <v>14915</v>
      </c>
      <c r="D6754" s="1" t="s">
        <v>14190</v>
      </c>
      <c r="E6754" s="1" t="s">
        <v>13550</v>
      </c>
      <c r="F6754" s="1" t="str">
        <f>IFERROR(__xludf.DUMMYFUNCTION("GOOGLETRANSLATE(C6754,""fr"",""en"")"),"#VALUE!")</f>
        <v>#VALUE!</v>
      </c>
    </row>
    <row r="6755" ht="15.75" customHeight="1">
      <c r="A6755" s="1" t="s">
        <v>2528</v>
      </c>
      <c r="B6755" s="1" t="s">
        <v>14916</v>
      </c>
      <c r="C6755" s="1" t="s">
        <v>14917</v>
      </c>
      <c r="D6755" s="1" t="s">
        <v>14190</v>
      </c>
      <c r="E6755" s="1" t="s">
        <v>13550</v>
      </c>
      <c r="F6755" s="1" t="str">
        <f>IFERROR(__xludf.DUMMYFUNCTION("GOOGLETRANSLATE(C6755,""fr"",""en"")"),"Very well informed, simple and efficient registration.
Very good placement price with warranty conditions that meet my expectations.
I recommend April with your eyes closed.")</f>
        <v>Very well informed, simple and efficient registration.
Very good placement price with warranty conditions that meet my expectations.
I recommend April with your eyes closed.</v>
      </c>
    </row>
    <row r="6756" ht="15.75" customHeight="1">
      <c r="A6756" s="1" t="s">
        <v>2545</v>
      </c>
      <c r="B6756" s="1" t="s">
        <v>14918</v>
      </c>
      <c r="C6756" s="1" t="s">
        <v>14919</v>
      </c>
      <c r="D6756" s="1" t="s">
        <v>14190</v>
      </c>
      <c r="E6756" s="1" t="s">
        <v>13550</v>
      </c>
      <c r="F6756" s="1" t="str">
        <f>IFERROR(__xludf.DUMMYFUNCTION("GOOGLETRANSLATE(C6756,""fr"",""en"")"),"#VALUE!")</f>
        <v>#VALUE!</v>
      </c>
    </row>
    <row r="6757" ht="15.75" customHeight="1">
      <c r="A6757" s="1" t="s">
        <v>2554</v>
      </c>
      <c r="B6757" s="1" t="s">
        <v>14920</v>
      </c>
      <c r="C6757" s="1" t="s">
        <v>14921</v>
      </c>
      <c r="D6757" s="1" t="s">
        <v>14190</v>
      </c>
      <c r="E6757" s="1" t="s">
        <v>13550</v>
      </c>
      <c r="F6757" s="1" t="str">
        <f>IFERROR(__xludf.DUMMYFUNCTION("GOOGLETRANSLATE(C6757,""fr"",""en"")"),"#VALUE!")</f>
        <v>#VALUE!</v>
      </c>
    </row>
    <row r="6758" ht="15.75" customHeight="1">
      <c r="A6758" s="1" t="s">
        <v>2554</v>
      </c>
      <c r="B6758" s="1" t="s">
        <v>14922</v>
      </c>
      <c r="C6758" s="1" t="s">
        <v>14923</v>
      </c>
      <c r="D6758" s="1" t="s">
        <v>14190</v>
      </c>
      <c r="E6758" s="1" t="s">
        <v>13550</v>
      </c>
      <c r="F6758" s="1" t="str">
        <f>IFERROR(__xludf.DUMMYFUNCTION("GOOGLETRANSLATE(C6758,""fr"",""en"")"),"#VALUE!")</f>
        <v>#VALUE!</v>
      </c>
    </row>
    <row r="6759" ht="15.75" customHeight="1">
      <c r="A6759" s="1" t="s">
        <v>2554</v>
      </c>
      <c r="B6759" s="1" t="s">
        <v>14924</v>
      </c>
      <c r="C6759" s="1" t="s">
        <v>14925</v>
      </c>
      <c r="D6759" s="1" t="s">
        <v>14190</v>
      </c>
      <c r="E6759" s="1" t="s">
        <v>13550</v>
      </c>
      <c r="F6759" s="1" t="str">
        <f>IFERROR(__xludf.DUMMYFUNCTION("GOOGLETRANSLATE(C6759,""fr"",""en"")"),"#VALUE!")</f>
        <v>#VALUE!</v>
      </c>
    </row>
    <row r="6760" ht="15.75" customHeight="1">
      <c r="A6760" s="1" t="s">
        <v>2554</v>
      </c>
      <c r="B6760" s="1" t="s">
        <v>14926</v>
      </c>
      <c r="C6760" s="1" t="s">
        <v>14927</v>
      </c>
      <c r="D6760" s="1" t="s">
        <v>14190</v>
      </c>
      <c r="E6760" s="1" t="s">
        <v>13550</v>
      </c>
      <c r="F6760" s="1" t="str">
        <f>IFERROR(__xludf.DUMMYFUNCTION("GOOGLETRANSLATE(C6760,""fr"",""en"")"),"#VALUE!")</f>
        <v>#VALUE!</v>
      </c>
    </row>
    <row r="6761" ht="15.75" customHeight="1">
      <c r="A6761" s="1" t="s">
        <v>2559</v>
      </c>
      <c r="B6761" s="1" t="s">
        <v>14928</v>
      </c>
      <c r="C6761" s="1" t="s">
        <v>14929</v>
      </c>
      <c r="D6761" s="1" t="s">
        <v>14190</v>
      </c>
      <c r="E6761" s="1" t="s">
        <v>13550</v>
      </c>
      <c r="F6761" s="1" t="str">
        <f>IFERROR(__xludf.DUMMYFUNCTION("GOOGLETRANSLATE(C6761,""fr"",""en"")"),"#VALUE!")</f>
        <v>#VALUE!</v>
      </c>
    </row>
    <row r="6762" ht="15.75" customHeight="1">
      <c r="A6762" s="1" t="s">
        <v>2582</v>
      </c>
      <c r="B6762" s="1" t="s">
        <v>14930</v>
      </c>
      <c r="C6762" s="1" t="s">
        <v>14931</v>
      </c>
      <c r="D6762" s="1" t="s">
        <v>14190</v>
      </c>
      <c r="E6762" s="1" t="s">
        <v>13550</v>
      </c>
      <c r="F6762" s="1" t="str">
        <f>IFERROR(__xludf.DUMMYFUNCTION("GOOGLETRANSLATE(C6762,""fr"",""en"")"),"#VALUE!")</f>
        <v>#VALUE!</v>
      </c>
    </row>
    <row r="6763" ht="15.75" customHeight="1">
      <c r="A6763" s="1" t="s">
        <v>2582</v>
      </c>
      <c r="B6763" s="1" t="s">
        <v>14932</v>
      </c>
      <c r="C6763" s="1" t="s">
        <v>14933</v>
      </c>
      <c r="D6763" s="1" t="s">
        <v>14190</v>
      </c>
      <c r="E6763" s="1" t="s">
        <v>13550</v>
      </c>
      <c r="F6763" s="1" t="str">
        <f>IFERROR(__xludf.DUMMYFUNCTION("GOOGLETRANSLATE(C6763,""fr"",""en"")"),"#VALUE!")</f>
        <v>#VALUE!</v>
      </c>
    </row>
    <row r="6764" ht="15.75" customHeight="1">
      <c r="A6764" s="1" t="s">
        <v>2595</v>
      </c>
      <c r="B6764" s="1" t="s">
        <v>14934</v>
      </c>
      <c r="C6764" s="1" t="s">
        <v>14935</v>
      </c>
      <c r="D6764" s="1" t="s">
        <v>14190</v>
      </c>
      <c r="E6764" s="1" t="s">
        <v>13550</v>
      </c>
      <c r="F6764" s="1" t="str">
        <f>IFERROR(__xludf.DUMMYFUNCTION("GOOGLETRANSLATE(C6764,""fr"",""en"")"),"#VALUE!")</f>
        <v>#VALUE!</v>
      </c>
    </row>
    <row r="6765" ht="15.75" customHeight="1">
      <c r="A6765" s="1" t="s">
        <v>2595</v>
      </c>
      <c r="B6765" s="1" t="s">
        <v>14936</v>
      </c>
      <c r="C6765" s="1" t="s">
        <v>14937</v>
      </c>
      <c r="D6765" s="1" t="s">
        <v>14190</v>
      </c>
      <c r="E6765" s="1" t="s">
        <v>13550</v>
      </c>
      <c r="F6765" s="1" t="str">
        <f>IFERROR(__xludf.DUMMYFUNCTION("GOOGLETRANSLATE(C6765,""fr"",""en"")"),"The price is very competitive and allows you to take a lot of comfort options. The subscription from the Internet is easy.
Pleasant and ergonomic interface.")</f>
        <v>The price is very competitive and allows you to take a lot of comfort options. The subscription from the Internet is easy.
Pleasant and ergonomic interface.</v>
      </c>
    </row>
    <row r="6766" ht="15.75" customHeight="1">
      <c r="A6766" s="1" t="s">
        <v>2595</v>
      </c>
      <c r="B6766" s="1" t="s">
        <v>14938</v>
      </c>
      <c r="C6766" s="1" t="s">
        <v>14939</v>
      </c>
      <c r="D6766" s="1" t="s">
        <v>14190</v>
      </c>
      <c r="E6766" s="1" t="s">
        <v>13550</v>
      </c>
      <c r="F6766" s="1" t="str">
        <f>IFERROR(__xludf.DUMMYFUNCTION("GOOGLETRANSLATE(C6766,""fr"",""en"")"),"#VALUE!")</f>
        <v>#VALUE!</v>
      </c>
    </row>
    <row r="6767" ht="15.75" customHeight="1">
      <c r="A6767" s="1" t="s">
        <v>2595</v>
      </c>
      <c r="B6767" s="1" t="s">
        <v>14940</v>
      </c>
      <c r="C6767" s="1" t="s">
        <v>14941</v>
      </c>
      <c r="D6767" s="1" t="s">
        <v>14190</v>
      </c>
      <c r="E6767" s="1" t="s">
        <v>13550</v>
      </c>
      <c r="F6767" s="1" t="str">
        <f>IFERROR(__xludf.DUMMYFUNCTION("GOOGLETRANSLATE(C6767,""fr"",""en"")"),"#VALUE!")</f>
        <v>#VALUE!</v>
      </c>
    </row>
    <row r="6768" ht="15.75" customHeight="1">
      <c r="A6768" s="1" t="s">
        <v>2610</v>
      </c>
      <c r="B6768" s="1" t="s">
        <v>14942</v>
      </c>
      <c r="C6768" s="1" t="s">
        <v>14943</v>
      </c>
      <c r="D6768" s="1" t="s">
        <v>14190</v>
      </c>
      <c r="E6768" s="1" t="s">
        <v>13550</v>
      </c>
      <c r="F6768" s="1" t="str">
        <f>IFERROR(__xludf.DUMMYFUNCTION("GOOGLETRANSLATE(C6768,""fr"",""en"")"),"#VALUE!")</f>
        <v>#VALUE!</v>
      </c>
    </row>
    <row r="6769" ht="15.75" customHeight="1">
      <c r="A6769" s="1" t="s">
        <v>2663</v>
      </c>
      <c r="B6769" s="1" t="s">
        <v>14944</v>
      </c>
      <c r="C6769" s="1" t="s">
        <v>14945</v>
      </c>
      <c r="D6769" s="1" t="s">
        <v>14190</v>
      </c>
      <c r="E6769" s="1" t="s">
        <v>13550</v>
      </c>
      <c r="F6769" s="1" t="str">
        <f>IFERROR(__xludf.DUMMYFUNCTION("GOOGLETRANSLATE(C6769,""fr"",""en"")"),"#VALUE!")</f>
        <v>#VALUE!</v>
      </c>
    </row>
    <row r="6770" ht="15.75" customHeight="1">
      <c r="A6770" s="1" t="s">
        <v>2663</v>
      </c>
      <c r="B6770" s="1" t="s">
        <v>14946</v>
      </c>
      <c r="C6770" s="1" t="s">
        <v>14947</v>
      </c>
      <c r="D6770" s="1" t="s">
        <v>14190</v>
      </c>
      <c r="E6770" s="1" t="s">
        <v>13550</v>
      </c>
      <c r="F6770" s="1" t="str">
        <f>IFERROR(__xludf.DUMMYFUNCTION("GOOGLETRANSLATE(C6770,""fr"",""en"")"),"#VALUE!")</f>
        <v>#VALUE!</v>
      </c>
    </row>
    <row r="6771" ht="15.75" customHeight="1">
      <c r="A6771" s="1" t="s">
        <v>2692</v>
      </c>
      <c r="B6771" s="1" t="s">
        <v>14948</v>
      </c>
      <c r="C6771" s="1" t="s">
        <v>14949</v>
      </c>
      <c r="D6771" s="1" t="s">
        <v>14190</v>
      </c>
      <c r="E6771" s="1" t="s">
        <v>13550</v>
      </c>
      <c r="F6771" s="1" t="str">
        <f>IFERROR(__xludf.DUMMYFUNCTION("GOOGLETRANSLATE(C6771,""fr"",""en"")"),"#VALUE!")</f>
        <v>#VALUE!</v>
      </c>
    </row>
    <row r="6772" ht="15.75" customHeight="1">
      <c r="A6772" s="1" t="s">
        <v>2692</v>
      </c>
      <c r="B6772" s="1" t="s">
        <v>14950</v>
      </c>
      <c r="C6772" s="1" t="s">
        <v>14951</v>
      </c>
      <c r="D6772" s="1" t="s">
        <v>14190</v>
      </c>
      <c r="E6772" s="1" t="s">
        <v>13550</v>
      </c>
      <c r="F6772" s="1" t="str">
        <f>IFERROR(__xludf.DUMMYFUNCTION("GOOGLETRANSLATE(C6772,""fr"",""en"")"),"#VALUE!")</f>
        <v>#VALUE!</v>
      </c>
    </row>
    <row r="6773" ht="15.75" customHeight="1">
      <c r="A6773" s="1" t="s">
        <v>2692</v>
      </c>
      <c r="B6773" s="1" t="s">
        <v>14952</v>
      </c>
      <c r="C6773" s="1" t="s">
        <v>14953</v>
      </c>
      <c r="D6773" s="1" t="s">
        <v>14190</v>
      </c>
      <c r="E6773" s="1" t="s">
        <v>13550</v>
      </c>
      <c r="F6773" s="1" t="str">
        <f>IFERROR(__xludf.DUMMYFUNCTION("GOOGLETRANSLATE(C6773,""fr"",""en"")"),"#VALUE!")</f>
        <v>#VALUE!</v>
      </c>
    </row>
    <row r="6774" ht="15.75" customHeight="1">
      <c r="A6774" s="1" t="s">
        <v>2734</v>
      </c>
      <c r="B6774" s="1" t="s">
        <v>14954</v>
      </c>
      <c r="C6774" s="1" t="s">
        <v>14955</v>
      </c>
      <c r="D6774" s="1" t="s">
        <v>14190</v>
      </c>
      <c r="E6774" s="1" t="s">
        <v>13550</v>
      </c>
      <c r="F6774" s="1" t="str">
        <f>IFERROR(__xludf.DUMMYFUNCTION("GOOGLETRANSLATE(C6774,""fr"",""en"")"),"#VALUE!")</f>
        <v>#VALUE!</v>
      </c>
    </row>
    <row r="6775" ht="15.75" customHeight="1">
      <c r="A6775" s="1" t="s">
        <v>2734</v>
      </c>
      <c r="B6775" s="1" t="s">
        <v>14956</v>
      </c>
      <c r="C6775" s="1" t="s">
        <v>14957</v>
      </c>
      <c r="D6775" s="1" t="s">
        <v>14190</v>
      </c>
      <c r="E6775" s="1" t="s">
        <v>13550</v>
      </c>
      <c r="F6775" s="1" t="str">
        <f>IFERROR(__xludf.DUMMYFUNCTION("GOOGLETRANSLATE(C6775,""fr"",""en"")"),"#VALUE!")</f>
        <v>#VALUE!</v>
      </c>
    </row>
    <row r="6776" ht="15.75" customHeight="1">
      <c r="A6776" s="1" t="s">
        <v>2745</v>
      </c>
      <c r="B6776" s="1" t="s">
        <v>14958</v>
      </c>
      <c r="C6776" s="1" t="s">
        <v>14959</v>
      </c>
      <c r="D6776" s="1" t="s">
        <v>14190</v>
      </c>
      <c r="E6776" s="1" t="s">
        <v>13550</v>
      </c>
      <c r="F6776" s="1" t="str">
        <f>IFERROR(__xludf.DUMMYFUNCTION("GOOGLETRANSLATE(C6776,""fr"",""en"")"),"#VALUE!")</f>
        <v>#VALUE!</v>
      </c>
    </row>
    <row r="6777" ht="15.75" customHeight="1">
      <c r="A6777" s="1" t="s">
        <v>2752</v>
      </c>
      <c r="B6777" s="1" t="s">
        <v>14960</v>
      </c>
      <c r="C6777" s="1" t="s">
        <v>14961</v>
      </c>
      <c r="D6777" s="1" t="s">
        <v>14190</v>
      </c>
      <c r="E6777" s="1" t="s">
        <v>13550</v>
      </c>
      <c r="F6777" s="1" t="str">
        <f>IFERROR(__xludf.DUMMYFUNCTION("GOOGLETRANSLATE(C6777,""fr"",""en"")"),"#VALUE!")</f>
        <v>#VALUE!</v>
      </c>
    </row>
    <row r="6778" ht="15.75" customHeight="1">
      <c r="A6778" s="1" t="s">
        <v>2752</v>
      </c>
      <c r="B6778" s="1" t="s">
        <v>14962</v>
      </c>
      <c r="C6778" s="1" t="s">
        <v>14963</v>
      </c>
      <c r="D6778" s="1" t="s">
        <v>14190</v>
      </c>
      <c r="E6778" s="1" t="s">
        <v>13550</v>
      </c>
      <c r="F6778" s="1" t="str">
        <f>IFERROR(__xludf.DUMMYFUNCTION("GOOGLETRANSLATE(C6778,""fr"",""en"")"),"#VALUE!")</f>
        <v>#VALUE!</v>
      </c>
    </row>
    <row r="6779" ht="15.75" customHeight="1">
      <c r="A6779" s="1" t="s">
        <v>2763</v>
      </c>
      <c r="B6779" s="1" t="s">
        <v>14964</v>
      </c>
      <c r="C6779" s="1" t="s">
        <v>14965</v>
      </c>
      <c r="D6779" s="1" t="s">
        <v>14190</v>
      </c>
      <c r="E6779" s="1" t="s">
        <v>13550</v>
      </c>
      <c r="F6779" s="1" t="str">
        <f>IFERROR(__xludf.DUMMYFUNCTION("GOOGLETRANSLATE(C6779,""fr"",""en"")"),"#VALUE!")</f>
        <v>#VALUE!</v>
      </c>
    </row>
    <row r="6780" ht="15.75" customHeight="1">
      <c r="A6780" s="1" t="s">
        <v>2763</v>
      </c>
      <c r="B6780" s="1" t="s">
        <v>14966</v>
      </c>
      <c r="C6780" s="1" t="s">
        <v>14967</v>
      </c>
      <c r="D6780" s="1" t="s">
        <v>14190</v>
      </c>
      <c r="E6780" s="1" t="s">
        <v>13550</v>
      </c>
      <c r="F6780" s="1" t="str">
        <f>IFERROR(__xludf.DUMMYFUNCTION("GOOGLETRANSLATE(C6780,""fr"",""en"")"),"Super it was really good the prices are attractive and I recommend to any person wanting to motorcycle for inexpensive responsive and inexpensive I do not regret")</f>
        <v>Super it was really good the prices are attractive and I recommend to any person wanting to motorcycle for inexpensive responsive and inexpensive I do not regret</v>
      </c>
    </row>
    <row r="6781" ht="15.75" customHeight="1">
      <c r="A6781" s="1" t="s">
        <v>2763</v>
      </c>
      <c r="B6781" s="1" t="s">
        <v>14968</v>
      </c>
      <c r="C6781" s="1" t="s">
        <v>14969</v>
      </c>
      <c r="D6781" s="1" t="s">
        <v>14190</v>
      </c>
      <c r="E6781" s="1" t="s">
        <v>13550</v>
      </c>
      <c r="F6781" s="1" t="str">
        <f>IFERROR(__xludf.DUMMYFUNCTION("GOOGLETRANSLATE(C6781,""fr"",""en"")"),"#VALUE!")</f>
        <v>#VALUE!</v>
      </c>
    </row>
    <row r="6782" ht="15.75" customHeight="1">
      <c r="A6782" s="1" t="s">
        <v>2763</v>
      </c>
      <c r="B6782" s="1" t="s">
        <v>14970</v>
      </c>
      <c r="C6782" s="1" t="s">
        <v>14971</v>
      </c>
      <c r="D6782" s="1" t="s">
        <v>14190</v>
      </c>
      <c r="E6782" s="1" t="s">
        <v>13550</v>
      </c>
      <c r="F6782" s="1" t="str">
        <f>IFERROR(__xludf.DUMMYFUNCTION("GOOGLETRANSLATE(C6782,""fr"",""en"")"),"#VALUE!")</f>
        <v>#VALUE!</v>
      </c>
    </row>
    <row r="6783" ht="15.75" customHeight="1">
      <c r="A6783" s="1" t="s">
        <v>2782</v>
      </c>
      <c r="B6783" s="1" t="s">
        <v>14972</v>
      </c>
      <c r="C6783" s="1" t="s">
        <v>14973</v>
      </c>
      <c r="D6783" s="1" t="s">
        <v>14190</v>
      </c>
      <c r="E6783" s="1" t="s">
        <v>13550</v>
      </c>
      <c r="F6783" s="1" t="str">
        <f>IFERROR(__xludf.DUMMYFUNCTION("GOOGLETRANSLATE(C6783,""fr"",""en"")"),"#VALUE!")</f>
        <v>#VALUE!</v>
      </c>
    </row>
    <row r="6784" ht="15.75" customHeight="1">
      <c r="A6784" s="1" t="s">
        <v>2782</v>
      </c>
      <c r="B6784" s="1" t="s">
        <v>14974</v>
      </c>
      <c r="C6784" s="1" t="s">
        <v>14975</v>
      </c>
      <c r="D6784" s="1" t="s">
        <v>14190</v>
      </c>
      <c r="E6784" s="1" t="s">
        <v>13550</v>
      </c>
      <c r="F6784" s="1" t="str">
        <f>IFERROR(__xludf.DUMMYFUNCTION("GOOGLETRANSLATE(C6784,""fr"",""en"")"),"#VALUE!")</f>
        <v>#VALUE!</v>
      </c>
    </row>
    <row r="6785" ht="15.75" customHeight="1">
      <c r="A6785" s="1" t="s">
        <v>2782</v>
      </c>
      <c r="B6785" s="1" t="s">
        <v>14976</v>
      </c>
      <c r="C6785" s="1" t="s">
        <v>14977</v>
      </c>
      <c r="D6785" s="1" t="s">
        <v>14190</v>
      </c>
      <c r="E6785" s="1" t="s">
        <v>13550</v>
      </c>
      <c r="F6785" s="1" t="str">
        <f>IFERROR(__xludf.DUMMYFUNCTION("GOOGLETRANSLATE(C6785,""fr"",""en"")"),"#VALUE!")</f>
        <v>#VALUE!</v>
      </c>
    </row>
    <row r="6786" ht="15.75" customHeight="1">
      <c r="A6786" s="1" t="s">
        <v>2782</v>
      </c>
      <c r="B6786" s="1" t="s">
        <v>14978</v>
      </c>
      <c r="C6786" s="1" t="s">
        <v>14979</v>
      </c>
      <c r="D6786" s="1" t="s">
        <v>14190</v>
      </c>
      <c r="E6786" s="1" t="s">
        <v>13550</v>
      </c>
      <c r="F6786" s="1" t="str">
        <f>IFERROR(__xludf.DUMMYFUNCTION("GOOGLETRANSLATE(C6786,""fr"",""en"")"),"#VALUE!")</f>
        <v>#VALUE!</v>
      </c>
    </row>
    <row r="6787" ht="15.75" customHeight="1">
      <c r="A6787" s="1" t="s">
        <v>2816</v>
      </c>
      <c r="B6787" s="1" t="s">
        <v>14980</v>
      </c>
      <c r="C6787" s="1" t="s">
        <v>14981</v>
      </c>
      <c r="D6787" s="1" t="s">
        <v>14190</v>
      </c>
      <c r="E6787" s="1" t="s">
        <v>13550</v>
      </c>
      <c r="F6787" s="1" t="str">
        <f>IFERROR(__xludf.DUMMYFUNCTION("GOOGLETRANSLATE(C6787,""fr"",""en"")"),"#VALUE!")</f>
        <v>#VALUE!</v>
      </c>
    </row>
    <row r="6788" ht="15.75" customHeight="1">
      <c r="A6788" s="1" t="s">
        <v>2816</v>
      </c>
      <c r="B6788" s="1" t="s">
        <v>14982</v>
      </c>
      <c r="C6788" s="1" t="s">
        <v>14983</v>
      </c>
      <c r="D6788" s="1" t="s">
        <v>14190</v>
      </c>
      <c r="E6788" s="1" t="s">
        <v>13550</v>
      </c>
      <c r="F6788" s="1" t="str">
        <f>IFERROR(__xludf.DUMMYFUNCTION("GOOGLETRANSLATE(C6788,""fr"",""en"")"),"#VALUE!")</f>
        <v>#VALUE!</v>
      </c>
    </row>
    <row r="6789" ht="15.75" customHeight="1">
      <c r="A6789" s="1" t="s">
        <v>2816</v>
      </c>
      <c r="B6789" s="1" t="s">
        <v>14984</v>
      </c>
      <c r="C6789" s="1" t="s">
        <v>14985</v>
      </c>
      <c r="D6789" s="1" t="s">
        <v>14190</v>
      </c>
      <c r="E6789" s="1" t="s">
        <v>13550</v>
      </c>
      <c r="F6789" s="1" t="str">
        <f>IFERROR(__xludf.DUMMYFUNCTION("GOOGLETRANSLATE(C6789,""fr"",""en"")"),"In the top ! Fast and efficient ... Very satisfied with the price after having made several comparisons the guarantees and deductibles are correct ...
No complaints")</f>
        <v>In the top ! Fast and efficient ... Very satisfied with the price after having made several comparisons the guarantees and deductibles are correct ...
No complaints</v>
      </c>
    </row>
    <row r="6790" ht="15.75" customHeight="1">
      <c r="A6790" s="1" t="s">
        <v>2825</v>
      </c>
      <c r="B6790" s="1" t="s">
        <v>14986</v>
      </c>
      <c r="C6790" s="1" t="s">
        <v>14987</v>
      </c>
      <c r="D6790" s="1" t="s">
        <v>14190</v>
      </c>
      <c r="E6790" s="1" t="s">
        <v>13550</v>
      </c>
      <c r="F6790" s="1" t="str">
        <f>IFERROR(__xludf.DUMMYFUNCTION("GOOGLETRANSLATE(C6790,""fr"",""en"")"),"#VALUE!")</f>
        <v>#VALUE!</v>
      </c>
    </row>
    <row r="6791" ht="15.75" customHeight="1">
      <c r="A6791" s="1" t="s">
        <v>2825</v>
      </c>
      <c r="B6791" s="1" t="s">
        <v>14988</v>
      </c>
      <c r="C6791" s="1" t="s">
        <v>14989</v>
      </c>
      <c r="D6791" s="1" t="s">
        <v>14190</v>
      </c>
      <c r="E6791" s="1" t="s">
        <v>13550</v>
      </c>
      <c r="F6791" s="1" t="str">
        <f>IFERROR(__xludf.DUMMYFUNCTION("GOOGLETRANSLATE(C6791,""fr"",""en"")"),"#VALUE!")</f>
        <v>#VALUE!</v>
      </c>
    </row>
    <row r="6792" ht="15.75" customHeight="1">
      <c r="A6792" s="1" t="s">
        <v>2840</v>
      </c>
      <c r="B6792" s="1" t="s">
        <v>14990</v>
      </c>
      <c r="C6792" s="1" t="s">
        <v>14991</v>
      </c>
      <c r="D6792" s="1" t="s">
        <v>14190</v>
      </c>
      <c r="E6792" s="1" t="s">
        <v>13550</v>
      </c>
      <c r="F6792" s="1" t="str">
        <f>IFERROR(__xludf.DUMMYFUNCTION("GOOGLETRANSLATE(C6792,""fr"",""en"")"),"#VALUE!")</f>
        <v>#VALUE!</v>
      </c>
    </row>
    <row r="6793" ht="15.75" customHeight="1">
      <c r="A6793" s="1" t="s">
        <v>2845</v>
      </c>
      <c r="B6793" s="1" t="s">
        <v>14992</v>
      </c>
      <c r="C6793" s="1" t="s">
        <v>14993</v>
      </c>
      <c r="D6793" s="1" t="s">
        <v>14190</v>
      </c>
      <c r="E6793" s="1" t="s">
        <v>13550</v>
      </c>
      <c r="F6793" s="1" t="str">
        <f>IFERROR(__xludf.DUMMYFUNCTION("GOOGLETRANSLATE(C6793,""fr"",""en"")"),"#VALUE!")</f>
        <v>#VALUE!</v>
      </c>
    </row>
    <row r="6794" ht="15.75" customHeight="1">
      <c r="A6794" s="1" t="s">
        <v>2845</v>
      </c>
      <c r="B6794" s="1" t="s">
        <v>14994</v>
      </c>
      <c r="C6794" s="1" t="s">
        <v>14995</v>
      </c>
      <c r="D6794" s="1" t="s">
        <v>14190</v>
      </c>
      <c r="E6794" s="1" t="s">
        <v>13550</v>
      </c>
      <c r="F6794" s="1" t="str">
        <f>IFERROR(__xludf.DUMMYFUNCTION("GOOGLETRANSLATE(C6794,""fr"",""en"")"),"#VALUE!")</f>
        <v>#VALUE!</v>
      </c>
    </row>
    <row r="6795" ht="15.75" customHeight="1">
      <c r="A6795" s="1" t="s">
        <v>2856</v>
      </c>
      <c r="B6795" s="1" t="s">
        <v>14996</v>
      </c>
      <c r="C6795" s="1" t="s">
        <v>14997</v>
      </c>
      <c r="D6795" s="1" t="s">
        <v>14190</v>
      </c>
      <c r="E6795" s="1" t="s">
        <v>13550</v>
      </c>
      <c r="F6795" s="1" t="str">
        <f>IFERROR(__xludf.DUMMYFUNCTION("GOOGLETRANSLATE(C6795,""fr"",""en"")"),"#VALUE!")</f>
        <v>#VALUE!</v>
      </c>
    </row>
    <row r="6796" ht="15.75" customHeight="1">
      <c r="A6796" s="1" t="s">
        <v>2856</v>
      </c>
      <c r="B6796" s="1" t="s">
        <v>14998</v>
      </c>
      <c r="C6796" s="1" t="s">
        <v>14999</v>
      </c>
      <c r="D6796" s="1" t="s">
        <v>14190</v>
      </c>
      <c r="E6796" s="1" t="s">
        <v>13550</v>
      </c>
      <c r="F6796" s="1" t="str">
        <f>IFERROR(__xludf.DUMMYFUNCTION("GOOGLETRANSLATE(C6796,""fr"",""en"")"),"#VALUE!")</f>
        <v>#VALUE!</v>
      </c>
    </row>
    <row r="6797" ht="15.75" customHeight="1">
      <c r="A6797" s="1" t="s">
        <v>2867</v>
      </c>
      <c r="B6797" s="1" t="s">
        <v>15000</v>
      </c>
      <c r="C6797" s="1" t="s">
        <v>15001</v>
      </c>
      <c r="D6797" s="1" t="s">
        <v>14190</v>
      </c>
      <c r="E6797" s="1" t="s">
        <v>13550</v>
      </c>
      <c r="F6797" s="1" t="str">
        <f>IFERROR(__xludf.DUMMYFUNCTION("GOOGLETRANSLATE(C6797,""fr"",""en"")"),"#VALUE!")</f>
        <v>#VALUE!</v>
      </c>
    </row>
    <row r="6798" ht="15.75" customHeight="1">
      <c r="A6798" s="1" t="s">
        <v>2867</v>
      </c>
      <c r="B6798" s="1" t="s">
        <v>15002</v>
      </c>
      <c r="C6798" s="1" t="s">
        <v>15003</v>
      </c>
      <c r="D6798" s="1" t="s">
        <v>14190</v>
      </c>
      <c r="E6798" s="1" t="s">
        <v>13550</v>
      </c>
      <c r="F6798" s="1" t="str">
        <f>IFERROR(__xludf.DUMMYFUNCTION("GOOGLETRANSLATE(C6798,""fr"",""en"")"),"#VALUE!")</f>
        <v>#VALUE!</v>
      </c>
    </row>
    <row r="6799" ht="15.75" customHeight="1">
      <c r="A6799" s="1" t="s">
        <v>2867</v>
      </c>
      <c r="B6799" s="1" t="s">
        <v>15004</v>
      </c>
      <c r="C6799" s="1" t="s">
        <v>15005</v>
      </c>
      <c r="D6799" s="1" t="s">
        <v>14190</v>
      </c>
      <c r="E6799" s="1" t="s">
        <v>13550</v>
      </c>
      <c r="F6799" s="1" t="str">
        <f>IFERROR(__xludf.DUMMYFUNCTION("GOOGLETRANSLATE(C6799,""fr"",""en"")"),"#VALUE!")</f>
        <v>#VALUE!</v>
      </c>
    </row>
    <row r="6800" ht="15.75" customHeight="1">
      <c r="A6800" s="1" t="s">
        <v>2867</v>
      </c>
      <c r="B6800" s="1" t="s">
        <v>15006</v>
      </c>
      <c r="C6800" s="1" t="s">
        <v>15007</v>
      </c>
      <c r="D6800" s="1" t="s">
        <v>14190</v>
      </c>
      <c r="E6800" s="1" t="s">
        <v>13550</v>
      </c>
      <c r="F6800" s="1" t="str">
        <f>IFERROR(__xludf.DUMMYFUNCTION("GOOGLETRANSLATE(C6800,""fr"",""en"")"),"#VALUE!")</f>
        <v>#VALUE!</v>
      </c>
    </row>
    <row r="6801" ht="15.75" customHeight="1">
      <c r="A6801" s="1" t="s">
        <v>2884</v>
      </c>
      <c r="B6801" s="1" t="s">
        <v>15008</v>
      </c>
      <c r="C6801" s="1" t="s">
        <v>15009</v>
      </c>
      <c r="D6801" s="1" t="s">
        <v>14190</v>
      </c>
      <c r="E6801" s="1" t="s">
        <v>13550</v>
      </c>
      <c r="F6801" s="1" t="str">
        <f>IFERROR(__xludf.DUMMYFUNCTION("GOOGLETRANSLATE(C6801,""fr"",""en"")"),"#VALUE!")</f>
        <v>#VALUE!</v>
      </c>
    </row>
    <row r="6802" ht="15.75" customHeight="1">
      <c r="A6802" s="1" t="s">
        <v>2884</v>
      </c>
      <c r="B6802" s="1" t="s">
        <v>15010</v>
      </c>
      <c r="C6802" s="1" t="s">
        <v>15011</v>
      </c>
      <c r="D6802" s="1" t="s">
        <v>14190</v>
      </c>
      <c r="E6802" s="1" t="s">
        <v>13550</v>
      </c>
      <c r="F6802" s="1" t="str">
        <f>IFERROR(__xludf.DUMMYFUNCTION("GOOGLETRANSLATE(C6802,""fr"",""en"")"),"#VALUE!")</f>
        <v>#VALUE!</v>
      </c>
    </row>
    <row r="6803" ht="15.75" customHeight="1">
      <c r="A6803" s="1" t="s">
        <v>2884</v>
      </c>
      <c r="B6803" s="1" t="s">
        <v>15012</v>
      </c>
      <c r="C6803" s="1" t="s">
        <v>15013</v>
      </c>
      <c r="D6803" s="1" t="s">
        <v>14190</v>
      </c>
      <c r="E6803" s="1" t="s">
        <v>13550</v>
      </c>
      <c r="F6803" s="1" t="str">
        <f>IFERROR(__xludf.DUMMYFUNCTION("GOOGLETRANSLATE(C6803,""fr"",""en"")"),"Very satisfied I recommend. The options are useful and the prices advantageous. Very fast to subscribe and compact. I still hope that the insurances will take care of the facts.")</f>
        <v>Very satisfied I recommend. The options are useful and the prices advantageous. Very fast to subscribe and compact. I still hope that the insurances will take care of the facts.</v>
      </c>
    </row>
    <row r="6804" ht="15.75" customHeight="1">
      <c r="A6804" s="1" t="s">
        <v>2884</v>
      </c>
      <c r="B6804" s="1" t="s">
        <v>15014</v>
      </c>
      <c r="C6804" s="1" t="s">
        <v>15015</v>
      </c>
      <c r="D6804" s="1" t="s">
        <v>14190</v>
      </c>
      <c r="E6804" s="1" t="s">
        <v>13550</v>
      </c>
      <c r="F6804" s="1" t="str">
        <f>IFERROR(__xludf.DUMMYFUNCTION("GOOGLETRANSLATE(C6804,""fr"",""en"")"),"#VALUE!")</f>
        <v>#VALUE!</v>
      </c>
    </row>
    <row r="6805" ht="15.75" customHeight="1">
      <c r="A6805" s="1" t="s">
        <v>2895</v>
      </c>
      <c r="B6805" s="1" t="s">
        <v>15016</v>
      </c>
      <c r="C6805" s="1" t="s">
        <v>15017</v>
      </c>
      <c r="D6805" s="1" t="s">
        <v>14190</v>
      </c>
      <c r="E6805" s="1" t="s">
        <v>13550</v>
      </c>
      <c r="F6805" s="1" t="str">
        <f>IFERROR(__xludf.DUMMYFUNCTION("GOOGLETRANSLATE(C6805,""fr"",""en"")"),"#VALUE!")</f>
        <v>#VALUE!</v>
      </c>
    </row>
    <row r="6806" ht="15.75" customHeight="1">
      <c r="A6806" s="1" t="s">
        <v>2895</v>
      </c>
      <c r="B6806" s="1" t="s">
        <v>15018</v>
      </c>
      <c r="C6806" s="1" t="s">
        <v>15019</v>
      </c>
      <c r="D6806" s="1" t="s">
        <v>14190</v>
      </c>
      <c r="E6806" s="1" t="s">
        <v>13550</v>
      </c>
      <c r="F6806" s="1" t="str">
        <f>IFERROR(__xludf.DUMMYFUNCTION("GOOGLETRANSLATE(C6806,""fr"",""en"")"),"Top quick thank you I highly recommend. insured directly. Thank you and level price nothing to say! The self -cheap insurance found for the moment for good guarantee.")</f>
        <v>Top quick thank you I highly recommend. insured directly. Thank you and level price nothing to say! The self -cheap insurance found for the moment for good guarantee.</v>
      </c>
    </row>
    <row r="6807" ht="15.75" customHeight="1">
      <c r="A6807" s="1" t="s">
        <v>2895</v>
      </c>
      <c r="B6807" s="1" t="s">
        <v>15020</v>
      </c>
      <c r="C6807" s="1" t="s">
        <v>15021</v>
      </c>
      <c r="D6807" s="1" t="s">
        <v>14190</v>
      </c>
      <c r="E6807" s="1" t="s">
        <v>13550</v>
      </c>
      <c r="F6807" s="1" t="str">
        <f>IFERROR(__xludf.DUMMYFUNCTION("GOOGLETRANSLATE(C6807,""fr"",""en"")"),"#VALUE!")</f>
        <v>#VALUE!</v>
      </c>
    </row>
    <row r="6808" ht="15.75" customHeight="1">
      <c r="A6808" s="1" t="s">
        <v>2895</v>
      </c>
      <c r="B6808" s="1" t="s">
        <v>15022</v>
      </c>
      <c r="C6808" s="1" t="s">
        <v>15023</v>
      </c>
      <c r="D6808" s="1" t="s">
        <v>14190</v>
      </c>
      <c r="E6808" s="1" t="s">
        <v>13550</v>
      </c>
      <c r="F6808" s="1" t="str">
        <f>IFERROR(__xludf.DUMMYFUNCTION("GOOGLETRANSLATE(C6808,""fr"",""en"")"),"#VALUE!")</f>
        <v>#VALUE!</v>
      </c>
    </row>
    <row r="6809" ht="15.75" customHeight="1">
      <c r="A6809" s="1" t="s">
        <v>3073</v>
      </c>
      <c r="B6809" s="1" t="s">
        <v>15024</v>
      </c>
      <c r="C6809" s="1" t="s">
        <v>15025</v>
      </c>
      <c r="D6809" s="1" t="s">
        <v>14190</v>
      </c>
      <c r="E6809" s="1" t="s">
        <v>13550</v>
      </c>
      <c r="F6809" s="1" t="str">
        <f>IFERROR(__xludf.DUMMYFUNCTION("GOOGLETRANSLATE(C6809,""fr"",""en"")"),"#VALUE!")</f>
        <v>#VALUE!</v>
      </c>
    </row>
    <row r="6810" ht="15.75" customHeight="1">
      <c r="A6810" s="1" t="s">
        <v>8181</v>
      </c>
      <c r="B6810" s="1" t="s">
        <v>15026</v>
      </c>
      <c r="C6810" s="1" t="s">
        <v>15027</v>
      </c>
      <c r="D6810" s="1" t="s">
        <v>14190</v>
      </c>
      <c r="E6810" s="1" t="s">
        <v>13550</v>
      </c>
      <c r="F6810" s="1" t="str">
        <f>IFERROR(__xludf.DUMMYFUNCTION("GOOGLETRANSLATE(C6810,""fr"",""en"")"),"#VALUE!")</f>
        <v>#VALUE!</v>
      </c>
    </row>
    <row r="6811" ht="15.75" customHeight="1">
      <c r="A6811" s="1" t="s">
        <v>8181</v>
      </c>
      <c r="B6811" s="1" t="s">
        <v>15028</v>
      </c>
      <c r="C6811" s="1" t="s">
        <v>15029</v>
      </c>
      <c r="D6811" s="1" t="s">
        <v>14190</v>
      </c>
      <c r="E6811" s="1" t="s">
        <v>13550</v>
      </c>
      <c r="F6811" s="1" t="str">
        <f>IFERROR(__xludf.DUMMYFUNCTION("GOOGLETRANSLATE(C6811,""fr"",""en"")"),"#VALUE!")</f>
        <v>#VALUE!</v>
      </c>
    </row>
    <row r="6812" ht="15.75" customHeight="1">
      <c r="A6812" s="1" t="s">
        <v>8216</v>
      </c>
      <c r="B6812" s="1" t="s">
        <v>15030</v>
      </c>
      <c r="C6812" s="1" t="s">
        <v>15031</v>
      </c>
      <c r="D6812" s="1" t="s">
        <v>14190</v>
      </c>
      <c r="E6812" s="1" t="s">
        <v>13550</v>
      </c>
      <c r="F6812" s="1" t="str">
        <f>IFERROR(__xludf.DUMMYFUNCTION("GOOGLETRANSLATE(C6812,""fr"",""en"")"),"#VALUE!")</f>
        <v>#VALUE!</v>
      </c>
    </row>
    <row r="6813" ht="15.75" customHeight="1">
      <c r="A6813" s="1" t="s">
        <v>3147</v>
      </c>
      <c r="B6813" s="1" t="s">
        <v>15032</v>
      </c>
      <c r="C6813" s="1" t="s">
        <v>15033</v>
      </c>
      <c r="D6813" s="1" t="s">
        <v>14190</v>
      </c>
      <c r="E6813" s="1" t="s">
        <v>13550</v>
      </c>
      <c r="F6813" s="1" t="str">
        <f>IFERROR(__xludf.DUMMYFUNCTION("GOOGLETRANSLATE(C6813,""fr"",""en"")"),"#VALUE!")</f>
        <v>#VALUE!</v>
      </c>
    </row>
    <row r="6814" ht="15.75" customHeight="1">
      <c r="A6814" s="1" t="s">
        <v>3153</v>
      </c>
      <c r="B6814" s="1" t="s">
        <v>15034</v>
      </c>
      <c r="C6814" s="1" t="s">
        <v>15035</v>
      </c>
      <c r="D6814" s="1" t="s">
        <v>14190</v>
      </c>
      <c r="E6814" s="1" t="s">
        <v>13550</v>
      </c>
      <c r="F6814" s="1" t="str">
        <f>IFERROR(__xludf.DUMMYFUNCTION("GOOGLETRANSLATE(C6814,""fr"",""en"")"),"#VALUE!")</f>
        <v>#VALUE!</v>
      </c>
    </row>
    <row r="6815" ht="15.75" customHeight="1">
      <c r="A6815" s="1" t="s">
        <v>3220</v>
      </c>
      <c r="B6815" s="1" t="s">
        <v>15036</v>
      </c>
      <c r="C6815" s="1" t="s">
        <v>15037</v>
      </c>
      <c r="D6815" s="1" t="s">
        <v>14190</v>
      </c>
      <c r="E6815" s="1" t="s">
        <v>13550</v>
      </c>
      <c r="F6815" s="1" t="str">
        <f>IFERROR(__xludf.DUMMYFUNCTION("GOOGLETRANSLATE(C6815,""fr"",""en"")"),"#VALUE!")</f>
        <v>#VALUE!</v>
      </c>
    </row>
    <row r="6816" ht="15.75" customHeight="1">
      <c r="A6816" s="1" t="s">
        <v>3319</v>
      </c>
      <c r="B6816" s="1" t="s">
        <v>15038</v>
      </c>
      <c r="C6816" s="1" t="s">
        <v>15039</v>
      </c>
      <c r="D6816" s="1" t="s">
        <v>14190</v>
      </c>
      <c r="E6816" s="1" t="s">
        <v>13550</v>
      </c>
      <c r="F6816" s="1" t="str">
        <f>IFERROR(__xludf.DUMMYFUNCTION("GOOGLETRANSLATE(C6816,""fr"",""en"")"),"#VALUE!")</f>
        <v>#VALUE!</v>
      </c>
    </row>
    <row r="6817" ht="15.75" customHeight="1">
      <c r="A6817" s="1" t="s">
        <v>8592</v>
      </c>
      <c r="B6817" s="1" t="s">
        <v>15040</v>
      </c>
      <c r="C6817" s="1" t="s">
        <v>15041</v>
      </c>
      <c r="D6817" s="1" t="s">
        <v>14190</v>
      </c>
      <c r="E6817" s="1" t="s">
        <v>13550</v>
      </c>
      <c r="F6817" s="1" t="str">
        <f>IFERROR(__xludf.DUMMYFUNCTION("GOOGLETRANSLATE(C6817,""fr"",""en"")"),"#VALUE!")</f>
        <v>#VALUE!</v>
      </c>
    </row>
    <row r="6818" ht="15.75" customHeight="1">
      <c r="A6818" s="1" t="s">
        <v>8595</v>
      </c>
      <c r="B6818" s="1" t="s">
        <v>15042</v>
      </c>
      <c r="C6818" s="1" t="s">
        <v>15043</v>
      </c>
      <c r="D6818" s="1" t="s">
        <v>14190</v>
      </c>
      <c r="E6818" s="1" t="s">
        <v>13550</v>
      </c>
      <c r="F6818" s="1" t="str">
        <f>IFERROR(__xludf.DUMMYFUNCTION("GOOGLETRANSLATE(C6818,""fr"",""en"")"),"#VALUE!")</f>
        <v>#VALUE!</v>
      </c>
    </row>
    <row r="6819" ht="15.75" customHeight="1">
      <c r="A6819" s="1" t="s">
        <v>11444</v>
      </c>
      <c r="B6819" s="1" t="s">
        <v>15044</v>
      </c>
      <c r="C6819" s="1" t="s">
        <v>15045</v>
      </c>
      <c r="D6819" s="1" t="s">
        <v>14190</v>
      </c>
      <c r="E6819" s="1" t="s">
        <v>13550</v>
      </c>
      <c r="F6819" s="1" t="str">
        <f>IFERROR(__xludf.DUMMYFUNCTION("GOOGLETRANSLATE(C6819,""fr"",""en"")"),"#VALUE!")</f>
        <v>#VALUE!</v>
      </c>
    </row>
    <row r="6820" ht="15.75" customHeight="1">
      <c r="A6820" s="1" t="s">
        <v>11444</v>
      </c>
      <c r="B6820" s="1" t="s">
        <v>15046</v>
      </c>
      <c r="C6820" s="1" t="s">
        <v>15047</v>
      </c>
      <c r="D6820" s="1" t="s">
        <v>14190</v>
      </c>
      <c r="E6820" s="1" t="s">
        <v>13550</v>
      </c>
      <c r="F6820" s="1" t="str">
        <f>IFERROR(__xludf.DUMMYFUNCTION("GOOGLETRANSLATE(C6820,""fr"",""en"")"),"#VALUE!")</f>
        <v>#VALUE!</v>
      </c>
    </row>
    <row r="6821" ht="15.75" customHeight="1">
      <c r="A6821" s="1" t="s">
        <v>10902</v>
      </c>
      <c r="B6821" s="1" t="s">
        <v>15048</v>
      </c>
      <c r="C6821" s="1" t="s">
        <v>15049</v>
      </c>
      <c r="D6821" s="1" t="s">
        <v>14190</v>
      </c>
      <c r="E6821" s="1" t="s">
        <v>13550</v>
      </c>
      <c r="F6821" s="1" t="str">
        <f>IFERROR(__xludf.DUMMYFUNCTION("GOOGLETRANSLATE(C6821,""fr"",""en"")"),"#VALUE!")</f>
        <v>#VALUE!</v>
      </c>
    </row>
    <row r="6822" ht="15.75" customHeight="1">
      <c r="A6822" s="1" t="s">
        <v>15050</v>
      </c>
      <c r="B6822" s="1" t="s">
        <v>15051</v>
      </c>
      <c r="C6822" s="1" t="s">
        <v>15052</v>
      </c>
      <c r="D6822" s="1" t="s">
        <v>14190</v>
      </c>
      <c r="E6822" s="1" t="s">
        <v>13550</v>
      </c>
      <c r="F6822" s="1" t="str">
        <f>IFERROR(__xludf.DUMMYFUNCTION("GOOGLETRANSLATE(C6822,""fr"",""en"")"),"#VALUE!")</f>
        <v>#VALUE!</v>
      </c>
    </row>
    <row r="6823" ht="15.75" customHeight="1">
      <c r="A6823" s="1" t="s">
        <v>8851</v>
      </c>
      <c r="B6823" s="1" t="s">
        <v>15053</v>
      </c>
      <c r="C6823" s="1" t="s">
        <v>15054</v>
      </c>
      <c r="D6823" s="1" t="s">
        <v>14190</v>
      </c>
      <c r="E6823" s="1" t="s">
        <v>13550</v>
      </c>
      <c r="F6823" s="1" t="str">
        <f>IFERROR(__xludf.DUMMYFUNCTION("GOOGLETRANSLATE(C6823,""fr"",""en"")"),"This insurer uses a dubious practice used in my opinion to offer low prices. Owner of a Husaberg 650 FSE (super biker approved) I noticed by asking for an information statement that my coefficient was 1, surprised since the time I have been there. It turn"&amp;"ed out that they had considered it as a quad or green motorcycle while ensuring it for work-domicile journeys. My bonus has not evolved and I even lost the benefit of my previous vehicles. I think I contact the defense of consumers, especially since we ha"&amp;"d the cheek to tell me by typing on a search engine it looks like a motocross on the other hand with another insurer, from registration, they see very Although it is a road. And thank you to Eloïse for his superior air and his sneerly when I explained the"&amp;" problem!")</f>
        <v>This insurer uses a dubious practice used in my opinion to offer low prices. Owner of a Husaberg 650 FSE (super biker approved) I noticed by asking for an information statement that my coefficient was 1, surprised since the time I have been there. It turned out that they had considered it as a quad or green motorcycle while ensuring it for work-domicile journeys. My bonus has not evolved and I even lost the benefit of my previous vehicles. I think I contact the defense of consumers, especially since we had the cheek to tell me by typing on a search engine it looks like a motocross on the other hand with another insurer, from registration, they see very Although it is a road. And thank you to Eloïse for his superior air and his sneerly when I explained the problem!</v>
      </c>
    </row>
    <row r="6824" ht="15.75" customHeight="1">
      <c r="A6824" s="1" t="s">
        <v>10948</v>
      </c>
      <c r="B6824" s="1" t="s">
        <v>15055</v>
      </c>
      <c r="C6824" s="1" t="s">
        <v>15056</v>
      </c>
      <c r="D6824" s="1" t="s">
        <v>14190</v>
      </c>
      <c r="E6824" s="1" t="s">
        <v>13550</v>
      </c>
      <c r="F6824" s="1" t="str">
        <f>IFERROR(__xludf.DUMMYFUNCTION("GOOGLETRANSLATE(C6824,""fr"",""en"")"),"#VALUE!")</f>
        <v>#VALUE!</v>
      </c>
    </row>
    <row r="6825" ht="15.75" customHeight="1">
      <c r="A6825" s="1" t="s">
        <v>12172</v>
      </c>
      <c r="B6825" s="1" t="s">
        <v>15057</v>
      </c>
      <c r="C6825" s="1" t="s">
        <v>15058</v>
      </c>
      <c r="D6825" s="1" t="s">
        <v>14190</v>
      </c>
      <c r="E6825" s="1" t="s">
        <v>13550</v>
      </c>
      <c r="F6825" s="1" t="str">
        <f>IFERROR(__xludf.DUMMYFUNCTION("GOOGLETRANSLATE(C6825,""fr"",""en"")"),"Very disappointed with this insurer. Several months that I am there, they are not even able to make insurance terminations, my motorcycle is currently ensured in 2 places because I do not have time to take care of it! They are there to cash the money that"&amp;"'s all! Since that time that I have been with them, I have been taken every month but on the other hand I still do not have my green card!
In addition, we assured my wife's motorcycle and they terminated her because we have homis from dismissed what do yo"&amp;"u know? The SEPA direct debit mandate! How weird! And now she has an information statement with written written on it! Inadmissible !!! We will leave this insurance of M ....")</f>
        <v>Very disappointed with this insurer. Several months that I am there, they are not even able to make insurance terminations, my motorcycle is currently ensured in 2 places because I do not have time to take care of it! They are there to cash the money that's all! Since that time that I have been with them, I have been taken every month but on the other hand I still do not have my green card!
In addition, we assured my wife's motorcycle and they terminated her because we have homis from dismissed what do you know? The SEPA direct debit mandate! How weird! And now she has an information statement with written written on it! Inadmissible !!! We will leave this insurance of M ....</v>
      </c>
    </row>
    <row r="6826" ht="15.75" customHeight="1">
      <c r="A6826" s="1" t="s">
        <v>3569</v>
      </c>
      <c r="B6826" s="1" t="s">
        <v>15059</v>
      </c>
      <c r="C6826" s="1" t="s">
        <v>15060</v>
      </c>
      <c r="D6826" s="1" t="s">
        <v>14190</v>
      </c>
      <c r="E6826" s="1" t="s">
        <v>13550</v>
      </c>
      <c r="F6826" s="1" t="str">
        <f>IFERROR(__xludf.DUMMYFUNCTION("GOOGLETRANSLATE(C6826,""fr"",""en"")"),"#VALUE!")</f>
        <v>#VALUE!</v>
      </c>
    </row>
    <row r="6827" ht="15.75" customHeight="1">
      <c r="A6827" s="1" t="s">
        <v>10208</v>
      </c>
      <c r="B6827" s="1" t="s">
        <v>15061</v>
      </c>
      <c r="C6827" s="1" t="s">
        <v>15062</v>
      </c>
      <c r="D6827" s="1" t="s">
        <v>14190</v>
      </c>
      <c r="E6827" s="1" t="s">
        <v>13550</v>
      </c>
      <c r="F6827" s="1" t="str">
        <f>IFERROR(__xludf.DUMMYFUNCTION("GOOGLETRANSLATE(C6827,""fr"",""en"")"),"#VALUE!")</f>
        <v>#VALUE!</v>
      </c>
    </row>
    <row r="6828" ht="15.75" customHeight="1">
      <c r="A6828" s="1" t="s">
        <v>13315</v>
      </c>
      <c r="B6828" s="1" t="s">
        <v>15063</v>
      </c>
      <c r="C6828" s="1" t="s">
        <v>15064</v>
      </c>
      <c r="D6828" s="1" t="s">
        <v>14190</v>
      </c>
      <c r="E6828" s="1" t="s">
        <v>13550</v>
      </c>
      <c r="F6828" s="1" t="str">
        <f>IFERROR(__xludf.DUMMYFUNCTION("GOOGLETRANSLATE(C6828,""fr"",""en"")"),"#VALUE!")</f>
        <v>#VALUE!</v>
      </c>
    </row>
    <row r="6829" ht="15.75" customHeight="1">
      <c r="A6829" s="1" t="s">
        <v>15065</v>
      </c>
      <c r="B6829" s="1" t="s">
        <v>15066</v>
      </c>
      <c r="C6829" s="1" t="s">
        <v>15067</v>
      </c>
      <c r="D6829" s="1" t="s">
        <v>14190</v>
      </c>
      <c r="E6829" s="1" t="s">
        <v>13550</v>
      </c>
      <c r="F6829" s="1" t="str">
        <f>IFERROR(__xludf.DUMMYFUNCTION("GOOGLETRANSLATE(C6829,""fr"",""en"")"),"#VALUE!")</f>
        <v>#VALUE!</v>
      </c>
    </row>
    <row r="6830" ht="15.75" customHeight="1">
      <c r="A6830" s="1" t="s">
        <v>3752</v>
      </c>
      <c r="B6830" s="1" t="s">
        <v>15055</v>
      </c>
      <c r="C6830" s="1" t="s">
        <v>15068</v>
      </c>
      <c r="D6830" s="1" t="s">
        <v>14190</v>
      </c>
      <c r="E6830" s="1" t="s">
        <v>13550</v>
      </c>
      <c r="F6830" s="1" t="str">
        <f>IFERROR(__xludf.DUMMYFUNCTION("GOOGLETRANSLATE(C6830,""fr"",""en"")"),"#VALUE!")</f>
        <v>#VALUE!</v>
      </c>
    </row>
    <row r="6831" ht="15.75" customHeight="1">
      <c r="A6831" s="1" t="s">
        <v>11217</v>
      </c>
      <c r="B6831" s="1" t="s">
        <v>15069</v>
      </c>
      <c r="C6831" s="1" t="s">
        <v>15070</v>
      </c>
      <c r="D6831" s="1" t="s">
        <v>14190</v>
      </c>
      <c r="E6831" s="1" t="s">
        <v>13550</v>
      </c>
      <c r="F6831" s="1" t="str">
        <f>IFERROR(__xludf.DUMMYFUNCTION("GOOGLETRANSLATE(C6831,""fr"",""en"")"),"#VALUE!")</f>
        <v>#VALUE!</v>
      </c>
    </row>
    <row r="6832" ht="15.75" customHeight="1">
      <c r="A6832" s="1" t="s">
        <v>9181</v>
      </c>
      <c r="B6832" s="1" t="s">
        <v>15071</v>
      </c>
      <c r="C6832" s="1" t="s">
        <v>15072</v>
      </c>
      <c r="D6832" s="1" t="s">
        <v>14190</v>
      </c>
      <c r="E6832" s="1" t="s">
        <v>13550</v>
      </c>
      <c r="F6832" s="1" t="str">
        <f>IFERROR(__xludf.DUMMYFUNCTION("GOOGLETRANSLATE(C6832,""fr"",""en"")"),"#VALUE!")</f>
        <v>#VALUE!</v>
      </c>
    </row>
    <row r="6833" ht="15.75" customHeight="1">
      <c r="A6833" s="1" t="s">
        <v>9190</v>
      </c>
      <c r="B6833" s="1" t="s">
        <v>15073</v>
      </c>
      <c r="C6833" s="1" t="s">
        <v>15074</v>
      </c>
      <c r="D6833" s="1" t="s">
        <v>14190</v>
      </c>
      <c r="E6833" s="1" t="s">
        <v>13550</v>
      </c>
      <c r="F6833" s="1" t="str">
        <f>IFERROR(__xludf.DUMMYFUNCTION("GOOGLETRANSLATE(C6833,""fr"",""en"")"),"#VALUE!")</f>
        <v>#VALUE!</v>
      </c>
    </row>
    <row r="6834" ht="15.75" customHeight="1">
      <c r="A6834" s="1" t="s">
        <v>13472</v>
      </c>
      <c r="B6834" s="1" t="s">
        <v>15075</v>
      </c>
      <c r="C6834" s="1" t="s">
        <v>15076</v>
      </c>
      <c r="D6834" s="1" t="s">
        <v>14190</v>
      </c>
      <c r="E6834" s="1" t="s">
        <v>13550</v>
      </c>
      <c r="F6834" s="1" t="str">
        <f>IFERROR(__xludf.DUMMYFUNCTION("GOOGLETRANSLATE(C6834,""fr"",""en"")"),"#VALUE!")</f>
        <v>#VALUE!</v>
      </c>
    </row>
    <row r="6835" ht="15.75" customHeight="1">
      <c r="A6835" s="1" t="s">
        <v>13122</v>
      </c>
      <c r="B6835" s="1" t="s">
        <v>15077</v>
      </c>
      <c r="C6835" s="1" t="s">
        <v>15078</v>
      </c>
      <c r="D6835" s="1" t="s">
        <v>14190</v>
      </c>
      <c r="E6835" s="1" t="s">
        <v>13550</v>
      </c>
      <c r="F6835" s="1" t="str">
        <f>IFERROR(__xludf.DUMMYFUNCTION("GOOGLETRANSLATE(C6835,""fr"",""en"")"),"#VALUE!")</f>
        <v>#VALUE!</v>
      </c>
    </row>
    <row r="6836" ht="15.75" customHeight="1">
      <c r="A6836" s="1" t="s">
        <v>12306</v>
      </c>
      <c r="B6836" s="1" t="s">
        <v>15079</v>
      </c>
      <c r="C6836" s="1" t="s">
        <v>15080</v>
      </c>
      <c r="D6836" s="1" t="s">
        <v>14190</v>
      </c>
      <c r="E6836" s="1" t="s">
        <v>13550</v>
      </c>
      <c r="F6836" s="1" t="str">
        <f>IFERROR(__xludf.DUMMYFUNCTION("GOOGLETRANSLATE(C6836,""fr"",""en"")"),"#VALUE!")</f>
        <v>#VALUE!</v>
      </c>
    </row>
    <row r="6837" ht="15.75" customHeight="1">
      <c r="A6837" s="1" t="s">
        <v>3966</v>
      </c>
      <c r="B6837" s="1" t="s">
        <v>15081</v>
      </c>
      <c r="C6837" s="1" t="s">
        <v>15082</v>
      </c>
      <c r="D6837" s="1" t="s">
        <v>14190</v>
      </c>
      <c r="E6837" s="1" t="s">
        <v>13550</v>
      </c>
      <c r="F6837" s="1" t="str">
        <f>IFERROR(__xludf.DUMMYFUNCTION("GOOGLETRANSLATE(C6837,""fr"",""en"")"),"Scooter accident, after having made the observation no news on their part for 2 months. PV of gendarmerie done, the scooter is in a garage and we have just learned that insurance does not take care of the claim so I let you imagine the note since the end "&amp;"of June daycare. When I called them yes yes everything took into account and now I am told that no. What do I do ? very very decu it is finished.")</f>
        <v>Scooter accident, after having made the observation no news on their part for 2 months. PV of gendarmerie done, the scooter is in a garage and we have just learned that insurance does not take care of the claim so I let you imagine the note since the end of June daycare. When I called them yes yes everything took into account and now I am told that no. What do I do ? very very decu it is finished.</v>
      </c>
    </row>
    <row r="6838" ht="15.75" customHeight="1">
      <c r="A6838" s="1" t="s">
        <v>9289</v>
      </c>
      <c r="B6838" s="1" t="s">
        <v>15083</v>
      </c>
      <c r="C6838" s="1" t="s">
        <v>15084</v>
      </c>
      <c r="D6838" s="1" t="s">
        <v>14190</v>
      </c>
      <c r="E6838" s="1" t="s">
        <v>13550</v>
      </c>
      <c r="F6838" s="1" t="str">
        <f>IFERROR(__xludf.DUMMYFUNCTION("GOOGLETRANSLATE(C6838,""fr"",""en"")"),"#VALUE!")</f>
        <v>#VALUE!</v>
      </c>
    </row>
    <row r="6839" ht="15.75" customHeight="1">
      <c r="A6839" s="1" t="s">
        <v>12760</v>
      </c>
      <c r="B6839" s="1" t="s">
        <v>15085</v>
      </c>
      <c r="C6839" s="1" t="s">
        <v>15086</v>
      </c>
      <c r="D6839" s="1" t="s">
        <v>14190</v>
      </c>
      <c r="E6839" s="1" t="s">
        <v>13550</v>
      </c>
      <c r="F6839" s="1" t="str">
        <f>IFERROR(__xludf.DUMMYFUNCTION("GOOGLETRANSLATE(C6839,""fr"",""en"")"),"#VALUE!")</f>
        <v>#VALUE!</v>
      </c>
    </row>
    <row r="6840" ht="15.75" customHeight="1">
      <c r="A6840" s="1" t="s">
        <v>12780</v>
      </c>
      <c r="B6840" s="1" t="s">
        <v>15087</v>
      </c>
      <c r="C6840" s="1" t="s">
        <v>15088</v>
      </c>
      <c r="D6840" s="1" t="s">
        <v>14190</v>
      </c>
      <c r="E6840" s="1" t="s">
        <v>13550</v>
      </c>
      <c r="F6840" s="1" t="str">
        <f>IFERROR(__xludf.DUMMYFUNCTION("GOOGLETRANSLATE(C6840,""fr"",""en"")"),"#VALUE!")</f>
        <v>#VALUE!</v>
      </c>
    </row>
    <row r="6841" ht="15.75" customHeight="1">
      <c r="A6841" s="1" t="s">
        <v>15089</v>
      </c>
      <c r="B6841" s="1" t="s">
        <v>15090</v>
      </c>
      <c r="C6841" s="1" t="s">
        <v>15091</v>
      </c>
      <c r="D6841" s="1" t="s">
        <v>14190</v>
      </c>
      <c r="E6841" s="1" t="s">
        <v>13550</v>
      </c>
      <c r="F6841" s="1" t="str">
        <f>IFERROR(__xludf.DUMMYFUNCTION("GOOGLETRANSLATE(C6841,""fr"",""en"")"),"#VALUE!")</f>
        <v>#VALUE!</v>
      </c>
    </row>
    <row r="6842" ht="15.75" customHeight="1">
      <c r="A6842" s="1" t="s">
        <v>4066</v>
      </c>
      <c r="B6842" s="1" t="s">
        <v>15092</v>
      </c>
      <c r="C6842" s="1" t="s">
        <v>15093</v>
      </c>
      <c r="D6842" s="1" t="s">
        <v>14190</v>
      </c>
      <c r="E6842" s="1" t="s">
        <v>13550</v>
      </c>
      <c r="F6842" s="1" t="str">
        <f>IFERROR(__xludf.DUMMYFUNCTION("GOOGLETRANSLATE(C6842,""fr"",""en"")"),"#VALUE!")</f>
        <v>#VALUE!</v>
      </c>
    </row>
    <row r="6843" ht="15.75" customHeight="1">
      <c r="A6843" s="1" t="s">
        <v>9574</v>
      </c>
      <c r="B6843" s="1" t="s">
        <v>15094</v>
      </c>
      <c r="C6843" s="1" t="s">
        <v>15095</v>
      </c>
      <c r="D6843" s="1" t="s">
        <v>14190</v>
      </c>
      <c r="E6843" s="1" t="s">
        <v>13550</v>
      </c>
      <c r="F6843" s="1" t="str">
        <f>IFERROR(__xludf.DUMMYFUNCTION("GOOGLETRANSLATE(C6843,""fr"",""en"")"),"#VALUE!")</f>
        <v>#VALUE!</v>
      </c>
    </row>
    <row r="6844" ht="15.75" customHeight="1">
      <c r="A6844" s="1" t="s">
        <v>1570</v>
      </c>
      <c r="B6844" s="1" t="s">
        <v>15096</v>
      </c>
      <c r="C6844" s="1" t="s">
        <v>15097</v>
      </c>
      <c r="D6844" s="1" t="s">
        <v>15098</v>
      </c>
      <c r="E6844" s="1" t="s">
        <v>13550</v>
      </c>
      <c r="F6844" s="1" t="str">
        <f>IFERROR(__xludf.DUMMYFUNCTION("GOOGLETRANSLATE(C6844,""fr"",""en"")"),"#VALUE!")</f>
        <v>#VALUE!</v>
      </c>
    </row>
    <row r="6845" ht="15.75" customHeight="1">
      <c r="A6845" s="1" t="s">
        <v>8291</v>
      </c>
      <c r="B6845" s="1" t="s">
        <v>15099</v>
      </c>
      <c r="C6845" s="1" t="s">
        <v>15100</v>
      </c>
      <c r="D6845" s="1" t="s">
        <v>15098</v>
      </c>
      <c r="E6845" s="1" t="s">
        <v>13550</v>
      </c>
      <c r="F6845" s="1" t="str">
        <f>IFERROR(__xludf.DUMMYFUNCTION("GOOGLETRANSLATE(C6845,""fr"",""en"")"),"#VALUE!")</f>
        <v>#VALUE!</v>
      </c>
    </row>
    <row r="6846" ht="15.75" customHeight="1">
      <c r="A6846" s="1" t="s">
        <v>11427</v>
      </c>
      <c r="B6846" s="1" t="s">
        <v>15101</v>
      </c>
      <c r="C6846" s="1" t="s">
        <v>15102</v>
      </c>
      <c r="D6846" s="1" t="s">
        <v>15098</v>
      </c>
      <c r="E6846" s="1" t="s">
        <v>13550</v>
      </c>
      <c r="F6846" s="1" t="str">
        <f>IFERROR(__xludf.DUMMYFUNCTION("GOOGLETRANSLATE(C6846,""fr"",""en"")"),"#VALUE!")</f>
        <v>#VALUE!</v>
      </c>
    </row>
    <row r="6847" ht="15.75" customHeight="1">
      <c r="A6847" s="1" t="s">
        <v>8390</v>
      </c>
      <c r="B6847" s="1" t="s">
        <v>15103</v>
      </c>
      <c r="C6847" s="1" t="s">
        <v>15104</v>
      </c>
      <c r="D6847" s="1" t="s">
        <v>15098</v>
      </c>
      <c r="E6847" s="1" t="s">
        <v>13550</v>
      </c>
      <c r="F6847" s="1" t="str">
        <f>IFERROR(__xludf.DUMMYFUNCTION("GOOGLETRANSLATE(C6847,""fr"",""en"")"),"#VALUE!")</f>
        <v>#VALUE!</v>
      </c>
    </row>
    <row r="6848" ht="15.75" customHeight="1">
      <c r="A6848" s="1" t="s">
        <v>8572</v>
      </c>
      <c r="B6848" s="1" t="s">
        <v>15105</v>
      </c>
      <c r="C6848" s="1" t="s">
        <v>15106</v>
      </c>
      <c r="D6848" s="1" t="s">
        <v>15098</v>
      </c>
      <c r="E6848" s="1" t="s">
        <v>13550</v>
      </c>
      <c r="F6848" s="1" t="str">
        <f>IFERROR(__xludf.DUMMYFUNCTION("GOOGLETRANSLATE(C6848,""fr"",""en"")"),"#VALUE!")</f>
        <v>#VALUE!</v>
      </c>
    </row>
    <row r="6849" ht="15.75" customHeight="1">
      <c r="A6849" s="1" t="s">
        <v>8722</v>
      </c>
      <c r="B6849" s="1" t="s">
        <v>15107</v>
      </c>
      <c r="C6849" s="1" t="s">
        <v>15108</v>
      </c>
      <c r="D6849" s="1" t="s">
        <v>15098</v>
      </c>
      <c r="E6849" s="1" t="s">
        <v>13550</v>
      </c>
      <c r="F6849" s="1" t="str">
        <f>IFERROR(__xludf.DUMMYFUNCTION("GOOGLETRANSLATE(C6849,""fr"",""en"")"),"#VALUE!")</f>
        <v>#VALUE!</v>
      </c>
    </row>
    <row r="6850" ht="15.75" customHeight="1">
      <c r="A6850" s="1" t="s">
        <v>15109</v>
      </c>
      <c r="B6850" s="1" t="s">
        <v>15110</v>
      </c>
      <c r="C6850" s="1" t="s">
        <v>15111</v>
      </c>
      <c r="D6850" s="1" t="s">
        <v>15098</v>
      </c>
      <c r="E6850" s="1" t="s">
        <v>13550</v>
      </c>
      <c r="F6850" s="1" t="str">
        <f>IFERROR(__xludf.DUMMYFUNCTION("GOOGLETRANSLATE(C6850,""fr"",""en"")"),"#VALUE!")</f>
        <v>#VALUE!</v>
      </c>
    </row>
    <row r="6851" ht="15.75" customHeight="1">
      <c r="A6851" s="1" t="s">
        <v>15109</v>
      </c>
      <c r="B6851" s="1" t="s">
        <v>15112</v>
      </c>
      <c r="C6851" s="1" t="s">
        <v>15113</v>
      </c>
      <c r="D6851" s="1" t="s">
        <v>15098</v>
      </c>
      <c r="E6851" s="1" t="s">
        <v>13550</v>
      </c>
      <c r="F6851" s="1" t="str">
        <f>IFERROR(__xludf.DUMMYFUNCTION("GOOGLETRANSLATE(C6851,""fr"",""en"")"),"#VALUE!")</f>
        <v>#VALUE!</v>
      </c>
    </row>
    <row r="6852" ht="15.75" customHeight="1">
      <c r="A6852" s="1" t="s">
        <v>3386</v>
      </c>
      <c r="B6852" s="1" t="s">
        <v>15114</v>
      </c>
      <c r="C6852" s="1" t="s">
        <v>15115</v>
      </c>
      <c r="D6852" s="1" t="s">
        <v>15098</v>
      </c>
      <c r="E6852" s="1" t="s">
        <v>13550</v>
      </c>
      <c r="F6852" s="1" t="str">
        <f>IFERROR(__xludf.DUMMYFUNCTION("GOOGLETRANSLATE(C6852,""fr"",""en"")"),"#VALUE!")</f>
        <v>#VALUE!</v>
      </c>
    </row>
    <row r="6853" ht="15.75" customHeight="1">
      <c r="A6853" s="1" t="s">
        <v>15116</v>
      </c>
      <c r="B6853" s="1" t="s">
        <v>15117</v>
      </c>
      <c r="C6853" s="1" t="s">
        <v>15118</v>
      </c>
      <c r="D6853" s="1" t="s">
        <v>15098</v>
      </c>
      <c r="E6853" s="1" t="s">
        <v>13550</v>
      </c>
      <c r="F6853" s="1" t="str">
        <f>IFERROR(__xludf.DUMMYFUNCTION("GOOGLETRANSLATE(C6853,""fr"",""en"")"),"#VALUE!")</f>
        <v>#VALUE!</v>
      </c>
    </row>
    <row r="6854" ht="15.75" customHeight="1">
      <c r="A6854" s="1" t="s">
        <v>15119</v>
      </c>
      <c r="B6854" s="1" t="s">
        <v>15120</v>
      </c>
      <c r="C6854" s="1" t="s">
        <v>15121</v>
      </c>
      <c r="D6854" s="1" t="s">
        <v>15098</v>
      </c>
      <c r="E6854" s="1" t="s">
        <v>13550</v>
      </c>
      <c r="F6854" s="1" t="str">
        <f>IFERROR(__xludf.DUMMYFUNCTION("GOOGLETRANSLATE(C6854,""fr"",""en"")"),"#VALUE!")</f>
        <v>#VALUE!</v>
      </c>
    </row>
    <row r="6855" ht="15.75" customHeight="1">
      <c r="A6855" s="1" t="s">
        <v>3448</v>
      </c>
      <c r="B6855" s="1" t="s">
        <v>15122</v>
      </c>
      <c r="C6855" s="1" t="s">
        <v>15123</v>
      </c>
      <c r="D6855" s="1" t="s">
        <v>15098</v>
      </c>
      <c r="E6855" s="1" t="s">
        <v>13550</v>
      </c>
      <c r="F6855" s="1" t="str">
        <f>IFERROR(__xludf.DUMMYFUNCTION("GOOGLETRANSLATE(C6855,""fr"",""en"")"),"To avoid!!!!
We have taken out insurance on Friday to be able to buy a motorcycle the next day and be insured, we unfortunately did not buy the motorcycle and canceled the file on Saturday. They levied 170 euros in the fees that he does not want to reimbu"&amp;"rse. Too bad to have to start legal proceedings")</f>
        <v>To avoid!!!!
We have taken out insurance on Friday to be able to buy a motorcycle the next day and be insured, we unfortunately did not buy the motorcycle and canceled the file on Saturday. They levied 170 euros in the fees that he does not want to reimburse. Too bad to have to start legal proceedings</v>
      </c>
    </row>
    <row r="6856" ht="15.75" customHeight="1">
      <c r="A6856" s="1" t="s">
        <v>15124</v>
      </c>
      <c r="B6856" s="1" t="s">
        <v>15125</v>
      </c>
      <c r="C6856" s="1" t="s">
        <v>15126</v>
      </c>
      <c r="D6856" s="1" t="s">
        <v>15098</v>
      </c>
      <c r="E6856" s="1" t="s">
        <v>13550</v>
      </c>
      <c r="F6856" s="1" t="str">
        <f>IFERROR(__xludf.DUMMYFUNCTION("GOOGLETRANSLATE(C6856,""fr"",""en"")"),"#VALUE!")</f>
        <v>#VALUE!</v>
      </c>
    </row>
    <row r="6857" ht="15.75" customHeight="1">
      <c r="A6857" s="1" t="s">
        <v>15127</v>
      </c>
      <c r="B6857" s="1" t="s">
        <v>15128</v>
      </c>
      <c r="C6857" s="1" t="s">
        <v>15129</v>
      </c>
      <c r="D6857" s="1" t="s">
        <v>15098</v>
      </c>
      <c r="E6857" s="1" t="s">
        <v>13550</v>
      </c>
      <c r="F6857" s="1" t="str">
        <f>IFERROR(__xludf.DUMMYFUNCTION("GOOGLETRANSLATE(C6857,""fr"",""en"")"),"#VALUE!")</f>
        <v>#VALUE!</v>
      </c>
    </row>
    <row r="6858" ht="15.75" customHeight="1">
      <c r="A6858" s="1" t="s">
        <v>13051</v>
      </c>
      <c r="B6858" s="1" t="s">
        <v>15130</v>
      </c>
      <c r="C6858" s="1" t="s">
        <v>15131</v>
      </c>
      <c r="D6858" s="1" t="s">
        <v>15098</v>
      </c>
      <c r="E6858" s="1" t="s">
        <v>13550</v>
      </c>
      <c r="F6858" s="1" t="str">
        <f>IFERROR(__xludf.DUMMYFUNCTION("GOOGLETRANSLATE(C6858,""fr"",""en"")"),"#VALUE!")</f>
        <v>#VALUE!</v>
      </c>
    </row>
    <row r="6859" ht="15.75" customHeight="1">
      <c r="A6859" s="1" t="s">
        <v>11574</v>
      </c>
      <c r="B6859" s="1" t="s">
        <v>15132</v>
      </c>
      <c r="C6859" s="1" t="s">
        <v>15133</v>
      </c>
      <c r="D6859" s="1" t="s">
        <v>15098</v>
      </c>
      <c r="E6859" s="1" t="s">
        <v>13550</v>
      </c>
      <c r="F6859" s="1" t="str">
        <f>IFERROR(__xludf.DUMMYFUNCTION("GOOGLETRANSLATE(C6859,""fr"",""en"")"),"#VALUE!")</f>
        <v>#VALUE!</v>
      </c>
    </row>
    <row r="6860" ht="15.75" customHeight="1">
      <c r="A6860" s="1" t="s">
        <v>9094</v>
      </c>
      <c r="B6860" s="1" t="s">
        <v>15134</v>
      </c>
      <c r="C6860" s="1" t="s">
        <v>15135</v>
      </c>
      <c r="D6860" s="1" t="s">
        <v>15098</v>
      </c>
      <c r="E6860" s="1" t="s">
        <v>13550</v>
      </c>
      <c r="F6860" s="1" t="str">
        <f>IFERROR(__xludf.DUMMYFUNCTION("GOOGLETRANSLATE(C6860,""fr"",""en"")"),"#VALUE!")</f>
        <v>#VALUE!</v>
      </c>
    </row>
    <row r="6861" ht="15.75" customHeight="1">
      <c r="A6861" s="1" t="s">
        <v>9108</v>
      </c>
      <c r="B6861" s="1" t="s">
        <v>15136</v>
      </c>
      <c r="C6861" s="1" t="s">
        <v>15137</v>
      </c>
      <c r="D6861" s="1" t="s">
        <v>15098</v>
      </c>
      <c r="E6861" s="1" t="s">
        <v>13550</v>
      </c>
      <c r="F6861" s="1" t="str">
        <f>IFERROR(__xludf.DUMMYFUNCTION("GOOGLETRANSLATE(C6861,""fr"",""en"")"),"#VALUE!")</f>
        <v>#VALUE!</v>
      </c>
    </row>
    <row r="6862" ht="15.75" customHeight="1">
      <c r="A6862" s="1" t="s">
        <v>15138</v>
      </c>
      <c r="B6862" s="1" t="s">
        <v>15139</v>
      </c>
      <c r="C6862" s="1" t="s">
        <v>15140</v>
      </c>
      <c r="D6862" s="1" t="s">
        <v>15098</v>
      </c>
      <c r="E6862" s="1" t="s">
        <v>13550</v>
      </c>
      <c r="F6862" s="1" t="str">
        <f>IFERROR(__xludf.DUMMYFUNCTION("GOOGLETRANSLATE(C6862,""fr"",""en"")"),"#VALUE!")</f>
        <v>#VALUE!</v>
      </c>
    </row>
    <row r="6863" ht="15.75" customHeight="1">
      <c r="A6863" s="1" t="s">
        <v>15141</v>
      </c>
      <c r="B6863" s="1" t="s">
        <v>15142</v>
      </c>
      <c r="C6863" s="1" t="s">
        <v>15143</v>
      </c>
      <c r="D6863" s="1" t="s">
        <v>15098</v>
      </c>
      <c r="E6863" s="1" t="s">
        <v>13550</v>
      </c>
      <c r="F6863" s="1" t="str">
        <f>IFERROR(__xludf.DUMMYFUNCTION("GOOGLETRANSLATE(C6863,""fr"",""en"")"),"#VALUE!")</f>
        <v>#VALUE!</v>
      </c>
    </row>
    <row r="6864" ht="15.75" customHeight="1">
      <c r="A6864" s="1" t="s">
        <v>15144</v>
      </c>
      <c r="B6864" s="1" t="s">
        <v>15145</v>
      </c>
      <c r="C6864" s="1" t="s">
        <v>15146</v>
      </c>
      <c r="D6864" s="1" t="s">
        <v>15098</v>
      </c>
      <c r="E6864" s="1" t="s">
        <v>13550</v>
      </c>
      <c r="F6864" s="1" t="str">
        <f>IFERROR(__xludf.DUMMYFUNCTION("GOOGLETRANSLATE(C6864,""fr"",""en"")"),"#VALUE!")</f>
        <v>#VALUE!</v>
      </c>
    </row>
    <row r="6865" ht="15.75" customHeight="1">
      <c r="A6865" s="1" t="s">
        <v>9383</v>
      </c>
      <c r="B6865" s="1" t="s">
        <v>15147</v>
      </c>
      <c r="C6865" s="1" t="s">
        <v>15148</v>
      </c>
      <c r="D6865" s="1" t="s">
        <v>15098</v>
      </c>
      <c r="E6865" s="1" t="s">
        <v>13550</v>
      </c>
      <c r="F6865" s="1" t="str">
        <f>IFERROR(__xludf.DUMMYFUNCTION("GOOGLETRANSLATE(C6865,""fr"",""en"")"),"#VALUE!")</f>
        <v>#VALUE!</v>
      </c>
    </row>
    <row r="6866" ht="15.75" customHeight="1">
      <c r="A6866" s="1" t="s">
        <v>4035</v>
      </c>
      <c r="B6866" s="1" t="s">
        <v>15149</v>
      </c>
      <c r="C6866" s="1" t="s">
        <v>15150</v>
      </c>
      <c r="D6866" s="1" t="s">
        <v>15098</v>
      </c>
      <c r="E6866" s="1" t="s">
        <v>13550</v>
      </c>
      <c r="F6866" s="1" t="str">
        <f>IFERROR(__xludf.DUMMYFUNCTION("GOOGLETRANSLATE(C6866,""fr"",""en"")"),"#VALUE!")</f>
        <v>#VALUE!</v>
      </c>
    </row>
    <row r="6867" ht="15.75" customHeight="1">
      <c r="A6867" s="1" t="s">
        <v>15151</v>
      </c>
      <c r="B6867" s="1" t="s">
        <v>15152</v>
      </c>
      <c r="C6867" s="1" t="s">
        <v>15153</v>
      </c>
      <c r="D6867" s="1" t="s">
        <v>15098</v>
      </c>
      <c r="E6867" s="1" t="s">
        <v>13550</v>
      </c>
      <c r="F6867" s="1" t="str">
        <f>IFERROR(__xludf.DUMMYFUNCTION("GOOGLETRANSLATE(C6867,""fr"",""en"")"),"#VALUE!")</f>
        <v>#VALUE!</v>
      </c>
    </row>
    <row r="6868" ht="15.75" customHeight="1">
      <c r="A6868" s="1" t="s">
        <v>3150</v>
      </c>
      <c r="B6868" s="1" t="s">
        <v>15154</v>
      </c>
      <c r="C6868" s="1" t="s">
        <v>15155</v>
      </c>
      <c r="D6868" s="1" t="s">
        <v>11041</v>
      </c>
      <c r="E6868" s="1" t="s">
        <v>13550</v>
      </c>
      <c r="F6868" s="1" t="str">
        <f>IFERROR(__xludf.DUMMYFUNCTION("GOOGLETRANSLATE(C6868,""fr"",""en"")"),"#VALUE!")</f>
        <v>#VALUE!</v>
      </c>
    </row>
    <row r="6869" ht="15.75" customHeight="1">
      <c r="A6869" s="1" t="s">
        <v>10924</v>
      </c>
      <c r="B6869" s="1" t="s">
        <v>15156</v>
      </c>
      <c r="C6869" s="1" t="s">
        <v>15157</v>
      </c>
      <c r="D6869" s="1" t="s">
        <v>11041</v>
      </c>
      <c r="E6869" s="1" t="s">
        <v>13550</v>
      </c>
      <c r="F6869" s="1" t="str">
        <f>IFERROR(__xludf.DUMMYFUNCTION("GOOGLETRANSLATE(C6869,""fr"",""en"")"),"#VALUE!")</f>
        <v>#VALUE!</v>
      </c>
    </row>
    <row r="6870" ht="15.75" customHeight="1">
      <c r="A6870" s="1" t="s">
        <v>3493</v>
      </c>
      <c r="B6870" s="1" t="s">
        <v>15158</v>
      </c>
      <c r="C6870" s="1" t="s">
        <v>15159</v>
      </c>
      <c r="D6870" s="1" t="s">
        <v>11041</v>
      </c>
      <c r="E6870" s="1" t="s">
        <v>13550</v>
      </c>
      <c r="F6870" s="1" t="str">
        <f>IFERROR(__xludf.DUMMYFUNCTION("GOOGLETRANSLATE(C6870,""fr"",""en"")"),"#VALUE!")</f>
        <v>#VALUE!</v>
      </c>
    </row>
    <row r="6871" ht="15.75" customHeight="1">
      <c r="A6871" s="1" t="s">
        <v>12650</v>
      </c>
      <c r="B6871" s="1" t="s">
        <v>15160</v>
      </c>
      <c r="C6871" s="1" t="s">
        <v>15161</v>
      </c>
      <c r="D6871" s="1" t="s">
        <v>11041</v>
      </c>
      <c r="E6871" s="1" t="s">
        <v>13550</v>
      </c>
      <c r="F6871" s="1" t="str">
        <f>IFERROR(__xludf.DUMMYFUNCTION("GOOGLETRANSLATE(C6871,""fr"",""en"")"),"#VALUE!")</f>
        <v>#VALUE!</v>
      </c>
    </row>
    <row r="6872" ht="15.75" customHeight="1">
      <c r="A6872" s="1" t="s">
        <v>15162</v>
      </c>
      <c r="B6872" s="1" t="s">
        <v>15163</v>
      </c>
      <c r="C6872" s="1" t="s">
        <v>15164</v>
      </c>
      <c r="D6872" s="1" t="s">
        <v>11041</v>
      </c>
      <c r="E6872" s="1" t="s">
        <v>13550</v>
      </c>
      <c r="F6872" s="1" t="str">
        <f>IFERROR(__xludf.DUMMYFUNCTION("GOOGLETRANSLATE(C6872,""fr"",""en"")"),"#VALUE!")</f>
        <v>#VALUE!</v>
      </c>
    </row>
    <row r="6873" ht="15.75" customHeight="1">
      <c r="A6873" s="1" t="s">
        <v>15165</v>
      </c>
      <c r="B6873" s="1" t="s">
        <v>15166</v>
      </c>
      <c r="C6873" s="1" t="s">
        <v>15167</v>
      </c>
      <c r="D6873" s="1" t="s">
        <v>11041</v>
      </c>
      <c r="E6873" s="1" t="s">
        <v>13550</v>
      </c>
      <c r="F6873" s="1" t="str">
        <f>IFERROR(__xludf.DUMMYFUNCTION("GOOGLETRANSLATE(C6873,""fr"",""en"")"),"#VALUE!")</f>
        <v>#VALUE!</v>
      </c>
    </row>
    <row r="6874" ht="15.75" customHeight="1">
      <c r="A6874" s="1" t="s">
        <v>12238</v>
      </c>
      <c r="B6874" s="1" t="s">
        <v>15168</v>
      </c>
      <c r="C6874" s="1" t="s">
        <v>15169</v>
      </c>
      <c r="D6874" s="1" t="s">
        <v>11041</v>
      </c>
      <c r="E6874" s="1" t="s">
        <v>13550</v>
      </c>
      <c r="F6874" s="1" t="str">
        <f>IFERROR(__xludf.DUMMYFUNCTION("GOOGLETRANSLATE(C6874,""fr"",""en"")"),"#VALUE!")</f>
        <v>#VALUE!</v>
      </c>
    </row>
    <row r="6875" ht="15.75" customHeight="1">
      <c r="A6875" s="1" t="s">
        <v>11962</v>
      </c>
      <c r="B6875" s="1" t="s">
        <v>15170</v>
      </c>
      <c r="C6875" s="1" t="s">
        <v>15171</v>
      </c>
      <c r="D6875" s="1" t="s">
        <v>11041</v>
      </c>
      <c r="E6875" s="1" t="s">
        <v>13550</v>
      </c>
      <c r="F6875" s="1" t="str">
        <f>IFERROR(__xludf.DUMMYFUNCTION("GOOGLETRANSLATE(C6875,""fr"",""en"")"),"#VALUE!")</f>
        <v>#VALUE!</v>
      </c>
    </row>
    <row r="6876" ht="15.75" customHeight="1">
      <c r="A6876" s="1" t="s">
        <v>10319</v>
      </c>
      <c r="B6876" s="1" t="s">
        <v>15172</v>
      </c>
      <c r="C6876" s="1" t="s">
        <v>15173</v>
      </c>
      <c r="D6876" s="1" t="s">
        <v>11041</v>
      </c>
      <c r="E6876" s="1" t="s">
        <v>13550</v>
      </c>
      <c r="F6876" s="1" t="str">
        <f>IFERROR(__xludf.DUMMYFUNCTION("GOOGLETRANSLATE(C6876,""fr"",""en"")"),"Insured for a motorcycle with club 14, I discover that the guarantee is so draconian, that I wonder if I am insured. Impossible to have information by club 14. reposite stereotypical by the net and that is all. I go elsewhere")</f>
        <v>Insured for a motorcycle with club 14, I discover that the guarantee is so draconian, that I wonder if I am insured. Impossible to have information by club 14. reposite stereotypical by the net and that is all. I go elsewhere</v>
      </c>
    </row>
    <row r="6877" ht="15.75" customHeight="1">
      <c r="A6877" s="1" t="s">
        <v>15174</v>
      </c>
      <c r="B6877" s="1" t="s">
        <v>15175</v>
      </c>
      <c r="C6877" s="1" t="s">
        <v>15176</v>
      </c>
      <c r="D6877" s="1" t="s">
        <v>11041</v>
      </c>
      <c r="E6877" s="1" t="s">
        <v>13550</v>
      </c>
      <c r="F6877" s="1" t="str">
        <f>IFERROR(__xludf.DUMMYFUNCTION("GOOGLETRANSLATE(C6877,""fr"",""en"")"),"Hello,
Following a non -responsible disaster, the Assurbonplan broker no longer answers me while I try to contact him every week. This broker is on contract with you, my claim took place on June 13, 2017, I don't know what to do!
I already left a comment"&amp;" following a customer in the same situation at the same insurer but I did not have a return. Thanks for your help")</f>
        <v>Hello,
Following a non -responsible disaster, the Assurbonplan broker no longer answers me while I try to contact him every week. This broker is on contract with you, my claim took place on June 13, 2017, I don't know what to do!
I already left a comment following a customer in the same situation at the same insurer but I did not have a return. Thanks for your help</v>
      </c>
    </row>
    <row r="6878" ht="15.75" customHeight="1">
      <c r="A6878" s="1" t="s">
        <v>11260</v>
      </c>
      <c r="B6878" s="1" t="s">
        <v>15177</v>
      </c>
      <c r="C6878" s="1" t="s">
        <v>15178</v>
      </c>
      <c r="D6878" s="1" t="s">
        <v>11041</v>
      </c>
      <c r="E6878" s="1" t="s">
        <v>13550</v>
      </c>
      <c r="F6878" s="1" t="str">
        <f>IFERROR(__xludf.DUMMYFUNCTION("GOOGLETRANSLATE(C6878,""fr"",""en"")"),"#VALUE!")</f>
        <v>#VALUE!</v>
      </c>
    </row>
    <row r="6879" ht="15.75" customHeight="1">
      <c r="A6879" s="1" t="s">
        <v>9279</v>
      </c>
      <c r="B6879" s="1" t="s">
        <v>15179</v>
      </c>
      <c r="C6879" s="1" t="s">
        <v>15180</v>
      </c>
      <c r="D6879" s="1" t="s">
        <v>11041</v>
      </c>
      <c r="E6879" s="1" t="s">
        <v>13550</v>
      </c>
      <c r="F6879" s="1" t="str">
        <f>IFERROR(__xludf.DUMMYFUNCTION("GOOGLETRANSLATE(C6879,""fr"",""en"")"),"#VALUE!")</f>
        <v>#VALUE!</v>
      </c>
    </row>
    <row r="6880" ht="15.75" customHeight="1">
      <c r="A6880" s="1" t="s">
        <v>9292</v>
      </c>
      <c r="B6880" s="1" t="s">
        <v>15181</v>
      </c>
      <c r="C6880" s="1" t="s">
        <v>15182</v>
      </c>
      <c r="D6880" s="1" t="s">
        <v>11041</v>
      </c>
      <c r="E6880" s="1" t="s">
        <v>13550</v>
      </c>
      <c r="F6880" s="1" t="str">
        <f>IFERROR(__xludf.DUMMYFUNCTION("GOOGLETRANSLATE(C6880,""fr"",""en"")"),"#VALUE!")</f>
        <v>#VALUE!</v>
      </c>
    </row>
    <row r="6881" ht="15.75" customHeight="1">
      <c r="A6881" s="1" t="s">
        <v>15183</v>
      </c>
      <c r="B6881" s="1" t="s">
        <v>15184</v>
      </c>
      <c r="C6881" s="1" t="s">
        <v>15185</v>
      </c>
      <c r="D6881" s="1" t="s">
        <v>11041</v>
      </c>
      <c r="E6881" s="1" t="s">
        <v>13550</v>
      </c>
      <c r="F6881" s="1" t="str">
        <f>IFERROR(__xludf.DUMMYFUNCTION("GOOGLETRANSLATE(C6881,""fr"",""en"")"),"#VALUE!")</f>
        <v>#VALUE!</v>
      </c>
    </row>
    <row r="6882" ht="15.75" customHeight="1">
      <c r="A6882" s="1" t="s">
        <v>12780</v>
      </c>
      <c r="B6882" s="1" t="s">
        <v>15186</v>
      </c>
      <c r="C6882" s="1" t="s">
        <v>15187</v>
      </c>
      <c r="D6882" s="1" t="s">
        <v>11041</v>
      </c>
      <c r="E6882" s="1" t="s">
        <v>13550</v>
      </c>
      <c r="F6882" s="1" t="str">
        <f>IFERROR(__xludf.DUMMYFUNCTION("GOOGLETRANSLATE(C6882,""fr"",""en"")"),"#VALUE!")</f>
        <v>#VALUE!</v>
      </c>
    </row>
    <row r="6883" ht="15.75" customHeight="1">
      <c r="A6883" s="1" t="s">
        <v>9366</v>
      </c>
      <c r="B6883" s="1" t="s">
        <v>15188</v>
      </c>
      <c r="C6883" s="1" t="s">
        <v>15189</v>
      </c>
      <c r="D6883" s="1" t="s">
        <v>11041</v>
      </c>
      <c r="E6883" s="1" t="s">
        <v>13550</v>
      </c>
      <c r="F6883" s="1" t="str">
        <f>IFERROR(__xludf.DUMMYFUNCTION("GOOGLETRANSLATE(C6883,""fr"",""en"")"),"Concerns Assurbonplan (AXA): their letters, green map, renewal, ... do not reach me. They returned with the mention that I do not live at the address indicated, which is false.
According to them, ""it is not their problem"", it is that of La Poste, they s"&amp;"ent the letters. They didn't even bother to control the address with me.
They refuse to take into account my recommended termination mail and will pass the file to a bailiff !!")</f>
        <v>Concerns Assurbonplan (AXA): their letters, green map, renewal, ... do not reach me. They returned with the mention that I do not live at the address indicated, which is false.
According to them, "it is not their problem", it is that of La Poste, they sent the letters. They didn't even bother to control the address with me.
They refuse to take into account my recommended termination mail and will pass the file to a bailiff !!</v>
      </c>
    </row>
    <row r="6884" ht="15.75" customHeight="1">
      <c r="A6884" s="1" t="s">
        <v>10393</v>
      </c>
      <c r="B6884" s="1" t="s">
        <v>15190</v>
      </c>
      <c r="C6884" s="1" t="s">
        <v>15191</v>
      </c>
      <c r="D6884" s="1" t="s">
        <v>11041</v>
      </c>
      <c r="E6884" s="1" t="s">
        <v>13550</v>
      </c>
      <c r="F6884" s="1" t="str">
        <f>IFERROR(__xludf.DUMMYFUNCTION("GOOGLETRANSLATE(C6884,""fr"",""en"")"),"#VALUE!")</f>
        <v>#VALUE!</v>
      </c>
    </row>
    <row r="6885" ht="15.75" customHeight="1">
      <c r="A6885" s="1" t="s">
        <v>15192</v>
      </c>
      <c r="B6885" s="1" t="s">
        <v>15193</v>
      </c>
      <c r="C6885" s="1" t="s">
        <v>15194</v>
      </c>
      <c r="D6885" s="1" t="s">
        <v>11041</v>
      </c>
      <c r="E6885" s="1" t="s">
        <v>13550</v>
      </c>
      <c r="F6885" s="1" t="str">
        <f>IFERROR(__xludf.DUMMYFUNCTION("GOOGLETRANSLATE(C6885,""fr"",""en"")"),"#VALUE!")</f>
        <v>#VALUE!</v>
      </c>
    </row>
    <row r="6886" ht="15.75" customHeight="1">
      <c r="A6886" s="1" t="s">
        <v>9543</v>
      </c>
      <c r="B6886" s="1" t="s">
        <v>15195</v>
      </c>
      <c r="C6886" s="1" t="s">
        <v>15196</v>
      </c>
      <c r="D6886" s="1" t="s">
        <v>11041</v>
      </c>
      <c r="E6886" s="1" t="s">
        <v>13550</v>
      </c>
      <c r="F6886" s="1" t="str">
        <f>IFERROR(__xludf.DUMMYFUNCTION("GOOGLETRANSLATE(C6886,""fr"",""en"")"),"#VALUE!")</f>
        <v>#VALUE!</v>
      </c>
    </row>
    <row r="6887" ht="15.75" customHeight="1">
      <c r="A6887" s="1" t="s">
        <v>54</v>
      </c>
      <c r="B6887" s="1" t="s">
        <v>15197</v>
      </c>
      <c r="C6887" s="1" t="s">
        <v>15198</v>
      </c>
      <c r="D6887" s="1" t="s">
        <v>15199</v>
      </c>
      <c r="E6887" s="1" t="s">
        <v>13550</v>
      </c>
      <c r="F6887" s="1" t="str">
        <f>IFERROR(__xludf.DUMMYFUNCTION("GOOGLETRANSLATE(C6887,""fr"",""en"")"),"#VALUE!")</f>
        <v>#VALUE!</v>
      </c>
    </row>
    <row r="6888" ht="15.75" customHeight="1">
      <c r="A6888" s="1" t="s">
        <v>10306</v>
      </c>
      <c r="B6888" s="1" t="s">
        <v>15200</v>
      </c>
      <c r="C6888" s="1" t="s">
        <v>15201</v>
      </c>
      <c r="D6888" s="1" t="s">
        <v>15199</v>
      </c>
      <c r="E6888" s="1" t="s">
        <v>13550</v>
      </c>
      <c r="F6888" s="1" t="str">
        <f>IFERROR(__xludf.DUMMYFUNCTION("GOOGLETRANSLATE(C6888,""fr"",""en"")"),"#VALUE!")</f>
        <v>#VALUE!</v>
      </c>
    </row>
    <row r="6889" ht="15.75" customHeight="1">
      <c r="A6889" s="1" t="s">
        <v>15144</v>
      </c>
      <c r="B6889" s="1" t="s">
        <v>15202</v>
      </c>
      <c r="C6889" s="1" t="s">
        <v>15203</v>
      </c>
      <c r="D6889" s="1" t="s">
        <v>15199</v>
      </c>
      <c r="E6889" s="1" t="s">
        <v>13550</v>
      </c>
      <c r="F6889" s="1" t="str">
        <f>IFERROR(__xludf.DUMMYFUNCTION("GOOGLETRANSLATE(C6889,""fr"",""en"")"),"#VALUE!")</f>
        <v>#VALUE!</v>
      </c>
    </row>
    <row r="6890" ht="15.75" customHeight="1">
      <c r="A6890" s="1" t="s">
        <v>10728</v>
      </c>
      <c r="B6890" s="1" t="s">
        <v>15204</v>
      </c>
      <c r="C6890" s="1" t="s">
        <v>15205</v>
      </c>
      <c r="D6890" s="1" t="s">
        <v>15199</v>
      </c>
      <c r="E6890" s="1" t="s">
        <v>13550</v>
      </c>
      <c r="F6890" s="1" t="str">
        <f>IFERROR(__xludf.DUMMYFUNCTION("GOOGLETRANSLATE(C6890,""fr"",""en"")"),"#VALUE!")</f>
        <v>#VALUE!</v>
      </c>
    </row>
    <row r="6891" ht="15.75" customHeight="1">
      <c r="A6891" s="1" t="s">
        <v>4091</v>
      </c>
      <c r="B6891" s="1" t="s">
        <v>15206</v>
      </c>
      <c r="C6891" s="1" t="s">
        <v>15207</v>
      </c>
      <c r="D6891" s="1" t="s">
        <v>15199</v>
      </c>
      <c r="E6891" s="1" t="s">
        <v>13550</v>
      </c>
      <c r="F6891" s="1" t="str">
        <f>IFERROR(__xludf.DUMMYFUNCTION("GOOGLETRANSLATE(C6891,""fr"",""en"")"),"#VALUE!")</f>
        <v>#VALUE!</v>
      </c>
    </row>
    <row r="6892" ht="15.75" customHeight="1">
      <c r="A6892" s="1" t="s">
        <v>4126</v>
      </c>
      <c r="B6892" s="1" t="s">
        <v>15208</v>
      </c>
      <c r="C6892" s="1" t="s">
        <v>15209</v>
      </c>
      <c r="D6892" s="1" t="s">
        <v>15199</v>
      </c>
      <c r="E6892" s="1" t="s">
        <v>13550</v>
      </c>
      <c r="F6892" s="1" t="str">
        <f>IFERROR(__xludf.DUMMYFUNCTION("GOOGLETRANSLATE(C6892,""fr"",""en"")"),"#VALUE!")</f>
        <v>#VALUE!</v>
      </c>
    </row>
    <row r="6893" ht="15.75" customHeight="1">
      <c r="A6893" s="1" t="s">
        <v>9568</v>
      </c>
      <c r="B6893" s="1" t="s">
        <v>15210</v>
      </c>
      <c r="C6893" s="1" t="s">
        <v>15211</v>
      </c>
      <c r="D6893" s="1" t="s">
        <v>15199</v>
      </c>
      <c r="E6893" s="1" t="s">
        <v>13550</v>
      </c>
      <c r="F6893" s="1" t="str">
        <f>IFERROR(__xludf.DUMMYFUNCTION("GOOGLETRANSLATE(C6893,""fr"",""en"")"),"#VALUE!")</f>
        <v>#VALUE!</v>
      </c>
    </row>
    <row r="6894" ht="15.75" customHeight="1">
      <c r="A6894" s="1" t="s">
        <v>1750</v>
      </c>
      <c r="B6894" s="1" t="s">
        <v>15212</v>
      </c>
      <c r="C6894" s="1" t="s">
        <v>15213</v>
      </c>
      <c r="D6894" s="1" t="s">
        <v>12386</v>
      </c>
      <c r="E6894" s="1" t="s">
        <v>13550</v>
      </c>
      <c r="F6894" s="1" t="str">
        <f>IFERROR(__xludf.DUMMYFUNCTION("GOOGLETRANSLATE(C6894,""fr"",""en"")"),"#VALUE!")</f>
        <v>#VALUE!</v>
      </c>
    </row>
    <row r="6895" ht="15.75" customHeight="1">
      <c r="A6895" s="1" t="s">
        <v>2935</v>
      </c>
      <c r="B6895" s="1" t="s">
        <v>15214</v>
      </c>
      <c r="C6895" s="1" t="s">
        <v>15215</v>
      </c>
      <c r="D6895" s="1" t="s">
        <v>12386</v>
      </c>
      <c r="E6895" s="1" t="s">
        <v>13550</v>
      </c>
      <c r="F6895" s="1" t="str">
        <f>IFERROR(__xludf.DUMMYFUNCTION("GOOGLETRANSLATE(C6895,""fr"",""en"")"),"No worries about coverage and refund in the event of a claim. It has already happened to me once.
On the other hand, a big inconvenience when I realized that the amount of the contribution did not correspond to the model of my two wheels. An error was mad"&amp;"e during the recording of my motorcycle.
 I then got closer to my insurer and after several appointments I heard myself say that I could not be reimbursed for the past three years. Cost of the joke: around 500 euros. I will launch mediation and see ...")</f>
        <v>No worries about coverage and refund in the event of a claim. It has already happened to me once.
On the other hand, a big inconvenience when I realized that the amount of the contribution did not correspond to the model of my two wheels. An error was made during the recording of my motorcycle.
 I then got closer to my insurer and after several appointments I heard myself say that I could not be reimbursed for the past three years. Cost of the joke: around 500 euros. I will launch mediation and see ...</v>
      </c>
    </row>
    <row r="6896" ht="15.75" customHeight="1">
      <c r="A6896" s="1" t="s">
        <v>3073</v>
      </c>
      <c r="B6896" s="1" t="s">
        <v>15216</v>
      </c>
      <c r="C6896" s="1" t="s">
        <v>15217</v>
      </c>
      <c r="D6896" s="1" t="s">
        <v>12386</v>
      </c>
      <c r="E6896" s="1" t="s">
        <v>13550</v>
      </c>
      <c r="F6896" s="1" t="str">
        <f>IFERROR(__xludf.DUMMYFUNCTION("GOOGLETRANSLATE(C6896,""fr"",""en"")"),"#VALUE!")</f>
        <v>#VALUE!</v>
      </c>
    </row>
    <row r="6897" ht="15.75" customHeight="1">
      <c r="A6897" s="1" t="s">
        <v>15218</v>
      </c>
      <c r="B6897" s="1" t="s">
        <v>15219</v>
      </c>
      <c r="C6897" s="1" t="s">
        <v>15220</v>
      </c>
      <c r="D6897" s="1" t="s">
        <v>12386</v>
      </c>
      <c r="E6897" s="1" t="s">
        <v>13550</v>
      </c>
      <c r="F6897" s="1" t="str">
        <f>IFERROR(__xludf.DUMMYFUNCTION("GOOGLETRANSLATE(C6897,""fr"",""en"")"),"#VALUE!")</f>
        <v>#VALUE!</v>
      </c>
    </row>
    <row r="6898" ht="15.75" customHeight="1">
      <c r="A6898" s="1" t="s">
        <v>8181</v>
      </c>
      <c r="B6898" s="1" t="s">
        <v>15221</v>
      </c>
      <c r="C6898" s="1" t="s">
        <v>15222</v>
      </c>
      <c r="D6898" s="1" t="s">
        <v>12386</v>
      </c>
      <c r="E6898" s="1" t="s">
        <v>13550</v>
      </c>
      <c r="F6898" s="1" t="str">
        <f>IFERROR(__xludf.DUMMYFUNCTION("GOOGLETRANSLATE(C6898,""fr"",""en"")"),"#VALUE!")</f>
        <v>#VALUE!</v>
      </c>
    </row>
    <row r="6899" ht="15.75" customHeight="1">
      <c r="A6899" s="1" t="s">
        <v>3566</v>
      </c>
      <c r="B6899" s="1" t="s">
        <v>15223</v>
      </c>
      <c r="C6899" s="1" t="s">
        <v>15224</v>
      </c>
      <c r="D6899" s="1" t="s">
        <v>12386</v>
      </c>
      <c r="E6899" s="1" t="s">
        <v>13550</v>
      </c>
      <c r="F6899" s="1" t="str">
        <f>IFERROR(__xludf.DUMMYFUNCTION("GOOGLETRANSLATE(C6899,""fr"",""en"")"),"Well I didn't have to complain about it.
Ceepant attention to the driver's protaction is a bit vague.
As for the rest after 7 years of motorcycle insurance and even more in the car is a very good insurance.")</f>
        <v>Well I didn't have to complain about it.
Ceepant attention to the driver's protaction is a bit vague.
As for the rest after 7 years of motorcycle insurance and even more in the car is a very good insurance.</v>
      </c>
    </row>
    <row r="6900" ht="15.75" customHeight="1">
      <c r="A6900" s="1" t="s">
        <v>3616</v>
      </c>
      <c r="B6900" s="1" t="s">
        <v>15225</v>
      </c>
      <c r="C6900" s="1" t="s">
        <v>15226</v>
      </c>
      <c r="D6900" s="1" t="s">
        <v>12386</v>
      </c>
      <c r="E6900" s="1" t="s">
        <v>13550</v>
      </c>
      <c r="F6900" s="1" t="str">
        <f>IFERROR(__xludf.DUMMYFUNCTION("GOOGLETRANSLATE(C6900,""fr"",""en"")"),"#VALUE!")</f>
        <v>#VALUE!</v>
      </c>
    </row>
    <row r="6901" ht="15.75" customHeight="1">
      <c r="A6901" s="1" t="s">
        <v>13327</v>
      </c>
      <c r="B6901" s="1" t="s">
        <v>15227</v>
      </c>
      <c r="C6901" s="1" t="s">
        <v>15228</v>
      </c>
      <c r="D6901" s="1" t="s">
        <v>12386</v>
      </c>
      <c r="E6901" s="1" t="s">
        <v>13550</v>
      </c>
      <c r="F6901" s="1" t="str">
        <f>IFERROR(__xludf.DUMMYFUNCTION("GOOGLETRANSLATE(C6901,""fr"",""en"")"),"#VALUE!")</f>
        <v>#VALUE!</v>
      </c>
    </row>
    <row r="6902" ht="15.75" customHeight="1">
      <c r="A6902" s="1" t="s">
        <v>10970</v>
      </c>
      <c r="B6902" s="1" t="s">
        <v>15229</v>
      </c>
      <c r="C6902" s="1" t="s">
        <v>15230</v>
      </c>
      <c r="D6902" s="1" t="s">
        <v>12386</v>
      </c>
      <c r="E6902" s="1" t="s">
        <v>13550</v>
      </c>
      <c r="F6902" s="1" t="str">
        <f>IFERROR(__xludf.DUMMYFUNCTION("GOOGLETRANSLATE(C6902,""fr"",""en"")"),"#VALUE!")</f>
        <v>#VALUE!</v>
      </c>
    </row>
    <row r="6903" ht="15.75" customHeight="1">
      <c r="A6903" s="1" t="s">
        <v>15231</v>
      </c>
      <c r="B6903" s="1" t="s">
        <v>15232</v>
      </c>
      <c r="C6903" s="1" t="s">
        <v>15233</v>
      </c>
      <c r="D6903" s="1" t="s">
        <v>12386</v>
      </c>
      <c r="E6903" s="1" t="s">
        <v>13550</v>
      </c>
      <c r="F6903" s="1" t="str">
        <f>IFERROR(__xludf.DUMMYFUNCTION("GOOGLETRANSLATE(C6903,""fr"",""en"")"),"#VALUE!")</f>
        <v>#VALUE!</v>
      </c>
    </row>
    <row r="6904" ht="15.75" customHeight="1">
      <c r="A6904" s="1" t="s">
        <v>13382</v>
      </c>
      <c r="B6904" s="1" t="s">
        <v>15234</v>
      </c>
      <c r="C6904" s="1" t="s">
        <v>15235</v>
      </c>
      <c r="D6904" s="1" t="s">
        <v>12386</v>
      </c>
      <c r="E6904" s="1" t="s">
        <v>13550</v>
      </c>
      <c r="F6904" s="1" t="str">
        <f>IFERROR(__xludf.DUMMYFUNCTION("GOOGLETRANSLATE(C6904,""fr"",""en"")"),"#VALUE!")</f>
        <v>#VALUE!</v>
      </c>
    </row>
    <row r="6905" ht="15.75" customHeight="1">
      <c r="A6905" s="1" t="s">
        <v>10682</v>
      </c>
      <c r="B6905" s="1" t="s">
        <v>15236</v>
      </c>
      <c r="C6905" s="1" t="s">
        <v>15237</v>
      </c>
      <c r="D6905" s="1" t="s">
        <v>12386</v>
      </c>
      <c r="E6905" s="1" t="s">
        <v>13550</v>
      </c>
      <c r="F6905" s="1" t="str">
        <f>IFERROR(__xludf.DUMMYFUNCTION("GOOGLETRANSLATE(C6905,""fr"",""en"")"),"#VALUE!")</f>
        <v>#VALUE!</v>
      </c>
    </row>
    <row r="6906" ht="15.75" customHeight="1">
      <c r="A6906" s="1" t="s">
        <v>11590</v>
      </c>
      <c r="B6906" s="1" t="s">
        <v>15238</v>
      </c>
      <c r="C6906" s="1" t="s">
        <v>15239</v>
      </c>
      <c r="D6906" s="1" t="s">
        <v>12386</v>
      </c>
      <c r="E6906" s="1" t="s">
        <v>13550</v>
      </c>
      <c r="F6906" s="1" t="str">
        <f>IFERROR(__xludf.DUMMYFUNCTION("GOOGLETRANSLATE(C6906,""fr"",""en"")"),"#VALUE!")</f>
        <v>#VALUE!</v>
      </c>
    </row>
    <row r="6907" ht="15.75" customHeight="1">
      <c r="A6907" s="1" t="s">
        <v>13472</v>
      </c>
      <c r="B6907" s="1" t="s">
        <v>15240</v>
      </c>
      <c r="C6907" s="1" t="s">
        <v>15241</v>
      </c>
      <c r="D6907" s="1" t="s">
        <v>12386</v>
      </c>
      <c r="E6907" s="1" t="s">
        <v>13550</v>
      </c>
      <c r="F6907" s="1" t="str">
        <f>IFERROR(__xludf.DUMMYFUNCTION("GOOGLETRANSLATE(C6907,""fr"",""en"")"),"#VALUE!")</f>
        <v>#VALUE!</v>
      </c>
    </row>
    <row r="6908" ht="15.75" customHeight="1">
      <c r="A6908" s="1" t="s">
        <v>9268</v>
      </c>
      <c r="B6908" s="1" t="s">
        <v>15242</v>
      </c>
      <c r="C6908" s="1" t="s">
        <v>15243</v>
      </c>
      <c r="D6908" s="1" t="s">
        <v>12386</v>
      </c>
      <c r="E6908" s="1" t="s">
        <v>13550</v>
      </c>
      <c r="F6908" s="1" t="str">
        <f>IFERROR(__xludf.DUMMYFUNCTION("GOOGLETRANSLATE(C6908,""fr"",""en"")"),"#VALUE!")</f>
        <v>#VALUE!</v>
      </c>
    </row>
    <row r="6909" ht="15.75" customHeight="1">
      <c r="A6909" s="1" t="s">
        <v>15244</v>
      </c>
      <c r="B6909" s="1" t="s">
        <v>15245</v>
      </c>
      <c r="C6909" s="1" t="s">
        <v>15246</v>
      </c>
      <c r="D6909" s="1" t="s">
        <v>12386</v>
      </c>
      <c r="E6909" s="1" t="s">
        <v>13550</v>
      </c>
      <c r="F6909" s="1" t="str">
        <f>IFERROR(__xludf.DUMMYFUNCTION("GOOGLETRANSLATE(C6909,""fr"",""en"")"),"#VALUE!")</f>
        <v>#VALUE!</v>
      </c>
    </row>
    <row r="6910" ht="15.75" customHeight="1">
      <c r="A6910" s="1" t="s">
        <v>9491</v>
      </c>
      <c r="B6910" s="1" t="s">
        <v>15247</v>
      </c>
      <c r="C6910" s="1" t="s">
        <v>15248</v>
      </c>
      <c r="D6910" s="1" t="s">
        <v>12386</v>
      </c>
      <c r="E6910" s="1" t="s">
        <v>13550</v>
      </c>
      <c r="F6910" s="1" t="str">
        <f>IFERROR(__xludf.DUMMYFUNCTION("GOOGLETRANSLATE(C6910,""fr"",""en"")"),"#VALUE!")</f>
        <v>#VALUE!</v>
      </c>
    </row>
    <row r="6911" ht="15.75" customHeight="1">
      <c r="A6911" s="1" t="s">
        <v>1156</v>
      </c>
      <c r="B6911" s="1" t="s">
        <v>15249</v>
      </c>
      <c r="C6911" s="1" t="s">
        <v>15250</v>
      </c>
      <c r="D6911" s="1" t="s">
        <v>15251</v>
      </c>
      <c r="E6911" s="1" t="s">
        <v>13550</v>
      </c>
      <c r="F6911" s="1" t="str">
        <f>IFERROR(__xludf.DUMMYFUNCTION("GOOGLETRANSLATE(C6911,""fr"",""en"")"),"#VALUE!")</f>
        <v>#VALUE!</v>
      </c>
    </row>
    <row r="6912" ht="15.75" customHeight="1">
      <c r="A6912" s="1" t="s">
        <v>1531</v>
      </c>
      <c r="B6912" s="1" t="s">
        <v>15252</v>
      </c>
      <c r="C6912" s="1" t="s">
        <v>15253</v>
      </c>
      <c r="D6912" s="1" t="s">
        <v>15251</v>
      </c>
      <c r="E6912" s="1" t="s">
        <v>13550</v>
      </c>
      <c r="F6912" s="1" t="str">
        <f>IFERROR(__xludf.DUMMYFUNCTION("GOOGLETRANSLATE(C6912,""fr"",""en"")"),"#VALUE!")</f>
        <v>#VALUE!</v>
      </c>
    </row>
    <row r="6913" ht="15.75" customHeight="1">
      <c r="A6913" s="1" t="s">
        <v>1799</v>
      </c>
      <c r="B6913" s="1" t="s">
        <v>15254</v>
      </c>
      <c r="C6913" s="1" t="s">
        <v>15255</v>
      </c>
      <c r="D6913" s="1" t="s">
        <v>15251</v>
      </c>
      <c r="E6913" s="1" t="s">
        <v>13550</v>
      </c>
      <c r="F6913" s="1" t="str">
        <f>IFERROR(__xludf.DUMMYFUNCTION("GOOGLETRANSLATE(C6913,""fr"",""en"")"),"#VALUE!")</f>
        <v>#VALUE!</v>
      </c>
    </row>
    <row r="6914" ht="15.75" customHeight="1">
      <c r="A6914" s="1" t="s">
        <v>1819</v>
      </c>
      <c r="B6914" s="1" t="s">
        <v>15256</v>
      </c>
      <c r="C6914" s="1" t="s">
        <v>15257</v>
      </c>
      <c r="D6914" s="1" t="s">
        <v>15251</v>
      </c>
      <c r="E6914" s="1" t="s">
        <v>13550</v>
      </c>
      <c r="F6914" s="1" t="str">
        <f>IFERROR(__xludf.DUMMYFUNCTION("GOOGLETRANSLATE(C6914,""fr"",""en"")"),"#VALUE!")</f>
        <v>#VALUE!</v>
      </c>
    </row>
    <row r="6915" ht="15.75" customHeight="1">
      <c r="A6915" s="1" t="s">
        <v>2014</v>
      </c>
      <c r="B6915" s="1" t="s">
        <v>15258</v>
      </c>
      <c r="C6915" s="1" t="s">
        <v>15259</v>
      </c>
      <c r="D6915" s="1" t="s">
        <v>15251</v>
      </c>
      <c r="E6915" s="1" t="s">
        <v>13550</v>
      </c>
      <c r="F6915" s="1" t="str">
        <f>IFERROR(__xludf.DUMMYFUNCTION("GOOGLETRANSLATE(C6915,""fr"",""en"")"),"#VALUE!")</f>
        <v>#VALUE!</v>
      </c>
    </row>
    <row r="6916" ht="15.75" customHeight="1">
      <c r="A6916" s="1" t="s">
        <v>2208</v>
      </c>
      <c r="B6916" s="1" t="s">
        <v>15260</v>
      </c>
      <c r="C6916" s="1" t="s">
        <v>15261</v>
      </c>
      <c r="D6916" s="1" t="s">
        <v>15251</v>
      </c>
      <c r="E6916" s="1" t="s">
        <v>13550</v>
      </c>
      <c r="F6916" s="1" t="str">
        <f>IFERROR(__xludf.DUMMYFUNCTION("GOOGLETRANSLATE(C6916,""fr"",""en"")"),"#VALUE!")</f>
        <v>#VALUE!</v>
      </c>
    </row>
    <row r="6917" ht="15.75" customHeight="1">
      <c r="A6917" s="1" t="s">
        <v>2396</v>
      </c>
      <c r="B6917" s="1" t="s">
        <v>15262</v>
      </c>
      <c r="C6917" s="1" t="s">
        <v>15263</v>
      </c>
      <c r="D6917" s="1" t="s">
        <v>15251</v>
      </c>
      <c r="E6917" s="1" t="s">
        <v>13550</v>
      </c>
      <c r="F6917" s="1" t="str">
        <f>IFERROR(__xludf.DUMMYFUNCTION("GOOGLETRANSLATE(C6917,""fr"",""en"")"),"#VALUE!")</f>
        <v>#VALUE!</v>
      </c>
    </row>
    <row r="6918" ht="15.75" customHeight="1">
      <c r="A6918" s="1" t="s">
        <v>2715</v>
      </c>
      <c r="B6918" s="1" t="s">
        <v>15264</v>
      </c>
      <c r="C6918" s="1" t="s">
        <v>15265</v>
      </c>
      <c r="D6918" s="1" t="s">
        <v>15251</v>
      </c>
      <c r="E6918" s="1" t="s">
        <v>13550</v>
      </c>
      <c r="F6918" s="1" t="str">
        <f>IFERROR(__xludf.DUMMYFUNCTION("GOOGLETRANSLATE(C6918,""fr"",""en"")"),"#VALUE!")</f>
        <v>#VALUE!</v>
      </c>
    </row>
    <row r="6919" ht="15.75" customHeight="1">
      <c r="A6919" s="1" t="s">
        <v>2734</v>
      </c>
      <c r="B6919" s="1" t="s">
        <v>15266</v>
      </c>
      <c r="C6919" s="1" t="s">
        <v>15267</v>
      </c>
      <c r="D6919" s="1" t="s">
        <v>15251</v>
      </c>
      <c r="E6919" s="1" t="s">
        <v>13550</v>
      </c>
      <c r="F6919" s="1" t="str">
        <f>IFERROR(__xludf.DUMMYFUNCTION("GOOGLETRANSLATE(C6919,""fr"",""en"")"),"#VALUE!")</f>
        <v>#VALUE!</v>
      </c>
    </row>
    <row r="6920" ht="15.75" customHeight="1">
      <c r="A6920" s="1" t="s">
        <v>2845</v>
      </c>
      <c r="B6920" s="1" t="s">
        <v>15268</v>
      </c>
      <c r="C6920" s="1" t="s">
        <v>15269</v>
      </c>
      <c r="D6920" s="1" t="s">
        <v>15251</v>
      </c>
      <c r="E6920" s="1" t="s">
        <v>13550</v>
      </c>
      <c r="F6920" s="1" t="str">
        <f>IFERROR(__xludf.DUMMYFUNCTION("GOOGLETRANSLATE(C6920,""fr"",""en"")"),"#VALUE!")</f>
        <v>#VALUE!</v>
      </c>
    </row>
    <row r="6921" ht="15.75" customHeight="1">
      <c r="A6921" s="1" t="s">
        <v>2845</v>
      </c>
      <c r="B6921" s="1" t="s">
        <v>15270</v>
      </c>
      <c r="C6921" s="1" t="s">
        <v>15271</v>
      </c>
      <c r="D6921" s="1" t="s">
        <v>15251</v>
      </c>
      <c r="E6921" s="1" t="s">
        <v>13550</v>
      </c>
      <c r="F6921" s="1" t="str">
        <f>IFERROR(__xludf.DUMMYFUNCTION("GOOGLETRANSLATE(C6921,""fr"",""en"")"),"#VALUE!")</f>
        <v>#VALUE!</v>
      </c>
    </row>
    <row r="6922" ht="15.75" customHeight="1">
      <c r="A6922" s="1" t="s">
        <v>2867</v>
      </c>
      <c r="B6922" s="1" t="s">
        <v>15272</v>
      </c>
      <c r="C6922" s="1" t="s">
        <v>15273</v>
      </c>
      <c r="D6922" s="1" t="s">
        <v>15251</v>
      </c>
      <c r="E6922" s="1" t="s">
        <v>13550</v>
      </c>
      <c r="F6922" s="1" t="str">
        <f>IFERROR(__xludf.DUMMYFUNCTION("GOOGLETRANSLATE(C6922,""fr"",""en"")"),"#VALUE!")</f>
        <v>#VALUE!</v>
      </c>
    </row>
    <row r="6923" ht="15.75" customHeight="1">
      <c r="A6923" s="1" t="s">
        <v>7596</v>
      </c>
      <c r="B6923" s="1" t="s">
        <v>15274</v>
      </c>
      <c r="C6923" s="1" t="s">
        <v>15275</v>
      </c>
      <c r="D6923" s="1" t="s">
        <v>15251</v>
      </c>
      <c r="E6923" s="1" t="s">
        <v>13550</v>
      </c>
      <c r="F6923" s="1" t="str">
        <f>IFERROR(__xludf.DUMMYFUNCTION("GOOGLETRANSLATE(C6923,""fr"",""en"")"),"#VALUE!")</f>
        <v>#VALUE!</v>
      </c>
    </row>
    <row r="6924" ht="15.75" customHeight="1">
      <c r="A6924" s="1" t="s">
        <v>7710</v>
      </c>
      <c r="B6924" s="1" t="s">
        <v>15276</v>
      </c>
      <c r="C6924" s="1" t="s">
        <v>15277</v>
      </c>
      <c r="D6924" s="1" t="s">
        <v>15251</v>
      </c>
      <c r="E6924" s="1" t="s">
        <v>13550</v>
      </c>
      <c r="F6924" s="1" t="str">
        <f>IFERROR(__xludf.DUMMYFUNCTION("GOOGLETRANSLATE(C6924,""fr"",""en"")"),"#VALUE!")</f>
        <v>#VALUE!</v>
      </c>
    </row>
    <row r="6925" ht="15.75" customHeight="1">
      <c r="A6925" s="1" t="s">
        <v>7710</v>
      </c>
      <c r="B6925" s="1" t="s">
        <v>15278</v>
      </c>
      <c r="C6925" s="1" t="s">
        <v>15279</v>
      </c>
      <c r="D6925" s="1" t="s">
        <v>15251</v>
      </c>
      <c r="E6925" s="1" t="s">
        <v>13550</v>
      </c>
      <c r="F6925" s="1" t="str">
        <f>IFERROR(__xludf.DUMMYFUNCTION("GOOGLETRANSLATE(C6925,""fr"",""en"")"),"#VALUE!")</f>
        <v>#VALUE!</v>
      </c>
    </row>
    <row r="6926" ht="15.75" customHeight="1">
      <c r="A6926" s="1" t="s">
        <v>3043</v>
      </c>
      <c r="B6926" s="1" t="s">
        <v>15280</v>
      </c>
      <c r="C6926" s="1" t="s">
        <v>15281</v>
      </c>
      <c r="D6926" s="1" t="s">
        <v>15251</v>
      </c>
      <c r="E6926" s="1" t="s">
        <v>13550</v>
      </c>
      <c r="F6926" s="1" t="str">
        <f>IFERROR(__xludf.DUMMYFUNCTION("GOOGLETRANSLATE(C6926,""fr"",""en"")"),"So ok, there was an increase this year which is difficult to understand ... In fact, for those who go to the GA, the problem is very stupid: the MDM is in deficit ... especially due to the acquisition charges and administration which represents almost 30%"&amp;" of the contributions acquired (there or in other mutuals there are 15%).
I see comments indicating that in the event of a vehicle plurality, the MDM does not take this into account, this is false: there is a multi-vehicle reduction. Not to mention a red"&amp;"uction of almost 20% on the spot when you do a motorcycle improvement course, which many insurers do not do.
From a satisfaction point of view: top legal protection, and seriously given the setbacks that can be with certain dealers, it is a hell of a rea"&amp;"ctive hotline, in short.
I hesitated to go to see elsewhere when I discovered a 9% increase on my contract, but honestly, compared to the service rendered, I am not looking for.")</f>
        <v>So ok, there was an increase this year which is difficult to understand ... In fact, for those who go to the GA, the problem is very stupid: the MDM is in deficit ... especially due to the acquisition charges and administration which represents almost 30% of the contributions acquired (there or in other mutuals there are 15%).
I see comments indicating that in the event of a vehicle plurality, the MDM does not take this into account, this is false: there is a multi-vehicle reduction. Not to mention a reduction of almost 20% on the spot when you do a motorcycle improvement course, which many insurers do not do.
From a satisfaction point of view: top legal protection, and seriously given the setbacks that can be with certain dealers, it is a hell of a reactive hotline, in short.
I hesitated to go to see elsewhere when I discovered a 9% increase on my contract, but honestly, compared to the service rendered, I am not looking for.</v>
      </c>
    </row>
    <row r="6927" ht="15.75" customHeight="1">
      <c r="A6927" s="1" t="s">
        <v>8043</v>
      </c>
      <c r="B6927" s="1" t="s">
        <v>15282</v>
      </c>
      <c r="C6927" s="1" t="s">
        <v>15283</v>
      </c>
      <c r="D6927" s="1" t="s">
        <v>15251</v>
      </c>
      <c r="E6927" s="1" t="s">
        <v>13550</v>
      </c>
      <c r="F6927" s="1" t="str">
        <f>IFERROR(__xludf.DUMMYFUNCTION("GOOGLETRANSLATE(C6927,""fr"",""en"")"),"#VALUE!")</f>
        <v>#VALUE!</v>
      </c>
    </row>
    <row r="6928" ht="15.75" customHeight="1">
      <c r="A6928" s="1" t="s">
        <v>15284</v>
      </c>
      <c r="B6928" s="1" t="s">
        <v>15285</v>
      </c>
      <c r="C6928" s="1" t="s">
        <v>15286</v>
      </c>
      <c r="D6928" s="1" t="s">
        <v>15251</v>
      </c>
      <c r="E6928" s="1" t="s">
        <v>13550</v>
      </c>
      <c r="F6928" s="1" t="str">
        <f>IFERROR(__xludf.DUMMYFUNCTION("GOOGLETRANSLATE(C6928,""fr"",""en"")"),"#VALUE!")</f>
        <v>#VALUE!</v>
      </c>
    </row>
    <row r="6929" ht="15.75" customHeight="1">
      <c r="A6929" s="1" t="s">
        <v>15284</v>
      </c>
      <c r="B6929" s="1" t="s">
        <v>15287</v>
      </c>
      <c r="C6929" s="1" t="s">
        <v>15288</v>
      </c>
      <c r="D6929" s="1" t="s">
        <v>15251</v>
      </c>
      <c r="E6929" s="1" t="s">
        <v>13550</v>
      </c>
      <c r="F6929" s="1" t="str">
        <f>IFERROR(__xludf.DUMMYFUNCTION("GOOGLETRANSLATE(C6929,""fr"",""en"")"),"#VALUE!")</f>
        <v>#VALUE!</v>
      </c>
    </row>
    <row r="6930" ht="15.75" customHeight="1">
      <c r="A6930" s="1" t="s">
        <v>3150</v>
      </c>
      <c r="B6930" s="1" t="s">
        <v>15289</v>
      </c>
      <c r="C6930" s="1" t="s">
        <v>15290</v>
      </c>
      <c r="D6930" s="1" t="s">
        <v>15251</v>
      </c>
      <c r="E6930" s="1" t="s">
        <v>13550</v>
      </c>
      <c r="F6930" s="1" t="str">
        <f>IFERROR(__xludf.DUMMYFUNCTION("GOOGLETRANSLATE(C6930,""fr"",""en"")"),"#VALUE!")</f>
        <v>#VALUE!</v>
      </c>
    </row>
    <row r="6931" ht="15.75" customHeight="1">
      <c r="A6931" s="1" t="s">
        <v>3225</v>
      </c>
      <c r="B6931" s="1" t="s">
        <v>15291</v>
      </c>
      <c r="C6931" s="1" t="s">
        <v>15292</v>
      </c>
      <c r="D6931" s="1" t="s">
        <v>15251</v>
      </c>
      <c r="E6931" s="1" t="s">
        <v>13550</v>
      </c>
      <c r="F6931" s="1" t="str">
        <f>IFERROR(__xludf.DUMMYFUNCTION("GOOGLETRANSLATE(C6931,""fr"",""en"")"),"#VALUE!")</f>
        <v>#VALUE!</v>
      </c>
    </row>
    <row r="6932" ht="15.75" customHeight="1">
      <c r="A6932" s="1" t="s">
        <v>8481</v>
      </c>
      <c r="B6932" s="1" t="s">
        <v>15293</v>
      </c>
      <c r="C6932" s="1" t="s">
        <v>15294</v>
      </c>
      <c r="D6932" s="1" t="s">
        <v>15251</v>
      </c>
      <c r="E6932" s="1" t="s">
        <v>13550</v>
      </c>
      <c r="F6932" s="1" t="str">
        <f>IFERROR(__xludf.DUMMYFUNCTION("GOOGLETRANSLATE(C6932,""fr"",""en"")"),"#VALUE!")</f>
        <v>#VALUE!</v>
      </c>
    </row>
    <row r="6933" ht="15.75" customHeight="1">
      <c r="A6933" s="1" t="s">
        <v>8600</v>
      </c>
      <c r="B6933" s="1" t="s">
        <v>15295</v>
      </c>
      <c r="C6933" s="1" t="s">
        <v>15296</v>
      </c>
      <c r="D6933" s="1" t="s">
        <v>15251</v>
      </c>
      <c r="E6933" s="1" t="s">
        <v>13550</v>
      </c>
      <c r="F6933" s="1" t="str">
        <f>IFERROR(__xludf.DUMMYFUNCTION("GOOGLETRANSLATE(C6933,""fr"",""en"")"),"#VALUE!")</f>
        <v>#VALUE!</v>
      </c>
    </row>
    <row r="6934" ht="15.75" customHeight="1">
      <c r="A6934" s="1" t="s">
        <v>15297</v>
      </c>
      <c r="B6934" s="1" t="s">
        <v>15298</v>
      </c>
      <c r="C6934" s="1" t="s">
        <v>15299</v>
      </c>
      <c r="D6934" s="1" t="s">
        <v>15251</v>
      </c>
      <c r="E6934" s="1" t="s">
        <v>13550</v>
      </c>
      <c r="F6934" s="1" t="str">
        <f>IFERROR(__xludf.DUMMYFUNCTION("GOOGLETRANSLATE(C6934,""fr"",""en"")"),"#VALUE!")</f>
        <v>#VALUE!</v>
      </c>
    </row>
    <row r="6935" ht="15.75" customHeight="1">
      <c r="A6935" s="1" t="s">
        <v>12546</v>
      </c>
      <c r="B6935" s="1" t="s">
        <v>15300</v>
      </c>
      <c r="C6935" s="1" t="s">
        <v>15301</v>
      </c>
      <c r="D6935" s="1" t="s">
        <v>15251</v>
      </c>
      <c r="E6935" s="1" t="s">
        <v>13550</v>
      </c>
      <c r="F6935" s="1" t="str">
        <f>IFERROR(__xludf.DUMMYFUNCTION("GOOGLETRANSLATE(C6935,""fr"",""en"")"),"#VALUE!")</f>
        <v>#VALUE!</v>
      </c>
    </row>
    <row r="6936" ht="15.75" customHeight="1">
      <c r="A6936" s="1" t="s">
        <v>8725</v>
      </c>
      <c r="B6936" s="1" t="s">
        <v>15302</v>
      </c>
      <c r="C6936" s="1" t="s">
        <v>15303</v>
      </c>
      <c r="D6936" s="1" t="s">
        <v>15251</v>
      </c>
      <c r="E6936" s="1" t="s">
        <v>13550</v>
      </c>
      <c r="F6936" s="1" t="str">
        <f>IFERROR(__xludf.DUMMYFUNCTION("GOOGLETRANSLATE(C6936,""fr"",""en"")"),"#VALUE!")</f>
        <v>#VALUE!</v>
      </c>
    </row>
    <row r="6937" ht="15.75" customHeight="1">
      <c r="A6937" s="1" t="s">
        <v>11848</v>
      </c>
      <c r="B6937" s="1" t="s">
        <v>15304</v>
      </c>
      <c r="C6937" s="1" t="s">
        <v>15305</v>
      </c>
      <c r="D6937" s="1" t="s">
        <v>15251</v>
      </c>
      <c r="E6937" s="1" t="s">
        <v>13550</v>
      </c>
      <c r="F6937" s="1" t="str">
        <f>IFERROR(__xludf.DUMMYFUNCTION("GOOGLETRANSLATE(C6937,""fr"",""en"")"),"#VALUE!")</f>
        <v>#VALUE!</v>
      </c>
    </row>
    <row r="6938" ht="15.75" customHeight="1">
      <c r="A6938" s="1" t="s">
        <v>15306</v>
      </c>
      <c r="B6938" s="1" t="s">
        <v>15307</v>
      </c>
      <c r="C6938" s="1" t="s">
        <v>15308</v>
      </c>
      <c r="D6938" s="1" t="s">
        <v>15251</v>
      </c>
      <c r="E6938" s="1" t="s">
        <v>13550</v>
      </c>
      <c r="F6938" s="1" t="str">
        <f>IFERROR(__xludf.DUMMYFUNCTION("GOOGLETRANSLATE(C6938,""fr"",""en"")"),"#VALUE!")</f>
        <v>#VALUE!</v>
      </c>
    </row>
    <row r="6939" ht="15.75" customHeight="1">
      <c r="A6939" s="1" t="s">
        <v>8733</v>
      </c>
      <c r="B6939" s="1" t="s">
        <v>15309</v>
      </c>
      <c r="C6939" s="1" t="s">
        <v>15310</v>
      </c>
      <c r="D6939" s="1" t="s">
        <v>15251</v>
      </c>
      <c r="E6939" s="1" t="s">
        <v>13550</v>
      </c>
      <c r="F6939" s="1" t="str">
        <f>IFERROR(__xludf.DUMMYFUNCTION("GOOGLETRANSLATE(C6939,""fr"",""en"")"),"#VALUE!")</f>
        <v>#VALUE!</v>
      </c>
    </row>
    <row r="6940" ht="15.75" customHeight="1">
      <c r="A6940" s="1" t="s">
        <v>12583</v>
      </c>
      <c r="B6940" s="1" t="s">
        <v>15311</v>
      </c>
      <c r="C6940" s="1" t="s">
        <v>15312</v>
      </c>
      <c r="D6940" s="1" t="s">
        <v>15251</v>
      </c>
      <c r="E6940" s="1" t="s">
        <v>13550</v>
      </c>
      <c r="F6940" s="1" t="str">
        <f>IFERROR(__xludf.DUMMYFUNCTION("GOOGLETRANSLATE(C6940,""fr"",""en"")"),"#VALUE!")</f>
        <v>#VALUE!</v>
      </c>
    </row>
    <row r="6941" ht="15.75" customHeight="1">
      <c r="A6941" s="1" t="s">
        <v>11141</v>
      </c>
      <c r="B6941" s="1" t="s">
        <v>15313</v>
      </c>
      <c r="C6941" s="1" t="s">
        <v>15314</v>
      </c>
      <c r="D6941" s="1" t="s">
        <v>15251</v>
      </c>
      <c r="E6941" s="1" t="s">
        <v>13550</v>
      </c>
      <c r="F6941" s="1" t="str">
        <f>IFERROR(__xludf.DUMMYFUNCTION("GOOGLETRANSLATE(C6941,""fr"",""en"")"),"#VALUE!")</f>
        <v>#VALUE!</v>
      </c>
    </row>
    <row r="6942" ht="15.75" customHeight="1">
      <c r="A6942" s="1" t="s">
        <v>8868</v>
      </c>
      <c r="B6942" s="1" t="s">
        <v>15315</v>
      </c>
      <c r="C6942" s="1" t="s">
        <v>15316</v>
      </c>
      <c r="D6942" s="1" t="s">
        <v>15251</v>
      </c>
      <c r="E6942" s="1" t="s">
        <v>13550</v>
      </c>
      <c r="F6942" s="1" t="str">
        <f>IFERROR(__xludf.DUMMYFUNCTION("GOOGLETRANSLATE(C6942,""fr"",""en"")"),"#VALUE!")</f>
        <v>#VALUE!</v>
      </c>
    </row>
    <row r="6943" ht="15.75" customHeight="1">
      <c r="A6943" s="1" t="s">
        <v>12634</v>
      </c>
      <c r="B6943" s="1" t="s">
        <v>15317</v>
      </c>
      <c r="C6943" s="1" t="s">
        <v>15318</v>
      </c>
      <c r="D6943" s="1" t="s">
        <v>15251</v>
      </c>
      <c r="E6943" s="1" t="s">
        <v>13550</v>
      </c>
      <c r="F6943" s="1" t="str">
        <f>IFERROR(__xludf.DUMMYFUNCTION("GOOGLETRANSLATE(C6943,""fr"",""en"")"),"#VALUE!")</f>
        <v>#VALUE!</v>
      </c>
    </row>
    <row r="6944" ht="15.75" customHeight="1">
      <c r="A6944" s="1" t="s">
        <v>3634</v>
      </c>
      <c r="B6944" s="1" t="s">
        <v>15319</v>
      </c>
      <c r="C6944" s="1" t="s">
        <v>15320</v>
      </c>
      <c r="D6944" s="1" t="s">
        <v>15251</v>
      </c>
      <c r="E6944" s="1" t="s">
        <v>13550</v>
      </c>
      <c r="F6944" s="1" t="str">
        <f>IFERROR(__xludf.DUMMYFUNCTION("GOOGLETRANSLATE(C6944,""fr"",""en"")"),"#VALUE!")</f>
        <v>#VALUE!</v>
      </c>
    </row>
    <row r="6945" ht="15.75" customHeight="1">
      <c r="A6945" s="1" t="s">
        <v>8933</v>
      </c>
      <c r="B6945" s="1" t="s">
        <v>15321</v>
      </c>
      <c r="C6945" s="1" t="s">
        <v>15322</v>
      </c>
      <c r="D6945" s="1" t="s">
        <v>15251</v>
      </c>
      <c r="E6945" s="1" t="s">
        <v>13550</v>
      </c>
      <c r="F6945" s="1" t="str">
        <f>IFERROR(__xludf.DUMMYFUNCTION("GOOGLETRANSLATE(C6945,""fr"",""en"")"),"#VALUE!")</f>
        <v>#VALUE!</v>
      </c>
    </row>
    <row r="6946" ht="15.75" customHeight="1">
      <c r="A6946" s="1" t="s">
        <v>8976</v>
      </c>
      <c r="B6946" s="1" t="s">
        <v>15323</v>
      </c>
      <c r="C6946" s="1" t="s">
        <v>15324</v>
      </c>
      <c r="D6946" s="1" t="s">
        <v>15251</v>
      </c>
      <c r="E6946" s="1" t="s">
        <v>13550</v>
      </c>
      <c r="F6946" s="1" t="str">
        <f>IFERROR(__xludf.DUMMYFUNCTION("GOOGLETRANSLATE(C6946,""fr"",""en"")"),"#VALUE!")</f>
        <v>#VALUE!</v>
      </c>
    </row>
    <row r="6947" ht="15.75" customHeight="1">
      <c r="A6947" s="1" t="s">
        <v>10989</v>
      </c>
      <c r="B6947" s="1" t="s">
        <v>15325</v>
      </c>
      <c r="C6947" s="1" t="s">
        <v>15326</v>
      </c>
      <c r="D6947" s="1" t="s">
        <v>15251</v>
      </c>
      <c r="E6947" s="1" t="s">
        <v>13550</v>
      </c>
      <c r="F6947" s="1" t="str">
        <f>IFERROR(__xludf.DUMMYFUNCTION("GOOGLETRANSLATE(C6947,""fr"",""en"")"),"#VALUE!")</f>
        <v>#VALUE!</v>
      </c>
    </row>
    <row r="6948" ht="15.75" customHeight="1">
      <c r="A6948" s="1" t="s">
        <v>13403</v>
      </c>
      <c r="B6948" s="1" t="s">
        <v>15327</v>
      </c>
      <c r="C6948" s="1" t="s">
        <v>15328</v>
      </c>
      <c r="D6948" s="1" t="s">
        <v>15251</v>
      </c>
      <c r="E6948" s="1" t="s">
        <v>13550</v>
      </c>
      <c r="F6948" s="1" t="str">
        <f>IFERROR(__xludf.DUMMYFUNCTION("GOOGLETRANSLATE(C6948,""fr"",""en"")"),"#VALUE!")</f>
        <v>#VALUE!</v>
      </c>
    </row>
    <row r="6949" ht="15.75" customHeight="1">
      <c r="A6949" s="1" t="s">
        <v>3822</v>
      </c>
      <c r="B6949" s="1" t="s">
        <v>15329</v>
      </c>
      <c r="C6949" s="1" t="s">
        <v>15330</v>
      </c>
      <c r="D6949" s="1" t="s">
        <v>15251</v>
      </c>
      <c r="E6949" s="1" t="s">
        <v>13550</v>
      </c>
      <c r="F6949" s="1" t="str">
        <f>IFERROR(__xludf.DUMMYFUNCTION("GOOGLETRANSLATE(C6949,""fr"",""en"")"),"#VALUE!")</f>
        <v>#VALUE!</v>
      </c>
    </row>
    <row r="6950" ht="15.75" customHeight="1">
      <c r="A6950" s="1" t="s">
        <v>15331</v>
      </c>
      <c r="B6950" s="1" t="s">
        <v>15332</v>
      </c>
      <c r="C6950" s="1" t="s">
        <v>15333</v>
      </c>
      <c r="D6950" s="1" t="s">
        <v>15251</v>
      </c>
      <c r="E6950" s="1" t="s">
        <v>13550</v>
      </c>
      <c r="F6950" s="1" t="str">
        <f>IFERROR(__xludf.DUMMYFUNCTION("GOOGLETRANSLATE(C6950,""fr"",""en"")"),"#VALUE!")</f>
        <v>#VALUE!</v>
      </c>
    </row>
    <row r="6951" ht="15.75" customHeight="1">
      <c r="A6951" s="1" t="s">
        <v>15334</v>
      </c>
      <c r="B6951" s="1" t="s">
        <v>15335</v>
      </c>
      <c r="C6951" s="1" t="s">
        <v>15336</v>
      </c>
      <c r="D6951" s="1" t="s">
        <v>15251</v>
      </c>
      <c r="E6951" s="1" t="s">
        <v>13550</v>
      </c>
      <c r="F6951" s="1" t="str">
        <f>IFERROR(__xludf.DUMMYFUNCTION("GOOGLETRANSLATE(C6951,""fr"",""en"")"),"#VALUE!")</f>
        <v>#VALUE!</v>
      </c>
    </row>
    <row r="6952" ht="15.75" customHeight="1">
      <c r="A6952" s="1" t="s">
        <v>9145</v>
      </c>
      <c r="B6952" s="1" t="s">
        <v>15337</v>
      </c>
      <c r="C6952" s="1" t="s">
        <v>15338</v>
      </c>
      <c r="D6952" s="1" t="s">
        <v>15251</v>
      </c>
      <c r="E6952" s="1" t="s">
        <v>13550</v>
      </c>
      <c r="F6952" s="1" t="str">
        <f>IFERROR(__xludf.DUMMYFUNCTION("GOOGLETRANSLATE(C6952,""fr"",""en"")"),"#VALUE!")</f>
        <v>#VALUE!</v>
      </c>
    </row>
    <row r="6953" ht="15.75" customHeight="1">
      <c r="A6953" s="1" t="s">
        <v>12269</v>
      </c>
      <c r="B6953" s="1" t="s">
        <v>15339</v>
      </c>
      <c r="C6953" s="1" t="s">
        <v>15340</v>
      </c>
      <c r="D6953" s="1" t="s">
        <v>15251</v>
      </c>
      <c r="E6953" s="1" t="s">
        <v>13550</v>
      </c>
      <c r="F6953" s="1" t="str">
        <f>IFERROR(__xludf.DUMMYFUNCTION("GOOGLETRANSLATE(C6953,""fr"",""en"")"),"#VALUE!")</f>
        <v>#VALUE!</v>
      </c>
    </row>
    <row r="6954" ht="15.75" customHeight="1">
      <c r="A6954" s="1" t="s">
        <v>11626</v>
      </c>
      <c r="B6954" s="1" t="s">
        <v>15341</v>
      </c>
      <c r="C6954" s="1" t="s">
        <v>15342</v>
      </c>
      <c r="D6954" s="1" t="s">
        <v>15251</v>
      </c>
      <c r="E6954" s="1" t="s">
        <v>13550</v>
      </c>
      <c r="F6954" s="1" t="str">
        <f>IFERROR(__xludf.DUMMYFUNCTION("GOOGLETRANSLATE(C6954,""fr"",""en"")"),"#VALUE!")</f>
        <v>#VALUE!</v>
      </c>
    </row>
    <row r="6955" ht="15.75" customHeight="1">
      <c r="A6955" s="1" t="s">
        <v>3942</v>
      </c>
      <c r="B6955" s="1" t="s">
        <v>15343</v>
      </c>
      <c r="C6955" s="1" t="s">
        <v>15344</v>
      </c>
      <c r="D6955" s="1" t="s">
        <v>15251</v>
      </c>
      <c r="E6955" s="1" t="s">
        <v>13550</v>
      </c>
      <c r="F6955" s="1" t="str">
        <f>IFERROR(__xludf.DUMMYFUNCTION("GOOGLETRANSLATE(C6955,""fr"",""en"")"),"#VALUE!")</f>
        <v>#VALUE!</v>
      </c>
    </row>
    <row r="6956" ht="15.75" customHeight="1">
      <c r="A6956" s="1" t="s">
        <v>9240</v>
      </c>
      <c r="B6956" s="1" t="s">
        <v>15345</v>
      </c>
      <c r="C6956" s="1" t="s">
        <v>15346</v>
      </c>
      <c r="D6956" s="1" t="s">
        <v>15251</v>
      </c>
      <c r="E6956" s="1" t="s">
        <v>13550</v>
      </c>
      <c r="F6956" s="1" t="str">
        <f>IFERROR(__xludf.DUMMYFUNCTION("GOOGLETRANSLATE(C6956,""fr"",""en"")"),"#VALUE!")</f>
        <v>#VALUE!</v>
      </c>
    </row>
    <row r="6957" ht="15.75" customHeight="1">
      <c r="A6957" s="1" t="s">
        <v>10362</v>
      </c>
      <c r="B6957" s="1" t="s">
        <v>15347</v>
      </c>
      <c r="C6957" s="1" t="s">
        <v>15348</v>
      </c>
      <c r="D6957" s="1" t="s">
        <v>15251</v>
      </c>
      <c r="E6957" s="1" t="s">
        <v>13550</v>
      </c>
      <c r="F6957" s="1" t="str">
        <f>IFERROR(__xludf.DUMMYFUNCTION("GOOGLETRANSLATE(C6957,""fr"",""en"")"),"#VALUE!")</f>
        <v>#VALUE!</v>
      </c>
    </row>
    <row r="6958" ht="15.75" customHeight="1">
      <c r="A6958" s="1" t="s">
        <v>12016</v>
      </c>
      <c r="B6958" s="1" t="s">
        <v>15349</v>
      </c>
      <c r="C6958" s="1" t="s">
        <v>15350</v>
      </c>
      <c r="D6958" s="1" t="s">
        <v>15251</v>
      </c>
      <c r="E6958" s="1" t="s">
        <v>13550</v>
      </c>
      <c r="F6958" s="1" t="str">
        <f>IFERROR(__xludf.DUMMYFUNCTION("GOOGLETRANSLATE(C6958,""fr"",""en"")"),"Following a bodily accident I ask the mutual to temporarily suspend my insurance at least since I cannot drive, the advisor suspends my contract. I have an old contract which no longer exists, however, it was certified that there would be no consequence, "&amp;"the result of the races increase of € 200 and taken in hostage of the member, a good way to find your loyalty.")</f>
        <v>Following a bodily accident I ask the mutual to temporarily suspend my insurance at least since I cannot drive, the advisor suspends my contract. I have an old contract which no longer exists, however, it was certified that there would be no consequence, the result of the races increase of € 200 and taken in hostage of the member, a good way to find your loyalty.</v>
      </c>
    </row>
    <row r="6959" ht="15.75" customHeight="1">
      <c r="A6959" s="1" t="s">
        <v>10409</v>
      </c>
      <c r="B6959" s="1" t="s">
        <v>15351</v>
      </c>
      <c r="C6959" s="1" t="s">
        <v>15352</v>
      </c>
      <c r="D6959" s="1" t="s">
        <v>15251</v>
      </c>
      <c r="E6959" s="1" t="s">
        <v>13550</v>
      </c>
      <c r="F6959" s="1" t="str">
        <f>IFERROR(__xludf.DUMMYFUNCTION("GOOGLETRANSLATE(C6959,""fr"",""en"")"),"#VALUE!")</f>
        <v>#VALUE!</v>
      </c>
    </row>
    <row r="6960" ht="15.75" customHeight="1">
      <c r="A6960" s="1" t="s">
        <v>12368</v>
      </c>
      <c r="B6960" s="1" t="s">
        <v>15353</v>
      </c>
      <c r="C6960" s="1" t="s">
        <v>15354</v>
      </c>
      <c r="D6960" s="1" t="s">
        <v>15251</v>
      </c>
      <c r="E6960" s="1" t="s">
        <v>13550</v>
      </c>
      <c r="F6960" s="1" t="str">
        <f>IFERROR(__xludf.DUMMYFUNCTION("GOOGLETRANSLATE(C6960,""fr"",""en"")"),"#VALUE!")</f>
        <v>#VALUE!</v>
      </c>
    </row>
    <row r="6961" ht="15.75" customHeight="1">
      <c r="A6961" s="1" t="s">
        <v>9562</v>
      </c>
      <c r="B6961" s="1" t="s">
        <v>15355</v>
      </c>
      <c r="C6961" s="1" t="s">
        <v>15356</v>
      </c>
      <c r="D6961" s="1" t="s">
        <v>15251</v>
      </c>
      <c r="E6961" s="1" t="s">
        <v>13550</v>
      </c>
      <c r="F6961" s="1" t="str">
        <f>IFERROR(__xludf.DUMMYFUNCTION("GOOGLETRANSLATE(C6961,""fr"",""en"")"),"#VALUE!")</f>
        <v>#VALUE!</v>
      </c>
    </row>
    <row r="6962" ht="15.75" customHeight="1">
      <c r="A6962" s="1" t="s">
        <v>9598</v>
      </c>
      <c r="B6962" s="1" t="s">
        <v>15357</v>
      </c>
      <c r="C6962" s="1" t="s">
        <v>15358</v>
      </c>
      <c r="D6962" s="1" t="s">
        <v>15251</v>
      </c>
      <c r="E6962" s="1" t="s">
        <v>13550</v>
      </c>
      <c r="F6962" s="1" t="str">
        <f>IFERROR(__xludf.DUMMYFUNCTION("GOOGLETRANSLATE(C6962,""fr"",""en"")"),"#VALUE!")</f>
        <v>#VALUE!</v>
      </c>
    </row>
    <row r="6963" ht="15.75" customHeight="1">
      <c r="A6963" s="1" t="s">
        <v>2244</v>
      </c>
      <c r="B6963" s="1" t="s">
        <v>15359</v>
      </c>
      <c r="C6963" s="1" t="s">
        <v>15360</v>
      </c>
      <c r="D6963" s="1" t="s">
        <v>11319</v>
      </c>
      <c r="E6963" s="1" t="s">
        <v>13550</v>
      </c>
      <c r="F6963" s="1" t="str">
        <f>IFERROR(__xludf.DUMMYFUNCTION("GOOGLETRANSLATE(C6963,""fr"",""en"")"),"#VALUE!")</f>
        <v>#VALUE!</v>
      </c>
    </row>
    <row r="6964" ht="15.75" customHeight="1">
      <c r="A6964" s="1" t="s">
        <v>7737</v>
      </c>
      <c r="B6964" s="1" t="s">
        <v>15361</v>
      </c>
      <c r="C6964" s="1" t="s">
        <v>15362</v>
      </c>
      <c r="D6964" s="1" t="s">
        <v>11319</v>
      </c>
      <c r="E6964" s="1" t="s">
        <v>13550</v>
      </c>
      <c r="F6964" s="1" t="str">
        <f>IFERROR(__xludf.DUMMYFUNCTION("GOOGLETRANSLATE(C6964,""fr"",""en"")"),"#VALUE!")</f>
        <v>#VALUE!</v>
      </c>
    </row>
    <row r="6965" ht="15.75" customHeight="1">
      <c r="A6965" s="1" t="s">
        <v>8808</v>
      </c>
      <c r="B6965" s="1" t="s">
        <v>15363</v>
      </c>
      <c r="C6965" s="1" t="s">
        <v>15364</v>
      </c>
      <c r="D6965" s="1" t="s">
        <v>11319</v>
      </c>
      <c r="E6965" s="1" t="s">
        <v>13550</v>
      </c>
      <c r="F6965" s="1" t="str">
        <f>IFERROR(__xludf.DUMMYFUNCTION("GOOGLETRANSLATE(C6965,""fr"",""en"")"),"#VALUE!")</f>
        <v>#VALUE!</v>
      </c>
    </row>
    <row r="6966" ht="15.75" customHeight="1">
      <c r="A6966" s="1" t="s">
        <v>15162</v>
      </c>
      <c r="B6966" s="1" t="s">
        <v>15365</v>
      </c>
      <c r="C6966" s="1" t="s">
        <v>15366</v>
      </c>
      <c r="D6966" s="1" t="s">
        <v>11319</v>
      </c>
      <c r="E6966" s="1" t="s">
        <v>13550</v>
      </c>
      <c r="F6966" s="1" t="str">
        <f>IFERROR(__xludf.DUMMYFUNCTION("GOOGLETRANSLATE(C6966,""fr"",""en"")"),"#VALUE!")</f>
        <v>#VALUE!</v>
      </c>
    </row>
    <row r="6967" ht="15.75" customHeight="1">
      <c r="A6967" s="1" t="s">
        <v>3732</v>
      </c>
      <c r="B6967" s="1" t="s">
        <v>15367</v>
      </c>
      <c r="C6967" s="1" t="s">
        <v>15368</v>
      </c>
      <c r="D6967" s="1" t="s">
        <v>11319</v>
      </c>
      <c r="E6967" s="1" t="s">
        <v>13550</v>
      </c>
      <c r="F6967" s="1" t="str">
        <f>IFERROR(__xludf.DUMMYFUNCTION("GOOGLETRANSLATE(C6967,""fr"",""en"")"),"No one, they don't know anything on 2 wheels. After a scooter accident, they inform me that they do not have a approved 2 -wheeled garage. In the fire truck, I had to negotiate myself with the tug so that he leaves him to his deposit then I had to pay so "&amp;"that they bring him home.
Subsequently, the management of the disaster was a disaster. I played the role of net in a part of ping-pong between the insurer and the expert. None of the 2 has been able to explain the options I had when my scooter had been de"&amp;"emed uncommonly repairable to me.
My equipment (gloves, jackets, helmet) was covered, however, I had to claim from insurance the reimbursement of my damaged gloves during the accident and 1 day before the expert's intervention, they answer me that It is u"&amp;"p to me to present them to the expert on the day of his intervention ... I was doing my medical exams at the hospital. In the end, I bought new gloves at my expense, the MAAF did not take care of anything.
I was extremely disappointed with their managemen"&amp;"t. I am assured at the MAAF also for my car and they had not been as bad for a previous accident.")</f>
        <v>No one, they don't know anything on 2 wheels. After a scooter accident, they inform me that they do not have a approved 2 -wheeled garage. In the fire truck, I had to negotiate myself with the tug so that he leaves him to his deposit then I had to pay so that they bring him home.
Subsequently, the management of the disaster was a disaster. I played the role of net in a part of ping-pong between the insurer and the expert. None of the 2 has been able to explain the options I had when my scooter had been deemed uncommonly repairable to me.
My equipment (gloves, jackets, helmet) was covered, however, I had to claim from insurance the reimbursement of my damaged gloves during the accident and 1 day before the expert's intervention, they answer me that It is up to me to present them to the expert on the day of his intervention ... I was doing my medical exams at the hospital. In the end, I bought new gloves at my expense, the MAAF did not take care of anything.
I was extremely disappointed with their management. I am assured at the MAAF also for my car and they had not been as bad for a previous accident.</v>
      </c>
    </row>
    <row r="6968" ht="15.75" customHeight="1">
      <c r="A6968" s="1" t="s">
        <v>12227</v>
      </c>
      <c r="B6968" s="1" t="s">
        <v>15369</v>
      </c>
      <c r="C6968" s="1" t="s">
        <v>15370</v>
      </c>
      <c r="D6968" s="1" t="s">
        <v>11319</v>
      </c>
      <c r="E6968" s="1" t="s">
        <v>13550</v>
      </c>
      <c r="F6968" s="1" t="str">
        <f>IFERROR(__xludf.DUMMYFUNCTION("GOOGLETRANSLATE(C6968,""fr"",""en"")"),"#VALUE!")</f>
        <v>#VALUE!</v>
      </c>
    </row>
    <row r="6969" ht="15.75" customHeight="1">
      <c r="A6969" s="1" t="s">
        <v>10710</v>
      </c>
      <c r="B6969" s="1" t="s">
        <v>15371</v>
      </c>
      <c r="C6969" s="1" t="s">
        <v>15372</v>
      </c>
      <c r="D6969" s="1" t="s">
        <v>11319</v>
      </c>
      <c r="E6969" s="1" t="s">
        <v>13550</v>
      </c>
      <c r="F6969" s="1" t="str">
        <f>IFERROR(__xludf.DUMMYFUNCTION("GOOGLETRANSLATE(C6969,""fr"",""en"")"),"#VALUE!")</f>
        <v>#VALUE!</v>
      </c>
    </row>
    <row r="6970" ht="15.75" customHeight="1">
      <c r="A6970" s="1" t="s">
        <v>4150</v>
      </c>
      <c r="B6970" s="1" t="s">
        <v>15373</v>
      </c>
      <c r="C6970" s="1" t="s">
        <v>15374</v>
      </c>
      <c r="D6970" s="1" t="s">
        <v>11319</v>
      </c>
      <c r="E6970" s="1" t="s">
        <v>13550</v>
      </c>
      <c r="F6970" s="1" t="str">
        <f>IFERROR(__xludf.DUMMYFUNCTION("GOOGLETRANSLATE(C6970,""fr"",""en"")"),"#VALUE!")</f>
        <v>#VALUE!</v>
      </c>
    </row>
    <row r="6971" ht="15.75" customHeight="1">
      <c r="A6971" s="1" t="s">
        <v>9584</v>
      </c>
      <c r="B6971" s="1" t="s">
        <v>15375</v>
      </c>
      <c r="C6971" s="1" t="s">
        <v>15376</v>
      </c>
      <c r="D6971" s="1" t="s">
        <v>11319</v>
      </c>
      <c r="E6971" s="1" t="s">
        <v>13550</v>
      </c>
      <c r="F6971" s="1" t="str">
        <f>IFERROR(__xludf.DUMMYFUNCTION("GOOGLETRANSLATE(C6971,""fr"",""en"")"),"#VALUE!")</f>
        <v>#VALUE!</v>
      </c>
    </row>
    <row r="6972" ht="15.75" customHeight="1">
      <c r="A6972" s="1" t="s">
        <v>2610</v>
      </c>
      <c r="B6972" s="1" t="s">
        <v>15377</v>
      </c>
      <c r="C6972" s="1" t="s">
        <v>15378</v>
      </c>
      <c r="D6972" s="1" t="s">
        <v>15379</v>
      </c>
      <c r="E6972" s="1" t="s">
        <v>13550</v>
      </c>
      <c r="F6972" s="1" t="str">
        <f>IFERROR(__xludf.DUMMYFUNCTION("GOOGLETRANSLATE(C6972,""fr"",""en"")"),"#VALUE!")</f>
        <v>#VALUE!</v>
      </c>
    </row>
    <row r="6973" ht="15.75" customHeight="1">
      <c r="A6973" s="1" t="s">
        <v>15380</v>
      </c>
      <c r="B6973" s="1" t="s">
        <v>15381</v>
      </c>
      <c r="C6973" s="1" t="s">
        <v>15382</v>
      </c>
      <c r="D6973" s="1" t="s">
        <v>15379</v>
      </c>
      <c r="E6973" s="1" t="s">
        <v>13550</v>
      </c>
      <c r="F6973" s="1" t="str">
        <f>IFERROR(__xludf.DUMMYFUNCTION("GOOGLETRANSLATE(C6973,""fr"",""en"")"),"#VALUE!")</f>
        <v>#VALUE!</v>
      </c>
    </row>
    <row r="6974" ht="15.75" customHeight="1">
      <c r="A6974" s="1" t="s">
        <v>8316</v>
      </c>
      <c r="B6974" s="1" t="s">
        <v>15383</v>
      </c>
      <c r="C6974" s="1" t="s">
        <v>15384</v>
      </c>
      <c r="D6974" s="1" t="s">
        <v>15379</v>
      </c>
      <c r="E6974" s="1" t="s">
        <v>13550</v>
      </c>
      <c r="F6974" s="1" t="str">
        <f>IFERROR(__xludf.DUMMYFUNCTION("GOOGLETRANSLATE(C6974,""fr"",""en"")"),"An endless subscription process with endless requests for justifying documents .... I already regret having called them ... I will pay a little more expensive next year if necessary, but that is more 'A month that I have subscribed to insurance and they a"&amp;"lways miss a paper, photos, proof .... we stretch")</f>
        <v>An endless subscription process with endless requests for justifying documents .... I already regret having called them ... I will pay a little more expensive next year if necessary, but that is more 'A month that I have subscribed to insurance and they always miss a paper, photos, proof .... we stretch</v>
      </c>
    </row>
    <row r="6975" ht="15.75" customHeight="1">
      <c r="A6975" s="1" t="s">
        <v>3250</v>
      </c>
      <c r="B6975" s="1" t="s">
        <v>15385</v>
      </c>
      <c r="C6975" s="1" t="s">
        <v>15386</v>
      </c>
      <c r="D6975" s="1" t="s">
        <v>15379</v>
      </c>
      <c r="E6975" s="1" t="s">
        <v>13550</v>
      </c>
      <c r="F6975" s="1" t="str">
        <f>IFERROR(__xludf.DUMMYFUNCTION("GOOGLETRANSLATE(C6975,""fr"",""en"")"),"#VALUE!")</f>
        <v>#VALUE!</v>
      </c>
    </row>
    <row r="6976" ht="15.75" customHeight="1">
      <c r="A6976" s="1" t="s">
        <v>15387</v>
      </c>
      <c r="B6976" s="1" t="s">
        <v>15388</v>
      </c>
      <c r="C6976" s="1" t="s">
        <v>15389</v>
      </c>
      <c r="D6976" s="1" t="s">
        <v>15379</v>
      </c>
      <c r="E6976" s="1" t="s">
        <v>13550</v>
      </c>
      <c r="F6976" s="1" t="str">
        <f>IFERROR(__xludf.DUMMYFUNCTION("GOOGLETRANSLATE(C6976,""fr"",""en"")"),"#VALUE!")</f>
        <v>#VALUE!</v>
      </c>
    </row>
    <row r="6977" ht="15.75" customHeight="1">
      <c r="A6977" s="1" t="s">
        <v>8860</v>
      </c>
      <c r="B6977" s="1" t="s">
        <v>15390</v>
      </c>
      <c r="C6977" s="1" t="s">
        <v>15391</v>
      </c>
      <c r="D6977" s="1" t="s">
        <v>15379</v>
      </c>
      <c r="E6977" s="1" t="s">
        <v>13550</v>
      </c>
      <c r="F6977" s="1" t="str">
        <f>IFERROR(__xludf.DUMMYFUNCTION("GOOGLETRANSLATE(C6977,""fr"",""en"")"),"#VALUE!")</f>
        <v>#VALUE!</v>
      </c>
    </row>
    <row r="6978" ht="15.75" customHeight="1">
      <c r="A6978" s="1" t="s">
        <v>15392</v>
      </c>
      <c r="B6978" s="1" t="s">
        <v>15393</v>
      </c>
      <c r="C6978" s="1" t="s">
        <v>15394</v>
      </c>
      <c r="D6978" s="1" t="s">
        <v>15379</v>
      </c>
      <c r="E6978" s="1" t="s">
        <v>13550</v>
      </c>
      <c r="F6978" s="1" t="str">
        <f>IFERROR(__xludf.DUMMYFUNCTION("GOOGLETRANSLATE(C6978,""fr"",""en"")"),"#VALUE!")</f>
        <v>#VALUE!</v>
      </c>
    </row>
    <row r="6979" ht="15.75" customHeight="1">
      <c r="A6979" s="1" t="s">
        <v>11595</v>
      </c>
      <c r="B6979" s="1" t="s">
        <v>15395</v>
      </c>
      <c r="C6979" s="1" t="s">
        <v>15396</v>
      </c>
      <c r="D6979" s="1" t="s">
        <v>15379</v>
      </c>
      <c r="E6979" s="1" t="s">
        <v>13550</v>
      </c>
      <c r="F6979" s="1" t="str">
        <f>IFERROR(__xludf.DUMMYFUNCTION("GOOGLETRANSLATE(C6979,""fr"",""en"")"),"#VALUE!")</f>
        <v>#VALUE!</v>
      </c>
    </row>
    <row r="6980" ht="15.75" customHeight="1">
      <c r="A6980" s="1" t="s">
        <v>9254</v>
      </c>
      <c r="B6980" s="1" t="s">
        <v>9255</v>
      </c>
      <c r="C6980" s="1" t="s">
        <v>15397</v>
      </c>
      <c r="D6980" s="1" t="s">
        <v>15379</v>
      </c>
      <c r="E6980" s="1" t="s">
        <v>13550</v>
      </c>
      <c r="F6980" s="1" t="str">
        <f>IFERROR(__xludf.DUMMYFUNCTION("GOOGLETRANSLATE(C6980,""fr"",""en"")"),"#VALUE!")</f>
        <v>#VALUE!</v>
      </c>
    </row>
    <row r="6981" ht="15.75" customHeight="1">
      <c r="A6981" s="1" t="s">
        <v>9535</v>
      </c>
      <c r="B6981" s="1" t="s">
        <v>15398</v>
      </c>
      <c r="C6981" s="1" t="s">
        <v>15399</v>
      </c>
      <c r="D6981" s="1" t="s">
        <v>15379</v>
      </c>
      <c r="E6981" s="1" t="s">
        <v>13550</v>
      </c>
      <c r="F6981" s="1" t="str">
        <f>IFERROR(__xludf.DUMMYFUNCTION("GOOGLETRANSLATE(C6981,""fr"",""en"")"),"#VALUE!")</f>
        <v>#VALUE!</v>
      </c>
    </row>
    <row r="6982" ht="15.75" customHeight="1">
      <c r="A6982" s="1" t="s">
        <v>9601</v>
      </c>
      <c r="B6982" s="1" t="s">
        <v>15400</v>
      </c>
      <c r="C6982" s="1" t="s">
        <v>15401</v>
      </c>
      <c r="D6982" s="1" t="s">
        <v>15379</v>
      </c>
      <c r="E6982" s="1" t="s">
        <v>13550</v>
      </c>
      <c r="F6982" s="1" t="str">
        <f>IFERROR(__xludf.DUMMYFUNCTION("GOOGLETRANSLATE(C6982,""fr"",""en"")"),"#VALUE!")</f>
        <v>#VALUE!</v>
      </c>
    </row>
    <row r="6983" ht="15.75" customHeight="1">
      <c r="A6983" s="1" t="s">
        <v>1299</v>
      </c>
      <c r="B6983" s="1" t="s">
        <v>15402</v>
      </c>
      <c r="C6983" s="1" t="s">
        <v>15403</v>
      </c>
      <c r="D6983" s="1" t="s">
        <v>15404</v>
      </c>
      <c r="E6983" s="1" t="s">
        <v>13550</v>
      </c>
      <c r="F6983" s="1" t="str">
        <f>IFERROR(__xludf.DUMMYFUNCTION("GOOGLETRANSLATE(C6983,""fr"",""en"")"),"#VALUE!")</f>
        <v>#VALUE!</v>
      </c>
    </row>
    <row r="6984" ht="15.75" customHeight="1">
      <c r="A6984" s="1" t="s">
        <v>1652</v>
      </c>
      <c r="B6984" s="1" t="s">
        <v>15405</v>
      </c>
      <c r="C6984" s="1" t="s">
        <v>15406</v>
      </c>
      <c r="D6984" s="1" t="s">
        <v>15404</v>
      </c>
      <c r="E6984" s="1" t="s">
        <v>13550</v>
      </c>
      <c r="F6984" s="1" t="str">
        <f>IFERROR(__xludf.DUMMYFUNCTION("GOOGLETRANSLATE(C6984,""fr"",""en"")"),"#VALUE!")</f>
        <v>#VALUE!</v>
      </c>
    </row>
    <row r="6985" ht="15.75" customHeight="1">
      <c r="A6985" s="1" t="s">
        <v>1946</v>
      </c>
      <c r="B6985" s="1" t="s">
        <v>15407</v>
      </c>
      <c r="C6985" s="1" t="s">
        <v>15408</v>
      </c>
      <c r="D6985" s="1" t="s">
        <v>15404</v>
      </c>
      <c r="E6985" s="1" t="s">
        <v>13550</v>
      </c>
      <c r="F6985" s="1" t="str">
        <f>IFERROR(__xludf.DUMMYFUNCTION("GOOGLETRANSLATE(C6985,""fr"",""en"")"),"#VALUE!")</f>
        <v>#VALUE!</v>
      </c>
    </row>
    <row r="6986" ht="15.75" customHeight="1">
      <c r="A6986" s="1" t="s">
        <v>8091</v>
      </c>
      <c r="B6986" s="1" t="s">
        <v>15409</v>
      </c>
      <c r="C6986" s="1" t="s">
        <v>15410</v>
      </c>
      <c r="D6986" s="1" t="s">
        <v>15404</v>
      </c>
      <c r="E6986" s="1" t="s">
        <v>13550</v>
      </c>
      <c r="F6986" s="1" t="str">
        <f>IFERROR(__xludf.DUMMYFUNCTION("GOOGLETRANSLATE(C6986,""fr"",""en"")"),"#VALUE!")</f>
        <v>#VALUE!</v>
      </c>
    </row>
    <row r="6987" ht="15.75" customHeight="1">
      <c r="A6987" s="1" t="s">
        <v>10143</v>
      </c>
      <c r="B6987" s="1" t="s">
        <v>15411</v>
      </c>
      <c r="C6987" s="1" t="s">
        <v>15412</v>
      </c>
      <c r="D6987" s="1" t="s">
        <v>15404</v>
      </c>
      <c r="E6987" s="1" t="s">
        <v>13550</v>
      </c>
      <c r="F6987" s="1" t="str">
        <f>IFERROR(__xludf.DUMMYFUNCTION("GOOGLETRANSLATE(C6987,""fr"",""en"")"),"#VALUE!")</f>
        <v>#VALUE!</v>
      </c>
    </row>
    <row r="6988" ht="15.75" customHeight="1">
      <c r="A6988" s="1" t="s">
        <v>12546</v>
      </c>
      <c r="B6988" s="1" t="s">
        <v>15413</v>
      </c>
      <c r="C6988" s="1" t="s">
        <v>15414</v>
      </c>
      <c r="D6988" s="1" t="s">
        <v>15404</v>
      </c>
      <c r="E6988" s="1" t="s">
        <v>13550</v>
      </c>
      <c r="F6988" s="1" t="str">
        <f>IFERROR(__xludf.DUMMYFUNCTION("GOOGLETRANSLATE(C6988,""fr"",""en"")"),"#VALUE!")</f>
        <v>#VALUE!</v>
      </c>
    </row>
    <row r="6989" ht="15.75" customHeight="1">
      <c r="A6989" s="1" t="s">
        <v>3628</v>
      </c>
      <c r="B6989" s="1" t="s">
        <v>15415</v>
      </c>
      <c r="C6989" s="1" t="s">
        <v>15416</v>
      </c>
      <c r="D6989" s="1" t="s">
        <v>15404</v>
      </c>
      <c r="E6989" s="1" t="s">
        <v>13550</v>
      </c>
      <c r="F6989" s="1" t="str">
        <f>IFERROR(__xludf.DUMMYFUNCTION("GOOGLETRANSLATE(C6989,""fr"",""en"")"),"Lamentable. They kidnap your money for 3 months after asking for the termination. And of course they do not respond to any of the requests carried out in the meantime. The person on the phone had absolutely nothing to do. To flee.")</f>
        <v>Lamentable. They kidnap your money for 3 months after asking for the termination. And of course they do not respond to any of the requests carried out in the meantime. The person on the phone had absolutely nothing to do. To flee.</v>
      </c>
    </row>
    <row r="6990" ht="15.75" customHeight="1">
      <c r="A6990" s="1" t="s">
        <v>10976</v>
      </c>
      <c r="B6990" s="1" t="s">
        <v>15417</v>
      </c>
      <c r="C6990" s="1" t="s">
        <v>15418</v>
      </c>
      <c r="D6990" s="1" t="s">
        <v>15404</v>
      </c>
      <c r="E6990" s="1" t="s">
        <v>13550</v>
      </c>
      <c r="F6990" s="1" t="str">
        <f>IFERROR(__xludf.DUMMYFUNCTION("GOOGLETRANSLATE(C6990,""fr"",""en"")"),"#VALUE!")</f>
        <v>#VALUE!</v>
      </c>
    </row>
    <row r="6991" ht="15.75" customHeight="1">
      <c r="A6991" s="1" t="s">
        <v>15419</v>
      </c>
      <c r="B6991" s="1" t="s">
        <v>15420</v>
      </c>
      <c r="C6991" s="1" t="s">
        <v>15421</v>
      </c>
      <c r="D6991" s="1" t="s">
        <v>15404</v>
      </c>
      <c r="E6991" s="1" t="s">
        <v>13550</v>
      </c>
      <c r="F6991" s="1" t="str">
        <f>IFERROR(__xludf.DUMMYFUNCTION("GOOGLETRANSLATE(C6991,""fr"",""en"")"),"#VALUE!")</f>
        <v>#VALUE!</v>
      </c>
    </row>
    <row r="6992" ht="15.75" customHeight="1">
      <c r="A6992" s="1" t="s">
        <v>15127</v>
      </c>
      <c r="B6992" s="1" t="s">
        <v>15422</v>
      </c>
      <c r="C6992" s="1" t="s">
        <v>15423</v>
      </c>
      <c r="D6992" s="1" t="s">
        <v>15404</v>
      </c>
      <c r="E6992" s="1" t="s">
        <v>13550</v>
      </c>
      <c r="F6992" s="1" t="str">
        <f>IFERROR(__xludf.DUMMYFUNCTION("GOOGLETRANSLATE(C6992,""fr"",""en"")"),"#VALUE!")</f>
        <v>#VALUE!</v>
      </c>
    </row>
    <row r="6993" ht="15.75" customHeight="1">
      <c r="A6993" s="1" t="s">
        <v>3696</v>
      </c>
      <c r="B6993" s="1" t="s">
        <v>15424</v>
      </c>
      <c r="C6993" s="1" t="s">
        <v>15425</v>
      </c>
      <c r="D6993" s="1" t="s">
        <v>15404</v>
      </c>
      <c r="E6993" s="1" t="s">
        <v>13550</v>
      </c>
      <c r="F6993" s="1" t="str">
        <f>IFERROR(__xludf.DUMMYFUNCTION("GOOGLETRANSLATE(C6993,""fr"",""en"")"),"#VALUE!")</f>
        <v>#VALUE!</v>
      </c>
    </row>
    <row r="6994" ht="15.75" customHeight="1">
      <c r="A6994" s="1" t="s">
        <v>9019</v>
      </c>
      <c r="B6994" s="1" t="s">
        <v>15426</v>
      </c>
      <c r="C6994" s="1" t="s">
        <v>15427</v>
      </c>
      <c r="D6994" s="1" t="s">
        <v>15404</v>
      </c>
      <c r="E6994" s="1" t="s">
        <v>13550</v>
      </c>
      <c r="F6994" s="1" t="str">
        <f>IFERROR(__xludf.DUMMYFUNCTION("GOOGLETRANSLATE(C6994,""fr"",""en"")"),"#VALUE!")</f>
        <v>#VALUE!</v>
      </c>
    </row>
    <row r="6995" ht="15.75" customHeight="1">
      <c r="A6995" s="1" t="s">
        <v>15428</v>
      </c>
      <c r="B6995" s="1" t="s">
        <v>15429</v>
      </c>
      <c r="C6995" s="1" t="s">
        <v>15430</v>
      </c>
      <c r="D6995" s="1" t="s">
        <v>15404</v>
      </c>
      <c r="E6995" s="1" t="s">
        <v>13550</v>
      </c>
      <c r="F6995" s="1" t="str">
        <f>IFERROR(__xludf.DUMMYFUNCTION("GOOGLETRANSLATE(C6995,""fr"",""en"")"),"On 3 contracts for 2 wheels I ask for 2 terminations one for the other for sale, I end up with all the terminated contracts! After multiple email to find out the why of how to terminate this 3rd contract which was not concerned by any request on my part, "&amp;"no response from them for 2 months! I therefore logically signed a contract elsewhere for this 2 wheels. And on July 13 Awakening of Euro Insurance which restarts the contract by announcing by email the levy of 118 euros (why such a sum for a monthly paym"&amp;"ent which was Max 39 euros? No explanation of course) on August 5! They therefore manage your contracts alone as they see fit you find amounts as it suits them do not contact you in any way and abuse their position! Insurer to flee and to avoid because in"&amp;" the end the prices are almost identical among some of their competitor!")</f>
        <v>On 3 contracts for 2 wheels I ask for 2 terminations one for the other for sale, I end up with all the terminated contracts! After multiple email to find out the why of how to terminate this 3rd contract which was not concerned by any request on my part, no response from them for 2 months! I therefore logically signed a contract elsewhere for this 2 wheels. And on July 13 Awakening of Euro Insurance which restarts the contract by announcing by email the levy of 118 euros (why such a sum for a monthly payment which was Max 39 euros? No explanation of course) on August 5! They therefore manage your contracts alone as they see fit you find amounts as it suits them do not contact you in any way and abuse their position! Insurer to flee and to avoid because in the end the prices are almost identical among some of their competitor!</v>
      </c>
    </row>
    <row r="6996" ht="15.75" customHeight="1">
      <c r="A6996" s="1" t="s">
        <v>9074</v>
      </c>
      <c r="B6996" s="1" t="s">
        <v>15431</v>
      </c>
      <c r="C6996" s="1" t="s">
        <v>15432</v>
      </c>
      <c r="D6996" s="1" t="s">
        <v>15404</v>
      </c>
      <c r="E6996" s="1" t="s">
        <v>13550</v>
      </c>
      <c r="F6996" s="1" t="str">
        <f>IFERROR(__xludf.DUMMYFUNCTION("GOOGLETRANSLATE(C6996,""fr"",""en"")"),"#VALUE!")</f>
        <v>#VALUE!</v>
      </c>
    </row>
    <row r="6997" ht="15.75" customHeight="1">
      <c r="A6997" s="1" t="s">
        <v>12260</v>
      </c>
      <c r="B6997" s="1" t="s">
        <v>15433</v>
      </c>
      <c r="C6997" s="1" t="s">
        <v>15434</v>
      </c>
      <c r="D6997" s="1" t="s">
        <v>15404</v>
      </c>
      <c r="E6997" s="1" t="s">
        <v>13550</v>
      </c>
      <c r="F6997" s="1" t="str">
        <f>IFERROR(__xludf.DUMMYFUNCTION("GOOGLETRANSLATE(C6997,""fr"",""en"")"),"#VALUE!")</f>
        <v>#VALUE!</v>
      </c>
    </row>
    <row r="6998" ht="15.75" customHeight="1">
      <c r="A6998" s="1" t="s">
        <v>4105</v>
      </c>
      <c r="B6998" s="1" t="s">
        <v>15435</v>
      </c>
      <c r="C6998" s="1" t="s">
        <v>15436</v>
      </c>
      <c r="D6998" s="1" t="s">
        <v>15404</v>
      </c>
      <c r="E6998" s="1" t="s">
        <v>13550</v>
      </c>
      <c r="F6998" s="1" t="str">
        <f>IFERROR(__xludf.DUMMYFUNCTION("GOOGLETRANSLATE(C6998,""fr"",""en"")"),"#VALUE!")</f>
        <v>#VALUE!</v>
      </c>
    </row>
    <row r="6999" ht="15.75" customHeight="1">
      <c r="A6999" s="1" t="s">
        <v>9526</v>
      </c>
      <c r="B6999" s="1" t="s">
        <v>15437</v>
      </c>
      <c r="C6999" s="1" t="s">
        <v>15438</v>
      </c>
      <c r="D6999" s="1" t="s">
        <v>15404</v>
      </c>
      <c r="E6999" s="1" t="s">
        <v>13550</v>
      </c>
      <c r="F6999" s="1" t="str">
        <f>IFERROR(__xludf.DUMMYFUNCTION("GOOGLETRANSLATE(C6999,""fr"",""en"")"),"#VALUE!")</f>
        <v>#VALUE!</v>
      </c>
    </row>
    <row r="7000" ht="15.75" customHeight="1">
      <c r="A7000" s="1" t="s">
        <v>244</v>
      </c>
      <c r="B7000" s="1" t="s">
        <v>15439</v>
      </c>
      <c r="C7000" s="1" t="s">
        <v>15440</v>
      </c>
      <c r="D7000" s="1" t="s">
        <v>15441</v>
      </c>
      <c r="E7000" s="1" t="s">
        <v>15442</v>
      </c>
      <c r="F7000" s="1" t="str">
        <f>IFERROR(__xludf.DUMMYFUNCTION("GOOGLETRANSLATE(C7000,""fr"",""en"")"),"#VALUE!")</f>
        <v>#VALUE!</v>
      </c>
    </row>
    <row r="7001" ht="15.75" customHeight="1">
      <c r="A7001" s="1" t="s">
        <v>244</v>
      </c>
      <c r="B7001" s="1" t="s">
        <v>15443</v>
      </c>
      <c r="C7001" s="1" t="s">
        <v>15444</v>
      </c>
      <c r="D7001" s="1" t="s">
        <v>15441</v>
      </c>
      <c r="E7001" s="1" t="s">
        <v>15442</v>
      </c>
      <c r="F7001" s="1" t="str">
        <f>IFERROR(__xludf.DUMMYFUNCTION("GOOGLETRANSLATE(C7001,""fr"",""en"")"),"#VALUE!")</f>
        <v>#VALUE!</v>
      </c>
    </row>
    <row r="7002" ht="15.75" customHeight="1">
      <c r="A7002" s="1" t="s">
        <v>339</v>
      </c>
      <c r="B7002" s="1" t="s">
        <v>15445</v>
      </c>
      <c r="C7002" s="1" t="s">
        <v>15446</v>
      </c>
      <c r="D7002" s="1" t="s">
        <v>15441</v>
      </c>
      <c r="E7002" s="1" t="s">
        <v>15442</v>
      </c>
      <c r="F7002" s="1" t="str">
        <f>IFERROR(__xludf.DUMMYFUNCTION("GOOGLETRANSLATE(C7002,""fr"",""en"")"),"#VALUE!")</f>
        <v>#VALUE!</v>
      </c>
    </row>
    <row r="7003" ht="15.75" customHeight="1">
      <c r="A7003" s="1" t="s">
        <v>339</v>
      </c>
      <c r="B7003" s="1" t="s">
        <v>15447</v>
      </c>
      <c r="C7003" s="1" t="s">
        <v>15448</v>
      </c>
      <c r="D7003" s="1" t="s">
        <v>15441</v>
      </c>
      <c r="E7003" s="1" t="s">
        <v>15442</v>
      </c>
      <c r="F7003" s="1" t="str">
        <f>IFERROR(__xludf.DUMMYFUNCTION("GOOGLETRANSLATE(C7003,""fr"",""en"")"),"#VALUE!")</f>
        <v>#VALUE!</v>
      </c>
    </row>
    <row r="7004" ht="15.75" customHeight="1">
      <c r="A7004" s="1" t="s">
        <v>339</v>
      </c>
      <c r="B7004" s="1" t="s">
        <v>15449</v>
      </c>
      <c r="C7004" s="1" t="s">
        <v>15450</v>
      </c>
      <c r="D7004" s="1" t="s">
        <v>15441</v>
      </c>
      <c r="E7004" s="1" t="s">
        <v>15442</v>
      </c>
      <c r="F7004" s="1" t="str">
        <f>IFERROR(__xludf.DUMMYFUNCTION("GOOGLETRANSLATE(C7004,""fr"",""en"")"),"#VALUE!")</f>
        <v>#VALUE!</v>
      </c>
    </row>
    <row r="7005" ht="15.75" customHeight="1">
      <c r="A7005" s="1" t="s">
        <v>354</v>
      </c>
      <c r="B7005" s="1" t="s">
        <v>15451</v>
      </c>
      <c r="C7005" s="1" t="s">
        <v>15452</v>
      </c>
      <c r="D7005" s="1" t="s">
        <v>15441</v>
      </c>
      <c r="E7005" s="1" t="s">
        <v>15442</v>
      </c>
      <c r="F7005" s="1" t="str">
        <f>IFERROR(__xludf.DUMMYFUNCTION("GOOGLETRANSLATE(C7005,""fr"",""en"")"),"#VALUE!")</f>
        <v>#VALUE!</v>
      </c>
    </row>
    <row r="7006" ht="15.75" customHeight="1">
      <c r="A7006" s="1" t="s">
        <v>372</v>
      </c>
      <c r="B7006" s="1" t="s">
        <v>15453</v>
      </c>
      <c r="C7006" s="1" t="s">
        <v>15454</v>
      </c>
      <c r="D7006" s="1" t="s">
        <v>15441</v>
      </c>
      <c r="E7006" s="1" t="s">
        <v>15442</v>
      </c>
      <c r="F7006" s="1" t="str">
        <f>IFERROR(__xludf.DUMMYFUNCTION("GOOGLETRANSLATE(C7006,""fr"",""en"")"),"#VALUE!")</f>
        <v>#VALUE!</v>
      </c>
    </row>
    <row r="7007" ht="15.75" customHeight="1">
      <c r="A7007" s="1" t="s">
        <v>381</v>
      </c>
      <c r="B7007" s="1" t="s">
        <v>15455</v>
      </c>
      <c r="C7007" s="1" t="s">
        <v>15456</v>
      </c>
      <c r="D7007" s="1" t="s">
        <v>15441</v>
      </c>
      <c r="E7007" s="1" t="s">
        <v>15442</v>
      </c>
      <c r="F7007" s="1" t="str">
        <f>IFERROR(__xludf.DUMMYFUNCTION("GOOGLETRANSLATE(C7007,""fr"",""en"")"),"#VALUE!")</f>
        <v>#VALUE!</v>
      </c>
    </row>
    <row r="7008" ht="15.75" customHeight="1">
      <c r="A7008" s="1" t="s">
        <v>386</v>
      </c>
      <c r="B7008" s="1" t="s">
        <v>15457</v>
      </c>
      <c r="C7008" s="1" t="s">
        <v>15458</v>
      </c>
      <c r="D7008" s="1" t="s">
        <v>15441</v>
      </c>
      <c r="E7008" s="1" t="s">
        <v>15442</v>
      </c>
      <c r="F7008" s="1" t="str">
        <f>IFERROR(__xludf.DUMMYFUNCTION("GOOGLETRANSLATE(C7008,""fr"",""en"")"),"#VALUE!")</f>
        <v>#VALUE!</v>
      </c>
    </row>
    <row r="7009" ht="15.75" customHeight="1">
      <c r="A7009" s="1" t="s">
        <v>398</v>
      </c>
      <c r="B7009" s="1" t="s">
        <v>15459</v>
      </c>
      <c r="C7009" s="1" t="s">
        <v>15460</v>
      </c>
      <c r="D7009" s="1" t="s">
        <v>15441</v>
      </c>
      <c r="E7009" s="1" t="s">
        <v>15442</v>
      </c>
      <c r="F7009" s="1" t="str">
        <f>IFERROR(__xludf.DUMMYFUNCTION("GOOGLETRANSLATE(C7009,""fr"",""en"")"),"#VALUE!")</f>
        <v>#VALUE!</v>
      </c>
    </row>
    <row r="7010" ht="15.75" customHeight="1">
      <c r="A7010" s="1" t="s">
        <v>398</v>
      </c>
      <c r="B7010" s="1" t="s">
        <v>15461</v>
      </c>
      <c r="C7010" s="1" t="s">
        <v>15462</v>
      </c>
      <c r="D7010" s="1" t="s">
        <v>15441</v>
      </c>
      <c r="E7010" s="1" t="s">
        <v>15442</v>
      </c>
      <c r="F7010" s="1" t="str">
        <f>IFERROR(__xludf.DUMMYFUNCTION("GOOGLETRANSLATE(C7010,""fr"",""en"")"),"#VALUE!")</f>
        <v>#VALUE!</v>
      </c>
    </row>
    <row r="7011" ht="15.75" customHeight="1">
      <c r="A7011" s="1" t="s">
        <v>411</v>
      </c>
      <c r="B7011" s="1" t="s">
        <v>15463</v>
      </c>
      <c r="C7011" s="1" t="s">
        <v>15464</v>
      </c>
      <c r="D7011" s="1" t="s">
        <v>15441</v>
      </c>
      <c r="E7011" s="1" t="s">
        <v>15442</v>
      </c>
      <c r="F7011" s="1" t="str">
        <f>IFERROR(__xludf.DUMMYFUNCTION("GOOGLETRANSLATE(C7011,""fr"",""en"")"),"#VALUE!")</f>
        <v>#VALUE!</v>
      </c>
    </row>
    <row r="7012" ht="15.75" customHeight="1">
      <c r="A7012" s="1" t="s">
        <v>450</v>
      </c>
      <c r="B7012" s="1" t="s">
        <v>15465</v>
      </c>
      <c r="C7012" s="1" t="s">
        <v>15466</v>
      </c>
      <c r="D7012" s="1" t="s">
        <v>15441</v>
      </c>
      <c r="E7012" s="1" t="s">
        <v>15442</v>
      </c>
      <c r="F7012" s="1" t="str">
        <f>IFERROR(__xludf.DUMMYFUNCTION("GOOGLETRANSLATE(C7012,""fr"",""en"")"),"#VALUE!")</f>
        <v>#VALUE!</v>
      </c>
    </row>
    <row r="7013" ht="15.75" customHeight="1">
      <c r="A7013" s="1" t="s">
        <v>15467</v>
      </c>
      <c r="B7013" s="1" t="s">
        <v>15468</v>
      </c>
      <c r="C7013" s="1" t="s">
        <v>15469</v>
      </c>
      <c r="D7013" s="1" t="s">
        <v>15441</v>
      </c>
      <c r="E7013" s="1" t="s">
        <v>15442</v>
      </c>
      <c r="F7013" s="1" t="str">
        <f>IFERROR(__xludf.DUMMYFUNCTION("GOOGLETRANSLATE(C7013,""fr"",""en"")"),"#VALUE!")</f>
        <v>#VALUE!</v>
      </c>
    </row>
    <row r="7014" ht="15.75" customHeight="1">
      <c r="A7014" s="1" t="s">
        <v>450</v>
      </c>
      <c r="B7014" s="1" t="s">
        <v>15470</v>
      </c>
      <c r="C7014" s="1" t="s">
        <v>15471</v>
      </c>
      <c r="D7014" s="1" t="s">
        <v>15441</v>
      </c>
      <c r="E7014" s="1" t="s">
        <v>15442</v>
      </c>
      <c r="F7014" s="1" t="str">
        <f>IFERROR(__xludf.DUMMYFUNCTION("GOOGLETRANSLATE(C7014,""fr"",""en"")"),"#VALUE!")</f>
        <v>#VALUE!</v>
      </c>
    </row>
    <row r="7015" ht="15.75" customHeight="1">
      <c r="A7015" s="1" t="s">
        <v>463</v>
      </c>
      <c r="B7015" s="1" t="s">
        <v>15472</v>
      </c>
      <c r="C7015" s="1" t="s">
        <v>15473</v>
      </c>
      <c r="D7015" s="1" t="s">
        <v>15441</v>
      </c>
      <c r="E7015" s="1" t="s">
        <v>15442</v>
      </c>
      <c r="F7015" s="1" t="str">
        <f>IFERROR(__xludf.DUMMYFUNCTION("GOOGLETRANSLATE(C7015,""fr"",""en"")"),"#VALUE!")</f>
        <v>#VALUE!</v>
      </c>
    </row>
    <row r="7016" ht="15.75" customHeight="1">
      <c r="A7016" s="1" t="s">
        <v>463</v>
      </c>
      <c r="B7016" s="1" t="s">
        <v>15474</v>
      </c>
      <c r="C7016" s="1" t="s">
        <v>15475</v>
      </c>
      <c r="D7016" s="1" t="s">
        <v>15441</v>
      </c>
      <c r="E7016" s="1" t="s">
        <v>15442</v>
      </c>
      <c r="F7016" s="1" t="str">
        <f>IFERROR(__xludf.DUMMYFUNCTION("GOOGLETRANSLATE(C7016,""fr"",""en"")"),"#VALUE!")</f>
        <v>#VALUE!</v>
      </c>
    </row>
    <row r="7017" ht="15.75" customHeight="1">
      <c r="A7017" s="1" t="s">
        <v>474</v>
      </c>
      <c r="B7017" s="1" t="s">
        <v>15476</v>
      </c>
      <c r="C7017" s="1" t="s">
        <v>15477</v>
      </c>
      <c r="D7017" s="1" t="s">
        <v>15441</v>
      </c>
      <c r="E7017" s="1" t="s">
        <v>15442</v>
      </c>
      <c r="F7017" s="1" t="str">
        <f>IFERROR(__xludf.DUMMYFUNCTION("GOOGLETRANSLATE(C7017,""fr"",""en"")"),"#VALUE!")</f>
        <v>#VALUE!</v>
      </c>
    </row>
    <row r="7018" ht="15.75" customHeight="1">
      <c r="A7018" s="1" t="s">
        <v>474</v>
      </c>
      <c r="B7018" s="1" t="s">
        <v>15478</v>
      </c>
      <c r="C7018" s="1" t="s">
        <v>15479</v>
      </c>
      <c r="D7018" s="1" t="s">
        <v>15441</v>
      </c>
      <c r="E7018" s="1" t="s">
        <v>15442</v>
      </c>
      <c r="F7018" s="1" t="str">
        <f>IFERROR(__xludf.DUMMYFUNCTION("GOOGLETRANSLATE(C7018,""fr"",""en"")"),"#VALUE!")</f>
        <v>#VALUE!</v>
      </c>
    </row>
    <row r="7019" ht="15.75" customHeight="1">
      <c r="A7019" s="1" t="s">
        <v>490</v>
      </c>
      <c r="B7019" s="1" t="s">
        <v>15480</v>
      </c>
      <c r="C7019" s="1" t="s">
        <v>15481</v>
      </c>
      <c r="D7019" s="1" t="s">
        <v>15441</v>
      </c>
      <c r="E7019" s="1" t="s">
        <v>15442</v>
      </c>
      <c r="F7019" s="1" t="str">
        <f>IFERROR(__xludf.DUMMYFUNCTION("GOOGLETRANSLATE(C7019,""fr"",""en"")"),"#VALUE!")</f>
        <v>#VALUE!</v>
      </c>
    </row>
    <row r="7020" ht="15.75" customHeight="1">
      <c r="A7020" s="1" t="s">
        <v>505</v>
      </c>
      <c r="B7020" s="1" t="s">
        <v>15482</v>
      </c>
      <c r="C7020" s="1" t="s">
        <v>15483</v>
      </c>
      <c r="D7020" s="1" t="s">
        <v>15441</v>
      </c>
      <c r="E7020" s="1" t="s">
        <v>15442</v>
      </c>
      <c r="F7020" s="1" t="str">
        <f>IFERROR(__xludf.DUMMYFUNCTION("GOOGLETRANSLATE(C7020,""fr"",""en"")"),"#VALUE!")</f>
        <v>#VALUE!</v>
      </c>
    </row>
    <row r="7021" ht="15.75" customHeight="1">
      <c r="A7021" s="1" t="s">
        <v>540</v>
      </c>
      <c r="B7021" s="1" t="s">
        <v>15484</v>
      </c>
      <c r="C7021" s="1" t="s">
        <v>15485</v>
      </c>
      <c r="D7021" s="1" t="s">
        <v>15441</v>
      </c>
      <c r="E7021" s="1" t="s">
        <v>15442</v>
      </c>
      <c r="F7021" s="1" t="str">
        <f>IFERROR(__xludf.DUMMYFUNCTION("GOOGLETRANSLATE(C7021,""fr"",""en"")"),"#VALUE!")</f>
        <v>#VALUE!</v>
      </c>
    </row>
    <row r="7022" ht="15.75" customHeight="1">
      <c r="A7022" s="1" t="s">
        <v>620</v>
      </c>
      <c r="B7022" s="1" t="s">
        <v>15486</v>
      </c>
      <c r="C7022" s="1" t="s">
        <v>15487</v>
      </c>
      <c r="D7022" s="1" t="s">
        <v>15441</v>
      </c>
      <c r="E7022" s="1" t="s">
        <v>15442</v>
      </c>
      <c r="F7022" s="1" t="str">
        <f>IFERROR(__xludf.DUMMYFUNCTION("GOOGLETRANSLATE(C7022,""fr"",""en"")"),"Hello
I recommend this mutual a lot less expensive than others, Larbi is kindness and rare competence
Instruction and transmission to the clinic of our file for an operation scheduled for October 8 in less time than it takes to say it
Congratulation")</f>
        <v>Hello
I recommend this mutual a lot less expensive than others, Larbi is kindness and rare competence
Instruction and transmission to the clinic of our file for an operation scheduled for October 8 in less time than it takes to say it
Congratulation</v>
      </c>
    </row>
    <row r="7023" ht="15.75" customHeight="1">
      <c r="A7023" s="1" t="s">
        <v>646</v>
      </c>
      <c r="B7023" s="1" t="s">
        <v>15488</v>
      </c>
      <c r="C7023" s="1" t="s">
        <v>15489</v>
      </c>
      <c r="D7023" s="1" t="s">
        <v>15441</v>
      </c>
      <c r="E7023" s="1" t="s">
        <v>15442</v>
      </c>
      <c r="F7023" s="1" t="str">
        <f>IFERROR(__xludf.DUMMYFUNCTION("GOOGLETRANSLATE(C7023,""fr"",""en"")"),"#VALUE!")</f>
        <v>#VALUE!</v>
      </c>
    </row>
    <row r="7024" ht="15.75" customHeight="1">
      <c r="A7024" s="1" t="s">
        <v>663</v>
      </c>
      <c r="B7024" s="1" t="s">
        <v>15490</v>
      </c>
      <c r="C7024" s="1" t="s">
        <v>15491</v>
      </c>
      <c r="D7024" s="1" t="s">
        <v>15441</v>
      </c>
      <c r="E7024" s="1" t="s">
        <v>15442</v>
      </c>
      <c r="F7024" s="1" t="str">
        <f>IFERROR(__xludf.DUMMYFUNCTION("GOOGLETRANSLATE(C7024,""fr"",""en"")"),"#VALUE!")</f>
        <v>#VALUE!</v>
      </c>
    </row>
    <row r="7025" ht="15.75" customHeight="1">
      <c r="A7025" s="1" t="s">
        <v>666</v>
      </c>
      <c r="B7025" s="1" t="s">
        <v>15492</v>
      </c>
      <c r="C7025" s="1" t="s">
        <v>15493</v>
      </c>
      <c r="D7025" s="1" t="s">
        <v>15441</v>
      </c>
      <c r="E7025" s="1" t="s">
        <v>15442</v>
      </c>
      <c r="F7025" s="1" t="str">
        <f>IFERROR(__xludf.DUMMYFUNCTION("GOOGLETRANSLATE(C7025,""fr"",""en"")"),"#VALUE!")</f>
        <v>#VALUE!</v>
      </c>
    </row>
    <row r="7026" ht="15.75" customHeight="1">
      <c r="A7026" s="1" t="s">
        <v>720</v>
      </c>
      <c r="B7026" s="1" t="s">
        <v>15494</v>
      </c>
      <c r="C7026" s="1" t="s">
        <v>15495</v>
      </c>
      <c r="D7026" s="1" t="s">
        <v>15441</v>
      </c>
      <c r="E7026" s="1" t="s">
        <v>15442</v>
      </c>
      <c r="F7026" s="1" t="str">
        <f>IFERROR(__xludf.DUMMYFUNCTION("GOOGLETRANSLATE(C7026,""fr"",""en"")"),"#VALUE!")</f>
        <v>#VALUE!</v>
      </c>
    </row>
    <row r="7027" ht="15.75" customHeight="1">
      <c r="A7027" s="1" t="s">
        <v>4601</v>
      </c>
      <c r="B7027" s="1" t="s">
        <v>15496</v>
      </c>
      <c r="C7027" s="1" t="s">
        <v>15497</v>
      </c>
      <c r="D7027" s="1" t="s">
        <v>15441</v>
      </c>
      <c r="E7027" s="1" t="s">
        <v>15442</v>
      </c>
      <c r="F7027" s="1" t="str">
        <f>IFERROR(__xludf.DUMMYFUNCTION("GOOGLETRANSLATE(C7027,""fr"",""en"")"),"#VALUE!")</f>
        <v>#VALUE!</v>
      </c>
    </row>
    <row r="7028" ht="15.75" customHeight="1">
      <c r="A7028" s="1" t="s">
        <v>4601</v>
      </c>
      <c r="B7028" s="1" t="s">
        <v>15498</v>
      </c>
      <c r="C7028" s="1" t="s">
        <v>15499</v>
      </c>
      <c r="D7028" s="1" t="s">
        <v>15441</v>
      </c>
      <c r="E7028" s="1" t="s">
        <v>15442</v>
      </c>
      <c r="F7028" s="1" t="str">
        <f>IFERROR(__xludf.DUMMYFUNCTION("GOOGLETRANSLATE(C7028,""fr"",""en"")"),"#VALUE!")</f>
        <v>#VALUE!</v>
      </c>
    </row>
    <row r="7029" ht="15.75" customHeight="1">
      <c r="A7029" s="1" t="s">
        <v>4601</v>
      </c>
      <c r="B7029" s="1" t="s">
        <v>15500</v>
      </c>
      <c r="C7029" s="1" t="s">
        <v>15501</v>
      </c>
      <c r="D7029" s="1" t="s">
        <v>15441</v>
      </c>
      <c r="E7029" s="1" t="s">
        <v>15442</v>
      </c>
      <c r="F7029" s="1" t="str">
        <f>IFERROR(__xludf.DUMMYFUNCTION("GOOGLETRANSLATE(C7029,""fr"",""en"")"),"#VALUE!")</f>
        <v>#VALUE!</v>
      </c>
    </row>
    <row r="7030" ht="15.75" customHeight="1">
      <c r="A7030" s="1" t="s">
        <v>797</v>
      </c>
      <c r="B7030" s="1" t="s">
        <v>15502</v>
      </c>
      <c r="C7030" s="1" t="s">
        <v>15503</v>
      </c>
      <c r="D7030" s="1" t="s">
        <v>15441</v>
      </c>
      <c r="E7030" s="1" t="s">
        <v>15442</v>
      </c>
      <c r="F7030" s="1" t="str">
        <f>IFERROR(__xludf.DUMMYFUNCTION("GOOGLETRANSLATE(C7030,""fr"",""en"")"),"#VALUE!")</f>
        <v>#VALUE!</v>
      </c>
    </row>
    <row r="7031" ht="15.75" customHeight="1">
      <c r="A7031" s="1" t="s">
        <v>807</v>
      </c>
      <c r="B7031" s="1" t="s">
        <v>15504</v>
      </c>
      <c r="C7031" s="1" t="s">
        <v>15505</v>
      </c>
      <c r="D7031" s="1" t="s">
        <v>15441</v>
      </c>
      <c r="E7031" s="1" t="s">
        <v>15442</v>
      </c>
      <c r="F7031" s="1" t="str">
        <f>IFERROR(__xludf.DUMMYFUNCTION("GOOGLETRANSLATE(C7031,""fr"",""en"")"),"#VALUE!")</f>
        <v>#VALUE!</v>
      </c>
    </row>
    <row r="7032" ht="15.75" customHeight="1">
      <c r="A7032" s="1" t="s">
        <v>818</v>
      </c>
      <c r="B7032" s="1" t="s">
        <v>15506</v>
      </c>
      <c r="C7032" s="1" t="s">
        <v>15507</v>
      </c>
      <c r="D7032" s="1" t="s">
        <v>15441</v>
      </c>
      <c r="E7032" s="1" t="s">
        <v>15442</v>
      </c>
      <c r="F7032" s="1" t="str">
        <f>IFERROR(__xludf.DUMMYFUNCTION("GOOGLETRANSLATE(C7032,""fr"",""en"")"),"#VALUE!")</f>
        <v>#VALUE!</v>
      </c>
    </row>
    <row r="7033" ht="15.75" customHeight="1">
      <c r="A7033" s="1" t="s">
        <v>856</v>
      </c>
      <c r="B7033" s="1" t="s">
        <v>15508</v>
      </c>
      <c r="C7033" s="1" t="s">
        <v>15509</v>
      </c>
      <c r="D7033" s="1" t="s">
        <v>15441</v>
      </c>
      <c r="E7033" s="1" t="s">
        <v>15442</v>
      </c>
      <c r="F7033" s="1" t="str">
        <f>IFERROR(__xludf.DUMMYFUNCTION("GOOGLETRANSLATE(C7033,""fr"",""en"")"),"#VALUE!")</f>
        <v>#VALUE!</v>
      </c>
    </row>
    <row r="7034" ht="15.75" customHeight="1">
      <c r="A7034" s="1" t="s">
        <v>961</v>
      </c>
      <c r="B7034" s="1" t="s">
        <v>15510</v>
      </c>
      <c r="C7034" s="1" t="s">
        <v>15511</v>
      </c>
      <c r="D7034" s="1" t="s">
        <v>15441</v>
      </c>
      <c r="E7034" s="1" t="s">
        <v>15442</v>
      </c>
      <c r="F7034" s="1" t="str">
        <f>IFERROR(__xludf.DUMMYFUNCTION("GOOGLETRANSLATE(C7034,""fr"",""en"")"),"#VALUE!")</f>
        <v>#VALUE!</v>
      </c>
    </row>
    <row r="7035" ht="15.75" customHeight="1">
      <c r="A7035" s="1" t="s">
        <v>976</v>
      </c>
      <c r="B7035" s="1" t="s">
        <v>15512</v>
      </c>
      <c r="C7035" s="1" t="s">
        <v>15513</v>
      </c>
      <c r="D7035" s="1" t="s">
        <v>15441</v>
      </c>
      <c r="E7035" s="1" t="s">
        <v>15442</v>
      </c>
      <c r="F7035" s="1" t="str">
        <f>IFERROR(__xludf.DUMMYFUNCTION("GOOGLETRANSLATE(C7035,""fr"",""en"")"),"#VALUE!")</f>
        <v>#VALUE!</v>
      </c>
    </row>
    <row r="7036" ht="15.75" customHeight="1">
      <c r="A7036" s="1" t="s">
        <v>1006</v>
      </c>
      <c r="B7036" s="1" t="s">
        <v>15514</v>
      </c>
      <c r="C7036" s="1" t="s">
        <v>15515</v>
      </c>
      <c r="D7036" s="1" t="s">
        <v>15441</v>
      </c>
      <c r="E7036" s="1" t="s">
        <v>15442</v>
      </c>
      <c r="F7036" s="1" t="str">
        <f>IFERROR(__xludf.DUMMYFUNCTION("GOOGLETRANSLATE(C7036,""fr"",""en"")"),"#VALUE!")</f>
        <v>#VALUE!</v>
      </c>
    </row>
    <row r="7037" ht="15.75" customHeight="1">
      <c r="A7037" s="1" t="s">
        <v>1048</v>
      </c>
      <c r="B7037" s="1" t="s">
        <v>15516</v>
      </c>
      <c r="C7037" s="1" t="s">
        <v>15517</v>
      </c>
      <c r="D7037" s="1" t="s">
        <v>15441</v>
      </c>
      <c r="E7037" s="1" t="s">
        <v>15442</v>
      </c>
      <c r="F7037" s="1" t="str">
        <f>IFERROR(__xludf.DUMMYFUNCTION("GOOGLETRANSLATE(C7037,""fr"",""en"")"),"#VALUE!")</f>
        <v>#VALUE!</v>
      </c>
    </row>
    <row r="7038" ht="15.75" customHeight="1">
      <c r="A7038" s="1" t="s">
        <v>1084</v>
      </c>
      <c r="B7038" s="1" t="s">
        <v>15518</v>
      </c>
      <c r="C7038" s="1" t="s">
        <v>15519</v>
      </c>
      <c r="D7038" s="1" t="s">
        <v>15441</v>
      </c>
      <c r="E7038" s="1" t="s">
        <v>15442</v>
      </c>
      <c r="F7038" s="1" t="str">
        <f>IFERROR(__xludf.DUMMYFUNCTION("GOOGLETRANSLATE(C7038,""fr"",""en"")"),"#VALUE!")</f>
        <v>#VALUE!</v>
      </c>
    </row>
    <row r="7039" ht="15.75" customHeight="1">
      <c r="A7039" s="1" t="s">
        <v>1095</v>
      </c>
      <c r="B7039" s="1" t="s">
        <v>15520</v>
      </c>
      <c r="C7039" s="1" t="s">
        <v>15521</v>
      </c>
      <c r="D7039" s="1" t="s">
        <v>15441</v>
      </c>
      <c r="E7039" s="1" t="s">
        <v>15442</v>
      </c>
      <c r="F7039" s="1" t="str">
        <f>IFERROR(__xludf.DUMMYFUNCTION("GOOGLETRANSLATE(C7039,""fr"",""en"")"),"#VALUE!")</f>
        <v>#VALUE!</v>
      </c>
    </row>
    <row r="7040" ht="15.75" customHeight="1">
      <c r="A7040" s="1" t="s">
        <v>1116</v>
      </c>
      <c r="B7040" s="1" t="s">
        <v>15522</v>
      </c>
      <c r="C7040" s="1" t="s">
        <v>15523</v>
      </c>
      <c r="D7040" s="1" t="s">
        <v>15441</v>
      </c>
      <c r="E7040" s="1" t="s">
        <v>15442</v>
      </c>
      <c r="F7040" s="1" t="str">
        <f>IFERROR(__xludf.DUMMYFUNCTION("GOOGLETRANSLATE(C7040,""fr"",""en"")"),"#VALUE!")</f>
        <v>#VALUE!</v>
      </c>
    </row>
    <row r="7041" ht="15.75" customHeight="1">
      <c r="A7041" s="1" t="s">
        <v>1136</v>
      </c>
      <c r="B7041" s="1" t="s">
        <v>15524</v>
      </c>
      <c r="C7041" s="1" t="s">
        <v>15525</v>
      </c>
      <c r="D7041" s="1" t="s">
        <v>15441</v>
      </c>
      <c r="E7041" s="1" t="s">
        <v>15442</v>
      </c>
      <c r="F7041" s="1" t="str">
        <f>IFERROR(__xludf.DUMMYFUNCTION("GOOGLETRANSLATE(C7041,""fr"",""en"")"),"#VALUE!")</f>
        <v>#VALUE!</v>
      </c>
    </row>
    <row r="7042" ht="15.75" customHeight="1">
      <c r="A7042" s="1" t="s">
        <v>1136</v>
      </c>
      <c r="B7042" s="1" t="s">
        <v>15526</v>
      </c>
      <c r="C7042" s="1" t="s">
        <v>15527</v>
      </c>
      <c r="D7042" s="1" t="s">
        <v>15441</v>
      </c>
      <c r="E7042" s="1" t="s">
        <v>15442</v>
      </c>
      <c r="F7042" s="1" t="str">
        <f>IFERROR(__xludf.DUMMYFUNCTION("GOOGLETRANSLATE(C7042,""fr"",""en"")"),"#VALUE!")</f>
        <v>#VALUE!</v>
      </c>
    </row>
    <row r="7043" ht="15.75" customHeight="1">
      <c r="A7043" s="1" t="s">
        <v>1143</v>
      </c>
      <c r="B7043" s="1" t="s">
        <v>15528</v>
      </c>
      <c r="C7043" s="1" t="s">
        <v>15529</v>
      </c>
      <c r="D7043" s="1" t="s">
        <v>15441</v>
      </c>
      <c r="E7043" s="1" t="s">
        <v>15442</v>
      </c>
      <c r="F7043" s="1" t="str">
        <f>IFERROR(__xludf.DUMMYFUNCTION("GOOGLETRANSLATE(C7043,""fr"",""en"")"),"#VALUE!")</f>
        <v>#VALUE!</v>
      </c>
    </row>
    <row r="7044" ht="15.75" customHeight="1">
      <c r="A7044" s="1" t="s">
        <v>1196</v>
      </c>
      <c r="B7044" s="1" t="s">
        <v>15530</v>
      </c>
      <c r="C7044" s="1" t="s">
        <v>15531</v>
      </c>
      <c r="D7044" s="1" t="s">
        <v>15441</v>
      </c>
      <c r="E7044" s="1" t="s">
        <v>15442</v>
      </c>
      <c r="F7044" s="1" t="str">
        <f>IFERROR(__xludf.DUMMYFUNCTION("GOOGLETRANSLATE(C7044,""fr"",""en"")"),"A little long to relax, the new mutual cards a little late, I have called I was received 11 ?? Except that my wife was not on it, new call a young person saw the error and correct it; Galère for 2 months, super nice at Tel.
Eric")</f>
        <v>A little long to relax, the new mutual cards a little late, I have called I was received 11 ?? Except that my wife was not on it, new call a young person saw the error and correct it; Galère for 2 months, super nice at Tel.
Eric</v>
      </c>
    </row>
    <row r="7045" ht="15.75" customHeight="1">
      <c r="A7045" s="1" t="s">
        <v>1196</v>
      </c>
      <c r="B7045" s="1" t="s">
        <v>15532</v>
      </c>
      <c r="C7045" s="1" t="s">
        <v>15533</v>
      </c>
      <c r="D7045" s="1" t="s">
        <v>15441</v>
      </c>
      <c r="E7045" s="1" t="s">
        <v>15442</v>
      </c>
      <c r="F7045" s="1" t="str">
        <f>IFERROR(__xludf.DUMMYFUNCTION("GOOGLETRANSLATE(C7045,""fr"",""en"")"),"#VALUE!")</f>
        <v>#VALUE!</v>
      </c>
    </row>
    <row r="7046" ht="15.75" customHeight="1">
      <c r="A7046" s="1" t="s">
        <v>1455</v>
      </c>
      <c r="B7046" s="1" t="s">
        <v>15534</v>
      </c>
      <c r="C7046" s="1" t="s">
        <v>15535</v>
      </c>
      <c r="D7046" s="1" t="s">
        <v>15441</v>
      </c>
      <c r="E7046" s="1" t="s">
        <v>15442</v>
      </c>
      <c r="F7046" s="1" t="str">
        <f>IFERROR(__xludf.DUMMYFUNCTION("GOOGLETRANSLATE(C7046,""fr"",""en"")"),"No complaints, suitable welcome, clear response
Good professionals
interesting price
For management, I hope he will live up to presenpetuates")</f>
        <v>No complaints, suitable welcome, clear response
Good professionals
interesting price
For management, I hope he will live up to presenpetuates</v>
      </c>
    </row>
    <row r="7047" ht="15.75" customHeight="1">
      <c r="A7047" s="1" t="s">
        <v>1570</v>
      </c>
      <c r="B7047" s="1" t="s">
        <v>15536</v>
      </c>
      <c r="C7047" s="1" t="s">
        <v>15537</v>
      </c>
      <c r="D7047" s="1" t="s">
        <v>15441</v>
      </c>
      <c r="E7047" s="1" t="s">
        <v>15442</v>
      </c>
      <c r="F7047" s="1" t="str">
        <f>IFERROR(__xludf.DUMMYFUNCTION("GOOGLETRANSLATE(C7047,""fr"",""en"")"),"#VALUE!")</f>
        <v>#VALUE!</v>
      </c>
    </row>
    <row r="7048" ht="15.75" customHeight="1">
      <c r="A7048" s="1" t="s">
        <v>1652</v>
      </c>
      <c r="B7048" s="1" t="s">
        <v>15538</v>
      </c>
      <c r="C7048" s="1" t="s">
        <v>15539</v>
      </c>
      <c r="D7048" s="1" t="s">
        <v>15441</v>
      </c>
      <c r="E7048" s="1" t="s">
        <v>15442</v>
      </c>
      <c r="F7048" s="1" t="str">
        <f>IFERROR(__xludf.DUMMYFUNCTION("GOOGLETRANSLATE(C7048,""fr"",""en"")"),"Unresolved problem. After 33 minutes with an advisor, still no solutions for a connection to the insurer's site. Yet I am confirmed Internet user. I think I was not understood")</f>
        <v>Unresolved problem. After 33 minutes with an advisor, still no solutions for a connection to the insurer's site. Yet I am confirmed Internet user. I think I was not understood</v>
      </c>
    </row>
    <row r="7049" ht="15.75" customHeight="1">
      <c r="A7049" s="1" t="s">
        <v>1677</v>
      </c>
      <c r="B7049" s="1" t="s">
        <v>15540</v>
      </c>
      <c r="C7049" s="1" t="s">
        <v>15541</v>
      </c>
      <c r="D7049" s="1" t="s">
        <v>15441</v>
      </c>
      <c r="E7049" s="1" t="s">
        <v>15442</v>
      </c>
      <c r="F7049" s="1" t="str">
        <f>IFERROR(__xludf.DUMMYFUNCTION("GOOGLETRANSLATE(C7049,""fr"",""en"")"),"#VALUE!")</f>
        <v>#VALUE!</v>
      </c>
    </row>
    <row r="7050" ht="15.75" customHeight="1">
      <c r="A7050" s="1" t="s">
        <v>1784</v>
      </c>
      <c r="B7050" s="1" t="s">
        <v>15542</v>
      </c>
      <c r="C7050" s="1" t="s">
        <v>15543</v>
      </c>
      <c r="D7050" s="1" t="s">
        <v>15441</v>
      </c>
      <c r="E7050" s="1" t="s">
        <v>15442</v>
      </c>
      <c r="F7050" s="1" t="str">
        <f>IFERROR(__xludf.DUMMYFUNCTION("GOOGLETRANSLATE(C7050,""fr"",""en"")"),"#VALUE!")</f>
        <v>#VALUE!</v>
      </c>
    </row>
    <row r="7051" ht="15.75" customHeight="1">
      <c r="A7051" s="1" t="s">
        <v>1806</v>
      </c>
      <c r="B7051" s="1" t="s">
        <v>15544</v>
      </c>
      <c r="C7051" s="1" t="s">
        <v>15545</v>
      </c>
      <c r="D7051" s="1" t="s">
        <v>15441</v>
      </c>
      <c r="E7051" s="1" t="s">
        <v>15442</v>
      </c>
      <c r="F7051" s="1" t="str">
        <f>IFERROR(__xludf.DUMMYFUNCTION("GOOGLETRANSLATE(C7051,""fr"",""en"")"),"#VALUE!")</f>
        <v>#VALUE!</v>
      </c>
    </row>
    <row r="7052" ht="15.75" customHeight="1">
      <c r="A7052" s="1" t="s">
        <v>1887</v>
      </c>
      <c r="B7052" s="1" t="s">
        <v>15546</v>
      </c>
      <c r="C7052" s="1" t="s">
        <v>15547</v>
      </c>
      <c r="D7052" s="1" t="s">
        <v>15441</v>
      </c>
      <c r="E7052" s="1" t="s">
        <v>15442</v>
      </c>
      <c r="F7052" s="1" t="str">
        <f>IFERROR(__xludf.DUMMYFUNCTION("GOOGLETRANSLATE(C7052,""fr"",""en"")"),"#VALUE!")</f>
        <v>#VALUE!</v>
      </c>
    </row>
    <row r="7053" ht="15.75" customHeight="1">
      <c r="A7053" s="1" t="s">
        <v>1967</v>
      </c>
      <c r="B7053" s="1" t="s">
        <v>15548</v>
      </c>
      <c r="C7053" s="1" t="s">
        <v>15549</v>
      </c>
      <c r="D7053" s="1" t="s">
        <v>15441</v>
      </c>
      <c r="E7053" s="1" t="s">
        <v>15442</v>
      </c>
      <c r="F7053" s="1" t="str">
        <f>IFERROR(__xludf.DUMMYFUNCTION("GOOGLETRANSLATE(C7053,""fr"",""en"")"),"#VALUE!")</f>
        <v>#VALUE!</v>
      </c>
    </row>
    <row r="7054" ht="15.75" customHeight="1">
      <c r="A7054" s="1" t="s">
        <v>1984</v>
      </c>
      <c r="B7054" s="1" t="s">
        <v>15550</v>
      </c>
      <c r="C7054" s="1" t="s">
        <v>15551</v>
      </c>
      <c r="D7054" s="1" t="s">
        <v>15441</v>
      </c>
      <c r="E7054" s="1" t="s">
        <v>15442</v>
      </c>
      <c r="F7054" s="1" t="str">
        <f>IFERROR(__xludf.DUMMYFUNCTION("GOOGLETRANSLATE(C7054,""fr"",""en"")"),"#VALUE!")</f>
        <v>#VALUE!</v>
      </c>
    </row>
    <row r="7055" ht="15.75" customHeight="1">
      <c r="A7055" s="1" t="s">
        <v>1984</v>
      </c>
      <c r="B7055" s="1" t="s">
        <v>15552</v>
      </c>
      <c r="C7055" s="1" t="s">
        <v>15553</v>
      </c>
      <c r="D7055" s="1" t="s">
        <v>15441</v>
      </c>
      <c r="E7055" s="1" t="s">
        <v>15442</v>
      </c>
      <c r="F7055" s="1" t="str">
        <f>IFERROR(__xludf.DUMMYFUNCTION("GOOGLETRANSLATE(C7055,""fr"",""en"")"),"#VALUE!")</f>
        <v>#VALUE!</v>
      </c>
    </row>
    <row r="7056" ht="15.75" customHeight="1">
      <c r="A7056" s="1" t="s">
        <v>2030</v>
      </c>
      <c r="B7056" s="1" t="s">
        <v>15554</v>
      </c>
      <c r="C7056" s="1" t="s">
        <v>15555</v>
      </c>
      <c r="D7056" s="1" t="s">
        <v>15441</v>
      </c>
      <c r="E7056" s="1" t="s">
        <v>15442</v>
      </c>
      <c r="F7056" s="1" t="str">
        <f>IFERROR(__xludf.DUMMYFUNCTION("GOOGLETRANSLATE(C7056,""fr"",""en"")"),"#VALUE!")</f>
        <v>#VALUE!</v>
      </c>
    </row>
    <row r="7057" ht="15.75" customHeight="1">
      <c r="A7057" s="1" t="s">
        <v>2043</v>
      </c>
      <c r="B7057" s="1" t="s">
        <v>15556</v>
      </c>
      <c r="C7057" s="1" t="s">
        <v>15557</v>
      </c>
      <c r="D7057" s="1" t="s">
        <v>15441</v>
      </c>
      <c r="E7057" s="1" t="s">
        <v>15442</v>
      </c>
      <c r="F7057" s="1" t="str">
        <f>IFERROR(__xludf.DUMMYFUNCTION("GOOGLETRANSLATE(C7057,""fr"",""en"")"),"#VALUE!")</f>
        <v>#VALUE!</v>
      </c>
    </row>
    <row r="7058" ht="15.75" customHeight="1">
      <c r="A7058" s="1" t="s">
        <v>2077</v>
      </c>
      <c r="B7058" s="1" t="s">
        <v>15558</v>
      </c>
      <c r="C7058" s="1" t="s">
        <v>15559</v>
      </c>
      <c r="D7058" s="1" t="s">
        <v>15441</v>
      </c>
      <c r="E7058" s="1" t="s">
        <v>15442</v>
      </c>
      <c r="F7058" s="1" t="str">
        <f>IFERROR(__xludf.DUMMYFUNCTION("GOOGLETRANSLATE(C7058,""fr"",""en"")"),"#VALUE!")</f>
        <v>#VALUE!</v>
      </c>
    </row>
    <row r="7059" ht="15.75" customHeight="1">
      <c r="A7059" s="1" t="s">
        <v>2077</v>
      </c>
      <c r="B7059" s="1" t="s">
        <v>15560</v>
      </c>
      <c r="C7059" s="1" t="s">
        <v>15561</v>
      </c>
      <c r="D7059" s="1" t="s">
        <v>15441</v>
      </c>
      <c r="E7059" s="1" t="s">
        <v>15442</v>
      </c>
      <c r="F7059" s="1" t="str">
        <f>IFERROR(__xludf.DUMMYFUNCTION("GOOGLETRANSLATE(C7059,""fr"",""en"")"),"#VALUE!")</f>
        <v>#VALUE!</v>
      </c>
    </row>
    <row r="7060" ht="15.75" customHeight="1">
      <c r="A7060" s="1" t="s">
        <v>2203</v>
      </c>
      <c r="B7060" s="1" t="s">
        <v>15562</v>
      </c>
      <c r="C7060" s="1" t="s">
        <v>15563</v>
      </c>
      <c r="D7060" s="1" t="s">
        <v>15441</v>
      </c>
      <c r="E7060" s="1" t="s">
        <v>15442</v>
      </c>
      <c r="F7060" s="1" t="str">
        <f>IFERROR(__xludf.DUMMYFUNCTION("GOOGLETRANSLATE(C7060,""fr"",""en"")"),"#VALUE!")</f>
        <v>#VALUE!</v>
      </c>
    </row>
    <row r="7061" ht="15.75" customHeight="1">
      <c r="A7061" s="1" t="s">
        <v>2208</v>
      </c>
      <c r="B7061" s="1" t="s">
        <v>15564</v>
      </c>
      <c r="C7061" s="1" t="s">
        <v>15565</v>
      </c>
      <c r="D7061" s="1" t="s">
        <v>15441</v>
      </c>
      <c r="E7061" s="1" t="s">
        <v>15442</v>
      </c>
      <c r="F7061" s="1" t="str">
        <f>IFERROR(__xludf.DUMMYFUNCTION("GOOGLETRANSLATE(C7061,""fr"",""en"")"),"#VALUE!")</f>
        <v>#VALUE!</v>
      </c>
    </row>
    <row r="7062" ht="15.75" customHeight="1">
      <c r="A7062" s="1" t="s">
        <v>2221</v>
      </c>
      <c r="B7062" s="1" t="s">
        <v>15566</v>
      </c>
      <c r="C7062" s="1" t="s">
        <v>15567</v>
      </c>
      <c r="D7062" s="1" t="s">
        <v>15441</v>
      </c>
      <c r="E7062" s="1" t="s">
        <v>15442</v>
      </c>
      <c r="F7062" s="1" t="str">
        <f>IFERROR(__xludf.DUMMYFUNCTION("GOOGLETRANSLATE(C7062,""fr"",""en"")"),"#VALUE!")</f>
        <v>#VALUE!</v>
      </c>
    </row>
    <row r="7063" ht="15.75" customHeight="1">
      <c r="A7063" s="1" t="s">
        <v>2347</v>
      </c>
      <c r="B7063" s="1" t="s">
        <v>15568</v>
      </c>
      <c r="C7063" s="1" t="s">
        <v>15569</v>
      </c>
      <c r="D7063" s="1" t="s">
        <v>15441</v>
      </c>
      <c r="E7063" s="1" t="s">
        <v>15442</v>
      </c>
      <c r="F7063" s="1" t="str">
        <f>IFERROR(__xludf.DUMMYFUNCTION("GOOGLETRANSLATE(C7063,""fr"",""en"")"),"#VALUE!")</f>
        <v>#VALUE!</v>
      </c>
    </row>
    <row r="7064" ht="15.75" customHeight="1">
      <c r="A7064" s="1" t="s">
        <v>2666</v>
      </c>
      <c r="B7064" s="1" t="s">
        <v>15570</v>
      </c>
      <c r="C7064" s="1" t="s">
        <v>15571</v>
      </c>
      <c r="D7064" s="1" t="s">
        <v>15441</v>
      </c>
      <c r="E7064" s="1" t="s">
        <v>15442</v>
      </c>
      <c r="F7064" s="1" t="str">
        <f>IFERROR(__xludf.DUMMYFUNCTION("GOOGLETRANSLATE(C7064,""fr"",""en"")"),"#VALUE!")</f>
        <v>#VALUE!</v>
      </c>
    </row>
    <row r="7065" ht="15.75" customHeight="1">
      <c r="A7065" s="1" t="s">
        <v>2666</v>
      </c>
      <c r="B7065" s="1" t="s">
        <v>15572</v>
      </c>
      <c r="C7065" s="1" t="s">
        <v>15573</v>
      </c>
      <c r="D7065" s="1" t="s">
        <v>15441</v>
      </c>
      <c r="E7065" s="1" t="s">
        <v>15442</v>
      </c>
      <c r="F7065" s="1" t="str">
        <f>IFERROR(__xludf.DUMMYFUNCTION("GOOGLETRANSLATE(C7065,""fr"",""en"")"),"#VALUE!")</f>
        <v>#VALUE!</v>
      </c>
    </row>
    <row r="7066" ht="15.75" customHeight="1">
      <c r="A7066" s="1" t="s">
        <v>2675</v>
      </c>
      <c r="B7066" s="1" t="s">
        <v>15574</v>
      </c>
      <c r="C7066" s="1" t="s">
        <v>15575</v>
      </c>
      <c r="D7066" s="1" t="s">
        <v>15441</v>
      </c>
      <c r="E7066" s="1" t="s">
        <v>15442</v>
      </c>
      <c r="F7066" s="1" t="str">
        <f>IFERROR(__xludf.DUMMYFUNCTION("GOOGLETRANSLATE(C7066,""fr"",""en"")"),"#VALUE!")</f>
        <v>#VALUE!</v>
      </c>
    </row>
    <row r="7067" ht="15.75" customHeight="1">
      <c r="A7067" s="1" t="s">
        <v>2675</v>
      </c>
      <c r="B7067" s="1" t="s">
        <v>15576</v>
      </c>
      <c r="C7067" s="1" t="s">
        <v>15577</v>
      </c>
      <c r="D7067" s="1" t="s">
        <v>15441</v>
      </c>
      <c r="E7067" s="1" t="s">
        <v>15442</v>
      </c>
      <c r="F7067" s="1" t="str">
        <f>IFERROR(__xludf.DUMMYFUNCTION("GOOGLETRANSLATE(C7067,""fr"",""en"")"),"#VALUE!")</f>
        <v>#VALUE!</v>
      </c>
    </row>
    <row r="7068" ht="15.75" customHeight="1">
      <c r="A7068" s="1" t="s">
        <v>2715</v>
      </c>
      <c r="B7068" s="1" t="s">
        <v>15578</v>
      </c>
      <c r="C7068" s="1" t="s">
        <v>15579</v>
      </c>
      <c r="D7068" s="1" t="s">
        <v>15441</v>
      </c>
      <c r="E7068" s="1" t="s">
        <v>15442</v>
      </c>
      <c r="F7068" s="1" t="str">
        <f>IFERROR(__xludf.DUMMYFUNCTION("GOOGLETRANSLATE(C7068,""fr"",""en"")"),"#VALUE!")</f>
        <v>#VALUE!</v>
      </c>
    </row>
    <row r="7069" ht="15.75" customHeight="1">
      <c r="A7069" s="1" t="s">
        <v>2715</v>
      </c>
      <c r="B7069" s="1" t="s">
        <v>15580</v>
      </c>
      <c r="C7069" s="1" t="s">
        <v>15581</v>
      </c>
      <c r="D7069" s="1" t="s">
        <v>15441</v>
      </c>
      <c r="E7069" s="1" t="s">
        <v>15442</v>
      </c>
      <c r="F7069" s="1" t="str">
        <f>IFERROR(__xludf.DUMMYFUNCTION("GOOGLETRANSLATE(C7069,""fr"",""en"")"),"#VALUE!")</f>
        <v>#VALUE!</v>
      </c>
    </row>
    <row r="7070" ht="15.75" customHeight="1">
      <c r="A7070" s="1" t="s">
        <v>2816</v>
      </c>
      <c r="B7070" s="1" t="s">
        <v>15582</v>
      </c>
      <c r="C7070" s="1" t="s">
        <v>15583</v>
      </c>
      <c r="D7070" s="1" t="s">
        <v>15441</v>
      </c>
      <c r="E7070" s="1" t="s">
        <v>15442</v>
      </c>
      <c r="F7070" s="1" t="str">
        <f>IFERROR(__xludf.DUMMYFUNCTION("GOOGLETRANSLATE(C7070,""fr"",""en"")"),"Morning
I was received by a lady ""Lamia"" her answers were clear and moreover attentive
Competent
Excellent
Very satisfied with our conversation
")</f>
        <v>Morning
I was received by a lady "Lamia" her answers were clear and moreover attentive
Competent
Excellent
Very satisfied with our conversation
</v>
      </c>
    </row>
    <row r="7071" ht="15.75" customHeight="1">
      <c r="A7071" s="1" t="s">
        <v>2856</v>
      </c>
      <c r="B7071" s="1" t="s">
        <v>15584</v>
      </c>
      <c r="C7071" s="1" t="s">
        <v>15585</v>
      </c>
      <c r="D7071" s="1" t="s">
        <v>15441</v>
      </c>
      <c r="E7071" s="1" t="s">
        <v>15442</v>
      </c>
      <c r="F7071" s="1" t="str">
        <f>IFERROR(__xludf.DUMMYFUNCTION("GOOGLETRANSLATE(C7071,""fr"",""en"")"),"#VALUE!")</f>
        <v>#VALUE!</v>
      </c>
    </row>
    <row r="7072" ht="15.75" customHeight="1">
      <c r="A7072" s="1" t="s">
        <v>2884</v>
      </c>
      <c r="B7072" s="1" t="s">
        <v>15586</v>
      </c>
      <c r="C7072" s="1" t="s">
        <v>15587</v>
      </c>
      <c r="D7072" s="1" t="s">
        <v>15441</v>
      </c>
      <c r="E7072" s="1" t="s">
        <v>15442</v>
      </c>
      <c r="F7072" s="1" t="str">
        <f>IFERROR(__xludf.DUMMYFUNCTION("GOOGLETRANSLATE(C7072,""fr"",""en"")"),"#VALUE!")</f>
        <v>#VALUE!</v>
      </c>
    </row>
    <row r="7073" ht="15.75" customHeight="1">
      <c r="A7073" s="1" t="s">
        <v>2908</v>
      </c>
      <c r="B7073" s="1" t="s">
        <v>15588</v>
      </c>
      <c r="C7073" s="1" t="s">
        <v>15589</v>
      </c>
      <c r="D7073" s="1" t="s">
        <v>15441</v>
      </c>
      <c r="E7073" s="1" t="s">
        <v>15442</v>
      </c>
      <c r="F7073" s="1" t="str">
        <f>IFERROR(__xludf.DUMMYFUNCTION("GOOGLETRANSLATE(C7073,""fr"",""en"")"),"#VALUE!")</f>
        <v>#VALUE!</v>
      </c>
    </row>
    <row r="7074" ht="15.75" customHeight="1">
      <c r="A7074" s="1" t="s">
        <v>2935</v>
      </c>
      <c r="B7074" s="1" t="s">
        <v>15590</v>
      </c>
      <c r="C7074" s="1" t="s">
        <v>15591</v>
      </c>
      <c r="D7074" s="1" t="s">
        <v>15441</v>
      </c>
      <c r="E7074" s="1" t="s">
        <v>15442</v>
      </c>
      <c r="F7074" s="1" t="str">
        <f>IFERROR(__xludf.DUMMYFUNCTION("GOOGLETRANSLATE(C7074,""fr"",""en"")"),"#VALUE!")</f>
        <v>#VALUE!</v>
      </c>
    </row>
    <row r="7075" ht="15.75" customHeight="1">
      <c r="A7075" s="1" t="s">
        <v>2950</v>
      </c>
      <c r="B7075" s="1" t="s">
        <v>15592</v>
      </c>
      <c r="C7075" s="1" t="s">
        <v>15593</v>
      </c>
      <c r="D7075" s="1" t="s">
        <v>15441</v>
      </c>
      <c r="E7075" s="1" t="s">
        <v>15442</v>
      </c>
      <c r="F7075" s="1" t="str">
        <f>IFERROR(__xludf.DUMMYFUNCTION("GOOGLETRANSLATE(C7075,""fr"",""en"")"),"#VALUE!")</f>
        <v>#VALUE!</v>
      </c>
    </row>
    <row r="7076" ht="15.75" customHeight="1">
      <c r="A7076" s="1" t="s">
        <v>2961</v>
      </c>
      <c r="B7076" s="1" t="s">
        <v>15594</v>
      </c>
      <c r="C7076" s="1" t="s">
        <v>15595</v>
      </c>
      <c r="D7076" s="1" t="s">
        <v>15441</v>
      </c>
      <c r="E7076" s="1" t="s">
        <v>15442</v>
      </c>
      <c r="F7076" s="1" t="str">
        <f>IFERROR(__xludf.DUMMYFUNCTION("GOOGLETRANSLATE(C7076,""fr"",""en"")"),"#VALUE!")</f>
        <v>#VALUE!</v>
      </c>
    </row>
    <row r="7077" ht="15.75" customHeight="1">
      <c r="A7077" s="1" t="s">
        <v>2961</v>
      </c>
      <c r="B7077" s="1" t="s">
        <v>15596</v>
      </c>
      <c r="C7077" s="1" t="s">
        <v>15597</v>
      </c>
      <c r="D7077" s="1" t="s">
        <v>15441</v>
      </c>
      <c r="E7077" s="1" t="s">
        <v>15442</v>
      </c>
      <c r="F7077" s="1" t="str">
        <f>IFERROR(__xludf.DUMMYFUNCTION("GOOGLETRANSLATE(C7077,""fr"",""en"")"),"#VALUE!")</f>
        <v>#VALUE!</v>
      </c>
    </row>
    <row r="7078" ht="15.75" customHeight="1">
      <c r="A7078" s="1" t="s">
        <v>2991</v>
      </c>
      <c r="B7078" s="1" t="s">
        <v>15598</v>
      </c>
      <c r="C7078" s="1" t="s">
        <v>15599</v>
      </c>
      <c r="D7078" s="1" t="s">
        <v>15441</v>
      </c>
      <c r="E7078" s="1" t="s">
        <v>15442</v>
      </c>
      <c r="F7078" s="1" t="str">
        <f>IFERROR(__xludf.DUMMYFUNCTION("GOOGLETRANSLATE(C7078,""fr"",""en"")"),"#VALUE!")</f>
        <v>#VALUE!</v>
      </c>
    </row>
    <row r="7079" ht="15.75" customHeight="1">
      <c r="A7079" s="1" t="s">
        <v>3014</v>
      </c>
      <c r="B7079" s="1" t="s">
        <v>15600</v>
      </c>
      <c r="C7079" s="1" t="s">
        <v>15601</v>
      </c>
      <c r="D7079" s="1" t="s">
        <v>15441</v>
      </c>
      <c r="E7079" s="1" t="s">
        <v>15442</v>
      </c>
      <c r="F7079" s="1" t="str">
        <f>IFERROR(__xludf.DUMMYFUNCTION("GOOGLETRANSLATE(C7079,""fr"",""en"")"),"#VALUE!")</f>
        <v>#VALUE!</v>
      </c>
    </row>
    <row r="7080" ht="15.75" customHeight="1">
      <c r="A7080" s="1" t="s">
        <v>3025</v>
      </c>
      <c r="B7080" s="1" t="s">
        <v>15602</v>
      </c>
      <c r="C7080" s="1" t="s">
        <v>15603</v>
      </c>
      <c r="D7080" s="1" t="s">
        <v>15441</v>
      </c>
      <c r="E7080" s="1" t="s">
        <v>15442</v>
      </c>
      <c r="F7080" s="1" t="str">
        <f>IFERROR(__xludf.DUMMYFUNCTION("GOOGLETRANSLATE(C7080,""fr"",""en"")"),"#VALUE!")</f>
        <v>#VALUE!</v>
      </c>
    </row>
    <row r="7081" ht="15.75" customHeight="1">
      <c r="A7081" s="1" t="s">
        <v>7633</v>
      </c>
      <c r="B7081" s="1" t="s">
        <v>15604</v>
      </c>
      <c r="C7081" s="1" t="s">
        <v>15605</v>
      </c>
      <c r="D7081" s="1" t="s">
        <v>15441</v>
      </c>
      <c r="E7081" s="1" t="s">
        <v>15442</v>
      </c>
      <c r="F7081" s="1" t="str">
        <f>IFERROR(__xludf.DUMMYFUNCTION("GOOGLETRANSLATE(C7081,""fr"",""en"")"),"#VALUE!")</f>
        <v>#VALUE!</v>
      </c>
    </row>
    <row r="7082" ht="15.75" customHeight="1">
      <c r="A7082" s="1" t="s">
        <v>7662</v>
      </c>
      <c r="B7082" s="1" t="s">
        <v>15606</v>
      </c>
      <c r="C7082" s="1" t="s">
        <v>15607</v>
      </c>
      <c r="D7082" s="1" t="s">
        <v>15441</v>
      </c>
      <c r="E7082" s="1" t="s">
        <v>15442</v>
      </c>
      <c r="F7082" s="1" t="str">
        <f>IFERROR(__xludf.DUMMYFUNCTION("GOOGLETRANSLATE(C7082,""fr"",""en"")"),"#VALUE!")</f>
        <v>#VALUE!</v>
      </c>
    </row>
    <row r="7083" ht="15.75" customHeight="1">
      <c r="A7083" s="1" t="s">
        <v>7710</v>
      </c>
      <c r="B7083" s="1" t="s">
        <v>15608</v>
      </c>
      <c r="C7083" s="1" t="s">
        <v>15609</v>
      </c>
      <c r="D7083" s="1" t="s">
        <v>15441</v>
      </c>
      <c r="E7083" s="1" t="s">
        <v>15442</v>
      </c>
      <c r="F7083" s="1" t="str">
        <f>IFERROR(__xludf.DUMMYFUNCTION("GOOGLETRANSLATE(C7083,""fr"",""en"")"),"#VALUE!")</f>
        <v>#VALUE!</v>
      </c>
    </row>
    <row r="7084" ht="15.75" customHeight="1">
      <c r="A7084" s="1" t="s">
        <v>7737</v>
      </c>
      <c r="B7084" s="1" t="s">
        <v>15610</v>
      </c>
      <c r="C7084" s="1" t="s">
        <v>15611</v>
      </c>
      <c r="D7084" s="1" t="s">
        <v>15441</v>
      </c>
      <c r="E7084" s="1" t="s">
        <v>15442</v>
      </c>
      <c r="F7084" s="1" t="str">
        <f>IFERROR(__xludf.DUMMYFUNCTION("GOOGLETRANSLATE(C7084,""fr"",""en"")"),"#VALUE!")</f>
        <v>#VALUE!</v>
      </c>
    </row>
    <row r="7085" ht="15.75" customHeight="1">
      <c r="A7085" s="1" t="s">
        <v>3040</v>
      </c>
      <c r="B7085" s="1" t="s">
        <v>15612</v>
      </c>
      <c r="C7085" s="1" t="s">
        <v>15613</v>
      </c>
      <c r="D7085" s="1" t="s">
        <v>15441</v>
      </c>
      <c r="E7085" s="1" t="s">
        <v>15442</v>
      </c>
      <c r="F7085" s="1" t="str">
        <f>IFERROR(__xludf.DUMMYFUNCTION("GOOGLETRANSLATE(C7085,""fr"",""en"")"),"#VALUE!")</f>
        <v>#VALUE!</v>
      </c>
    </row>
    <row r="7086" ht="15.75" customHeight="1">
      <c r="A7086" s="1" t="s">
        <v>3051</v>
      </c>
      <c r="B7086" s="1" t="s">
        <v>15614</v>
      </c>
      <c r="C7086" s="1" t="s">
        <v>15615</v>
      </c>
      <c r="D7086" s="1" t="s">
        <v>15441</v>
      </c>
      <c r="E7086" s="1" t="s">
        <v>15442</v>
      </c>
      <c r="F7086" s="1" t="str">
        <f>IFERROR(__xludf.DUMMYFUNCTION("GOOGLETRANSLATE(C7086,""fr"",""en"")"),"#VALUE!")</f>
        <v>#VALUE!</v>
      </c>
    </row>
    <row r="7087" ht="15.75" customHeight="1">
      <c r="A7087" s="1" t="s">
        <v>3068</v>
      </c>
      <c r="B7087" s="1" t="s">
        <v>15616</v>
      </c>
      <c r="C7087" s="1" t="s">
        <v>15617</v>
      </c>
      <c r="D7087" s="1" t="s">
        <v>15441</v>
      </c>
      <c r="E7087" s="1" t="s">
        <v>15442</v>
      </c>
      <c r="F7087" s="1" t="str">
        <f>IFERROR(__xludf.DUMMYFUNCTION("GOOGLETRANSLATE(C7087,""fr"",""en"")"),"#VALUE!")</f>
        <v>#VALUE!</v>
      </c>
    </row>
    <row r="7088" ht="15.75" customHeight="1">
      <c r="A7088" s="1" t="s">
        <v>10533</v>
      </c>
      <c r="B7088" s="1" t="s">
        <v>15618</v>
      </c>
      <c r="C7088" s="1" t="s">
        <v>15619</v>
      </c>
      <c r="D7088" s="1" t="s">
        <v>15441</v>
      </c>
      <c r="E7088" s="1" t="s">
        <v>15442</v>
      </c>
      <c r="F7088" s="1" t="str">
        <f>IFERROR(__xludf.DUMMYFUNCTION("GOOGLETRANSLATE(C7088,""fr"",""en"")"),"#VALUE!")</f>
        <v>#VALUE!</v>
      </c>
    </row>
    <row r="7089" ht="15.75" customHeight="1">
      <c r="A7089" s="1" t="s">
        <v>10533</v>
      </c>
      <c r="B7089" s="1" t="s">
        <v>15620</v>
      </c>
      <c r="C7089" s="1" t="s">
        <v>15621</v>
      </c>
      <c r="D7089" s="1" t="s">
        <v>15441</v>
      </c>
      <c r="E7089" s="1" t="s">
        <v>15442</v>
      </c>
      <c r="F7089" s="1" t="str">
        <f>IFERROR(__xludf.DUMMYFUNCTION("GOOGLETRANSLATE(C7089,""fr"",""en"")"),"#VALUE!")</f>
        <v>#VALUE!</v>
      </c>
    </row>
    <row r="7090" ht="15.75" customHeight="1">
      <c r="A7090" s="1" t="s">
        <v>15622</v>
      </c>
      <c r="B7090" s="1" t="s">
        <v>15623</v>
      </c>
      <c r="C7090" s="1" t="s">
        <v>15624</v>
      </c>
      <c r="D7090" s="1" t="s">
        <v>15441</v>
      </c>
      <c r="E7090" s="1" t="s">
        <v>15442</v>
      </c>
      <c r="F7090" s="1" t="str">
        <f>IFERROR(__xludf.DUMMYFUNCTION("GOOGLETRANSLATE(C7090,""fr"",""en"")"),"#VALUE!")</f>
        <v>#VALUE!</v>
      </c>
    </row>
    <row r="7091" ht="15.75" customHeight="1">
      <c r="A7091" s="1" t="s">
        <v>12448</v>
      </c>
      <c r="B7091" s="1" t="s">
        <v>15625</v>
      </c>
      <c r="C7091" s="1" t="s">
        <v>15626</v>
      </c>
      <c r="D7091" s="1" t="s">
        <v>15441</v>
      </c>
      <c r="E7091" s="1" t="s">
        <v>15442</v>
      </c>
      <c r="F7091" s="1" t="str">
        <f>IFERROR(__xludf.DUMMYFUNCTION("GOOGLETRANSLATE(C7091,""fr"",""en"")"),"I took this mutual a year ago because it seemed interesting to me, but the level of reimbursement is not at all satisfactory. When I called to increase my guarantees for a somewhat high reimbursement of glasses, I was told that this was not possible becau"&amp;"se the change would take time. And when I wanted to terminate my contract, I am announced that I have to wait for the anniversary month !!!!! So here I am stuck for another year !!!! I do not recommend this mutual insurance at all !!!! I am Furax !!!")</f>
        <v>I took this mutual a year ago because it seemed interesting to me, but the level of reimbursement is not at all satisfactory. When I called to increase my guarantees for a somewhat high reimbursement of glasses, I was told that this was not possible because the change would take time. And when I wanted to terminate my contract, I am announced that I have to wait for the anniversary month !!!!! So here I am stuck for another year !!!! I do not recommend this mutual insurance at all !!!! I am Furax !!!</v>
      </c>
    </row>
    <row r="7092" ht="15.75" customHeight="1">
      <c r="A7092" s="1" t="s">
        <v>8189</v>
      </c>
      <c r="B7092" s="1" t="s">
        <v>15627</v>
      </c>
      <c r="C7092" s="1" t="s">
        <v>15628</v>
      </c>
      <c r="D7092" s="1" t="s">
        <v>15441</v>
      </c>
      <c r="E7092" s="1" t="s">
        <v>15442</v>
      </c>
      <c r="F7092" s="1" t="str">
        <f>IFERROR(__xludf.DUMMYFUNCTION("GOOGLETRANSLATE(C7092,""fr"",""en"")"),"#VALUE!")</f>
        <v>#VALUE!</v>
      </c>
    </row>
    <row r="7093" ht="15.75" customHeight="1">
      <c r="A7093" s="1" t="s">
        <v>3142</v>
      </c>
      <c r="B7093" s="1" t="s">
        <v>15629</v>
      </c>
      <c r="C7093" s="1" t="s">
        <v>15630</v>
      </c>
      <c r="D7093" s="1" t="s">
        <v>15441</v>
      </c>
      <c r="E7093" s="1" t="s">
        <v>15442</v>
      </c>
      <c r="F7093" s="1" t="str">
        <f>IFERROR(__xludf.DUMMYFUNCTION("GOOGLETRANSLATE(C7093,""fr"",""en"")"),"#VALUE!")</f>
        <v>#VALUE!</v>
      </c>
    </row>
    <row r="7094" ht="15.75" customHeight="1">
      <c r="A7094" s="1" t="s">
        <v>15631</v>
      </c>
      <c r="B7094" s="1" t="s">
        <v>15632</v>
      </c>
      <c r="C7094" s="1" t="s">
        <v>15633</v>
      </c>
      <c r="D7094" s="1" t="s">
        <v>15441</v>
      </c>
      <c r="E7094" s="1" t="s">
        <v>15442</v>
      </c>
      <c r="F7094" s="1" t="str">
        <f>IFERROR(__xludf.DUMMYFUNCTION("GOOGLETRANSLATE(C7094,""fr"",""en"")"),"#VALUE!")</f>
        <v>#VALUE!</v>
      </c>
    </row>
    <row r="7095" ht="15.75" customHeight="1">
      <c r="A7095" s="1" t="s">
        <v>3150</v>
      </c>
      <c r="B7095" s="1" t="s">
        <v>15634</v>
      </c>
      <c r="C7095" s="1" t="s">
        <v>15635</v>
      </c>
      <c r="D7095" s="1" t="s">
        <v>15441</v>
      </c>
      <c r="E7095" s="1" t="s">
        <v>15442</v>
      </c>
      <c r="F7095" s="1" t="str">
        <f>IFERROR(__xludf.DUMMYFUNCTION("GOOGLETRANSLATE(C7095,""fr"",""en"")"),"#VALUE!")</f>
        <v>#VALUE!</v>
      </c>
    </row>
    <row r="7096" ht="15.75" customHeight="1">
      <c r="A7096" s="1" t="s">
        <v>3150</v>
      </c>
      <c r="B7096" s="1" t="s">
        <v>15636</v>
      </c>
      <c r="C7096" s="1" t="s">
        <v>15637</v>
      </c>
      <c r="D7096" s="1" t="s">
        <v>15441</v>
      </c>
      <c r="E7096" s="1" t="s">
        <v>15442</v>
      </c>
      <c r="F7096" s="1" t="str">
        <f>IFERROR(__xludf.DUMMYFUNCTION("GOOGLETRANSLATE(C7096,""fr"",""en"")"),"#VALUE!")</f>
        <v>#VALUE!</v>
      </c>
    </row>
    <row r="7097" ht="15.75" customHeight="1">
      <c r="A7097" s="1" t="s">
        <v>3156</v>
      </c>
      <c r="B7097" s="1" t="s">
        <v>15638</v>
      </c>
      <c r="C7097" s="1" t="s">
        <v>15639</v>
      </c>
      <c r="D7097" s="1" t="s">
        <v>15441</v>
      </c>
      <c r="E7097" s="1" t="s">
        <v>15442</v>
      </c>
      <c r="F7097" s="1" t="str">
        <f>IFERROR(__xludf.DUMMYFUNCTION("GOOGLETRANSLATE(C7097,""fr"",""en"")"),"#VALUE!")</f>
        <v>#VALUE!</v>
      </c>
    </row>
    <row r="7098" ht="15.75" customHeight="1">
      <c r="A7098" s="1" t="s">
        <v>8265</v>
      </c>
      <c r="B7098" s="1" t="s">
        <v>15640</v>
      </c>
      <c r="C7098" s="1" t="s">
        <v>15641</v>
      </c>
      <c r="D7098" s="1" t="s">
        <v>15441</v>
      </c>
      <c r="E7098" s="1" t="s">
        <v>15442</v>
      </c>
      <c r="F7098" s="1" t="str">
        <f>IFERROR(__xludf.DUMMYFUNCTION("GOOGLETRANSLATE(C7098,""fr"",""en"")"),"#VALUE!")</f>
        <v>#VALUE!</v>
      </c>
    </row>
    <row r="7099" ht="15.75" customHeight="1">
      <c r="A7099" s="1" t="s">
        <v>8271</v>
      </c>
      <c r="B7099" s="1" t="s">
        <v>15642</v>
      </c>
      <c r="C7099" s="1" t="s">
        <v>15643</v>
      </c>
      <c r="D7099" s="1" t="s">
        <v>15441</v>
      </c>
      <c r="E7099" s="1" t="s">
        <v>15442</v>
      </c>
      <c r="F7099" s="1" t="str">
        <f>IFERROR(__xludf.DUMMYFUNCTION("GOOGLETRANSLATE(C7099,""fr"",""en"")"),"#VALUE!")</f>
        <v>#VALUE!</v>
      </c>
    </row>
    <row r="7100" ht="15.75" customHeight="1">
      <c r="A7100" s="1" t="s">
        <v>8276</v>
      </c>
      <c r="B7100" s="1" t="s">
        <v>15644</v>
      </c>
      <c r="C7100" s="1" t="s">
        <v>15645</v>
      </c>
      <c r="D7100" s="1" t="s">
        <v>15441</v>
      </c>
      <c r="E7100" s="1" t="s">
        <v>15442</v>
      </c>
      <c r="F7100" s="1" t="str">
        <f>IFERROR(__xludf.DUMMYFUNCTION("GOOGLETRANSLATE(C7100,""fr"",""en"")"),"#VALUE!")</f>
        <v>#VALUE!</v>
      </c>
    </row>
    <row r="7101" ht="15.75" customHeight="1">
      <c r="A7101" s="1" t="s">
        <v>10830</v>
      </c>
      <c r="B7101" s="1" t="s">
        <v>15646</v>
      </c>
      <c r="C7101" s="1" t="s">
        <v>15647</v>
      </c>
      <c r="D7101" s="1" t="s">
        <v>15441</v>
      </c>
      <c r="E7101" s="1" t="s">
        <v>15442</v>
      </c>
      <c r="F7101" s="1" t="str">
        <f>IFERROR(__xludf.DUMMYFUNCTION("GOOGLETRANSLATE(C7101,""fr"",""en"")"),"#VALUE!")</f>
        <v>#VALUE!</v>
      </c>
    </row>
    <row r="7102" ht="15.75" customHeight="1">
      <c r="A7102" s="1" t="s">
        <v>10830</v>
      </c>
      <c r="B7102" s="1" t="s">
        <v>15648</v>
      </c>
      <c r="C7102" s="1" t="s">
        <v>15649</v>
      </c>
      <c r="D7102" s="1" t="s">
        <v>15441</v>
      </c>
      <c r="E7102" s="1" t="s">
        <v>15442</v>
      </c>
      <c r="F7102" s="1" t="str">
        <f>IFERROR(__xludf.DUMMYFUNCTION("GOOGLETRANSLATE(C7102,""fr"",""en"")"),"#VALUE!")</f>
        <v>#VALUE!</v>
      </c>
    </row>
    <row r="7103" ht="15.75" customHeight="1">
      <c r="A7103" s="1" t="s">
        <v>3192</v>
      </c>
      <c r="B7103" s="1" t="s">
        <v>15650</v>
      </c>
      <c r="C7103" s="1" t="s">
        <v>15651</v>
      </c>
      <c r="D7103" s="1" t="s">
        <v>15441</v>
      </c>
      <c r="E7103" s="1" t="s">
        <v>15442</v>
      </c>
      <c r="F7103" s="1" t="str">
        <f>IFERROR(__xludf.DUMMYFUNCTION("GOOGLETRANSLATE(C7103,""fr"",""en"")"),"#VALUE!")</f>
        <v>#VALUE!</v>
      </c>
    </row>
    <row r="7104" ht="15.75" customHeight="1">
      <c r="A7104" s="1" t="s">
        <v>11814</v>
      </c>
      <c r="B7104" s="1" t="s">
        <v>15652</v>
      </c>
      <c r="C7104" s="1" t="s">
        <v>15653</v>
      </c>
      <c r="D7104" s="1" t="s">
        <v>15441</v>
      </c>
      <c r="E7104" s="1" t="s">
        <v>15442</v>
      </c>
      <c r="F7104" s="1" t="str">
        <f>IFERROR(__xludf.DUMMYFUNCTION("GOOGLETRANSLATE(C7104,""fr"",""en"")"),"Not clear contracts, deplorable customer service, lack of information (or erroneous information). Beware of termination because they separate the contracts, you think you have terminated your contract but provident is a second contract. To be avoided abso"&amp;"lutely. I put a star but in fact is 0 star!")</f>
        <v>Not clear contracts, deplorable customer service, lack of information (or erroneous information). Beware of termination because they separate the contracts, you think you have terminated your contract but provident is a second contract. To be avoided absolutely. I put a star but in fact is 0 star!</v>
      </c>
    </row>
    <row r="7105" ht="15.75" customHeight="1">
      <c r="A7105" s="1" t="s">
        <v>3220</v>
      </c>
      <c r="B7105" s="1" t="s">
        <v>15654</v>
      </c>
      <c r="C7105" s="1" t="s">
        <v>15655</v>
      </c>
      <c r="D7105" s="1" t="s">
        <v>15441</v>
      </c>
      <c r="E7105" s="1" t="s">
        <v>15442</v>
      </c>
      <c r="F7105" s="1" t="str">
        <f>IFERROR(__xludf.DUMMYFUNCTION("GOOGLETRANSLATE(C7105,""fr"",""en"")"),"#VALUE!")</f>
        <v>#VALUE!</v>
      </c>
    </row>
    <row r="7106" ht="15.75" customHeight="1">
      <c r="A7106" s="1" t="s">
        <v>3220</v>
      </c>
      <c r="B7106" s="1" t="s">
        <v>15656</v>
      </c>
      <c r="C7106" s="1" t="s">
        <v>15657</v>
      </c>
      <c r="D7106" s="1" t="s">
        <v>15441</v>
      </c>
      <c r="E7106" s="1" t="s">
        <v>15442</v>
      </c>
      <c r="F7106" s="1" t="str">
        <f>IFERROR(__xludf.DUMMYFUNCTION("GOOGLETRANSLATE(C7106,""fr"",""en"")"),"I came across the advisor named Lamia and I am very satisfied with a listening person and accompanied me in the process requested
")</f>
        <v>I came across the advisor named Lamia and I am very satisfied with a listening person and accompanied me in the process requested
</v>
      </c>
    </row>
    <row r="7107" ht="15.75" customHeight="1">
      <c r="A7107" s="1" t="s">
        <v>3220</v>
      </c>
      <c r="B7107" s="1" t="s">
        <v>15658</v>
      </c>
      <c r="C7107" s="1" t="s">
        <v>15659</v>
      </c>
      <c r="D7107" s="1" t="s">
        <v>15441</v>
      </c>
      <c r="E7107" s="1" t="s">
        <v>15442</v>
      </c>
      <c r="F7107" s="1" t="str">
        <f>IFERROR(__xludf.DUMMYFUNCTION("GOOGLETRANSLATE(C7107,""fr"",""en"")"),"#VALUE!")</f>
        <v>#VALUE!</v>
      </c>
    </row>
    <row r="7108" ht="15.75" customHeight="1">
      <c r="A7108" s="1" t="s">
        <v>3242</v>
      </c>
      <c r="B7108" s="1" t="s">
        <v>15660</v>
      </c>
      <c r="C7108" s="1" t="s">
        <v>15661</v>
      </c>
      <c r="D7108" s="1" t="s">
        <v>15441</v>
      </c>
      <c r="E7108" s="1" t="s">
        <v>15442</v>
      </c>
      <c r="F7108" s="1" t="str">
        <f>IFERROR(__xludf.DUMMYFUNCTION("GOOGLETRANSLATE(C7108,""fr"",""en"")"),"#VALUE!")</f>
        <v>#VALUE!</v>
      </c>
    </row>
    <row r="7109" ht="15.75" customHeight="1">
      <c r="A7109" s="1" t="s">
        <v>3256</v>
      </c>
      <c r="B7109" s="1" t="s">
        <v>15662</v>
      </c>
      <c r="C7109" s="1" t="s">
        <v>15663</v>
      </c>
      <c r="D7109" s="1" t="s">
        <v>15441</v>
      </c>
      <c r="E7109" s="1" t="s">
        <v>15442</v>
      </c>
      <c r="F7109" s="1" t="str">
        <f>IFERROR(__xludf.DUMMYFUNCTION("GOOGLETRANSLATE(C7109,""fr"",""en"")"),"#VALUE!")</f>
        <v>#VALUE!</v>
      </c>
    </row>
    <row r="7110" ht="15.75" customHeight="1">
      <c r="A7110" s="1" t="s">
        <v>3256</v>
      </c>
      <c r="B7110" s="1" t="s">
        <v>15664</v>
      </c>
      <c r="C7110" s="1" t="s">
        <v>15665</v>
      </c>
      <c r="D7110" s="1" t="s">
        <v>15441</v>
      </c>
      <c r="E7110" s="1" t="s">
        <v>15442</v>
      </c>
      <c r="F7110" s="1" t="str">
        <f>IFERROR(__xludf.DUMMYFUNCTION("GOOGLETRANSLATE(C7110,""fr"",""en"")"),"#VALUE!")</f>
        <v>#VALUE!</v>
      </c>
    </row>
    <row r="7111" ht="15.75" customHeight="1">
      <c r="A7111" s="1" t="s">
        <v>10150</v>
      </c>
      <c r="B7111" s="1" t="s">
        <v>15666</v>
      </c>
      <c r="C7111" s="1" t="s">
        <v>15667</v>
      </c>
      <c r="D7111" s="1" t="s">
        <v>15441</v>
      </c>
      <c r="E7111" s="1" t="s">
        <v>15442</v>
      </c>
      <c r="F7111" s="1" t="str">
        <f>IFERROR(__xludf.DUMMYFUNCTION("GOOGLETRANSLATE(C7111,""fr"",""en"")"),"#VALUE!")</f>
        <v>#VALUE!</v>
      </c>
    </row>
    <row r="7112" ht="15.75" customHeight="1">
      <c r="A7112" s="1" t="s">
        <v>8369</v>
      </c>
      <c r="B7112" s="1" t="s">
        <v>15668</v>
      </c>
      <c r="C7112" s="1" t="s">
        <v>15669</v>
      </c>
      <c r="D7112" s="1" t="s">
        <v>15441</v>
      </c>
      <c r="E7112" s="1" t="s">
        <v>15442</v>
      </c>
      <c r="F7112" s="1" t="str">
        <f>IFERROR(__xludf.DUMMYFUNCTION("GOOGLETRANSLATE(C7112,""fr"",""en"")"),"#VALUE!")</f>
        <v>#VALUE!</v>
      </c>
    </row>
    <row r="7113" ht="15.75" customHeight="1">
      <c r="A7113" s="1" t="s">
        <v>8395</v>
      </c>
      <c r="B7113" s="1" t="s">
        <v>15670</v>
      </c>
      <c r="C7113" s="1" t="s">
        <v>15671</v>
      </c>
      <c r="D7113" s="1" t="s">
        <v>15441</v>
      </c>
      <c r="E7113" s="1" t="s">
        <v>15442</v>
      </c>
      <c r="F7113" s="1" t="str">
        <f>IFERROR(__xludf.DUMMYFUNCTION("GOOGLETRANSLATE(C7113,""fr"",""en"")"),"#VALUE!")</f>
        <v>#VALUE!</v>
      </c>
    </row>
    <row r="7114" ht="15.75" customHeight="1">
      <c r="A7114" s="1" t="s">
        <v>8403</v>
      </c>
      <c r="B7114" s="1" t="s">
        <v>15672</v>
      </c>
      <c r="C7114" s="1" t="s">
        <v>15673</v>
      </c>
      <c r="D7114" s="1" t="s">
        <v>15441</v>
      </c>
      <c r="E7114" s="1" t="s">
        <v>15442</v>
      </c>
      <c r="F7114" s="1" t="str">
        <f>IFERROR(__xludf.DUMMYFUNCTION("GOOGLETRANSLATE(C7114,""fr"",""en"")"),"#VALUE!")</f>
        <v>#VALUE!</v>
      </c>
    </row>
    <row r="7115" ht="15.75" customHeight="1">
      <c r="A7115" s="1" t="s">
        <v>8540</v>
      </c>
      <c r="B7115" s="1" t="s">
        <v>15674</v>
      </c>
      <c r="C7115" s="1" t="s">
        <v>15675</v>
      </c>
      <c r="D7115" s="1" t="s">
        <v>15441</v>
      </c>
      <c r="E7115" s="1" t="s">
        <v>15442</v>
      </c>
      <c r="F7115" s="1" t="str">
        <f>IFERROR(__xludf.DUMMYFUNCTION("GOOGLETRANSLATE(C7115,""fr"",""en"")"),"#VALUE!")</f>
        <v>#VALUE!</v>
      </c>
    </row>
    <row r="7116" ht="15.75" customHeight="1">
      <c r="A7116" s="1" t="s">
        <v>8551</v>
      </c>
      <c r="B7116" s="1" t="s">
        <v>15676</v>
      </c>
      <c r="C7116" s="1" t="s">
        <v>15677</v>
      </c>
      <c r="D7116" s="1" t="s">
        <v>15441</v>
      </c>
      <c r="E7116" s="1" t="s">
        <v>15442</v>
      </c>
      <c r="F7116" s="1" t="str">
        <f>IFERROR(__xludf.DUMMYFUNCTION("GOOGLETRANSLATE(C7116,""fr"",""en"")"),"#VALUE!")</f>
        <v>#VALUE!</v>
      </c>
    </row>
    <row r="7117" ht="15.75" customHeight="1">
      <c r="A7117" s="1" t="s">
        <v>3364</v>
      </c>
      <c r="B7117" s="1" t="s">
        <v>15678</v>
      </c>
      <c r="C7117" s="1" t="s">
        <v>15679</v>
      </c>
      <c r="D7117" s="1" t="s">
        <v>15441</v>
      </c>
      <c r="E7117" s="1" t="s">
        <v>15442</v>
      </c>
      <c r="F7117" s="1" t="str">
        <f>IFERROR(__xludf.DUMMYFUNCTION("GOOGLETRANSLATE(C7117,""fr"",""en"")"),"#VALUE!")</f>
        <v>#VALUE!</v>
      </c>
    </row>
    <row r="7118" ht="15.75" customHeight="1">
      <c r="A7118" s="1" t="s">
        <v>8739</v>
      </c>
      <c r="B7118" s="1" t="s">
        <v>15680</v>
      </c>
      <c r="C7118" s="1" t="s">
        <v>15681</v>
      </c>
      <c r="D7118" s="1" t="s">
        <v>15441</v>
      </c>
      <c r="E7118" s="1" t="s">
        <v>15442</v>
      </c>
      <c r="F7118" s="1" t="str">
        <f>IFERROR(__xludf.DUMMYFUNCTION("GOOGLETRANSLATE(C7118,""fr"",""en"")"),"#VALUE!")</f>
        <v>#VALUE!</v>
      </c>
    </row>
    <row r="7119" ht="15.75" customHeight="1">
      <c r="A7119" s="1" t="s">
        <v>3392</v>
      </c>
      <c r="B7119" s="1" t="s">
        <v>15682</v>
      </c>
      <c r="C7119" s="1" t="s">
        <v>15683</v>
      </c>
      <c r="D7119" s="1" t="s">
        <v>15441</v>
      </c>
      <c r="E7119" s="1" t="s">
        <v>15442</v>
      </c>
      <c r="F7119" s="1" t="str">
        <f>IFERROR(__xludf.DUMMYFUNCTION("GOOGLETRANSLATE(C7119,""fr"",""en"")"),"#VALUE!")</f>
        <v>#VALUE!</v>
      </c>
    </row>
    <row r="7120" ht="15.75" customHeight="1">
      <c r="A7120" s="1" t="s">
        <v>3400</v>
      </c>
      <c r="B7120" s="1" t="s">
        <v>15684</v>
      </c>
      <c r="C7120" s="1" t="s">
        <v>15685</v>
      </c>
      <c r="D7120" s="1" t="s">
        <v>15441</v>
      </c>
      <c r="E7120" s="1" t="s">
        <v>15442</v>
      </c>
      <c r="F7120" s="1" t="str">
        <f>IFERROR(__xludf.DUMMYFUNCTION("GOOGLETRANSLATE(C7120,""fr"",""en"")"),"#VALUE!")</f>
        <v>#VALUE!</v>
      </c>
    </row>
    <row r="7121" ht="15.75" customHeight="1">
      <c r="A7121" s="1" t="s">
        <v>13005</v>
      </c>
      <c r="B7121" s="1" t="s">
        <v>15686</v>
      </c>
      <c r="C7121" s="1" t="s">
        <v>15687</v>
      </c>
      <c r="D7121" s="1" t="s">
        <v>15441</v>
      </c>
      <c r="E7121" s="1" t="s">
        <v>15442</v>
      </c>
      <c r="F7121" s="1" t="str">
        <f>IFERROR(__xludf.DUMMYFUNCTION("GOOGLETRANSLATE(C7121,""fr"",""en"")"),"#VALUE!")</f>
        <v>#VALUE!</v>
      </c>
    </row>
    <row r="7122" ht="15.75" customHeight="1">
      <c r="A7122" s="1" t="s">
        <v>3406</v>
      </c>
      <c r="B7122" s="1" t="s">
        <v>15688</v>
      </c>
      <c r="C7122" s="1" t="s">
        <v>15689</v>
      </c>
      <c r="D7122" s="1" t="s">
        <v>15441</v>
      </c>
      <c r="E7122" s="1" t="s">
        <v>15442</v>
      </c>
      <c r="F7122" s="1" t="str">
        <f>IFERROR(__xludf.DUMMYFUNCTION("GOOGLETRANSLATE(C7122,""fr"",""en"")"),"#VALUE!")</f>
        <v>#VALUE!</v>
      </c>
    </row>
    <row r="7123" ht="15.75" customHeight="1">
      <c r="A7123" s="1" t="s">
        <v>12569</v>
      </c>
      <c r="B7123" s="1" t="s">
        <v>15690</v>
      </c>
      <c r="C7123" s="1" t="s">
        <v>15691</v>
      </c>
      <c r="D7123" s="1" t="s">
        <v>15441</v>
      </c>
      <c r="E7123" s="1" t="s">
        <v>15442</v>
      </c>
      <c r="F7123" s="1" t="str">
        <f>IFERROR(__xludf.DUMMYFUNCTION("GOOGLETRANSLATE(C7123,""fr"",""en"")"),"#VALUE!")</f>
        <v>#VALUE!</v>
      </c>
    </row>
    <row r="7124" ht="15.75" customHeight="1">
      <c r="A7124" s="1" t="s">
        <v>12569</v>
      </c>
      <c r="B7124" s="1" t="s">
        <v>15692</v>
      </c>
      <c r="C7124" s="1" t="s">
        <v>15693</v>
      </c>
      <c r="D7124" s="1" t="s">
        <v>15441</v>
      </c>
      <c r="E7124" s="1" t="s">
        <v>15442</v>
      </c>
      <c r="F7124" s="1" t="str">
        <f>IFERROR(__xludf.DUMMYFUNCTION("GOOGLETRANSLATE(C7124,""fr"",""en"")"),"#VALUE!")</f>
        <v>#VALUE!</v>
      </c>
    </row>
    <row r="7125" ht="15.75" customHeight="1">
      <c r="A7125" s="1" t="s">
        <v>15694</v>
      </c>
      <c r="B7125" s="1" t="s">
        <v>15695</v>
      </c>
      <c r="C7125" s="1" t="s">
        <v>15696</v>
      </c>
      <c r="D7125" s="1" t="s">
        <v>15441</v>
      </c>
      <c r="E7125" s="1" t="s">
        <v>15442</v>
      </c>
      <c r="F7125" s="1" t="str">
        <f>IFERROR(__xludf.DUMMYFUNCTION("GOOGLETRANSLATE(C7125,""fr"",""en"")"),"#VALUE!")</f>
        <v>#VALUE!</v>
      </c>
    </row>
    <row r="7126" ht="15.75" customHeight="1">
      <c r="A7126" s="1" t="s">
        <v>10635</v>
      </c>
      <c r="B7126" s="1" t="s">
        <v>15697</v>
      </c>
      <c r="C7126" s="1" t="s">
        <v>15698</v>
      </c>
      <c r="D7126" s="1" t="s">
        <v>15441</v>
      </c>
      <c r="E7126" s="1" t="s">
        <v>15442</v>
      </c>
      <c r="F7126" s="1" t="str">
        <f>IFERROR(__xludf.DUMMYFUNCTION("GOOGLETRANSLATE(C7126,""fr"",""en"")"),"#VALUE!")</f>
        <v>#VALUE!</v>
      </c>
    </row>
    <row r="7127" ht="15.75" customHeight="1">
      <c r="A7127" s="1" t="s">
        <v>12141</v>
      </c>
      <c r="B7127" s="1" t="s">
        <v>15699</v>
      </c>
      <c r="C7127" s="1" t="s">
        <v>15700</v>
      </c>
      <c r="D7127" s="1" t="s">
        <v>15441</v>
      </c>
      <c r="E7127" s="1" t="s">
        <v>15442</v>
      </c>
      <c r="F7127" s="1" t="str">
        <f>IFERROR(__xludf.DUMMYFUNCTION("GOOGLETRANSLATE(C7127,""fr"",""en"")"),"Today I had Gwendal on the phone to adjust an email address problem that went very well and above all quickly thank you it's great")</f>
        <v>Today I had Gwendal on the phone to adjust an email address problem that went very well and above all quickly thank you it's great</v>
      </c>
    </row>
    <row r="7128" ht="15.75" customHeight="1">
      <c r="A7128" s="1" t="s">
        <v>3418</v>
      </c>
      <c r="B7128" s="1" t="s">
        <v>15701</v>
      </c>
      <c r="C7128" s="1" t="s">
        <v>15702</v>
      </c>
      <c r="D7128" s="1" t="s">
        <v>15441</v>
      </c>
      <c r="E7128" s="1" t="s">
        <v>15442</v>
      </c>
      <c r="F7128" s="1" t="str">
        <f>IFERROR(__xludf.DUMMYFUNCTION("GOOGLETRANSLATE(C7128,""fr"",""en"")"),"#VALUE!")</f>
        <v>#VALUE!</v>
      </c>
    </row>
    <row r="7129" ht="15.75" customHeight="1">
      <c r="A7129" s="1" t="s">
        <v>3424</v>
      </c>
      <c r="B7129" s="1" t="s">
        <v>15703</v>
      </c>
      <c r="C7129" s="1" t="s">
        <v>15704</v>
      </c>
      <c r="D7129" s="1" t="s">
        <v>15441</v>
      </c>
      <c r="E7129" s="1" t="s">
        <v>15442</v>
      </c>
      <c r="F7129" s="1" t="str">
        <f>IFERROR(__xludf.DUMMYFUNCTION("GOOGLETRANSLATE(C7129,""fr"",""en"")"),"#VALUE!")</f>
        <v>#VALUE!</v>
      </c>
    </row>
    <row r="7130" ht="15.75" customHeight="1">
      <c r="A7130" s="1" t="s">
        <v>3434</v>
      </c>
      <c r="B7130" s="1" t="s">
        <v>15705</v>
      </c>
      <c r="C7130" s="1" t="s">
        <v>15706</v>
      </c>
      <c r="D7130" s="1" t="s">
        <v>15441</v>
      </c>
      <c r="E7130" s="1" t="s">
        <v>15442</v>
      </c>
      <c r="F7130" s="1" t="str">
        <f>IFERROR(__xludf.DUMMYFUNCTION("GOOGLETRANSLATE(C7130,""fr"",""en"")"),"#VALUE!")</f>
        <v>#VALUE!</v>
      </c>
    </row>
    <row r="7131" ht="15.75" customHeight="1">
      <c r="A7131" s="1" t="s">
        <v>8789</v>
      </c>
      <c r="B7131" s="1" t="s">
        <v>15707</v>
      </c>
      <c r="C7131" s="1" t="s">
        <v>15708</v>
      </c>
      <c r="D7131" s="1" t="s">
        <v>15441</v>
      </c>
      <c r="E7131" s="1" t="s">
        <v>15442</v>
      </c>
      <c r="F7131" s="1" t="str">
        <f>IFERROR(__xludf.DUMMYFUNCTION("GOOGLETRANSLATE(C7131,""fr"",""en"")"),"#VALUE!")</f>
        <v>#VALUE!</v>
      </c>
    </row>
    <row r="7132" ht="15.75" customHeight="1">
      <c r="A7132" s="1" t="s">
        <v>10924</v>
      </c>
      <c r="B7132" s="1" t="s">
        <v>15709</v>
      </c>
      <c r="C7132" s="1" t="s">
        <v>15710</v>
      </c>
      <c r="D7132" s="1" t="s">
        <v>15441</v>
      </c>
      <c r="E7132" s="1" t="s">
        <v>15442</v>
      </c>
      <c r="F7132" s="1" t="str">
        <f>IFERROR(__xludf.DUMMYFUNCTION("GOOGLETRANSLATE(C7132,""fr"",""en"")"),"#VALUE!")</f>
        <v>#VALUE!</v>
      </c>
    </row>
    <row r="7133" ht="15.75" customHeight="1">
      <c r="A7133" s="1" t="s">
        <v>14038</v>
      </c>
      <c r="B7133" s="1" t="s">
        <v>15711</v>
      </c>
      <c r="C7133" s="1" t="s">
        <v>15712</v>
      </c>
      <c r="D7133" s="1" t="s">
        <v>15441</v>
      </c>
      <c r="E7133" s="1" t="s">
        <v>15442</v>
      </c>
      <c r="F7133" s="1" t="str">
        <f>IFERROR(__xludf.DUMMYFUNCTION("GOOGLETRANSLATE(C7133,""fr"",""en"")"),"Hello,
I am very disappointed. After only 3 months, the subscription increased without warning. It's a shame. After several calls and request for an explanation, no one grants themselves to deal with this dispute.")</f>
        <v>Hello,
I am very disappointed. After only 3 months, the subscription increased without warning. It's a shame. After several calls and request for an explanation, no one grants themselves to deal with this dispute.</v>
      </c>
    </row>
    <row r="7134" ht="15.75" customHeight="1">
      <c r="A7134" s="1" t="s">
        <v>8800</v>
      </c>
      <c r="B7134" s="1" t="s">
        <v>15713</v>
      </c>
      <c r="C7134" s="1" t="s">
        <v>15714</v>
      </c>
      <c r="D7134" s="1" t="s">
        <v>15441</v>
      </c>
      <c r="E7134" s="1" t="s">
        <v>15442</v>
      </c>
      <c r="F7134" s="1" t="str">
        <f>IFERROR(__xludf.DUMMYFUNCTION("GOOGLETRANSLATE(C7134,""fr"",""en"")"),"#VALUE!")</f>
        <v>#VALUE!</v>
      </c>
    </row>
    <row r="7135" ht="15.75" customHeight="1">
      <c r="A7135" s="1" t="s">
        <v>3487</v>
      </c>
      <c r="B7135" s="1" t="s">
        <v>15715</v>
      </c>
      <c r="C7135" s="1" t="s">
        <v>15716</v>
      </c>
      <c r="D7135" s="1" t="s">
        <v>15441</v>
      </c>
      <c r="E7135" s="1" t="s">
        <v>15442</v>
      </c>
      <c r="F7135" s="1" t="str">
        <f>IFERROR(__xludf.DUMMYFUNCTION("GOOGLETRANSLATE(C7135,""fr"",""en"")"),"#VALUE!")</f>
        <v>#VALUE!</v>
      </c>
    </row>
    <row r="7136" ht="15.75" customHeight="1">
      <c r="A7136" s="1" t="s">
        <v>3487</v>
      </c>
      <c r="B7136" s="1" t="s">
        <v>15717</v>
      </c>
      <c r="C7136" s="1" t="s">
        <v>15718</v>
      </c>
      <c r="D7136" s="1" t="s">
        <v>15441</v>
      </c>
      <c r="E7136" s="1" t="s">
        <v>15442</v>
      </c>
      <c r="F7136" s="1" t="str">
        <f>IFERROR(__xludf.DUMMYFUNCTION("GOOGLETRANSLATE(C7136,""fr"",""en"")"),"#VALUE!")</f>
        <v>#VALUE!</v>
      </c>
    </row>
    <row r="7137" ht="15.75" customHeight="1">
      <c r="A7137" s="1" t="s">
        <v>15719</v>
      </c>
      <c r="B7137" s="1" t="s">
        <v>15720</v>
      </c>
      <c r="C7137" s="1" t="s">
        <v>15721</v>
      </c>
      <c r="D7137" s="1" t="s">
        <v>15441</v>
      </c>
      <c r="E7137" s="1" t="s">
        <v>15442</v>
      </c>
      <c r="F7137" s="1" t="str">
        <f>IFERROR(__xludf.DUMMYFUNCTION("GOOGLETRANSLATE(C7137,""fr"",""en"")"),"#VALUE!")</f>
        <v>#VALUE!</v>
      </c>
    </row>
    <row r="7138" ht="15.75" customHeight="1">
      <c r="A7138" s="1" t="s">
        <v>15722</v>
      </c>
      <c r="B7138" s="1" t="s">
        <v>15723</v>
      </c>
      <c r="C7138" s="1" t="s">
        <v>15724</v>
      </c>
      <c r="D7138" s="1" t="s">
        <v>15441</v>
      </c>
      <c r="E7138" s="1" t="s">
        <v>15442</v>
      </c>
      <c r="F7138" s="1" t="str">
        <f>IFERROR(__xludf.DUMMYFUNCTION("GOOGLETRANSLATE(C7138,""fr"",""en"")"),"#VALUE!")</f>
        <v>#VALUE!</v>
      </c>
    </row>
    <row r="7139" ht="15.75" customHeight="1">
      <c r="A7139" s="1" t="s">
        <v>15725</v>
      </c>
      <c r="B7139" s="1" t="s">
        <v>15726</v>
      </c>
      <c r="C7139" s="1" t="s">
        <v>15727</v>
      </c>
      <c r="D7139" s="1" t="s">
        <v>15441</v>
      </c>
      <c r="E7139" s="1" t="s">
        <v>15442</v>
      </c>
      <c r="F7139" s="1" t="str">
        <f>IFERROR(__xludf.DUMMYFUNCTION("GOOGLETRANSLATE(C7139,""fr"",""en"")"),"#VALUE!")</f>
        <v>#VALUE!</v>
      </c>
    </row>
    <row r="7140" ht="15.75" customHeight="1">
      <c r="A7140" s="1" t="s">
        <v>11135</v>
      </c>
      <c r="B7140" s="1" t="s">
        <v>15728</v>
      </c>
      <c r="C7140" s="1" t="s">
        <v>15729</v>
      </c>
      <c r="D7140" s="1" t="s">
        <v>15441</v>
      </c>
      <c r="E7140" s="1" t="s">
        <v>15442</v>
      </c>
      <c r="F7140" s="1" t="str">
        <f>IFERROR(__xludf.DUMMYFUNCTION("GOOGLETRANSLATE(C7140,""fr"",""en"")"),"#VALUE!")</f>
        <v>#VALUE!</v>
      </c>
    </row>
    <row r="7141" ht="15.75" customHeight="1">
      <c r="A7141" s="1" t="s">
        <v>10937</v>
      </c>
      <c r="B7141" s="1" t="s">
        <v>15730</v>
      </c>
      <c r="C7141" s="1" t="s">
        <v>15731</v>
      </c>
      <c r="D7141" s="1" t="s">
        <v>15441</v>
      </c>
      <c r="E7141" s="1" t="s">
        <v>15442</v>
      </c>
      <c r="F7141" s="1" t="str">
        <f>IFERROR(__xludf.DUMMYFUNCTION("GOOGLETRANSLATE(C7141,""fr"",""en"")"),"#VALUE!")</f>
        <v>#VALUE!</v>
      </c>
    </row>
    <row r="7142" ht="15.75" customHeight="1">
      <c r="A7142" s="1" t="s">
        <v>15732</v>
      </c>
      <c r="B7142" s="1" t="s">
        <v>15733</v>
      </c>
      <c r="C7142" s="1" t="s">
        <v>15734</v>
      </c>
      <c r="D7142" s="1" t="s">
        <v>15441</v>
      </c>
      <c r="E7142" s="1" t="s">
        <v>15442</v>
      </c>
      <c r="F7142" s="1" t="str">
        <f>IFERROR(__xludf.DUMMYFUNCTION("GOOGLETRANSLATE(C7142,""fr"",""en"")"),"#VALUE!")</f>
        <v>#VALUE!</v>
      </c>
    </row>
    <row r="7143" ht="15.75" customHeight="1">
      <c r="A7143" s="1" t="s">
        <v>15735</v>
      </c>
      <c r="B7143" s="1" t="s">
        <v>15736</v>
      </c>
      <c r="C7143" s="1" t="s">
        <v>15737</v>
      </c>
      <c r="D7143" s="1" t="s">
        <v>15441</v>
      </c>
      <c r="E7143" s="1" t="s">
        <v>15442</v>
      </c>
      <c r="F7143" s="1" t="str">
        <f>IFERROR(__xludf.DUMMYFUNCTION("GOOGLETRANSLATE(C7143,""fr"",""en"")"),"#VALUE!")</f>
        <v>#VALUE!</v>
      </c>
    </row>
    <row r="7144" ht="15.75" customHeight="1">
      <c r="A7144" s="1" t="s">
        <v>3518</v>
      </c>
      <c r="B7144" s="1" t="s">
        <v>15738</v>
      </c>
      <c r="C7144" s="1" t="s">
        <v>15739</v>
      </c>
      <c r="D7144" s="1" t="s">
        <v>15441</v>
      </c>
      <c r="E7144" s="1" t="s">
        <v>15442</v>
      </c>
      <c r="F7144" s="1" t="str">
        <f>IFERROR(__xludf.DUMMYFUNCTION("GOOGLETRANSLATE(C7144,""fr"",""en"")"),"#VALUE!")</f>
        <v>#VALUE!</v>
      </c>
    </row>
    <row r="7145" ht="15.75" customHeight="1">
      <c r="A7145" s="1" t="s">
        <v>3518</v>
      </c>
      <c r="B7145" s="1" t="s">
        <v>15740</v>
      </c>
      <c r="C7145" s="1" t="s">
        <v>15741</v>
      </c>
      <c r="D7145" s="1" t="s">
        <v>15441</v>
      </c>
      <c r="E7145" s="1" t="s">
        <v>15442</v>
      </c>
      <c r="F7145" s="1" t="str">
        <f>IFERROR(__xludf.DUMMYFUNCTION("GOOGLETRANSLATE(C7145,""fr"",""en"")"),"#VALUE!")</f>
        <v>#VALUE!</v>
      </c>
    </row>
    <row r="7146" ht="15.75" customHeight="1">
      <c r="A7146" s="1" t="s">
        <v>3521</v>
      </c>
      <c r="B7146" s="1" t="s">
        <v>15742</v>
      </c>
      <c r="C7146" s="1" t="s">
        <v>15743</v>
      </c>
      <c r="D7146" s="1" t="s">
        <v>15441</v>
      </c>
      <c r="E7146" s="1" t="s">
        <v>15442</v>
      </c>
      <c r="F7146" s="1" t="str">
        <f>IFERROR(__xludf.DUMMYFUNCTION("GOOGLETRANSLATE(C7146,""fr"",""en"")"),"#VALUE!")</f>
        <v>#VALUE!</v>
      </c>
    </row>
    <row r="7147" ht="15.75" customHeight="1">
      <c r="A7147" s="1" t="s">
        <v>3521</v>
      </c>
      <c r="B7147" s="1" t="s">
        <v>15744</v>
      </c>
      <c r="C7147" s="1" t="s">
        <v>15745</v>
      </c>
      <c r="D7147" s="1" t="s">
        <v>15441</v>
      </c>
      <c r="E7147" s="1" t="s">
        <v>15442</v>
      </c>
      <c r="F7147" s="1" t="str">
        <f>IFERROR(__xludf.DUMMYFUNCTION("GOOGLETRANSLATE(C7147,""fr"",""en"")"),"#VALUE!")</f>
        <v>#VALUE!</v>
      </c>
    </row>
    <row r="7148" ht="15.75" customHeight="1">
      <c r="A7148" s="1" t="s">
        <v>12158</v>
      </c>
      <c r="B7148" s="1" t="s">
        <v>15746</v>
      </c>
      <c r="C7148" s="1" t="s">
        <v>15747</v>
      </c>
      <c r="D7148" s="1" t="s">
        <v>15441</v>
      </c>
      <c r="E7148" s="1" t="s">
        <v>15442</v>
      </c>
      <c r="F7148" s="1" t="str">
        <f>IFERROR(__xludf.DUMMYFUNCTION("GOOGLETRANSLATE(C7148,""fr"",""en"")"),"#VALUE!")</f>
        <v>#VALUE!</v>
      </c>
    </row>
    <row r="7149" ht="15.75" customHeight="1">
      <c r="A7149" s="1" t="s">
        <v>8831</v>
      </c>
      <c r="B7149" s="1" t="s">
        <v>15748</v>
      </c>
      <c r="C7149" s="1" t="s">
        <v>15749</v>
      </c>
      <c r="D7149" s="1" t="s">
        <v>15441</v>
      </c>
      <c r="E7149" s="1" t="s">
        <v>15442</v>
      </c>
      <c r="F7149" s="1" t="str">
        <f>IFERROR(__xludf.DUMMYFUNCTION("GOOGLETRANSLATE(C7149,""fr"",""en"")"),"#VALUE!")</f>
        <v>#VALUE!</v>
      </c>
    </row>
    <row r="7150" ht="15.75" customHeight="1">
      <c r="A7150" s="1" t="s">
        <v>14055</v>
      </c>
      <c r="B7150" s="1" t="s">
        <v>15750</v>
      </c>
      <c r="C7150" s="1" t="s">
        <v>15751</v>
      </c>
      <c r="D7150" s="1" t="s">
        <v>15441</v>
      </c>
      <c r="E7150" s="1" t="s">
        <v>15442</v>
      </c>
      <c r="F7150" s="1" t="str">
        <f>IFERROR(__xludf.DUMMYFUNCTION("GOOGLETRANSLATE(C7150,""fr"",""en"")"),"#VALUE!")</f>
        <v>#VALUE!</v>
      </c>
    </row>
    <row r="7151" ht="15.75" customHeight="1">
      <c r="A7151" s="1" t="s">
        <v>3526</v>
      </c>
      <c r="B7151" s="1" t="s">
        <v>15752</v>
      </c>
      <c r="C7151" s="1" t="s">
        <v>15753</v>
      </c>
      <c r="D7151" s="1" t="s">
        <v>15441</v>
      </c>
      <c r="E7151" s="1" t="s">
        <v>15442</v>
      </c>
      <c r="F7151" s="1" t="str">
        <f>IFERROR(__xludf.DUMMYFUNCTION("GOOGLETRANSLATE(C7151,""fr"",""en"")"),"#VALUE!")</f>
        <v>#VALUE!</v>
      </c>
    </row>
    <row r="7152" ht="15.75" customHeight="1">
      <c r="A7152" s="1" t="s">
        <v>11141</v>
      </c>
      <c r="B7152" s="1" t="s">
        <v>15754</v>
      </c>
      <c r="C7152" s="1" t="s">
        <v>15755</v>
      </c>
      <c r="D7152" s="1" t="s">
        <v>15441</v>
      </c>
      <c r="E7152" s="1" t="s">
        <v>15442</v>
      </c>
      <c r="F7152" s="1" t="str">
        <f>IFERROR(__xludf.DUMMYFUNCTION("GOOGLETRANSLATE(C7152,""fr"",""en"")"),"#VALUE!")</f>
        <v>#VALUE!</v>
      </c>
    </row>
    <row r="7153" ht="15.75" customHeight="1">
      <c r="A7153" s="1" t="s">
        <v>3529</v>
      </c>
      <c r="B7153" s="1" t="s">
        <v>15756</v>
      </c>
      <c r="C7153" s="1" t="s">
        <v>15757</v>
      </c>
      <c r="D7153" s="1" t="s">
        <v>15441</v>
      </c>
      <c r="E7153" s="1" t="s">
        <v>15442</v>
      </c>
      <c r="F7153" s="1" t="str">
        <f>IFERROR(__xludf.DUMMYFUNCTION("GOOGLETRANSLATE(C7153,""fr"",""en"")"),"#VALUE!")</f>
        <v>#VALUE!</v>
      </c>
    </row>
    <row r="7154" ht="15.75" customHeight="1">
      <c r="A7154" s="1" t="s">
        <v>3529</v>
      </c>
      <c r="B7154" s="1" t="s">
        <v>15758</v>
      </c>
      <c r="C7154" s="1" t="s">
        <v>15759</v>
      </c>
      <c r="D7154" s="1" t="s">
        <v>15441</v>
      </c>
      <c r="E7154" s="1" t="s">
        <v>15442</v>
      </c>
      <c r="F7154" s="1" t="str">
        <f>IFERROR(__xludf.DUMMYFUNCTION("GOOGLETRANSLATE(C7154,""fr"",""en"")"),"#VALUE!")</f>
        <v>#VALUE!</v>
      </c>
    </row>
    <row r="7155" ht="15.75" customHeight="1">
      <c r="A7155" s="1" t="s">
        <v>3529</v>
      </c>
      <c r="B7155" s="1" t="s">
        <v>15760</v>
      </c>
      <c r="C7155" s="1" t="s">
        <v>15761</v>
      </c>
      <c r="D7155" s="1" t="s">
        <v>15441</v>
      </c>
      <c r="E7155" s="1" t="s">
        <v>15442</v>
      </c>
      <c r="F7155" s="1" t="str">
        <f>IFERROR(__xludf.DUMMYFUNCTION("GOOGLETRANSLATE(C7155,""fr"",""en"")"),"#VALUE!")</f>
        <v>#VALUE!</v>
      </c>
    </row>
    <row r="7156" ht="15.75" customHeight="1">
      <c r="A7156" s="1" t="s">
        <v>8837</v>
      </c>
      <c r="B7156" s="1" t="s">
        <v>15762</v>
      </c>
      <c r="C7156" s="1" t="s">
        <v>15763</v>
      </c>
      <c r="D7156" s="1" t="s">
        <v>15441</v>
      </c>
      <c r="E7156" s="1" t="s">
        <v>15442</v>
      </c>
      <c r="F7156" s="1" t="str">
        <f>IFERROR(__xludf.DUMMYFUNCTION("GOOGLETRANSLATE(C7156,""fr"",""en"")"),"#VALUE!")</f>
        <v>#VALUE!</v>
      </c>
    </row>
    <row r="7157" ht="15.75" customHeight="1">
      <c r="A7157" s="1" t="s">
        <v>15387</v>
      </c>
      <c r="B7157" s="1" t="s">
        <v>15764</v>
      </c>
      <c r="C7157" s="1" t="s">
        <v>15765</v>
      </c>
      <c r="D7157" s="1" t="s">
        <v>15441</v>
      </c>
      <c r="E7157" s="1" t="s">
        <v>15442</v>
      </c>
      <c r="F7157" s="1" t="str">
        <f>IFERROR(__xludf.DUMMYFUNCTION("GOOGLETRANSLATE(C7157,""fr"",""en"")"),"#VALUE!")</f>
        <v>#VALUE!</v>
      </c>
    </row>
    <row r="7158" ht="15.75" customHeight="1">
      <c r="A7158" s="1" t="s">
        <v>3534</v>
      </c>
      <c r="B7158" s="1" t="s">
        <v>15766</v>
      </c>
      <c r="C7158" s="1" t="s">
        <v>15767</v>
      </c>
      <c r="D7158" s="1" t="s">
        <v>15441</v>
      </c>
      <c r="E7158" s="1" t="s">
        <v>15442</v>
      </c>
      <c r="F7158" s="1" t="str">
        <f>IFERROR(__xludf.DUMMYFUNCTION("GOOGLETRANSLATE(C7158,""fr"",""en"")"),"#VALUE!")</f>
        <v>#VALUE!</v>
      </c>
    </row>
    <row r="7159" ht="15.75" customHeight="1">
      <c r="A7159" s="1" t="s">
        <v>3534</v>
      </c>
      <c r="B7159" s="1" t="s">
        <v>15768</v>
      </c>
      <c r="C7159" s="1" t="s">
        <v>15769</v>
      </c>
      <c r="D7159" s="1" t="s">
        <v>15441</v>
      </c>
      <c r="E7159" s="1" t="s">
        <v>15442</v>
      </c>
      <c r="F7159" s="1" t="str">
        <f>IFERROR(__xludf.DUMMYFUNCTION("GOOGLETRANSLATE(C7159,""fr"",""en"")"),"#VALUE!")</f>
        <v>#VALUE!</v>
      </c>
    </row>
    <row r="7160" ht="15.75" customHeight="1">
      <c r="A7160" s="1" t="s">
        <v>3534</v>
      </c>
      <c r="B7160" s="1" t="s">
        <v>15770</v>
      </c>
      <c r="C7160" s="1" t="s">
        <v>15771</v>
      </c>
      <c r="D7160" s="1" t="s">
        <v>15441</v>
      </c>
      <c r="E7160" s="1" t="s">
        <v>15442</v>
      </c>
      <c r="F7160" s="1" t="str">
        <f>IFERROR(__xludf.DUMMYFUNCTION("GOOGLETRANSLATE(C7160,""fr"",""en"")"),"#VALUE!")</f>
        <v>#VALUE!</v>
      </c>
    </row>
    <row r="7161" ht="15.75" customHeight="1">
      <c r="A7161" s="1" t="s">
        <v>3534</v>
      </c>
      <c r="B7161" s="1" t="s">
        <v>15772</v>
      </c>
      <c r="C7161" s="1" t="s">
        <v>15773</v>
      </c>
      <c r="D7161" s="1" t="s">
        <v>15441</v>
      </c>
      <c r="E7161" s="1" t="s">
        <v>15442</v>
      </c>
      <c r="F7161" s="1" t="str">
        <f>IFERROR(__xludf.DUMMYFUNCTION("GOOGLETRANSLATE(C7161,""fr"",""en"")"),"#VALUE!")</f>
        <v>#VALUE!</v>
      </c>
    </row>
    <row r="7162" ht="15.75" customHeight="1">
      <c r="A7162" s="1" t="s">
        <v>15774</v>
      </c>
      <c r="B7162" s="1" t="s">
        <v>15775</v>
      </c>
      <c r="C7162" s="1" t="s">
        <v>15776</v>
      </c>
      <c r="D7162" s="1" t="s">
        <v>15441</v>
      </c>
      <c r="E7162" s="1" t="s">
        <v>15442</v>
      </c>
      <c r="F7162" s="1" t="str">
        <f>IFERROR(__xludf.DUMMYFUNCTION("GOOGLETRANSLATE(C7162,""fr"",""en"")"),"#VALUE!")</f>
        <v>#VALUE!</v>
      </c>
    </row>
    <row r="7163" ht="15.75" customHeight="1">
      <c r="A7163" s="1" t="s">
        <v>15774</v>
      </c>
      <c r="B7163" s="1" t="s">
        <v>15777</v>
      </c>
      <c r="C7163" s="1" t="s">
        <v>15778</v>
      </c>
      <c r="D7163" s="1" t="s">
        <v>15441</v>
      </c>
      <c r="E7163" s="1" t="s">
        <v>15442</v>
      </c>
      <c r="F7163" s="1" t="str">
        <f>IFERROR(__xludf.DUMMYFUNCTION("GOOGLETRANSLATE(C7163,""fr"",""en"")"),"#VALUE!")</f>
        <v>#VALUE!</v>
      </c>
    </row>
    <row r="7164" ht="15.75" customHeight="1">
      <c r="A7164" s="1" t="s">
        <v>11888</v>
      </c>
      <c r="B7164" s="1" t="s">
        <v>15779</v>
      </c>
      <c r="C7164" s="1" t="s">
        <v>15780</v>
      </c>
      <c r="D7164" s="1" t="s">
        <v>15441</v>
      </c>
      <c r="E7164" s="1" t="s">
        <v>15442</v>
      </c>
      <c r="F7164" s="1" t="str">
        <f>IFERROR(__xludf.DUMMYFUNCTION("GOOGLETRANSLATE(C7164,""fr"",""en"")"),"#VALUE!")</f>
        <v>#VALUE!</v>
      </c>
    </row>
    <row r="7165" ht="15.75" customHeight="1">
      <c r="A7165" s="1" t="s">
        <v>11891</v>
      </c>
      <c r="B7165" s="1" t="s">
        <v>15781</v>
      </c>
      <c r="C7165" s="1" t="s">
        <v>15782</v>
      </c>
      <c r="D7165" s="1" t="s">
        <v>15441</v>
      </c>
      <c r="E7165" s="1" t="s">
        <v>15442</v>
      </c>
      <c r="F7165" s="1" t="str">
        <f>IFERROR(__xludf.DUMMYFUNCTION("GOOGLETRANSLATE(C7165,""fr"",""en"")"),"#VALUE!")</f>
        <v>#VALUE!</v>
      </c>
    </row>
    <row r="7166" ht="15.75" customHeight="1">
      <c r="A7166" s="1" t="s">
        <v>8842</v>
      </c>
      <c r="B7166" s="1" t="s">
        <v>15783</v>
      </c>
      <c r="C7166" s="1" t="s">
        <v>15784</v>
      </c>
      <c r="D7166" s="1" t="s">
        <v>15441</v>
      </c>
      <c r="E7166" s="1" t="s">
        <v>15442</v>
      </c>
      <c r="F7166" s="1" t="str">
        <f>IFERROR(__xludf.DUMMYFUNCTION("GOOGLETRANSLATE(C7166,""fr"",""en"")"),"#VALUE!")</f>
        <v>#VALUE!</v>
      </c>
    </row>
    <row r="7167" ht="15.75" customHeight="1">
      <c r="A7167" s="1" t="s">
        <v>3537</v>
      </c>
      <c r="B7167" s="1" t="s">
        <v>15785</v>
      </c>
      <c r="C7167" s="1" t="s">
        <v>15786</v>
      </c>
      <c r="D7167" s="1" t="s">
        <v>15441</v>
      </c>
      <c r="E7167" s="1" t="s">
        <v>15442</v>
      </c>
      <c r="F7167" s="1" t="str">
        <f>IFERROR(__xludf.DUMMYFUNCTION("GOOGLETRANSLATE(C7167,""fr"",""en"")"),"#VALUE!")</f>
        <v>#VALUE!</v>
      </c>
    </row>
    <row r="7168" ht="15.75" customHeight="1">
      <c r="A7168" s="1" t="s">
        <v>3540</v>
      </c>
      <c r="B7168" s="1" t="s">
        <v>15787</v>
      </c>
      <c r="C7168" s="1" t="s">
        <v>15788</v>
      </c>
      <c r="D7168" s="1" t="s">
        <v>15441</v>
      </c>
      <c r="E7168" s="1" t="s">
        <v>15442</v>
      </c>
      <c r="F7168" s="1" t="str">
        <f>IFERROR(__xludf.DUMMYFUNCTION("GOOGLETRANSLATE(C7168,""fr"",""en"")"),"#VALUE!")</f>
        <v>#VALUE!</v>
      </c>
    </row>
    <row r="7169" ht="15.75" customHeight="1">
      <c r="A7169" s="1" t="s">
        <v>3540</v>
      </c>
      <c r="B7169" s="1" t="s">
        <v>15789</v>
      </c>
      <c r="C7169" s="1" t="s">
        <v>15790</v>
      </c>
      <c r="D7169" s="1" t="s">
        <v>15441</v>
      </c>
      <c r="E7169" s="1" t="s">
        <v>15442</v>
      </c>
      <c r="F7169" s="1" t="str">
        <f>IFERROR(__xludf.DUMMYFUNCTION("GOOGLETRANSLATE(C7169,""fr"",""en"")"),"#VALUE!")</f>
        <v>#VALUE!</v>
      </c>
    </row>
    <row r="7170" ht="15.75" customHeight="1">
      <c r="A7170" s="1" t="s">
        <v>3540</v>
      </c>
      <c r="B7170" s="1" t="s">
        <v>15791</v>
      </c>
      <c r="C7170" s="1" t="s">
        <v>15792</v>
      </c>
      <c r="D7170" s="1" t="s">
        <v>15441</v>
      </c>
      <c r="E7170" s="1" t="s">
        <v>15442</v>
      </c>
      <c r="F7170" s="1" t="str">
        <f>IFERROR(__xludf.DUMMYFUNCTION("GOOGLETRANSLATE(C7170,""fr"",""en"")"),"#VALUE!")</f>
        <v>#VALUE!</v>
      </c>
    </row>
    <row r="7171" ht="15.75" customHeight="1">
      <c r="A7171" s="1" t="s">
        <v>12600</v>
      </c>
      <c r="B7171" s="1" t="s">
        <v>15793</v>
      </c>
      <c r="C7171" s="1" t="s">
        <v>15794</v>
      </c>
      <c r="D7171" s="1" t="s">
        <v>15441</v>
      </c>
      <c r="E7171" s="1" t="s">
        <v>15442</v>
      </c>
      <c r="F7171" s="1" t="str">
        <f>IFERROR(__xludf.DUMMYFUNCTION("GOOGLETRANSLATE(C7171,""fr"",""en"")"),"#VALUE!")</f>
        <v>#VALUE!</v>
      </c>
    </row>
    <row r="7172" ht="15.75" customHeight="1">
      <c r="A7172" s="1" t="s">
        <v>15795</v>
      </c>
      <c r="B7172" s="1" t="s">
        <v>15796</v>
      </c>
      <c r="C7172" s="1" t="s">
        <v>15797</v>
      </c>
      <c r="D7172" s="1" t="s">
        <v>15441</v>
      </c>
      <c r="E7172" s="1" t="s">
        <v>15442</v>
      </c>
      <c r="F7172" s="1" t="str">
        <f>IFERROR(__xludf.DUMMYFUNCTION("GOOGLETRANSLATE(C7172,""fr"",""en"")"),"#VALUE!")</f>
        <v>#VALUE!</v>
      </c>
    </row>
    <row r="7173" ht="15.75" customHeight="1">
      <c r="A7173" s="1" t="s">
        <v>15795</v>
      </c>
      <c r="B7173" s="1" t="s">
        <v>15798</v>
      </c>
      <c r="C7173" s="1" t="s">
        <v>15799</v>
      </c>
      <c r="D7173" s="1" t="s">
        <v>15441</v>
      </c>
      <c r="E7173" s="1" t="s">
        <v>15442</v>
      </c>
      <c r="F7173" s="1" t="str">
        <f>IFERROR(__xludf.DUMMYFUNCTION("GOOGLETRANSLATE(C7173,""fr"",""en"")"),"#VALUE!")</f>
        <v>#VALUE!</v>
      </c>
    </row>
    <row r="7174" ht="15.75" customHeight="1">
      <c r="A7174" s="1" t="s">
        <v>15795</v>
      </c>
      <c r="B7174" s="1" t="s">
        <v>15800</v>
      </c>
      <c r="C7174" s="1" t="s">
        <v>15801</v>
      </c>
      <c r="D7174" s="1" t="s">
        <v>15441</v>
      </c>
      <c r="E7174" s="1" t="s">
        <v>15442</v>
      </c>
      <c r="F7174" s="1" t="str">
        <f>IFERROR(__xludf.DUMMYFUNCTION("GOOGLETRANSLATE(C7174,""fr"",""en"")"),"#VALUE!")</f>
        <v>#VALUE!</v>
      </c>
    </row>
    <row r="7175" ht="15.75" customHeight="1">
      <c r="A7175" s="1" t="s">
        <v>13029</v>
      </c>
      <c r="B7175" s="1" t="s">
        <v>15802</v>
      </c>
      <c r="C7175" s="1" t="s">
        <v>15803</v>
      </c>
      <c r="D7175" s="1" t="s">
        <v>15441</v>
      </c>
      <c r="E7175" s="1" t="s">
        <v>15442</v>
      </c>
      <c r="F7175" s="1" t="str">
        <f>IFERROR(__xludf.DUMMYFUNCTION("GOOGLETRANSLATE(C7175,""fr"",""en"")"),"#VALUE!")</f>
        <v>#VALUE!</v>
      </c>
    </row>
    <row r="7176" ht="15.75" customHeight="1">
      <c r="A7176" s="1" t="s">
        <v>11146</v>
      </c>
      <c r="B7176" s="1" t="s">
        <v>15804</v>
      </c>
      <c r="C7176" s="1" t="s">
        <v>15805</v>
      </c>
      <c r="D7176" s="1" t="s">
        <v>15441</v>
      </c>
      <c r="E7176" s="1" t="s">
        <v>15442</v>
      </c>
      <c r="F7176" s="1" t="str">
        <f>IFERROR(__xludf.DUMMYFUNCTION("GOOGLETRANSLATE(C7176,""fr"",""en"")"),"#VALUE!")</f>
        <v>#VALUE!</v>
      </c>
    </row>
    <row r="7177" ht="15.75" customHeight="1">
      <c r="A7177" s="1" t="s">
        <v>3543</v>
      </c>
      <c r="B7177" s="1" t="s">
        <v>15806</v>
      </c>
      <c r="C7177" s="1" t="s">
        <v>15807</v>
      </c>
      <c r="D7177" s="1" t="s">
        <v>15441</v>
      </c>
      <c r="E7177" s="1" t="s">
        <v>15442</v>
      </c>
      <c r="F7177" s="1" t="str">
        <f>IFERROR(__xludf.DUMMYFUNCTION("GOOGLETRANSLATE(C7177,""fr"",""en"")"),"#VALUE!")</f>
        <v>#VALUE!</v>
      </c>
    </row>
    <row r="7178" ht="15.75" customHeight="1">
      <c r="A7178" s="1" t="s">
        <v>15808</v>
      </c>
      <c r="B7178" s="1" t="s">
        <v>15809</v>
      </c>
      <c r="C7178" s="1" t="s">
        <v>15810</v>
      </c>
      <c r="D7178" s="1" t="s">
        <v>15441</v>
      </c>
      <c r="E7178" s="1" t="s">
        <v>15442</v>
      </c>
      <c r="F7178" s="1" t="str">
        <f>IFERROR(__xludf.DUMMYFUNCTION("GOOGLETRANSLATE(C7178,""fr"",""en"")"),"#VALUE!")</f>
        <v>#VALUE!</v>
      </c>
    </row>
    <row r="7179" ht="15.75" customHeight="1">
      <c r="A7179" s="1" t="s">
        <v>15808</v>
      </c>
      <c r="B7179" s="1" t="s">
        <v>15811</v>
      </c>
      <c r="C7179" s="1" t="s">
        <v>15812</v>
      </c>
      <c r="D7179" s="1" t="s">
        <v>15441</v>
      </c>
      <c r="E7179" s="1" t="s">
        <v>15442</v>
      </c>
      <c r="F7179" s="1" t="str">
        <f>IFERROR(__xludf.DUMMYFUNCTION("GOOGLETRANSLATE(C7179,""fr"",""en"")"),"#VALUE!")</f>
        <v>#VALUE!</v>
      </c>
    </row>
    <row r="7180" ht="15.75" customHeight="1">
      <c r="A7180" s="1" t="s">
        <v>14061</v>
      </c>
      <c r="B7180" s="1" t="s">
        <v>15813</v>
      </c>
      <c r="C7180" s="1" t="s">
        <v>15814</v>
      </c>
      <c r="D7180" s="1" t="s">
        <v>15441</v>
      </c>
      <c r="E7180" s="1" t="s">
        <v>15442</v>
      </c>
      <c r="F7180" s="1" t="str">
        <f>IFERROR(__xludf.DUMMYFUNCTION("GOOGLETRANSLATE(C7180,""fr"",""en"")"),"#VALUE!")</f>
        <v>#VALUE!</v>
      </c>
    </row>
    <row r="7181" ht="15.75" customHeight="1">
      <c r="A7181" s="1" t="s">
        <v>11472</v>
      </c>
      <c r="B7181" s="1" t="s">
        <v>15815</v>
      </c>
      <c r="C7181" s="1" t="s">
        <v>15816</v>
      </c>
      <c r="D7181" s="1" t="s">
        <v>15441</v>
      </c>
      <c r="E7181" s="1" t="s">
        <v>15442</v>
      </c>
      <c r="F7181" s="1" t="str">
        <f>IFERROR(__xludf.DUMMYFUNCTION("GOOGLETRANSLATE(C7181,""fr"",""en"")"),"#VALUE!")</f>
        <v>#VALUE!</v>
      </c>
    </row>
    <row r="7182" ht="15.75" customHeight="1">
      <c r="A7182" s="1" t="s">
        <v>8854</v>
      </c>
      <c r="B7182" s="1" t="s">
        <v>15817</v>
      </c>
      <c r="C7182" s="1" t="s">
        <v>15818</v>
      </c>
      <c r="D7182" s="1" t="s">
        <v>15441</v>
      </c>
      <c r="E7182" s="1" t="s">
        <v>15442</v>
      </c>
      <c r="F7182" s="1" t="str">
        <f>IFERROR(__xludf.DUMMYFUNCTION("GOOGLETRANSLATE(C7182,""fr"",""en"")"),"#VALUE!")</f>
        <v>#VALUE!</v>
      </c>
    </row>
    <row r="7183" ht="15.75" customHeight="1">
      <c r="A7183" s="1" t="s">
        <v>15819</v>
      </c>
      <c r="B7183" s="1" t="s">
        <v>15820</v>
      </c>
      <c r="C7183" s="1" t="s">
        <v>15821</v>
      </c>
      <c r="D7183" s="1" t="s">
        <v>15441</v>
      </c>
      <c r="E7183" s="1" t="s">
        <v>15442</v>
      </c>
      <c r="F7183" s="1" t="str">
        <f>IFERROR(__xludf.DUMMYFUNCTION("GOOGLETRANSLATE(C7183,""fr"",""en"")"),"#VALUE!")</f>
        <v>#VALUE!</v>
      </c>
    </row>
    <row r="7184" ht="15.75" customHeight="1">
      <c r="A7184" s="1" t="s">
        <v>3581</v>
      </c>
      <c r="B7184" s="1" t="s">
        <v>15822</v>
      </c>
      <c r="C7184" s="1" t="s">
        <v>15823</v>
      </c>
      <c r="D7184" s="1" t="s">
        <v>15441</v>
      </c>
      <c r="E7184" s="1" t="s">
        <v>15442</v>
      </c>
      <c r="F7184" s="1" t="str">
        <f>IFERROR(__xludf.DUMMYFUNCTION("GOOGLETRANSLATE(C7184,""fr"",""en"")"),"#VALUE!")</f>
        <v>#VALUE!</v>
      </c>
    </row>
    <row r="7185" ht="15.75" customHeight="1">
      <c r="A7185" s="1" t="s">
        <v>8877</v>
      </c>
      <c r="B7185" s="1" t="s">
        <v>15824</v>
      </c>
      <c r="C7185" s="1" t="s">
        <v>15825</v>
      </c>
      <c r="D7185" s="1" t="s">
        <v>15441</v>
      </c>
      <c r="E7185" s="1" t="s">
        <v>15442</v>
      </c>
      <c r="F7185" s="1" t="str">
        <f>IFERROR(__xludf.DUMMYFUNCTION("GOOGLETRANSLATE(C7185,""fr"",""en"")"),"#VALUE!")</f>
        <v>#VALUE!</v>
      </c>
    </row>
    <row r="7186" ht="15.75" customHeight="1">
      <c r="A7186" s="1" t="s">
        <v>8880</v>
      </c>
      <c r="B7186" s="1" t="s">
        <v>15826</v>
      </c>
      <c r="C7186" s="1" t="s">
        <v>15827</v>
      </c>
      <c r="D7186" s="1" t="s">
        <v>15441</v>
      </c>
      <c r="E7186" s="1" t="s">
        <v>15442</v>
      </c>
      <c r="F7186" s="1" t="str">
        <f>IFERROR(__xludf.DUMMYFUNCTION("GOOGLETRANSLATE(C7186,""fr"",""en"")"),"#VALUE!")</f>
        <v>#VALUE!</v>
      </c>
    </row>
    <row r="7187" ht="15.75" customHeight="1">
      <c r="A7187" s="1" t="s">
        <v>14068</v>
      </c>
      <c r="B7187" s="1" t="s">
        <v>15828</v>
      </c>
      <c r="C7187" s="1" t="s">
        <v>15829</v>
      </c>
      <c r="D7187" s="1" t="s">
        <v>15441</v>
      </c>
      <c r="E7187" s="1" t="s">
        <v>15442</v>
      </c>
      <c r="F7187" s="1" t="str">
        <f>IFERROR(__xludf.DUMMYFUNCTION("GOOGLETRANSLATE(C7187,""fr"",""en"")"),"#VALUE!")</f>
        <v>#VALUE!</v>
      </c>
    </row>
    <row r="7188" ht="15.75" customHeight="1">
      <c r="A7188" s="1" t="s">
        <v>10651</v>
      </c>
      <c r="B7188" s="1" t="s">
        <v>15830</v>
      </c>
      <c r="C7188" s="1" t="s">
        <v>15831</v>
      </c>
      <c r="D7188" s="1" t="s">
        <v>15441</v>
      </c>
      <c r="E7188" s="1" t="s">
        <v>15442</v>
      </c>
      <c r="F7188" s="1" t="str">
        <f>IFERROR(__xludf.DUMMYFUNCTION("GOOGLETRANSLATE(C7188,""fr"",""en"")"),"#VALUE!")</f>
        <v>#VALUE!</v>
      </c>
    </row>
    <row r="7189" ht="15.75" customHeight="1">
      <c r="A7189" s="1" t="s">
        <v>10651</v>
      </c>
      <c r="B7189" s="1" t="s">
        <v>15832</v>
      </c>
      <c r="C7189" s="1" t="s">
        <v>15833</v>
      </c>
      <c r="D7189" s="1" t="s">
        <v>15441</v>
      </c>
      <c r="E7189" s="1" t="s">
        <v>15442</v>
      </c>
      <c r="F7189" s="1" t="str">
        <f>IFERROR(__xludf.DUMMYFUNCTION("GOOGLETRANSLATE(C7189,""fr"",""en"")"),"#VALUE!")</f>
        <v>#VALUE!</v>
      </c>
    </row>
    <row r="7190" ht="15.75" customHeight="1">
      <c r="A7190" s="1" t="s">
        <v>15834</v>
      </c>
      <c r="B7190" s="1" t="s">
        <v>15835</v>
      </c>
      <c r="C7190" s="1" t="s">
        <v>15836</v>
      </c>
      <c r="D7190" s="1" t="s">
        <v>15441</v>
      </c>
      <c r="E7190" s="1" t="s">
        <v>15442</v>
      </c>
      <c r="F7190" s="1" t="str">
        <f>IFERROR(__xludf.DUMMYFUNCTION("GOOGLETRANSLATE(C7190,""fr"",""en"")"),"#VALUE!")</f>
        <v>#VALUE!</v>
      </c>
    </row>
    <row r="7191" ht="15.75" customHeight="1">
      <c r="A7191" s="1" t="s">
        <v>15837</v>
      </c>
      <c r="B7191" s="1" t="s">
        <v>15838</v>
      </c>
      <c r="C7191" s="1" t="s">
        <v>15839</v>
      </c>
      <c r="D7191" s="1" t="s">
        <v>15441</v>
      </c>
      <c r="E7191" s="1" t="s">
        <v>15442</v>
      </c>
      <c r="F7191" s="1" t="str">
        <f>IFERROR(__xludf.DUMMYFUNCTION("GOOGLETRANSLATE(C7191,""fr"",""en"")"),"#VALUE!")</f>
        <v>#VALUE!</v>
      </c>
    </row>
    <row r="7192" ht="15.75" customHeight="1">
      <c r="A7192" s="1" t="s">
        <v>12175</v>
      </c>
      <c r="B7192" s="1" t="s">
        <v>15840</v>
      </c>
      <c r="C7192" s="1" t="s">
        <v>15841</v>
      </c>
      <c r="D7192" s="1" t="s">
        <v>15441</v>
      </c>
      <c r="E7192" s="1" t="s">
        <v>15442</v>
      </c>
      <c r="F7192" s="1" t="str">
        <f>IFERROR(__xludf.DUMMYFUNCTION("GOOGLETRANSLATE(C7192,""fr"",""en"")"),"#VALUE!")</f>
        <v>#VALUE!</v>
      </c>
    </row>
    <row r="7193" ht="15.75" customHeight="1">
      <c r="A7193" s="1" t="s">
        <v>3590</v>
      </c>
      <c r="B7193" s="1" t="s">
        <v>15842</v>
      </c>
      <c r="C7193" s="1" t="s">
        <v>15843</v>
      </c>
      <c r="D7193" s="1" t="s">
        <v>15441</v>
      </c>
      <c r="E7193" s="1" t="s">
        <v>15442</v>
      </c>
      <c r="F7193" s="1" t="str">
        <f>IFERROR(__xludf.DUMMYFUNCTION("GOOGLETRANSLATE(C7193,""fr"",""en"")"),"#VALUE!")</f>
        <v>#VALUE!</v>
      </c>
    </row>
    <row r="7194" ht="15.75" customHeight="1">
      <c r="A7194" s="1" t="s">
        <v>15844</v>
      </c>
      <c r="B7194" s="1" t="s">
        <v>15845</v>
      </c>
      <c r="C7194" s="1" t="s">
        <v>15846</v>
      </c>
      <c r="D7194" s="1" t="s">
        <v>15441</v>
      </c>
      <c r="E7194" s="1" t="s">
        <v>15442</v>
      </c>
      <c r="F7194" s="1" t="str">
        <f>IFERROR(__xludf.DUMMYFUNCTION("GOOGLETRANSLATE(C7194,""fr"",""en"")"),"#VALUE!")</f>
        <v>#VALUE!</v>
      </c>
    </row>
    <row r="7195" ht="15.75" customHeight="1">
      <c r="A7195" s="1" t="s">
        <v>15847</v>
      </c>
      <c r="B7195" s="1" t="s">
        <v>15848</v>
      </c>
      <c r="C7195" s="1" t="s">
        <v>15849</v>
      </c>
      <c r="D7195" s="1" t="s">
        <v>15441</v>
      </c>
      <c r="E7195" s="1" t="s">
        <v>15442</v>
      </c>
      <c r="F7195" s="1" t="str">
        <f>IFERROR(__xludf.DUMMYFUNCTION("GOOGLETRANSLATE(C7195,""fr"",""en"")"),"#VALUE!")</f>
        <v>#VALUE!</v>
      </c>
    </row>
    <row r="7196" ht="15.75" customHeight="1">
      <c r="A7196" s="1" t="s">
        <v>3601</v>
      </c>
      <c r="B7196" s="1" t="s">
        <v>15850</v>
      </c>
      <c r="C7196" s="1" t="s">
        <v>15851</v>
      </c>
      <c r="D7196" s="1" t="s">
        <v>15441</v>
      </c>
      <c r="E7196" s="1" t="s">
        <v>15442</v>
      </c>
      <c r="F7196" s="1" t="str">
        <f>IFERROR(__xludf.DUMMYFUNCTION("GOOGLETRANSLATE(C7196,""fr"",""en"")"),"#VALUE!")</f>
        <v>#VALUE!</v>
      </c>
    </row>
    <row r="7197" ht="15.75" customHeight="1">
      <c r="A7197" s="1" t="s">
        <v>13039</v>
      </c>
      <c r="B7197" s="1" t="s">
        <v>15852</v>
      </c>
      <c r="C7197" s="1" t="s">
        <v>15853</v>
      </c>
      <c r="D7197" s="1" t="s">
        <v>15441</v>
      </c>
      <c r="E7197" s="1" t="s">
        <v>15442</v>
      </c>
      <c r="F7197" s="1" t="str">
        <f>IFERROR(__xludf.DUMMYFUNCTION("GOOGLETRANSLATE(C7197,""fr"",""en"")"),"#VALUE!")</f>
        <v>#VALUE!</v>
      </c>
    </row>
    <row r="7198" ht="15.75" customHeight="1">
      <c r="A7198" s="1" t="s">
        <v>15854</v>
      </c>
      <c r="B7198" s="1" t="s">
        <v>15855</v>
      </c>
      <c r="C7198" s="1" t="s">
        <v>15856</v>
      </c>
      <c r="D7198" s="1" t="s">
        <v>15441</v>
      </c>
      <c r="E7198" s="1" t="s">
        <v>15442</v>
      </c>
      <c r="F7198" s="1" t="str">
        <f>IFERROR(__xludf.DUMMYFUNCTION("GOOGLETRANSLATE(C7198,""fr"",""en"")"),"#VALUE!")</f>
        <v>#VALUE!</v>
      </c>
    </row>
    <row r="7199" ht="15.75" customHeight="1">
      <c r="A7199" s="1" t="s">
        <v>12181</v>
      </c>
      <c r="B7199" s="1" t="s">
        <v>15857</v>
      </c>
      <c r="C7199" s="1" t="s">
        <v>15858</v>
      </c>
      <c r="D7199" s="1" t="s">
        <v>15441</v>
      </c>
      <c r="E7199" s="1" t="s">
        <v>15442</v>
      </c>
      <c r="F7199" s="1" t="str">
        <f>IFERROR(__xludf.DUMMYFUNCTION("GOOGLETRANSLATE(C7199,""fr"",""en"")"),"#VALUE!")</f>
        <v>#VALUE!</v>
      </c>
    </row>
    <row r="7200" ht="15.75" customHeight="1">
      <c r="A7200" s="1" t="s">
        <v>3607</v>
      </c>
      <c r="B7200" s="1" t="s">
        <v>15859</v>
      </c>
      <c r="C7200" s="1" t="s">
        <v>15860</v>
      </c>
      <c r="D7200" s="1" t="s">
        <v>15441</v>
      </c>
      <c r="E7200" s="1" t="s">
        <v>15442</v>
      </c>
      <c r="F7200" s="1" t="str">
        <f>IFERROR(__xludf.DUMMYFUNCTION("GOOGLETRANSLATE(C7200,""fr"",""en"")"),"#VALUE!")</f>
        <v>#VALUE!</v>
      </c>
    </row>
    <row r="7201" ht="15.75" customHeight="1">
      <c r="A7201" s="1" t="s">
        <v>3610</v>
      </c>
      <c r="B7201" s="1" t="s">
        <v>15861</v>
      </c>
      <c r="C7201" s="1" t="s">
        <v>15862</v>
      </c>
      <c r="D7201" s="1" t="s">
        <v>15441</v>
      </c>
      <c r="E7201" s="1" t="s">
        <v>15442</v>
      </c>
      <c r="F7201" s="1" t="str">
        <f>IFERROR(__xludf.DUMMYFUNCTION("GOOGLETRANSLATE(C7201,""fr"",""en"")"),"Very good personal welcome very conscientious and professional knowing how to manage our expectations very well to find the best solution to save money I would surely call for other comparison")</f>
        <v>Very good personal welcome very conscientious and professional knowing how to manage our expectations very well to find the best solution to save money I would surely call for other comparison</v>
      </c>
    </row>
    <row r="7202" ht="15.75" customHeight="1">
      <c r="A7202" s="1" t="s">
        <v>8898</v>
      </c>
      <c r="B7202" s="1" t="s">
        <v>15863</v>
      </c>
      <c r="C7202" s="1" t="s">
        <v>15864</v>
      </c>
      <c r="D7202" s="1" t="s">
        <v>15441</v>
      </c>
      <c r="E7202" s="1" t="s">
        <v>15442</v>
      </c>
      <c r="F7202" s="1" t="str">
        <f>IFERROR(__xludf.DUMMYFUNCTION("GOOGLETRANSLATE(C7202,""fr"",""en"")"),"#VALUE!")</f>
        <v>#VALUE!</v>
      </c>
    </row>
    <row r="7203" ht="15.75" customHeight="1">
      <c r="A7203" s="1" t="s">
        <v>3613</v>
      </c>
      <c r="B7203" s="1" t="s">
        <v>15865</v>
      </c>
      <c r="C7203" s="1" t="s">
        <v>15866</v>
      </c>
      <c r="D7203" s="1" t="s">
        <v>15441</v>
      </c>
      <c r="E7203" s="1" t="s">
        <v>15442</v>
      </c>
      <c r="F7203" s="1" t="str">
        <f>IFERROR(__xludf.DUMMYFUNCTION("GOOGLETRANSLATE(C7203,""fr"",""en"")"),"#VALUE!")</f>
        <v>#VALUE!</v>
      </c>
    </row>
    <row r="7204" ht="15.75" customHeight="1">
      <c r="A7204" s="1" t="s">
        <v>11166</v>
      </c>
      <c r="B7204" s="1" t="s">
        <v>15867</v>
      </c>
      <c r="C7204" s="1" t="s">
        <v>15868</v>
      </c>
      <c r="D7204" s="1" t="s">
        <v>15441</v>
      </c>
      <c r="E7204" s="1" t="s">
        <v>15442</v>
      </c>
      <c r="F7204" s="1" t="str">
        <f>IFERROR(__xludf.DUMMYFUNCTION("GOOGLETRANSLATE(C7204,""fr"",""en"")"),"#VALUE!")</f>
        <v>#VALUE!</v>
      </c>
    </row>
    <row r="7205" ht="15.75" customHeight="1">
      <c r="A7205" s="1" t="s">
        <v>15869</v>
      </c>
      <c r="B7205" s="1" t="s">
        <v>15870</v>
      </c>
      <c r="C7205" s="1" t="s">
        <v>15871</v>
      </c>
      <c r="D7205" s="1" t="s">
        <v>15441</v>
      </c>
      <c r="E7205" s="1" t="s">
        <v>15442</v>
      </c>
      <c r="F7205" s="1" t="str">
        <f>IFERROR(__xludf.DUMMYFUNCTION("GOOGLETRANSLATE(C7205,""fr"",""en"")"),"#VALUE!")</f>
        <v>#VALUE!</v>
      </c>
    </row>
    <row r="7206" ht="15.75" customHeight="1">
      <c r="A7206" s="1" t="s">
        <v>15869</v>
      </c>
      <c r="B7206" s="1" t="s">
        <v>15872</v>
      </c>
      <c r="C7206" s="1" t="s">
        <v>15873</v>
      </c>
      <c r="D7206" s="1" t="s">
        <v>15441</v>
      </c>
      <c r="E7206" s="1" t="s">
        <v>15442</v>
      </c>
      <c r="F7206" s="1" t="str">
        <f>IFERROR(__xludf.DUMMYFUNCTION("GOOGLETRANSLATE(C7206,""fr"",""en"")"),"#VALUE!")</f>
        <v>#VALUE!</v>
      </c>
    </row>
    <row r="7207" ht="15.75" customHeight="1">
      <c r="A7207" s="1" t="s">
        <v>8903</v>
      </c>
      <c r="B7207" s="1" t="s">
        <v>15874</v>
      </c>
      <c r="C7207" s="1" t="s">
        <v>15875</v>
      </c>
      <c r="D7207" s="1" t="s">
        <v>15441</v>
      </c>
      <c r="E7207" s="1" t="s">
        <v>15442</v>
      </c>
      <c r="F7207" s="1" t="str">
        <f>IFERROR(__xludf.DUMMYFUNCTION("GOOGLETRANSLATE(C7207,""fr"",""en"")"),"#VALUE!")</f>
        <v>#VALUE!</v>
      </c>
    </row>
    <row r="7208" ht="15.75" customHeight="1">
      <c r="A7208" s="1" t="s">
        <v>8909</v>
      </c>
      <c r="B7208" s="1" t="s">
        <v>15876</v>
      </c>
      <c r="C7208" s="1" t="s">
        <v>15877</v>
      </c>
      <c r="D7208" s="1" t="s">
        <v>15441</v>
      </c>
      <c r="E7208" s="1" t="s">
        <v>15442</v>
      </c>
      <c r="F7208" s="1" t="str">
        <f>IFERROR(__xludf.DUMMYFUNCTION("GOOGLETRANSLATE(C7208,""fr"",""en"")"),"#VALUE!")</f>
        <v>#VALUE!</v>
      </c>
    </row>
    <row r="7209" ht="15.75" customHeight="1">
      <c r="A7209" s="1" t="s">
        <v>8912</v>
      </c>
      <c r="B7209" s="1" t="s">
        <v>15878</v>
      </c>
      <c r="C7209" s="1" t="s">
        <v>15879</v>
      </c>
      <c r="D7209" s="1" t="s">
        <v>15441</v>
      </c>
      <c r="E7209" s="1" t="s">
        <v>15442</v>
      </c>
      <c r="F7209" s="1" t="str">
        <f>IFERROR(__xludf.DUMMYFUNCTION("GOOGLETRANSLATE(C7209,""fr"",""en"")"),"#VALUE!")</f>
        <v>#VALUE!</v>
      </c>
    </row>
    <row r="7210" ht="15.75" customHeight="1">
      <c r="A7210" s="1" t="s">
        <v>13320</v>
      </c>
      <c r="B7210" s="1" t="s">
        <v>15880</v>
      </c>
      <c r="C7210" s="1" t="s">
        <v>15881</v>
      </c>
      <c r="D7210" s="1" t="s">
        <v>15441</v>
      </c>
      <c r="E7210" s="1" t="s">
        <v>15442</v>
      </c>
      <c r="F7210" s="1" t="str">
        <f>IFERROR(__xludf.DUMMYFUNCTION("GOOGLETRANSLATE(C7210,""fr"",""en"")"),"Very warm welcome from Nadège who was very effective. Yet my request was complicated but she managed to solve my problem. If it could be everywhere like that! Thank you so much.")</f>
        <v>Very warm welcome from Nadège who was very effective. Yet my request was complicated but she managed to solve my problem. If it could be everywhere like that! Thank you so much.</v>
      </c>
    </row>
    <row r="7211" ht="15.75" customHeight="1">
      <c r="A7211" s="1" t="s">
        <v>13320</v>
      </c>
      <c r="B7211" s="1" t="s">
        <v>15882</v>
      </c>
      <c r="C7211" s="1" t="s">
        <v>15883</v>
      </c>
      <c r="D7211" s="1" t="s">
        <v>15441</v>
      </c>
      <c r="E7211" s="1" t="s">
        <v>15442</v>
      </c>
      <c r="F7211" s="1" t="str">
        <f>IFERROR(__xludf.DUMMYFUNCTION("GOOGLETRANSLATE(C7211,""fr"",""en"")"),"#VALUE!")</f>
        <v>#VALUE!</v>
      </c>
    </row>
    <row r="7212" ht="15.75" customHeight="1">
      <c r="A7212" s="1" t="s">
        <v>8915</v>
      </c>
      <c r="B7212" s="1" t="s">
        <v>15884</v>
      </c>
      <c r="C7212" s="1" t="s">
        <v>15885</v>
      </c>
      <c r="D7212" s="1" t="s">
        <v>15441</v>
      </c>
      <c r="E7212" s="1" t="s">
        <v>15442</v>
      </c>
      <c r="F7212" s="1" t="str">
        <f>IFERROR(__xludf.DUMMYFUNCTION("GOOGLETRANSLATE(C7212,""fr"",""en"")"),"#VALUE!")</f>
        <v>#VALUE!</v>
      </c>
    </row>
    <row r="7213" ht="15.75" customHeight="1">
      <c r="A7213" s="1" t="s">
        <v>3625</v>
      </c>
      <c r="B7213" s="1" t="s">
        <v>15886</v>
      </c>
      <c r="C7213" s="1" t="s">
        <v>15887</v>
      </c>
      <c r="D7213" s="1" t="s">
        <v>15441</v>
      </c>
      <c r="E7213" s="1" t="s">
        <v>15442</v>
      </c>
      <c r="F7213" s="1" t="str">
        <f>IFERROR(__xludf.DUMMYFUNCTION("GOOGLETRANSLATE(C7213,""fr"",""en"")"),"#VALUE!")</f>
        <v>#VALUE!</v>
      </c>
    </row>
    <row r="7214" ht="15.75" customHeight="1">
      <c r="A7214" s="1" t="s">
        <v>3625</v>
      </c>
      <c r="B7214" s="1" t="s">
        <v>15888</v>
      </c>
      <c r="C7214" s="1" t="s">
        <v>15889</v>
      </c>
      <c r="D7214" s="1" t="s">
        <v>15441</v>
      </c>
      <c r="E7214" s="1" t="s">
        <v>15442</v>
      </c>
      <c r="F7214" s="1" t="str">
        <f>IFERROR(__xludf.DUMMYFUNCTION("GOOGLETRANSLATE(C7214,""fr"",""en"")"),"#VALUE!")</f>
        <v>#VALUE!</v>
      </c>
    </row>
    <row r="7215" ht="15.75" customHeight="1">
      <c r="A7215" s="1" t="s">
        <v>8921</v>
      </c>
      <c r="B7215" s="1" t="s">
        <v>15890</v>
      </c>
      <c r="C7215" s="1" t="s">
        <v>15891</v>
      </c>
      <c r="D7215" s="1" t="s">
        <v>15441</v>
      </c>
      <c r="E7215" s="1" t="s">
        <v>15442</v>
      </c>
      <c r="F7215" s="1" t="str">
        <f>IFERROR(__xludf.DUMMYFUNCTION("GOOGLETRANSLATE(C7215,""fr"",""en"")"),"#VALUE!")</f>
        <v>#VALUE!</v>
      </c>
    </row>
    <row r="7216" ht="15.75" customHeight="1">
      <c r="A7216" s="1" t="s">
        <v>10967</v>
      </c>
      <c r="B7216" s="1" t="s">
        <v>15892</v>
      </c>
      <c r="C7216" s="1" t="s">
        <v>15893</v>
      </c>
      <c r="D7216" s="1" t="s">
        <v>15441</v>
      </c>
      <c r="E7216" s="1" t="s">
        <v>15442</v>
      </c>
      <c r="F7216" s="1" t="str">
        <f>IFERROR(__xludf.DUMMYFUNCTION("GOOGLETRANSLATE(C7216,""fr"",""en"")"),"#VALUE!")</f>
        <v>#VALUE!</v>
      </c>
    </row>
    <row r="7217" ht="15.75" customHeight="1">
      <c r="A7217" s="1" t="s">
        <v>10967</v>
      </c>
      <c r="B7217" s="1" t="s">
        <v>15894</v>
      </c>
      <c r="C7217" s="1" t="s">
        <v>15895</v>
      </c>
      <c r="D7217" s="1" t="s">
        <v>15441</v>
      </c>
      <c r="E7217" s="1" t="s">
        <v>15442</v>
      </c>
      <c r="F7217" s="1" t="str">
        <f>IFERROR(__xludf.DUMMYFUNCTION("GOOGLETRANSLATE(C7217,""fr"",""en"")"),"#VALUE!")</f>
        <v>#VALUE!</v>
      </c>
    </row>
    <row r="7218" ht="15.75" customHeight="1">
      <c r="A7218" s="1" t="s">
        <v>15896</v>
      </c>
      <c r="B7218" s="1" t="s">
        <v>15897</v>
      </c>
      <c r="C7218" s="1" t="s">
        <v>15898</v>
      </c>
      <c r="D7218" s="1" t="s">
        <v>15441</v>
      </c>
      <c r="E7218" s="1" t="s">
        <v>15442</v>
      </c>
      <c r="F7218" s="1" t="str">
        <f>IFERROR(__xludf.DUMMYFUNCTION("GOOGLETRANSLATE(C7218,""fr"",""en"")"),"#VALUE!")</f>
        <v>#VALUE!</v>
      </c>
    </row>
    <row r="7219" ht="15.75" customHeight="1">
      <c r="A7219" s="1" t="s">
        <v>13330</v>
      </c>
      <c r="B7219" s="1" t="s">
        <v>15899</v>
      </c>
      <c r="C7219" s="1" t="s">
        <v>15900</v>
      </c>
      <c r="D7219" s="1" t="s">
        <v>15441</v>
      </c>
      <c r="E7219" s="1" t="s">
        <v>15442</v>
      </c>
      <c r="F7219" s="1" t="str">
        <f>IFERROR(__xludf.DUMMYFUNCTION("GOOGLETRANSLATE(C7219,""fr"",""en"")"),"#VALUE!")</f>
        <v>#VALUE!</v>
      </c>
    </row>
    <row r="7220" ht="15.75" customHeight="1">
      <c r="A7220" s="1" t="s">
        <v>3631</v>
      </c>
      <c r="B7220" s="1" t="s">
        <v>15901</v>
      </c>
      <c r="C7220" s="1" t="s">
        <v>15902</v>
      </c>
      <c r="D7220" s="1" t="s">
        <v>15441</v>
      </c>
      <c r="E7220" s="1" t="s">
        <v>15442</v>
      </c>
      <c r="F7220" s="1" t="str">
        <f>IFERROR(__xludf.DUMMYFUNCTION("GOOGLETRANSLATE(C7220,""fr"",""en"")"),"#VALUE!")</f>
        <v>#VALUE!</v>
      </c>
    </row>
    <row r="7221" ht="15.75" customHeight="1">
      <c r="A7221" s="1" t="s">
        <v>3631</v>
      </c>
      <c r="B7221" s="1" t="s">
        <v>15903</v>
      </c>
      <c r="C7221" s="1" t="s">
        <v>15904</v>
      </c>
      <c r="D7221" s="1" t="s">
        <v>15441</v>
      </c>
      <c r="E7221" s="1" t="s">
        <v>15442</v>
      </c>
      <c r="F7221" s="1" t="str">
        <f>IFERROR(__xludf.DUMMYFUNCTION("GOOGLETRANSLATE(C7221,""fr"",""en"")"),"#VALUE!")</f>
        <v>#VALUE!</v>
      </c>
    </row>
    <row r="7222" ht="15.75" customHeight="1">
      <c r="A7222" s="1" t="s">
        <v>10970</v>
      </c>
      <c r="B7222" s="1" t="s">
        <v>15905</v>
      </c>
      <c r="C7222" s="1" t="s">
        <v>15906</v>
      </c>
      <c r="D7222" s="1" t="s">
        <v>15441</v>
      </c>
      <c r="E7222" s="1" t="s">
        <v>15442</v>
      </c>
      <c r="F7222" s="1" t="str">
        <f>IFERROR(__xludf.DUMMYFUNCTION("GOOGLETRANSLATE(C7222,""fr"",""en"")"),"#VALUE!")</f>
        <v>#VALUE!</v>
      </c>
    </row>
    <row r="7223" ht="15.75" customHeight="1">
      <c r="A7223" s="1" t="s">
        <v>8930</v>
      </c>
      <c r="B7223" s="1" t="s">
        <v>15907</v>
      </c>
      <c r="C7223" s="1" t="s">
        <v>15908</v>
      </c>
      <c r="D7223" s="1" t="s">
        <v>15441</v>
      </c>
      <c r="E7223" s="1" t="s">
        <v>15442</v>
      </c>
      <c r="F7223" s="1" t="str">
        <f>IFERROR(__xludf.DUMMYFUNCTION("GOOGLETRANSLATE(C7223,""fr"",""en"")"),"#VALUE!")</f>
        <v>#VALUE!</v>
      </c>
    </row>
    <row r="7224" ht="15.75" customHeight="1">
      <c r="A7224" s="1" t="s">
        <v>3634</v>
      </c>
      <c r="B7224" s="1" t="s">
        <v>15909</v>
      </c>
      <c r="C7224" s="1" t="s">
        <v>15910</v>
      </c>
      <c r="D7224" s="1" t="s">
        <v>15441</v>
      </c>
      <c r="E7224" s="1" t="s">
        <v>15442</v>
      </c>
      <c r="F7224" s="1" t="str">
        <f>IFERROR(__xludf.DUMMYFUNCTION("GOOGLETRANSLATE(C7224,""fr"",""en"")"),"#VALUE!")</f>
        <v>#VALUE!</v>
      </c>
    </row>
    <row r="7225" ht="15.75" customHeight="1">
      <c r="A7225" s="1" t="s">
        <v>8936</v>
      </c>
      <c r="B7225" s="1" t="s">
        <v>15911</v>
      </c>
      <c r="C7225" s="1" t="s">
        <v>15912</v>
      </c>
      <c r="D7225" s="1" t="s">
        <v>15441</v>
      </c>
      <c r="E7225" s="1" t="s">
        <v>15442</v>
      </c>
      <c r="F7225" s="1" t="str">
        <f>IFERROR(__xludf.DUMMYFUNCTION("GOOGLETRANSLATE(C7225,""fr"",""en"")"),"#VALUE!")</f>
        <v>#VALUE!</v>
      </c>
    </row>
    <row r="7226" ht="15.75" customHeight="1">
      <c r="A7226" s="1" t="s">
        <v>8936</v>
      </c>
      <c r="B7226" s="1" t="s">
        <v>15913</v>
      </c>
      <c r="C7226" s="1" t="s">
        <v>15914</v>
      </c>
      <c r="D7226" s="1" t="s">
        <v>15441</v>
      </c>
      <c r="E7226" s="1" t="s">
        <v>15442</v>
      </c>
      <c r="F7226" s="1" t="str">
        <f>IFERROR(__xludf.DUMMYFUNCTION("GOOGLETRANSLATE(C7226,""fr"",""en"")"),"#VALUE!")</f>
        <v>#VALUE!</v>
      </c>
    </row>
    <row r="7227" ht="15.75" customHeight="1">
      <c r="A7227" s="1" t="s">
        <v>3637</v>
      </c>
      <c r="B7227" s="1" t="s">
        <v>15915</v>
      </c>
      <c r="C7227" s="1" t="s">
        <v>15916</v>
      </c>
      <c r="D7227" s="1" t="s">
        <v>15441</v>
      </c>
      <c r="E7227" s="1" t="s">
        <v>15442</v>
      </c>
      <c r="F7227" s="1" t="str">
        <f>IFERROR(__xludf.DUMMYFUNCTION("GOOGLETRANSLATE(C7227,""fr"",""en"")"),"Very well received and informed telephone by Alison, for a concern for termination dates of my current mutual, I hope that my business will be followed. Currently I can't rule on Santiane, I haven't been there for enough time.")</f>
        <v>Very well received and informed telephone by Alison, for a concern for termination dates of my current mutual, I hope that my business will be followed. Currently I can't rule on Santiane, I haven't been there for enough time.</v>
      </c>
    </row>
    <row r="7228" ht="15.75" customHeight="1">
      <c r="A7228" s="1" t="s">
        <v>3640</v>
      </c>
      <c r="B7228" s="1" t="s">
        <v>15917</v>
      </c>
      <c r="C7228" s="1" t="s">
        <v>15918</v>
      </c>
      <c r="D7228" s="1" t="s">
        <v>15441</v>
      </c>
      <c r="E7228" s="1" t="s">
        <v>15442</v>
      </c>
      <c r="F7228" s="1" t="str">
        <f>IFERROR(__xludf.DUMMYFUNCTION("GOOGLETRANSLATE(C7228,""fr"",""en"")"),"#VALUE!")</f>
        <v>#VALUE!</v>
      </c>
    </row>
    <row r="7229" ht="15.75" customHeight="1">
      <c r="A7229" s="1" t="s">
        <v>13044</v>
      </c>
      <c r="B7229" s="1" t="s">
        <v>15919</v>
      </c>
      <c r="C7229" s="1" t="s">
        <v>15920</v>
      </c>
      <c r="D7229" s="1" t="s">
        <v>15441</v>
      </c>
      <c r="E7229" s="1" t="s">
        <v>15442</v>
      </c>
      <c r="F7229" s="1" t="str">
        <f>IFERROR(__xludf.DUMMYFUNCTION("GOOGLETRANSLATE(C7229,""fr"",""en"")"),"#VALUE!")</f>
        <v>#VALUE!</v>
      </c>
    </row>
    <row r="7230" ht="15.75" customHeight="1">
      <c r="A7230" s="1" t="s">
        <v>3654</v>
      </c>
      <c r="B7230" s="1" t="s">
        <v>15921</v>
      </c>
      <c r="C7230" s="1" t="s">
        <v>15922</v>
      </c>
      <c r="D7230" s="1" t="s">
        <v>15441</v>
      </c>
      <c r="E7230" s="1" t="s">
        <v>15442</v>
      </c>
      <c r="F7230" s="1" t="str">
        <f>IFERROR(__xludf.DUMMYFUNCTION("GOOGLETRANSLATE(C7230,""fr"",""en"")"),"#VALUE!")</f>
        <v>#VALUE!</v>
      </c>
    </row>
    <row r="7231" ht="15.75" customHeight="1">
      <c r="A7231" s="1" t="s">
        <v>3661</v>
      </c>
      <c r="B7231" s="1" t="s">
        <v>15923</v>
      </c>
      <c r="C7231" s="1" t="s">
        <v>15924</v>
      </c>
      <c r="D7231" s="1" t="s">
        <v>15441</v>
      </c>
      <c r="E7231" s="1" t="s">
        <v>15442</v>
      </c>
      <c r="F7231" s="1" t="str">
        <f>IFERROR(__xludf.DUMMYFUNCTION("GOOGLETRANSLATE(C7231,""fr"",""en"")"),"#VALUE!")</f>
        <v>#VALUE!</v>
      </c>
    </row>
    <row r="7232" ht="15.75" customHeight="1">
      <c r="A7232" s="1" t="s">
        <v>13348</v>
      </c>
      <c r="B7232" s="1" t="s">
        <v>15925</v>
      </c>
      <c r="C7232" s="1" t="s">
        <v>15926</v>
      </c>
      <c r="D7232" s="1" t="s">
        <v>15441</v>
      </c>
      <c r="E7232" s="1" t="s">
        <v>15442</v>
      </c>
      <c r="F7232" s="1" t="str">
        <f>IFERROR(__xludf.DUMMYFUNCTION("GOOGLETRANSLATE(C7232,""fr"",""en"")"),"#VALUE!")</f>
        <v>#VALUE!</v>
      </c>
    </row>
    <row r="7233" ht="15.75" customHeight="1">
      <c r="A7233" s="1" t="s">
        <v>8964</v>
      </c>
      <c r="B7233" s="1" t="s">
        <v>15927</v>
      </c>
      <c r="C7233" s="1" t="s">
        <v>15928</v>
      </c>
      <c r="D7233" s="1" t="s">
        <v>15441</v>
      </c>
      <c r="E7233" s="1" t="s">
        <v>15442</v>
      </c>
      <c r="F7233" s="1" t="str">
        <f>IFERROR(__xludf.DUMMYFUNCTION("GOOGLETRANSLATE(C7233,""fr"",""en"")"),"#VALUE!")</f>
        <v>#VALUE!</v>
      </c>
    </row>
    <row r="7234" ht="15.75" customHeight="1">
      <c r="A7234" s="1" t="s">
        <v>3675</v>
      </c>
      <c r="B7234" s="1" t="s">
        <v>15929</v>
      </c>
      <c r="C7234" s="1" t="s">
        <v>15930</v>
      </c>
      <c r="D7234" s="1" t="s">
        <v>15441</v>
      </c>
      <c r="E7234" s="1" t="s">
        <v>15442</v>
      </c>
      <c r="F7234" s="1" t="str">
        <f>IFERROR(__xludf.DUMMYFUNCTION("GOOGLETRANSLATE(C7234,""fr"",""en"")"),"#VALUE!")</f>
        <v>#VALUE!</v>
      </c>
    </row>
    <row r="7235" ht="15.75" customHeight="1">
      <c r="A7235" s="1" t="s">
        <v>15931</v>
      </c>
      <c r="B7235" s="1" t="s">
        <v>15932</v>
      </c>
      <c r="C7235" s="1" t="s">
        <v>15933</v>
      </c>
      <c r="D7235" s="1" t="s">
        <v>15441</v>
      </c>
      <c r="E7235" s="1" t="s">
        <v>15442</v>
      </c>
      <c r="F7235" s="1" t="str">
        <f>IFERROR(__xludf.DUMMYFUNCTION("GOOGLETRANSLATE(C7235,""fr"",""en"")"),"#VALUE!")</f>
        <v>#VALUE!</v>
      </c>
    </row>
    <row r="7236" ht="15.75" customHeight="1">
      <c r="A7236" s="1" t="s">
        <v>3689</v>
      </c>
      <c r="B7236" s="1" t="s">
        <v>15934</v>
      </c>
      <c r="C7236" s="1" t="s">
        <v>15935</v>
      </c>
      <c r="D7236" s="1" t="s">
        <v>15441</v>
      </c>
      <c r="E7236" s="1" t="s">
        <v>15442</v>
      </c>
      <c r="F7236" s="1" t="str">
        <f>IFERROR(__xludf.DUMMYFUNCTION("GOOGLETRANSLATE(C7236,""fr"",""en"")"),"#VALUE!")</f>
        <v>#VALUE!</v>
      </c>
    </row>
    <row r="7237" ht="15.75" customHeight="1">
      <c r="A7237" s="1" t="s">
        <v>13382</v>
      </c>
      <c r="B7237" s="1" t="s">
        <v>15936</v>
      </c>
      <c r="C7237" s="1" t="s">
        <v>15937</v>
      </c>
      <c r="D7237" s="1" t="s">
        <v>15441</v>
      </c>
      <c r="E7237" s="1" t="s">
        <v>15442</v>
      </c>
      <c r="F7237" s="1" t="str">
        <f>IFERROR(__xludf.DUMMYFUNCTION("GOOGLETRANSLATE(C7237,""fr"",""en"")"),"#VALUE!")</f>
        <v>#VALUE!</v>
      </c>
    </row>
    <row r="7238" ht="15.75" customHeight="1">
      <c r="A7238" s="1" t="s">
        <v>15938</v>
      </c>
      <c r="B7238" s="1" t="s">
        <v>15939</v>
      </c>
      <c r="C7238" s="1" t="s">
        <v>15940</v>
      </c>
      <c r="D7238" s="1" t="s">
        <v>15441</v>
      </c>
      <c r="E7238" s="1" t="s">
        <v>15442</v>
      </c>
      <c r="F7238" s="1" t="str">
        <f>IFERROR(__xludf.DUMMYFUNCTION("GOOGLETRANSLATE(C7238,""fr"",""en"")"),"#VALUE!")</f>
        <v>#VALUE!</v>
      </c>
    </row>
    <row r="7239" ht="15.75" customHeight="1">
      <c r="A7239" s="1" t="s">
        <v>15941</v>
      </c>
      <c r="B7239" s="1" t="s">
        <v>15942</v>
      </c>
      <c r="C7239" s="1" t="s">
        <v>15943</v>
      </c>
      <c r="D7239" s="1" t="s">
        <v>15441</v>
      </c>
      <c r="E7239" s="1" t="s">
        <v>15442</v>
      </c>
      <c r="F7239" s="1" t="str">
        <f>IFERROR(__xludf.DUMMYFUNCTION("GOOGLETRANSLATE(C7239,""fr"",""en"")"),"#VALUE!")</f>
        <v>#VALUE!</v>
      </c>
    </row>
    <row r="7240" ht="15.75" customHeight="1">
      <c r="A7240" s="1" t="s">
        <v>10995</v>
      </c>
      <c r="B7240" s="1" t="s">
        <v>15944</v>
      </c>
      <c r="C7240" s="1" t="s">
        <v>15945</v>
      </c>
      <c r="D7240" s="1" t="s">
        <v>15441</v>
      </c>
      <c r="E7240" s="1" t="s">
        <v>15442</v>
      </c>
      <c r="F7240" s="1" t="str">
        <f>IFERROR(__xludf.DUMMYFUNCTION("GOOGLETRANSLATE(C7240,""fr"",""en"")"),"#VALUE!")</f>
        <v>#VALUE!</v>
      </c>
    </row>
    <row r="7241" ht="15.75" customHeight="1">
      <c r="A7241" s="1" t="s">
        <v>15946</v>
      </c>
      <c r="B7241" s="1" t="s">
        <v>15947</v>
      </c>
      <c r="C7241" s="1" t="s">
        <v>15948</v>
      </c>
      <c r="D7241" s="1" t="s">
        <v>15441</v>
      </c>
      <c r="E7241" s="1" t="s">
        <v>15442</v>
      </c>
      <c r="F7241" s="1" t="str">
        <f>IFERROR(__xludf.DUMMYFUNCTION("GOOGLETRANSLATE(C7241,""fr"",""en"")"),"#VALUE!")</f>
        <v>#VALUE!</v>
      </c>
    </row>
    <row r="7242" ht="15.75" customHeight="1">
      <c r="A7242" s="1" t="s">
        <v>15949</v>
      </c>
      <c r="B7242" s="1" t="s">
        <v>15950</v>
      </c>
      <c r="C7242" s="1" t="s">
        <v>15951</v>
      </c>
      <c r="D7242" s="1" t="s">
        <v>15441</v>
      </c>
      <c r="E7242" s="1" t="s">
        <v>15442</v>
      </c>
      <c r="F7242" s="1" t="str">
        <f>IFERROR(__xludf.DUMMYFUNCTION("GOOGLETRANSLATE(C7242,""fr"",""en"")"),"#VALUE!")</f>
        <v>#VALUE!</v>
      </c>
    </row>
    <row r="7243" ht="15.75" customHeight="1">
      <c r="A7243" s="1" t="s">
        <v>15952</v>
      </c>
      <c r="B7243" s="1" t="s">
        <v>15953</v>
      </c>
      <c r="C7243" s="1" t="s">
        <v>15954</v>
      </c>
      <c r="D7243" s="1" t="s">
        <v>15441</v>
      </c>
      <c r="E7243" s="1" t="s">
        <v>15442</v>
      </c>
      <c r="F7243" s="1" t="str">
        <f>IFERROR(__xludf.DUMMYFUNCTION("GOOGLETRANSLATE(C7243,""fr"",""en"")"),"#VALUE!")</f>
        <v>#VALUE!</v>
      </c>
    </row>
    <row r="7244" ht="15.75" customHeight="1">
      <c r="A7244" s="1" t="s">
        <v>9091</v>
      </c>
      <c r="B7244" s="1" t="s">
        <v>15955</v>
      </c>
      <c r="C7244" s="1" t="s">
        <v>15956</v>
      </c>
      <c r="D7244" s="1" t="s">
        <v>15441</v>
      </c>
      <c r="E7244" s="1" t="s">
        <v>15442</v>
      </c>
      <c r="F7244" s="1" t="str">
        <f>IFERROR(__xludf.DUMMYFUNCTION("GOOGLETRANSLATE(C7244,""fr"",""en"")"),"#VALUE!")</f>
        <v>#VALUE!</v>
      </c>
    </row>
    <row r="7245" ht="15.75" customHeight="1">
      <c r="A7245" s="1" t="s">
        <v>9091</v>
      </c>
      <c r="B7245" s="1" t="s">
        <v>15957</v>
      </c>
      <c r="C7245" s="1" t="s">
        <v>15958</v>
      </c>
      <c r="D7245" s="1" t="s">
        <v>15441</v>
      </c>
      <c r="E7245" s="1" t="s">
        <v>15442</v>
      </c>
      <c r="F7245" s="1" t="str">
        <f>IFERROR(__xludf.DUMMYFUNCTION("GOOGLETRANSLATE(C7245,""fr"",""en"")"),"very clear words about pricing.")</f>
        <v>very clear words about pricing.</v>
      </c>
    </row>
    <row r="7246" ht="15.75" customHeight="1">
      <c r="A7246" s="1" t="s">
        <v>15959</v>
      </c>
      <c r="B7246" s="1" t="s">
        <v>15960</v>
      </c>
      <c r="C7246" s="1" t="s">
        <v>15961</v>
      </c>
      <c r="D7246" s="1" t="s">
        <v>15441</v>
      </c>
      <c r="E7246" s="1" t="s">
        <v>15442</v>
      </c>
      <c r="F7246" s="1" t="str">
        <f>IFERROR(__xludf.DUMMYFUNCTION("GOOGLETRANSLATE(C7246,""fr"",""en"")"),"#VALUE!")</f>
        <v>#VALUE!</v>
      </c>
    </row>
    <row r="7247" ht="15.75" customHeight="1">
      <c r="A7247" s="1" t="s">
        <v>15959</v>
      </c>
      <c r="B7247" s="1" t="s">
        <v>15962</v>
      </c>
      <c r="C7247" s="1" t="s">
        <v>15963</v>
      </c>
      <c r="D7247" s="1" t="s">
        <v>15441</v>
      </c>
      <c r="E7247" s="1" t="s">
        <v>15442</v>
      </c>
      <c r="F7247" s="1" t="str">
        <f>IFERROR(__xludf.DUMMYFUNCTION("GOOGLETRANSLATE(C7247,""fr"",""en"")"),"#VALUE!")</f>
        <v>#VALUE!</v>
      </c>
    </row>
    <row r="7248" ht="15.75" customHeight="1">
      <c r="A7248" s="1" t="s">
        <v>15964</v>
      </c>
      <c r="B7248" s="1" t="s">
        <v>15965</v>
      </c>
      <c r="C7248" s="1" t="s">
        <v>15966</v>
      </c>
      <c r="D7248" s="1" t="s">
        <v>15441</v>
      </c>
      <c r="E7248" s="1" t="s">
        <v>15442</v>
      </c>
      <c r="F7248" s="1" t="str">
        <f>IFERROR(__xludf.DUMMYFUNCTION("GOOGLETRANSLATE(C7248,""fr"",""en"")"),"#VALUE!")</f>
        <v>#VALUE!</v>
      </c>
    </row>
    <row r="7249" ht="15.75" customHeight="1">
      <c r="A7249" s="1" t="s">
        <v>12702</v>
      </c>
      <c r="B7249" s="1" t="s">
        <v>15967</v>
      </c>
      <c r="C7249" s="1" t="s">
        <v>15968</v>
      </c>
      <c r="D7249" s="1" t="s">
        <v>15441</v>
      </c>
      <c r="E7249" s="1" t="s">
        <v>15442</v>
      </c>
      <c r="F7249" s="1" t="str">
        <f>IFERROR(__xludf.DUMMYFUNCTION("GOOGLETRANSLATE(C7249,""fr"",""en"")"),"#VALUE!")</f>
        <v>#VALUE!</v>
      </c>
    </row>
    <row r="7250" ht="15.75" customHeight="1">
      <c r="A7250" s="1" t="s">
        <v>9113</v>
      </c>
      <c r="B7250" s="1" t="s">
        <v>15969</v>
      </c>
      <c r="C7250" s="1" t="s">
        <v>15970</v>
      </c>
      <c r="D7250" s="1" t="s">
        <v>15441</v>
      </c>
      <c r="E7250" s="1" t="s">
        <v>15442</v>
      </c>
      <c r="F7250" s="1" t="str">
        <f>IFERROR(__xludf.DUMMYFUNCTION("GOOGLETRANSLATE(C7250,""fr"",""en"")"),"#VALUE!")</f>
        <v>#VALUE!</v>
      </c>
    </row>
    <row r="7251" ht="15.75" customHeight="1">
      <c r="A7251" s="1" t="s">
        <v>3852</v>
      </c>
      <c r="B7251" s="1" t="s">
        <v>15971</v>
      </c>
      <c r="C7251" s="1" t="s">
        <v>15972</v>
      </c>
      <c r="D7251" s="1" t="s">
        <v>15441</v>
      </c>
      <c r="E7251" s="1" t="s">
        <v>15442</v>
      </c>
      <c r="F7251" s="1" t="str">
        <f>IFERROR(__xludf.DUMMYFUNCTION("GOOGLETRANSLATE(C7251,""fr"",""en"")"),"#VALUE!")</f>
        <v>#VALUE!</v>
      </c>
    </row>
    <row r="7252" ht="15.75" customHeight="1">
      <c r="A7252" s="1" t="s">
        <v>12257</v>
      </c>
      <c r="B7252" s="1" t="s">
        <v>15973</v>
      </c>
      <c r="C7252" s="1" t="s">
        <v>15974</v>
      </c>
      <c r="D7252" s="1" t="s">
        <v>15441</v>
      </c>
      <c r="E7252" s="1" t="s">
        <v>15442</v>
      </c>
      <c r="F7252" s="1" t="str">
        <f>IFERROR(__xludf.DUMMYFUNCTION("GOOGLETRANSLATE(C7252,""fr"",""en"")"),"#VALUE!")</f>
        <v>#VALUE!</v>
      </c>
    </row>
    <row r="7253" ht="15.75" customHeight="1">
      <c r="A7253" s="1" t="s">
        <v>3855</v>
      </c>
      <c r="B7253" s="1" t="s">
        <v>15975</v>
      </c>
      <c r="C7253" s="1" t="s">
        <v>15976</v>
      </c>
      <c r="D7253" s="1" t="s">
        <v>15441</v>
      </c>
      <c r="E7253" s="1" t="s">
        <v>15442</v>
      </c>
      <c r="F7253" s="1" t="str">
        <f>IFERROR(__xludf.DUMMYFUNCTION("GOOGLETRANSLATE(C7253,""fr"",""en"")"),"#VALUE!")</f>
        <v>#VALUE!</v>
      </c>
    </row>
    <row r="7254" ht="15.75" customHeight="1">
      <c r="A7254" s="1" t="s">
        <v>3855</v>
      </c>
      <c r="B7254" s="1" t="s">
        <v>15977</v>
      </c>
      <c r="C7254" s="1" t="s">
        <v>15978</v>
      </c>
      <c r="D7254" s="1" t="s">
        <v>15441</v>
      </c>
      <c r="E7254" s="1" t="s">
        <v>15442</v>
      </c>
      <c r="F7254" s="1" t="str">
        <f>IFERROR(__xludf.DUMMYFUNCTION("GOOGLETRANSLATE(C7254,""fr"",""en"")"),"#VALUE!")</f>
        <v>#VALUE!</v>
      </c>
    </row>
    <row r="7255" ht="15.75" customHeight="1">
      <c r="A7255" s="1" t="s">
        <v>15979</v>
      </c>
      <c r="B7255" s="1" t="s">
        <v>15980</v>
      </c>
      <c r="C7255" s="1" t="s">
        <v>15981</v>
      </c>
      <c r="D7255" s="1" t="s">
        <v>15441</v>
      </c>
      <c r="E7255" s="1" t="s">
        <v>15442</v>
      </c>
      <c r="F7255" s="1" t="str">
        <f>IFERROR(__xludf.DUMMYFUNCTION("GOOGLETRANSLATE(C7255,""fr"",""en"")"),"#VALUE!")</f>
        <v>#VALUE!</v>
      </c>
    </row>
    <row r="7256" ht="15.75" customHeight="1">
      <c r="A7256" s="1" t="s">
        <v>10306</v>
      </c>
      <c r="B7256" s="1" t="s">
        <v>15982</v>
      </c>
      <c r="C7256" s="1" t="s">
        <v>15983</v>
      </c>
      <c r="D7256" s="1" t="s">
        <v>15441</v>
      </c>
      <c r="E7256" s="1" t="s">
        <v>15442</v>
      </c>
      <c r="F7256" s="1" t="str">
        <f>IFERROR(__xludf.DUMMYFUNCTION("GOOGLETRANSLATE(C7256,""fr"",""en"")"),"#VALUE!")</f>
        <v>#VALUE!</v>
      </c>
    </row>
    <row r="7257" ht="15.75" customHeight="1">
      <c r="A7257" s="1" t="s">
        <v>15984</v>
      </c>
      <c r="B7257" s="1" t="s">
        <v>15985</v>
      </c>
      <c r="C7257" s="1" t="s">
        <v>15986</v>
      </c>
      <c r="D7257" s="1" t="s">
        <v>15441</v>
      </c>
      <c r="E7257" s="1" t="s">
        <v>15442</v>
      </c>
      <c r="F7257" s="1" t="str">
        <f>IFERROR(__xludf.DUMMYFUNCTION("GOOGLETRANSLATE(C7257,""fr"",""en"")"),"#VALUE!")</f>
        <v>#VALUE!</v>
      </c>
    </row>
    <row r="7258" ht="15.75" customHeight="1">
      <c r="A7258" s="1" t="s">
        <v>15987</v>
      </c>
      <c r="B7258" s="1" t="s">
        <v>15988</v>
      </c>
      <c r="C7258" s="1" t="s">
        <v>15989</v>
      </c>
      <c r="D7258" s="1" t="s">
        <v>15441</v>
      </c>
      <c r="E7258" s="1" t="s">
        <v>15442</v>
      </c>
      <c r="F7258" s="1" t="str">
        <f>IFERROR(__xludf.DUMMYFUNCTION("GOOGLETRANSLATE(C7258,""fr"",""en"")"),"#VALUE!")</f>
        <v>#VALUE!</v>
      </c>
    </row>
    <row r="7259" ht="15.75" customHeight="1">
      <c r="A7259" s="1" t="s">
        <v>15990</v>
      </c>
      <c r="B7259" s="1" t="s">
        <v>15991</v>
      </c>
      <c r="C7259" s="1" t="s">
        <v>15992</v>
      </c>
      <c r="D7259" s="1" t="s">
        <v>15441</v>
      </c>
      <c r="E7259" s="1" t="s">
        <v>15442</v>
      </c>
      <c r="F7259" s="1" t="str">
        <f>IFERROR(__xludf.DUMMYFUNCTION("GOOGLETRANSLATE(C7259,""fr"",""en"")"),"#VALUE!")</f>
        <v>#VALUE!</v>
      </c>
    </row>
    <row r="7260" ht="15.75" customHeight="1">
      <c r="A7260" s="1" t="s">
        <v>11607</v>
      </c>
      <c r="B7260" s="1" t="s">
        <v>15993</v>
      </c>
      <c r="C7260" s="1" t="s">
        <v>15994</v>
      </c>
      <c r="D7260" s="1" t="s">
        <v>15441</v>
      </c>
      <c r="E7260" s="1" t="s">
        <v>15442</v>
      </c>
      <c r="F7260" s="1" t="str">
        <f>IFERROR(__xludf.DUMMYFUNCTION("GOOGLETRANSLATE(C7260,""fr"",""en"")"),"#VALUE!")</f>
        <v>#VALUE!</v>
      </c>
    </row>
    <row r="7261" ht="15.75" customHeight="1">
      <c r="A7261" s="1" t="s">
        <v>12269</v>
      </c>
      <c r="B7261" s="1" t="s">
        <v>15995</v>
      </c>
      <c r="C7261" s="1" t="s">
        <v>15996</v>
      </c>
      <c r="D7261" s="1" t="s">
        <v>15441</v>
      </c>
      <c r="E7261" s="1" t="s">
        <v>15442</v>
      </c>
      <c r="F7261" s="1" t="str">
        <f>IFERROR(__xludf.DUMMYFUNCTION("GOOGLETRANSLATE(C7261,""fr"",""en"")"),"#VALUE!")</f>
        <v>#VALUE!</v>
      </c>
    </row>
    <row r="7262" ht="15.75" customHeight="1">
      <c r="A7262" s="1" t="s">
        <v>13447</v>
      </c>
      <c r="B7262" s="1" t="s">
        <v>15997</v>
      </c>
      <c r="C7262" s="1" t="s">
        <v>15998</v>
      </c>
      <c r="D7262" s="1" t="s">
        <v>15441</v>
      </c>
      <c r="E7262" s="1" t="s">
        <v>15442</v>
      </c>
      <c r="F7262" s="1" t="str">
        <f>IFERROR(__xludf.DUMMYFUNCTION("GOOGLETRANSLATE(C7262,""fr"",""en"")"),"We were contacted for Santiane, by Angélique, thank you for her patience and her professionalism. The details she brought to us were clear, especially she helped us well for the problems encountered with the services of Néoliane")</f>
        <v>We were contacted for Santiane, by Angélique, thank you for her patience and her professionalism. The details she brought to us were clear, especially she helped us well for the problems encountered with the services of Néoliane</v>
      </c>
    </row>
    <row r="7263" ht="15.75" customHeight="1">
      <c r="A7263" s="1" t="s">
        <v>13447</v>
      </c>
      <c r="B7263" s="1" t="s">
        <v>15999</v>
      </c>
      <c r="C7263" s="1" t="s">
        <v>16000</v>
      </c>
      <c r="D7263" s="1" t="s">
        <v>15441</v>
      </c>
      <c r="E7263" s="1" t="s">
        <v>15442</v>
      </c>
      <c r="F7263" s="1" t="str">
        <f>IFERROR(__xludf.DUMMYFUNCTION("GOOGLETRANSLATE(C7263,""fr"",""en"")"),"#VALUE!")</f>
        <v>#VALUE!</v>
      </c>
    </row>
    <row r="7264" ht="15.75" customHeight="1">
      <c r="A7264" s="1" t="s">
        <v>16001</v>
      </c>
      <c r="B7264" s="1" t="s">
        <v>16002</v>
      </c>
      <c r="C7264" s="1" t="s">
        <v>16003</v>
      </c>
      <c r="D7264" s="1" t="s">
        <v>15441</v>
      </c>
      <c r="E7264" s="1" t="s">
        <v>15442</v>
      </c>
      <c r="F7264" s="1" t="str">
        <f>IFERROR(__xludf.DUMMYFUNCTION("GOOGLETRANSLATE(C7264,""fr"",""en"")"),"#VALUE!")</f>
        <v>#VALUE!</v>
      </c>
    </row>
    <row r="7265" ht="15.75" customHeight="1">
      <c r="A7265" s="1" t="s">
        <v>14127</v>
      </c>
      <c r="B7265" s="1" t="s">
        <v>16004</v>
      </c>
      <c r="C7265" s="1" t="s">
        <v>16005</v>
      </c>
      <c r="D7265" s="1" t="s">
        <v>15441</v>
      </c>
      <c r="E7265" s="1" t="s">
        <v>15442</v>
      </c>
      <c r="F7265" s="1" t="str">
        <f>IFERROR(__xludf.DUMMYFUNCTION("GOOGLETRANSLATE(C7265,""fr"",""en"")"),"#VALUE!")</f>
        <v>#VALUE!</v>
      </c>
    </row>
    <row r="7266" ht="15.75" customHeight="1">
      <c r="A7266" s="1" t="s">
        <v>11225</v>
      </c>
      <c r="B7266" s="1" t="s">
        <v>16006</v>
      </c>
      <c r="C7266" s="1" t="s">
        <v>16007</v>
      </c>
      <c r="D7266" s="1" t="s">
        <v>15441</v>
      </c>
      <c r="E7266" s="1" t="s">
        <v>15442</v>
      </c>
      <c r="F7266" s="1" t="str">
        <f>IFERROR(__xludf.DUMMYFUNCTION("GOOGLETRANSLATE(C7266,""fr"",""en"")"),"#VALUE!")</f>
        <v>#VALUE!</v>
      </c>
    </row>
    <row r="7267" ht="15.75" customHeight="1">
      <c r="A7267" s="1" t="s">
        <v>11225</v>
      </c>
      <c r="B7267" s="1" t="s">
        <v>16008</v>
      </c>
      <c r="C7267" s="1" t="s">
        <v>16009</v>
      </c>
      <c r="D7267" s="1" t="s">
        <v>15441</v>
      </c>
      <c r="E7267" s="1" t="s">
        <v>15442</v>
      </c>
      <c r="F7267" s="1" t="str">
        <f>IFERROR(__xludf.DUMMYFUNCTION("GOOGLETRANSLATE(C7267,""fr"",""en"")"),"#VALUE!")</f>
        <v>#VALUE!</v>
      </c>
    </row>
    <row r="7268" ht="15.75" customHeight="1">
      <c r="A7268" s="1" t="s">
        <v>3889</v>
      </c>
      <c r="B7268" s="1" t="s">
        <v>16010</v>
      </c>
      <c r="C7268" s="1" t="s">
        <v>16011</v>
      </c>
      <c r="D7268" s="1" t="s">
        <v>15441</v>
      </c>
      <c r="E7268" s="1" t="s">
        <v>15442</v>
      </c>
      <c r="F7268" s="1" t="str">
        <f>IFERROR(__xludf.DUMMYFUNCTION("GOOGLETRANSLATE(C7268,""fr"",""en"")"),"#VALUE!")</f>
        <v>#VALUE!</v>
      </c>
    </row>
    <row r="7269" ht="15.75" customHeight="1">
      <c r="A7269" s="1" t="s">
        <v>9173</v>
      </c>
      <c r="B7269" s="1" t="s">
        <v>16012</v>
      </c>
      <c r="C7269" s="1" t="s">
        <v>16013</v>
      </c>
      <c r="D7269" s="1" t="s">
        <v>15441</v>
      </c>
      <c r="E7269" s="1" t="s">
        <v>15442</v>
      </c>
      <c r="F7269" s="1" t="str">
        <f>IFERROR(__xludf.DUMMYFUNCTION("GOOGLETRANSLATE(C7269,""fr"",""en"")"),"#VALUE!")</f>
        <v>#VALUE!</v>
      </c>
    </row>
    <row r="7270" ht="15.75" customHeight="1">
      <c r="A7270" s="1" t="s">
        <v>9187</v>
      </c>
      <c r="B7270" s="1" t="s">
        <v>16014</v>
      </c>
      <c r="C7270" s="1" t="s">
        <v>16015</v>
      </c>
      <c r="D7270" s="1" t="s">
        <v>15441</v>
      </c>
      <c r="E7270" s="1" t="s">
        <v>15442</v>
      </c>
      <c r="F7270" s="1" t="str">
        <f>IFERROR(__xludf.DUMMYFUNCTION("GOOGLETRANSLATE(C7270,""fr"",""en"")"),"#VALUE!")</f>
        <v>#VALUE!</v>
      </c>
    </row>
    <row r="7271" ht="15.75" customHeight="1">
      <c r="A7271" s="1" t="s">
        <v>9187</v>
      </c>
      <c r="B7271" s="1" t="s">
        <v>16016</v>
      </c>
      <c r="C7271" s="1" t="s">
        <v>16017</v>
      </c>
      <c r="D7271" s="1" t="s">
        <v>15441</v>
      </c>
      <c r="E7271" s="1" t="s">
        <v>15442</v>
      </c>
      <c r="F7271" s="1" t="str">
        <f>IFERROR(__xludf.DUMMYFUNCTION("GOOGLETRANSLATE(C7271,""fr"",""en"")"),"#VALUE!")</f>
        <v>#VALUE!</v>
      </c>
    </row>
    <row r="7272" ht="15.75" customHeight="1">
      <c r="A7272" s="1" t="s">
        <v>11626</v>
      </c>
      <c r="B7272" s="1" t="s">
        <v>16018</v>
      </c>
      <c r="C7272" s="1" t="s">
        <v>16019</v>
      </c>
      <c r="D7272" s="1" t="s">
        <v>15441</v>
      </c>
      <c r="E7272" s="1" t="s">
        <v>15442</v>
      </c>
      <c r="F7272" s="1" t="str">
        <f>IFERROR(__xludf.DUMMYFUNCTION("GOOGLETRANSLATE(C7272,""fr"",""en"")"),"#VALUE!")</f>
        <v>#VALUE!</v>
      </c>
    </row>
    <row r="7273" ht="15.75" customHeight="1">
      <c r="A7273" s="1" t="s">
        <v>9220</v>
      </c>
      <c r="B7273" s="1" t="s">
        <v>16020</v>
      </c>
      <c r="C7273" s="1" t="s">
        <v>16021</v>
      </c>
      <c r="D7273" s="1" t="s">
        <v>15441</v>
      </c>
      <c r="E7273" s="1" t="s">
        <v>15442</v>
      </c>
      <c r="F7273" s="1" t="str">
        <f>IFERROR(__xludf.DUMMYFUNCTION("GOOGLETRANSLATE(C7273,""fr"",""en"")"),"Hello,
On November 22, 2017 I signed online a complementary health contract Malakoff Médéric Peps2 Tonique 2 with family option.
The advisor sent me a quote that suited me. She reminded me several times for me to sign, which I have done online. But when s"&amp;"he signs she send me the quote with an extra provident pack! I didn't notice this difference. So I find myself with a pension contract that I did not want !!")</f>
        <v>Hello,
On November 22, 2017 I signed online a complementary health contract Malakoff Médéric Peps2 Tonique 2 with family option.
The advisor sent me a quote that suited me. She reminded me several times for me to sign, which I have done online. But when she signs she send me the quote with an extra provident pack! I didn't notice this difference. So I find myself with a pension contract that I did not want !!</v>
      </c>
    </row>
    <row r="7274" ht="15.75" customHeight="1">
      <c r="A7274" s="1" t="s">
        <v>9251</v>
      </c>
      <c r="B7274" s="1" t="s">
        <v>16022</v>
      </c>
      <c r="C7274" s="1" t="s">
        <v>16023</v>
      </c>
      <c r="D7274" s="1" t="s">
        <v>15441</v>
      </c>
      <c r="E7274" s="1" t="s">
        <v>15442</v>
      </c>
      <c r="F7274" s="1" t="str">
        <f>IFERROR(__xludf.DUMMYFUNCTION("GOOGLETRANSLATE(C7274,""fr"",""en"")"),"#VALUE!")</f>
        <v>#VALUE!</v>
      </c>
    </row>
    <row r="7275" ht="15.75" customHeight="1">
      <c r="A7275" s="1" t="s">
        <v>11675</v>
      </c>
      <c r="B7275" s="1" t="s">
        <v>16024</v>
      </c>
      <c r="C7275" s="1" t="s">
        <v>16025</v>
      </c>
      <c r="D7275" s="1" t="s">
        <v>15441</v>
      </c>
      <c r="E7275" s="1" t="s">
        <v>15442</v>
      </c>
      <c r="F7275" s="1" t="str">
        <f>IFERROR(__xludf.DUMMYFUNCTION("GOOGLETRANSLATE(C7275,""fr"",""en"")"),"#VALUE!")</f>
        <v>#VALUE!</v>
      </c>
    </row>
    <row r="7276" ht="15.75" customHeight="1">
      <c r="A7276" s="1" t="s">
        <v>9320</v>
      </c>
      <c r="B7276" s="1" t="s">
        <v>16026</v>
      </c>
      <c r="C7276" s="1" t="s">
        <v>16027</v>
      </c>
      <c r="D7276" s="1" t="s">
        <v>15441</v>
      </c>
      <c r="E7276" s="1" t="s">
        <v>15442</v>
      </c>
      <c r="F7276" s="1" t="str">
        <f>IFERROR(__xludf.DUMMYFUNCTION("GOOGLETRANSLATE(C7276,""fr"",""en"")"),"#VALUE!")</f>
        <v>#VALUE!</v>
      </c>
    </row>
    <row r="7277" ht="15.75" customHeight="1">
      <c r="A7277" s="1" t="s">
        <v>4035</v>
      </c>
      <c r="B7277" s="1" t="s">
        <v>16028</v>
      </c>
      <c r="C7277" s="1" t="s">
        <v>16029</v>
      </c>
      <c r="D7277" s="1" t="s">
        <v>15441</v>
      </c>
      <c r="E7277" s="1" t="s">
        <v>15442</v>
      </c>
      <c r="F7277" s="1" t="str">
        <f>IFERROR(__xludf.DUMMYFUNCTION("GOOGLETRANSLATE(C7277,""fr"",""en"")"),"#VALUE!")</f>
        <v>#VALUE!</v>
      </c>
    </row>
    <row r="7278" ht="15.75" customHeight="1">
      <c r="A7278" s="1" t="s">
        <v>4046</v>
      </c>
      <c r="B7278" s="1" t="s">
        <v>16030</v>
      </c>
      <c r="C7278" s="1" t="s">
        <v>16031</v>
      </c>
      <c r="D7278" s="1" t="s">
        <v>15441</v>
      </c>
      <c r="E7278" s="1" t="s">
        <v>15442</v>
      </c>
      <c r="F7278" s="1" t="str">
        <f>IFERROR(__xludf.DUMMYFUNCTION("GOOGLETRANSLATE(C7278,""fr"",""en"")"),"#VALUE!")</f>
        <v>#VALUE!</v>
      </c>
    </row>
    <row r="7279" ht="15.75" customHeight="1">
      <c r="A7279" s="1" t="s">
        <v>10409</v>
      </c>
      <c r="B7279" s="1" t="s">
        <v>16032</v>
      </c>
      <c r="C7279" s="1" t="s">
        <v>16033</v>
      </c>
      <c r="D7279" s="1" t="s">
        <v>15441</v>
      </c>
      <c r="E7279" s="1" t="s">
        <v>15442</v>
      </c>
      <c r="F7279" s="1" t="str">
        <f>IFERROR(__xludf.DUMMYFUNCTION("GOOGLETRANSLATE(C7279,""fr"",""en"")"),"#VALUE!")</f>
        <v>#VALUE!</v>
      </c>
    </row>
    <row r="7280" ht="15.75" customHeight="1">
      <c r="A7280" s="1" t="s">
        <v>12824</v>
      </c>
      <c r="B7280" s="1" t="s">
        <v>16034</v>
      </c>
      <c r="C7280" s="1" t="s">
        <v>16035</v>
      </c>
      <c r="D7280" s="1" t="s">
        <v>15441</v>
      </c>
      <c r="E7280" s="1" t="s">
        <v>15442</v>
      </c>
      <c r="F7280" s="1" t="str">
        <f>IFERROR(__xludf.DUMMYFUNCTION("GOOGLETRANSLATE(C7280,""fr"",""en"")"),"#VALUE!")</f>
        <v>#VALUE!</v>
      </c>
    </row>
    <row r="7281" ht="15.75" customHeight="1">
      <c r="A7281" s="1" t="s">
        <v>16036</v>
      </c>
      <c r="B7281" s="1" t="s">
        <v>16037</v>
      </c>
      <c r="C7281" s="1" t="s">
        <v>16038</v>
      </c>
      <c r="D7281" s="1" t="s">
        <v>15441</v>
      </c>
      <c r="E7281" s="1" t="s">
        <v>15442</v>
      </c>
      <c r="F7281" s="1" t="str">
        <f>IFERROR(__xludf.DUMMYFUNCTION("GOOGLETRANSLATE(C7281,""fr"",""en"")"),"#VALUE!")</f>
        <v>#VALUE!</v>
      </c>
    </row>
    <row r="7282" ht="15.75" customHeight="1">
      <c r="A7282" s="1" t="s">
        <v>16039</v>
      </c>
      <c r="B7282" s="1" t="s">
        <v>16040</v>
      </c>
      <c r="C7282" s="1" t="s">
        <v>16041</v>
      </c>
      <c r="D7282" s="1" t="s">
        <v>15441</v>
      </c>
      <c r="E7282" s="1" t="s">
        <v>15442</v>
      </c>
      <c r="F7282" s="1" t="str">
        <f>IFERROR(__xludf.DUMMYFUNCTION("GOOGLETRANSLATE(C7282,""fr"",""en"")"),"#VALUE!")</f>
        <v>#VALUE!</v>
      </c>
    </row>
    <row r="7283" ht="15.75" customHeight="1">
      <c r="A7283" s="1" t="s">
        <v>12368</v>
      </c>
      <c r="B7283" s="1" t="s">
        <v>16042</v>
      </c>
      <c r="C7283" s="1" t="s">
        <v>16043</v>
      </c>
      <c r="D7283" s="1" t="s">
        <v>15441</v>
      </c>
      <c r="E7283" s="1" t="s">
        <v>15442</v>
      </c>
      <c r="F7283" s="1" t="str">
        <f>IFERROR(__xludf.DUMMYFUNCTION("GOOGLETRANSLATE(C7283,""fr"",""en"")"),"#VALUE!")</f>
        <v>#VALUE!</v>
      </c>
    </row>
    <row r="7284" ht="15.75" customHeight="1">
      <c r="A7284" s="1" t="s">
        <v>4142</v>
      </c>
      <c r="B7284" s="1" t="s">
        <v>16044</v>
      </c>
      <c r="C7284" s="1" t="s">
        <v>16045</v>
      </c>
      <c r="D7284" s="1" t="s">
        <v>15441</v>
      </c>
      <c r="E7284" s="1" t="s">
        <v>15442</v>
      </c>
      <c r="F7284" s="1" t="str">
        <f>IFERROR(__xludf.DUMMYFUNCTION("GOOGLETRANSLATE(C7284,""fr"",""en"")"),"#VALUE!")</f>
        <v>#VALUE!</v>
      </c>
    </row>
    <row r="7285" ht="15.75" customHeight="1">
      <c r="A7285" s="1" t="s">
        <v>4142</v>
      </c>
      <c r="B7285" s="1" t="s">
        <v>16046</v>
      </c>
      <c r="C7285" s="1" t="s">
        <v>16047</v>
      </c>
      <c r="D7285" s="1" t="s">
        <v>15441</v>
      </c>
      <c r="E7285" s="1" t="s">
        <v>15442</v>
      </c>
      <c r="F7285" s="1" t="str">
        <f>IFERROR(__xludf.DUMMYFUNCTION("GOOGLETRANSLATE(C7285,""fr"",""en"")"),"#VALUE!")</f>
        <v>#VALUE!</v>
      </c>
    </row>
    <row r="7286" ht="15.75" customHeight="1">
      <c r="A7286" s="1" t="s">
        <v>12034</v>
      </c>
      <c r="B7286" s="1" t="s">
        <v>16048</v>
      </c>
      <c r="C7286" s="1" t="s">
        <v>16049</v>
      </c>
      <c r="D7286" s="1" t="s">
        <v>15441</v>
      </c>
      <c r="E7286" s="1" t="s">
        <v>15442</v>
      </c>
      <c r="F7286" s="1" t="str">
        <f>IFERROR(__xludf.DUMMYFUNCTION("GOOGLETRANSLATE(C7286,""fr"",""en"")"),"#VALUE!")</f>
        <v>#VALUE!</v>
      </c>
    </row>
    <row r="7287" ht="15.75" customHeight="1">
      <c r="A7287" s="1" t="s">
        <v>11305</v>
      </c>
      <c r="B7287" s="1" t="s">
        <v>16050</v>
      </c>
      <c r="C7287" s="1" t="s">
        <v>16051</v>
      </c>
      <c r="D7287" s="1" t="s">
        <v>15441</v>
      </c>
      <c r="E7287" s="1" t="s">
        <v>15442</v>
      </c>
      <c r="F7287" s="1" t="str">
        <f>IFERROR(__xludf.DUMMYFUNCTION("GOOGLETRANSLATE(C7287,""fr"",""en"")"),"#VALUE!")</f>
        <v>#VALUE!</v>
      </c>
    </row>
    <row r="7288" ht="15.75" customHeight="1">
      <c r="A7288" s="1" t="s">
        <v>9551</v>
      </c>
      <c r="B7288" s="1" t="s">
        <v>16052</v>
      </c>
      <c r="C7288" s="1" t="s">
        <v>16053</v>
      </c>
      <c r="D7288" s="1" t="s">
        <v>15441</v>
      </c>
      <c r="E7288" s="1" t="s">
        <v>15442</v>
      </c>
      <c r="F7288" s="1" t="str">
        <f>IFERROR(__xludf.DUMMYFUNCTION("GOOGLETRANSLATE(C7288,""fr"",""en"")"),"#VALUE!")</f>
        <v>#VALUE!</v>
      </c>
    </row>
    <row r="7289" ht="15.75" customHeight="1">
      <c r="A7289" s="1" t="s">
        <v>10424</v>
      </c>
      <c r="B7289" s="1" t="s">
        <v>16054</v>
      </c>
      <c r="C7289" s="1" t="s">
        <v>16055</v>
      </c>
      <c r="D7289" s="1" t="s">
        <v>15441</v>
      </c>
      <c r="E7289" s="1" t="s">
        <v>15442</v>
      </c>
      <c r="F7289" s="1" t="str">
        <f>IFERROR(__xludf.DUMMYFUNCTION("GOOGLETRANSLATE(C7289,""fr"",""en"")"),"#VALUE!")</f>
        <v>#VALUE!</v>
      </c>
    </row>
    <row r="7290" ht="15.75" customHeight="1">
      <c r="A7290" s="1" t="s">
        <v>4156</v>
      </c>
      <c r="B7290" s="1" t="s">
        <v>16056</v>
      </c>
      <c r="C7290" s="1" t="s">
        <v>16057</v>
      </c>
      <c r="D7290" s="1" t="s">
        <v>15441</v>
      </c>
      <c r="E7290" s="1" t="s">
        <v>15442</v>
      </c>
      <c r="F7290" s="1" t="str">
        <f>IFERROR(__xludf.DUMMYFUNCTION("GOOGLETRANSLATE(C7290,""fr"",""en"")"),"A simple and effective execution, the most is undoubtedly to have an advisor to detail the sproposions! I advise finished giving insurers without silt!")</f>
        <v>A simple and effective execution, the most is undoubtedly to have an advisor to detail the sproposions! I advise finished giving insurers without silt!</v>
      </c>
    </row>
    <row r="7291" ht="15.75" customHeight="1">
      <c r="A7291" s="1" t="s">
        <v>16058</v>
      </c>
      <c r="B7291" s="1" t="s">
        <v>16059</v>
      </c>
      <c r="C7291" s="1" t="s">
        <v>16060</v>
      </c>
      <c r="D7291" s="1" t="s">
        <v>15441</v>
      </c>
      <c r="E7291" s="1" t="s">
        <v>15442</v>
      </c>
      <c r="F7291" s="1" t="str">
        <f>IFERROR(__xludf.DUMMYFUNCTION("GOOGLETRANSLATE(C7291,""fr"",""en"")"),"#VALUE!")</f>
        <v>#VALUE!</v>
      </c>
    </row>
    <row r="7292" ht="15.75" customHeight="1">
      <c r="A7292" s="1" t="s">
        <v>9584</v>
      </c>
      <c r="B7292" s="1" t="s">
        <v>16061</v>
      </c>
      <c r="C7292" s="1" t="s">
        <v>16062</v>
      </c>
      <c r="D7292" s="1" t="s">
        <v>15441</v>
      </c>
      <c r="E7292" s="1" t="s">
        <v>15442</v>
      </c>
      <c r="F7292" s="1" t="str">
        <f>IFERROR(__xludf.DUMMYFUNCTION("GOOGLETRANSLATE(C7292,""fr"",""en"")"),"#VALUE!")</f>
        <v>#VALUE!</v>
      </c>
    </row>
    <row r="7293" ht="15.75" customHeight="1">
      <c r="A7293" s="1" t="s">
        <v>11741</v>
      </c>
      <c r="B7293" s="1" t="s">
        <v>16063</v>
      </c>
      <c r="C7293" s="1" t="s">
        <v>16064</v>
      </c>
      <c r="D7293" s="1" t="s">
        <v>15441</v>
      </c>
      <c r="E7293" s="1" t="s">
        <v>15442</v>
      </c>
      <c r="F7293" s="1" t="str">
        <f>IFERROR(__xludf.DUMMYFUNCTION("GOOGLETRANSLATE(C7293,""fr"",""en"")"),"#VALUE!")</f>
        <v>#VALUE!</v>
      </c>
    </row>
    <row r="7294" ht="15.75" customHeight="1">
      <c r="A7294" s="1" t="s">
        <v>9601</v>
      </c>
      <c r="B7294" s="1" t="s">
        <v>16065</v>
      </c>
      <c r="C7294" s="1" t="s">
        <v>16066</v>
      </c>
      <c r="D7294" s="1" t="s">
        <v>15441</v>
      </c>
      <c r="E7294" s="1" t="s">
        <v>15442</v>
      </c>
      <c r="F7294" s="1" t="str">
        <f>IFERROR(__xludf.DUMMYFUNCTION("GOOGLETRANSLATE(C7294,""fr"",""en"")"),"#VALUE!")</f>
        <v>#VALUE!</v>
      </c>
    </row>
    <row r="7295" ht="15.75" customHeight="1">
      <c r="A7295" s="1" t="s">
        <v>6</v>
      </c>
      <c r="B7295" s="1" t="s">
        <v>16067</v>
      </c>
      <c r="C7295" s="1" t="s">
        <v>16068</v>
      </c>
      <c r="D7295" s="1" t="s">
        <v>16069</v>
      </c>
      <c r="E7295" s="1" t="s">
        <v>15442</v>
      </c>
      <c r="F7295" s="1" t="str">
        <f>IFERROR(__xludf.DUMMYFUNCTION("GOOGLETRANSLATE(C7295,""fr"",""en"")"),"#VALUE!")</f>
        <v>#VALUE!</v>
      </c>
    </row>
    <row r="7296" ht="15.75" customHeight="1">
      <c r="A7296" s="1" t="s">
        <v>17</v>
      </c>
      <c r="B7296" s="1" t="s">
        <v>16070</v>
      </c>
      <c r="C7296" s="1" t="s">
        <v>16071</v>
      </c>
      <c r="D7296" s="1" t="s">
        <v>16069</v>
      </c>
      <c r="E7296" s="1" t="s">
        <v>15442</v>
      </c>
      <c r="F7296" s="1" t="str">
        <f>IFERROR(__xludf.DUMMYFUNCTION("GOOGLETRANSLATE(C7296,""fr"",""en"")"),"#VALUE!")</f>
        <v>#VALUE!</v>
      </c>
    </row>
    <row r="7297" ht="15.75" customHeight="1">
      <c r="A7297" s="1" t="s">
        <v>17</v>
      </c>
      <c r="B7297" s="1" t="s">
        <v>16072</v>
      </c>
      <c r="C7297" s="1" t="s">
        <v>16073</v>
      </c>
      <c r="D7297" s="1" t="s">
        <v>16069</v>
      </c>
      <c r="E7297" s="1" t="s">
        <v>15442</v>
      </c>
      <c r="F7297" s="1" t="str">
        <f>IFERROR(__xludf.DUMMYFUNCTION("GOOGLETRANSLATE(C7297,""fr"",""en"")"),"#VALUE!")</f>
        <v>#VALUE!</v>
      </c>
    </row>
    <row r="7298" ht="15.75" customHeight="1">
      <c r="A7298" s="1" t="s">
        <v>17</v>
      </c>
      <c r="B7298" s="1" t="s">
        <v>16074</v>
      </c>
      <c r="C7298" s="1" t="s">
        <v>16075</v>
      </c>
      <c r="D7298" s="1" t="s">
        <v>16069</v>
      </c>
      <c r="E7298" s="1" t="s">
        <v>15442</v>
      </c>
      <c r="F7298" s="1" t="str">
        <f>IFERROR(__xludf.DUMMYFUNCTION("GOOGLETRANSLATE(C7298,""fr"",""en"")"),"#VALUE!")</f>
        <v>#VALUE!</v>
      </c>
    </row>
    <row r="7299" ht="15.75" customHeight="1">
      <c r="A7299" s="1" t="s">
        <v>49</v>
      </c>
      <c r="B7299" s="1" t="s">
        <v>16076</v>
      </c>
      <c r="C7299" s="1" t="s">
        <v>16077</v>
      </c>
      <c r="D7299" s="1" t="s">
        <v>16069</v>
      </c>
      <c r="E7299" s="1" t="s">
        <v>15442</v>
      </c>
      <c r="F7299" s="1" t="str">
        <f>IFERROR(__xludf.DUMMYFUNCTION("GOOGLETRANSLATE(C7299,""fr"",""en"")"),"#VALUE!")</f>
        <v>#VALUE!</v>
      </c>
    </row>
    <row r="7300" ht="15.75" customHeight="1">
      <c r="A7300" s="1" t="s">
        <v>54</v>
      </c>
      <c r="B7300" s="1" t="s">
        <v>16078</v>
      </c>
      <c r="C7300" s="1" t="s">
        <v>16079</v>
      </c>
      <c r="D7300" s="1" t="s">
        <v>16069</v>
      </c>
      <c r="E7300" s="1" t="s">
        <v>15442</v>
      </c>
      <c r="F7300" s="1" t="str">
        <f>IFERROR(__xludf.DUMMYFUNCTION("GOOGLETRANSLATE(C7300,""fr"",""en"")"),"#VALUE!")</f>
        <v>#VALUE!</v>
      </c>
    </row>
    <row r="7301" ht="15.75" customHeight="1">
      <c r="A7301" s="1" t="s">
        <v>463</v>
      </c>
      <c r="B7301" s="1" t="s">
        <v>16080</v>
      </c>
      <c r="C7301" s="1" t="s">
        <v>16081</v>
      </c>
      <c r="D7301" s="1" t="s">
        <v>16069</v>
      </c>
      <c r="E7301" s="1" t="s">
        <v>15442</v>
      </c>
      <c r="F7301" s="1" t="str">
        <f>IFERROR(__xludf.DUMMYFUNCTION("GOOGLETRANSLATE(C7301,""fr"",""en"")"),"#VALUE!")</f>
        <v>#VALUE!</v>
      </c>
    </row>
    <row r="7302" ht="15.75" customHeight="1">
      <c r="A7302" s="1" t="s">
        <v>540</v>
      </c>
      <c r="B7302" s="1" t="s">
        <v>16082</v>
      </c>
      <c r="C7302" s="1" t="s">
        <v>16083</v>
      </c>
      <c r="D7302" s="1" t="s">
        <v>16069</v>
      </c>
      <c r="E7302" s="1" t="s">
        <v>15442</v>
      </c>
      <c r="F7302" s="1" t="str">
        <f>IFERROR(__xludf.DUMMYFUNCTION("GOOGLETRANSLATE(C7302,""fr"",""en"")"),"#VALUE!")</f>
        <v>#VALUE!</v>
      </c>
    </row>
    <row r="7303" ht="15.75" customHeight="1">
      <c r="A7303" s="1" t="s">
        <v>540</v>
      </c>
      <c r="B7303" s="1" t="s">
        <v>16084</v>
      </c>
      <c r="C7303" s="1" t="s">
        <v>16085</v>
      </c>
      <c r="D7303" s="1" t="s">
        <v>16069</v>
      </c>
      <c r="E7303" s="1" t="s">
        <v>15442</v>
      </c>
      <c r="F7303" s="1" t="str">
        <f>IFERROR(__xludf.DUMMYFUNCTION("GOOGLETRANSLATE(C7303,""fr"",""en"")"),"Hello,
I have been members of the GMF since 1997, I think I have made the right choice
I am very satisfied with my interlocutors
People are very pleasant
And very responsive
I am very well informed
Ras
Cdt")</f>
        <v>Hello,
I have been members of the GMF since 1997, I think I have made the right choice
I am very satisfied with my interlocutors
People are very pleasant
And very responsive
I am very well informed
Ras
Cdt</v>
      </c>
    </row>
    <row r="7304" ht="15.75" customHeight="1">
      <c r="A7304" s="1" t="s">
        <v>568</v>
      </c>
      <c r="B7304" s="1" t="s">
        <v>16086</v>
      </c>
      <c r="C7304" s="1" t="s">
        <v>16087</v>
      </c>
      <c r="D7304" s="1" t="s">
        <v>16069</v>
      </c>
      <c r="E7304" s="1" t="s">
        <v>15442</v>
      </c>
      <c r="F7304" s="1" t="str">
        <f>IFERROR(__xludf.DUMMYFUNCTION("GOOGLETRANSLATE(C7304,""fr"",""en"")"),"#VALUE!")</f>
        <v>#VALUE!</v>
      </c>
    </row>
    <row r="7305" ht="15.75" customHeight="1">
      <c r="A7305" s="1" t="s">
        <v>589</v>
      </c>
      <c r="B7305" s="1" t="s">
        <v>16088</v>
      </c>
      <c r="C7305" s="1" t="s">
        <v>16089</v>
      </c>
      <c r="D7305" s="1" t="s">
        <v>16069</v>
      </c>
      <c r="E7305" s="1" t="s">
        <v>15442</v>
      </c>
      <c r="F7305" s="1" t="str">
        <f>IFERROR(__xludf.DUMMYFUNCTION("GOOGLETRANSLATE(C7305,""fr"",""en"")"),"#VALUE!")</f>
        <v>#VALUE!</v>
      </c>
    </row>
    <row r="7306" ht="15.75" customHeight="1">
      <c r="A7306" s="1" t="s">
        <v>666</v>
      </c>
      <c r="B7306" s="1" t="s">
        <v>16090</v>
      </c>
      <c r="C7306" s="1" t="s">
        <v>16091</v>
      </c>
      <c r="D7306" s="1" t="s">
        <v>16069</v>
      </c>
      <c r="E7306" s="1" t="s">
        <v>15442</v>
      </c>
      <c r="F7306" s="1" t="str">
        <f>IFERROR(__xludf.DUMMYFUNCTION("GOOGLETRANSLATE(C7306,""fr"",""en"")"),"#VALUE!")</f>
        <v>#VALUE!</v>
      </c>
    </row>
    <row r="7307" ht="15.75" customHeight="1">
      <c r="A7307" s="1" t="s">
        <v>807</v>
      </c>
      <c r="B7307" s="1" t="s">
        <v>16092</v>
      </c>
      <c r="C7307" s="1" t="s">
        <v>16093</v>
      </c>
      <c r="D7307" s="1" t="s">
        <v>16069</v>
      </c>
      <c r="E7307" s="1" t="s">
        <v>15442</v>
      </c>
      <c r="F7307" s="1" t="str">
        <f>IFERROR(__xludf.DUMMYFUNCTION("GOOGLETRANSLATE(C7307,""fr"",""en"")"),"#VALUE!")</f>
        <v>#VALUE!</v>
      </c>
    </row>
    <row r="7308" ht="15.75" customHeight="1">
      <c r="A7308" s="1" t="s">
        <v>807</v>
      </c>
      <c r="B7308" s="1" t="s">
        <v>16094</v>
      </c>
      <c r="C7308" s="1" t="s">
        <v>16095</v>
      </c>
      <c r="D7308" s="1" t="s">
        <v>16069</v>
      </c>
      <c r="E7308" s="1" t="s">
        <v>15442</v>
      </c>
      <c r="F7308" s="1" t="str">
        <f>IFERROR(__xludf.DUMMYFUNCTION("GOOGLETRANSLATE(C7308,""fr"",""en"")"),"#VALUE!")</f>
        <v>#VALUE!</v>
      </c>
    </row>
    <row r="7309" ht="15.75" customHeight="1">
      <c r="A7309" s="1" t="s">
        <v>1136</v>
      </c>
      <c r="B7309" s="1" t="s">
        <v>16096</v>
      </c>
      <c r="C7309" s="1" t="s">
        <v>16097</v>
      </c>
      <c r="D7309" s="1" t="s">
        <v>16069</v>
      </c>
      <c r="E7309" s="1" t="s">
        <v>15442</v>
      </c>
      <c r="F7309" s="1" t="str">
        <f>IFERROR(__xludf.DUMMYFUNCTION("GOOGLETRANSLATE(C7309,""fr"",""en"")"),"#VALUE!")</f>
        <v>#VALUE!</v>
      </c>
    </row>
    <row r="7310" ht="15.75" customHeight="1">
      <c r="A7310" s="1" t="s">
        <v>1180</v>
      </c>
      <c r="B7310" s="1" t="s">
        <v>16098</v>
      </c>
      <c r="C7310" s="1" t="s">
        <v>16099</v>
      </c>
      <c r="D7310" s="1" t="s">
        <v>16069</v>
      </c>
      <c r="E7310" s="1" t="s">
        <v>15442</v>
      </c>
      <c r="F7310" s="1" t="str">
        <f>IFERROR(__xludf.DUMMYFUNCTION("GOOGLETRANSLATE(C7310,""fr"",""en"")"),"#VALUE!")</f>
        <v>#VALUE!</v>
      </c>
    </row>
    <row r="7311" ht="15.75" customHeight="1">
      <c r="A7311" s="1" t="s">
        <v>1187</v>
      </c>
      <c r="B7311" s="1" t="s">
        <v>16100</v>
      </c>
      <c r="C7311" s="1" t="s">
        <v>16101</v>
      </c>
      <c r="D7311" s="1" t="s">
        <v>16069</v>
      </c>
      <c r="E7311" s="1" t="s">
        <v>15442</v>
      </c>
      <c r="F7311" s="1" t="str">
        <f>IFERROR(__xludf.DUMMYFUNCTION("GOOGLETRANSLATE(C7311,""fr"",""en"")"),"#VALUE!")</f>
        <v>#VALUE!</v>
      </c>
    </row>
    <row r="7312" ht="15.75" customHeight="1">
      <c r="A7312" s="1" t="s">
        <v>1207</v>
      </c>
      <c r="B7312" s="1" t="s">
        <v>16102</v>
      </c>
      <c r="C7312" s="1" t="s">
        <v>16103</v>
      </c>
      <c r="D7312" s="1" t="s">
        <v>16069</v>
      </c>
      <c r="E7312" s="1" t="s">
        <v>15442</v>
      </c>
      <c r="F7312" s="1" t="str">
        <f>IFERROR(__xludf.DUMMYFUNCTION("GOOGLETRANSLATE(C7312,""fr"",""en"")"),"#VALUE!")</f>
        <v>#VALUE!</v>
      </c>
    </row>
    <row r="7313" ht="15.75" customHeight="1">
      <c r="A7313" s="1" t="s">
        <v>1277</v>
      </c>
      <c r="B7313" s="1" t="s">
        <v>16104</v>
      </c>
      <c r="C7313" s="1" t="s">
        <v>16105</v>
      </c>
      <c r="D7313" s="1" t="s">
        <v>16069</v>
      </c>
      <c r="E7313" s="1" t="s">
        <v>15442</v>
      </c>
      <c r="F7313" s="1" t="str">
        <f>IFERROR(__xludf.DUMMYFUNCTION("GOOGLETRANSLATE(C7313,""fr"",""en"")"),"#VALUE!")</f>
        <v>#VALUE!</v>
      </c>
    </row>
    <row r="7314" ht="15.75" customHeight="1">
      <c r="A7314" s="1" t="s">
        <v>1308</v>
      </c>
      <c r="B7314" s="1" t="s">
        <v>16106</v>
      </c>
      <c r="C7314" s="1" t="s">
        <v>16107</v>
      </c>
      <c r="D7314" s="1" t="s">
        <v>16069</v>
      </c>
      <c r="E7314" s="1" t="s">
        <v>15442</v>
      </c>
      <c r="F7314" s="1" t="str">
        <f>IFERROR(__xludf.DUMMYFUNCTION("GOOGLETRANSLATE(C7314,""fr"",""en"")"),"#VALUE!")</f>
        <v>#VALUE!</v>
      </c>
    </row>
    <row r="7315" ht="15.75" customHeight="1">
      <c r="A7315" s="1" t="s">
        <v>1319</v>
      </c>
      <c r="B7315" s="1" t="s">
        <v>16108</v>
      </c>
      <c r="C7315" s="1" t="s">
        <v>16109</v>
      </c>
      <c r="D7315" s="1" t="s">
        <v>16069</v>
      </c>
      <c r="E7315" s="1" t="s">
        <v>15442</v>
      </c>
      <c r="F7315" s="1" t="str">
        <f>IFERROR(__xludf.DUMMYFUNCTION("GOOGLETRANSLATE(C7315,""fr"",""en"")"),"#VALUE!")</f>
        <v>#VALUE!</v>
      </c>
    </row>
    <row r="7316" ht="15.75" customHeight="1">
      <c r="A7316" s="1" t="s">
        <v>1455</v>
      </c>
      <c r="B7316" s="1" t="s">
        <v>16110</v>
      </c>
      <c r="C7316" s="1" t="s">
        <v>16111</v>
      </c>
      <c r="D7316" s="1" t="s">
        <v>16069</v>
      </c>
      <c r="E7316" s="1" t="s">
        <v>15442</v>
      </c>
      <c r="F7316" s="1" t="str">
        <f>IFERROR(__xludf.DUMMYFUNCTION("GOOGLETRANSLATE(C7316,""fr"",""en"")"),"#VALUE!")</f>
        <v>#VALUE!</v>
      </c>
    </row>
    <row r="7317" ht="15.75" customHeight="1">
      <c r="A7317" s="1" t="s">
        <v>1531</v>
      </c>
      <c r="B7317" s="1" t="s">
        <v>16112</v>
      </c>
      <c r="C7317" s="1" t="s">
        <v>16113</v>
      </c>
      <c r="D7317" s="1" t="s">
        <v>16069</v>
      </c>
      <c r="E7317" s="1" t="s">
        <v>15442</v>
      </c>
      <c r="F7317" s="1" t="str">
        <f>IFERROR(__xludf.DUMMYFUNCTION("GOOGLETRANSLATE(C7317,""fr"",""en"")"),"#VALUE!")</f>
        <v>#VALUE!</v>
      </c>
    </row>
    <row r="7318" ht="15.75" customHeight="1">
      <c r="A7318" s="1" t="s">
        <v>1887</v>
      </c>
      <c r="B7318" s="1" t="s">
        <v>16114</v>
      </c>
      <c r="C7318" s="1" t="s">
        <v>16115</v>
      </c>
      <c r="D7318" s="1" t="s">
        <v>16069</v>
      </c>
      <c r="E7318" s="1" t="s">
        <v>15442</v>
      </c>
      <c r="F7318" s="1" t="str">
        <f>IFERROR(__xludf.DUMMYFUNCTION("GOOGLETRANSLATE(C7318,""fr"",""en"")"),"#VALUE!")</f>
        <v>#VALUE!</v>
      </c>
    </row>
    <row r="7319" ht="15.75" customHeight="1">
      <c r="A7319" s="1" t="s">
        <v>2014</v>
      </c>
      <c r="B7319" s="1" t="s">
        <v>16116</v>
      </c>
      <c r="C7319" s="1" t="s">
        <v>16117</v>
      </c>
      <c r="D7319" s="1" t="s">
        <v>16069</v>
      </c>
      <c r="E7319" s="1" t="s">
        <v>15442</v>
      </c>
      <c r="F7319" s="1" t="str">
        <f>IFERROR(__xludf.DUMMYFUNCTION("GOOGLETRANSLATE(C7319,""fr"",""en"")"),"#VALUE!")</f>
        <v>#VALUE!</v>
      </c>
    </row>
    <row r="7320" ht="15.75" customHeight="1">
      <c r="A7320" s="1" t="s">
        <v>2389</v>
      </c>
      <c r="B7320" s="1" t="s">
        <v>16118</v>
      </c>
      <c r="C7320" s="1" t="s">
        <v>16119</v>
      </c>
      <c r="D7320" s="1" t="s">
        <v>16069</v>
      </c>
      <c r="E7320" s="1" t="s">
        <v>15442</v>
      </c>
      <c r="F7320" s="1" t="str">
        <f>IFERROR(__xludf.DUMMYFUNCTION("GOOGLETRANSLATE(C7320,""fr"",""en"")"),"#VALUE!")</f>
        <v>#VALUE!</v>
      </c>
    </row>
    <row r="7321" ht="15.75" customHeight="1">
      <c r="A7321" s="1" t="s">
        <v>2430</v>
      </c>
      <c r="B7321" s="1" t="s">
        <v>16120</v>
      </c>
      <c r="C7321" s="1" t="s">
        <v>16121</v>
      </c>
      <c r="D7321" s="1" t="s">
        <v>16069</v>
      </c>
      <c r="E7321" s="1" t="s">
        <v>15442</v>
      </c>
      <c r="F7321" s="1" t="str">
        <f>IFERROR(__xludf.DUMMYFUNCTION("GOOGLETRANSLATE(C7321,""fr"",""en"")"),"#VALUE!")</f>
        <v>#VALUE!</v>
      </c>
    </row>
    <row r="7322" ht="15.75" customHeight="1">
      <c r="A7322" s="1" t="s">
        <v>2715</v>
      </c>
      <c r="B7322" s="1" t="s">
        <v>16122</v>
      </c>
      <c r="C7322" s="1" t="s">
        <v>16123</v>
      </c>
      <c r="D7322" s="1" t="s">
        <v>16069</v>
      </c>
      <c r="E7322" s="1" t="s">
        <v>15442</v>
      </c>
      <c r="F7322" s="1" t="str">
        <f>IFERROR(__xludf.DUMMYFUNCTION("GOOGLETRANSLATE(C7322,""fr"",""en"")"),"#VALUE!")</f>
        <v>#VALUE!</v>
      </c>
    </row>
    <row r="7323" ht="15.75" customHeight="1">
      <c r="A7323" s="1" t="s">
        <v>2816</v>
      </c>
      <c r="B7323" s="1" t="s">
        <v>16124</v>
      </c>
      <c r="C7323" s="1" t="s">
        <v>16125</v>
      </c>
      <c r="D7323" s="1" t="s">
        <v>16069</v>
      </c>
      <c r="E7323" s="1" t="s">
        <v>15442</v>
      </c>
      <c r="F7323" s="1" t="str">
        <f>IFERROR(__xludf.DUMMYFUNCTION("GOOGLETRANSLATE(C7323,""fr"",""en"")"),"#VALUE!")</f>
        <v>#VALUE!</v>
      </c>
    </row>
    <row r="7324" ht="15.75" customHeight="1">
      <c r="A7324" s="1" t="s">
        <v>2856</v>
      </c>
      <c r="B7324" s="1" t="s">
        <v>16126</v>
      </c>
      <c r="C7324" s="1" t="s">
        <v>16127</v>
      </c>
      <c r="D7324" s="1" t="s">
        <v>16069</v>
      </c>
      <c r="E7324" s="1" t="s">
        <v>15442</v>
      </c>
      <c r="F7324" s="1" t="str">
        <f>IFERROR(__xludf.DUMMYFUNCTION("GOOGLETRANSLATE(C7324,""fr"",""en"")"),"#VALUE!")</f>
        <v>#VALUE!</v>
      </c>
    </row>
    <row r="7325" ht="15.75" customHeight="1">
      <c r="A7325" s="1" t="s">
        <v>2867</v>
      </c>
      <c r="B7325" s="1" t="s">
        <v>16128</v>
      </c>
      <c r="C7325" s="1" t="s">
        <v>16129</v>
      </c>
      <c r="D7325" s="1" t="s">
        <v>16069</v>
      </c>
      <c r="E7325" s="1" t="s">
        <v>15442</v>
      </c>
      <c r="F7325" s="1" t="str">
        <f>IFERROR(__xludf.DUMMYFUNCTION("GOOGLETRANSLATE(C7325,""fr"",""en"")"),"#VALUE!")</f>
        <v>#VALUE!</v>
      </c>
    </row>
    <row r="7326" ht="15.75" customHeight="1">
      <c r="A7326" s="1" t="s">
        <v>2908</v>
      </c>
      <c r="B7326" s="1" t="s">
        <v>16130</v>
      </c>
      <c r="C7326" s="1" t="s">
        <v>16131</v>
      </c>
      <c r="D7326" s="1" t="s">
        <v>16069</v>
      </c>
      <c r="E7326" s="1" t="s">
        <v>15442</v>
      </c>
      <c r="F7326" s="1" t="str">
        <f>IFERROR(__xludf.DUMMYFUNCTION("GOOGLETRANSLATE(C7326,""fr"",""en"")"),"#VALUE!")</f>
        <v>#VALUE!</v>
      </c>
    </row>
    <row r="7327" ht="15.75" customHeight="1">
      <c r="A7327" s="1" t="s">
        <v>2908</v>
      </c>
      <c r="B7327" s="1" t="s">
        <v>16132</v>
      </c>
      <c r="C7327" s="1" t="s">
        <v>16133</v>
      </c>
      <c r="D7327" s="1" t="s">
        <v>16069</v>
      </c>
      <c r="E7327" s="1" t="s">
        <v>15442</v>
      </c>
      <c r="F7327" s="1" t="str">
        <f>IFERROR(__xludf.DUMMYFUNCTION("GOOGLETRANSLATE(C7327,""fr"",""en"")"),"#VALUE!")</f>
        <v>#VALUE!</v>
      </c>
    </row>
    <row r="7328" ht="15.75" customHeight="1">
      <c r="A7328" s="1" t="s">
        <v>2961</v>
      </c>
      <c r="B7328" s="1" t="s">
        <v>16134</v>
      </c>
      <c r="C7328" s="1" t="s">
        <v>16135</v>
      </c>
      <c r="D7328" s="1" t="s">
        <v>16069</v>
      </c>
      <c r="E7328" s="1" t="s">
        <v>15442</v>
      </c>
      <c r="F7328" s="1" t="str">
        <f>IFERROR(__xludf.DUMMYFUNCTION("GOOGLETRANSLATE(C7328,""fr"",""en"")"),"#VALUE!")</f>
        <v>#VALUE!</v>
      </c>
    </row>
    <row r="7329" ht="15.75" customHeight="1">
      <c r="A7329" s="1" t="s">
        <v>3040</v>
      </c>
      <c r="B7329" s="1" t="s">
        <v>16136</v>
      </c>
      <c r="C7329" s="1" t="s">
        <v>16137</v>
      </c>
      <c r="D7329" s="1" t="s">
        <v>16069</v>
      </c>
      <c r="E7329" s="1" t="s">
        <v>15442</v>
      </c>
      <c r="F7329" s="1" t="str">
        <f>IFERROR(__xludf.DUMMYFUNCTION("GOOGLETRANSLATE(C7329,""fr"",""en"")"),"#VALUE!")</f>
        <v>#VALUE!</v>
      </c>
    </row>
    <row r="7330" ht="15.75" customHeight="1">
      <c r="A7330" s="1" t="s">
        <v>7806</v>
      </c>
      <c r="B7330" s="1" t="s">
        <v>16138</v>
      </c>
      <c r="C7330" s="1" t="s">
        <v>16139</v>
      </c>
      <c r="D7330" s="1" t="s">
        <v>16069</v>
      </c>
      <c r="E7330" s="1" t="s">
        <v>15442</v>
      </c>
      <c r="F7330" s="1" t="str">
        <f>IFERROR(__xludf.DUMMYFUNCTION("GOOGLETRANSLATE(C7330,""fr"",""en"")"),"#VALUE!")</f>
        <v>#VALUE!</v>
      </c>
    </row>
    <row r="7331" ht="15.75" customHeight="1">
      <c r="A7331" s="1" t="s">
        <v>7853</v>
      </c>
      <c r="B7331" s="1" t="s">
        <v>16140</v>
      </c>
      <c r="C7331" s="1" t="s">
        <v>16141</v>
      </c>
      <c r="D7331" s="1" t="s">
        <v>16069</v>
      </c>
      <c r="E7331" s="1" t="s">
        <v>15442</v>
      </c>
      <c r="F7331" s="1" t="str">
        <f>IFERROR(__xludf.DUMMYFUNCTION("GOOGLETRANSLATE(C7331,""fr"",""en"")"),"#VALUE!")</f>
        <v>#VALUE!</v>
      </c>
    </row>
    <row r="7332" ht="15.75" customHeight="1">
      <c r="A7332" s="1" t="s">
        <v>7921</v>
      </c>
      <c r="B7332" s="1" t="s">
        <v>16142</v>
      </c>
      <c r="C7332" s="1" t="s">
        <v>16143</v>
      </c>
      <c r="D7332" s="1" t="s">
        <v>16069</v>
      </c>
      <c r="E7332" s="1" t="s">
        <v>15442</v>
      </c>
      <c r="F7332" s="1" t="str">
        <f>IFERROR(__xludf.DUMMYFUNCTION("GOOGLETRANSLATE(C7332,""fr"",""en"")"),"#VALUE!")</f>
        <v>#VALUE!</v>
      </c>
    </row>
    <row r="7333" ht="15.75" customHeight="1">
      <c r="A7333" s="1" t="s">
        <v>3046</v>
      </c>
      <c r="B7333" s="1" t="s">
        <v>16144</v>
      </c>
      <c r="C7333" s="1" t="s">
        <v>16145</v>
      </c>
      <c r="D7333" s="1" t="s">
        <v>16069</v>
      </c>
      <c r="E7333" s="1" t="s">
        <v>15442</v>
      </c>
      <c r="F7333" s="1" t="str">
        <f>IFERROR(__xludf.DUMMYFUNCTION("GOOGLETRANSLATE(C7333,""fr"",""en"")"),"#VALUE!")</f>
        <v>#VALUE!</v>
      </c>
    </row>
    <row r="7334" ht="15.75" customHeight="1">
      <c r="A7334" s="1" t="s">
        <v>3046</v>
      </c>
      <c r="B7334" s="1" t="s">
        <v>16146</v>
      </c>
      <c r="C7334" s="1" t="s">
        <v>16147</v>
      </c>
      <c r="D7334" s="1" t="s">
        <v>16069</v>
      </c>
      <c r="E7334" s="1" t="s">
        <v>15442</v>
      </c>
      <c r="F7334" s="1" t="str">
        <f>IFERROR(__xludf.DUMMYFUNCTION("GOOGLETRANSLATE(C7334,""fr"",""en"")"),"#VALUE!")</f>
        <v>#VALUE!</v>
      </c>
    </row>
    <row r="7335" ht="15.75" customHeight="1">
      <c r="A7335" s="1" t="s">
        <v>3046</v>
      </c>
      <c r="B7335" s="1" t="s">
        <v>16148</v>
      </c>
      <c r="C7335" s="1" t="s">
        <v>16149</v>
      </c>
      <c r="D7335" s="1" t="s">
        <v>16069</v>
      </c>
      <c r="E7335" s="1" t="s">
        <v>15442</v>
      </c>
      <c r="F7335" s="1" t="str">
        <f>IFERROR(__xludf.DUMMYFUNCTION("GOOGLETRANSLATE(C7335,""fr"",""en"")"),"#VALUE!")</f>
        <v>#VALUE!</v>
      </c>
    </row>
    <row r="7336" ht="15.75" customHeight="1">
      <c r="A7336" s="1" t="s">
        <v>7980</v>
      </c>
      <c r="B7336" s="1" t="s">
        <v>16150</v>
      </c>
      <c r="C7336" s="1" t="s">
        <v>16151</v>
      </c>
      <c r="D7336" s="1" t="s">
        <v>16069</v>
      </c>
      <c r="E7336" s="1" t="s">
        <v>15442</v>
      </c>
      <c r="F7336" s="1" t="str">
        <f>IFERROR(__xludf.DUMMYFUNCTION("GOOGLETRANSLATE(C7336,""fr"",""en"")"),"#VALUE!")</f>
        <v>#VALUE!</v>
      </c>
    </row>
    <row r="7337" ht="15.75" customHeight="1">
      <c r="A7337" s="1" t="s">
        <v>3051</v>
      </c>
      <c r="B7337" s="1" t="s">
        <v>16152</v>
      </c>
      <c r="C7337" s="1" t="s">
        <v>16153</v>
      </c>
      <c r="D7337" s="1" t="s">
        <v>16069</v>
      </c>
      <c r="E7337" s="1" t="s">
        <v>15442</v>
      </c>
      <c r="F7337" s="1" t="str">
        <f>IFERROR(__xludf.DUMMYFUNCTION("GOOGLETRANSLATE(C7337,""fr"",""en"")"),"#VALUE!")</f>
        <v>#VALUE!</v>
      </c>
    </row>
    <row r="7338" ht="15.75" customHeight="1">
      <c r="A7338" s="1" t="s">
        <v>8043</v>
      </c>
      <c r="B7338" s="1" t="s">
        <v>16154</v>
      </c>
      <c r="C7338" s="1" t="s">
        <v>16155</v>
      </c>
      <c r="D7338" s="1" t="s">
        <v>16069</v>
      </c>
      <c r="E7338" s="1" t="s">
        <v>15442</v>
      </c>
      <c r="F7338" s="1" t="str">
        <f>IFERROR(__xludf.DUMMYFUNCTION("GOOGLETRANSLATE(C7338,""fr"",""en"")"),"#VALUE!")</f>
        <v>#VALUE!</v>
      </c>
    </row>
    <row r="7339" ht="15.75" customHeight="1">
      <c r="A7339" s="1" t="s">
        <v>8043</v>
      </c>
      <c r="B7339" s="1" t="s">
        <v>16156</v>
      </c>
      <c r="C7339" s="1" t="s">
        <v>16157</v>
      </c>
      <c r="D7339" s="1" t="s">
        <v>16069</v>
      </c>
      <c r="E7339" s="1" t="s">
        <v>15442</v>
      </c>
      <c r="F7339" s="1" t="str">
        <f>IFERROR(__xludf.DUMMYFUNCTION("GOOGLETRANSLATE(C7339,""fr"",""en"")"),"The advisers are very available and very competent.
The responses obtained are clear and the explanations accessible even to the uninitiated.
The prices charged are nevertheless quite high.
")</f>
        <v>The advisers are very available and very competent.
The responses obtained are clear and the explanations accessible even to the uninitiated.
The prices charged are nevertheless quite high.
</v>
      </c>
    </row>
    <row r="7340" ht="15.75" customHeight="1">
      <c r="A7340" s="1" t="s">
        <v>8043</v>
      </c>
      <c r="B7340" s="1" t="s">
        <v>16158</v>
      </c>
      <c r="C7340" s="1" t="s">
        <v>16159</v>
      </c>
      <c r="D7340" s="1" t="s">
        <v>16069</v>
      </c>
      <c r="E7340" s="1" t="s">
        <v>15442</v>
      </c>
      <c r="F7340" s="1" t="str">
        <f>IFERROR(__xludf.DUMMYFUNCTION("GOOGLETRANSLATE(C7340,""fr"",""en"")"),"#VALUE!")</f>
        <v>#VALUE!</v>
      </c>
    </row>
    <row r="7341" ht="15.75" customHeight="1">
      <c r="A7341" s="1" t="s">
        <v>8043</v>
      </c>
      <c r="B7341" s="1" t="s">
        <v>16160</v>
      </c>
      <c r="C7341" s="1" t="s">
        <v>16161</v>
      </c>
      <c r="D7341" s="1" t="s">
        <v>16069</v>
      </c>
      <c r="E7341" s="1" t="s">
        <v>15442</v>
      </c>
      <c r="F7341" s="1" t="str">
        <f>IFERROR(__xludf.DUMMYFUNCTION("GOOGLETRANSLATE(C7341,""fr"",""en"")"),"#VALUE!")</f>
        <v>#VALUE!</v>
      </c>
    </row>
    <row r="7342" ht="15.75" customHeight="1">
      <c r="A7342" s="1" t="s">
        <v>8043</v>
      </c>
      <c r="B7342" s="1" t="s">
        <v>16162</v>
      </c>
      <c r="C7342" s="1" t="s">
        <v>16163</v>
      </c>
      <c r="D7342" s="1" t="s">
        <v>16069</v>
      </c>
      <c r="E7342" s="1" t="s">
        <v>15442</v>
      </c>
      <c r="F7342" s="1" t="str">
        <f>IFERROR(__xludf.DUMMYFUNCTION("GOOGLETRANSLATE(C7342,""fr"",""en"")"),"#VALUE!")</f>
        <v>#VALUE!</v>
      </c>
    </row>
    <row r="7343" ht="15.75" customHeight="1">
      <c r="A7343" s="1" t="s">
        <v>8091</v>
      </c>
      <c r="B7343" s="1" t="s">
        <v>16164</v>
      </c>
      <c r="C7343" s="1" t="s">
        <v>16165</v>
      </c>
      <c r="D7343" s="1" t="s">
        <v>16069</v>
      </c>
      <c r="E7343" s="1" t="s">
        <v>15442</v>
      </c>
      <c r="F7343" s="1" t="str">
        <f>IFERROR(__xludf.DUMMYFUNCTION("GOOGLETRANSLATE(C7343,""fr"",""en"")"),"#VALUE!")</f>
        <v>#VALUE!</v>
      </c>
    </row>
    <row r="7344" ht="15.75" customHeight="1">
      <c r="A7344" s="1" t="s">
        <v>8091</v>
      </c>
      <c r="B7344" s="1" t="s">
        <v>16166</v>
      </c>
      <c r="C7344" s="1" t="s">
        <v>16167</v>
      </c>
      <c r="D7344" s="1" t="s">
        <v>16069</v>
      </c>
      <c r="E7344" s="1" t="s">
        <v>15442</v>
      </c>
      <c r="F7344" s="1" t="str">
        <f>IFERROR(__xludf.DUMMYFUNCTION("GOOGLETRANSLATE(C7344,""fr"",""en"")"),"#VALUE!")</f>
        <v>#VALUE!</v>
      </c>
    </row>
    <row r="7345" ht="15.75" customHeight="1">
      <c r="A7345" s="1" t="s">
        <v>3060</v>
      </c>
      <c r="B7345" s="1" t="s">
        <v>16168</v>
      </c>
      <c r="C7345" s="1" t="s">
        <v>16169</v>
      </c>
      <c r="D7345" s="1" t="s">
        <v>16069</v>
      </c>
      <c r="E7345" s="1" t="s">
        <v>15442</v>
      </c>
      <c r="F7345" s="1" t="str">
        <f>IFERROR(__xludf.DUMMYFUNCTION("GOOGLETRANSLATE(C7345,""fr"",""en"")"),"#VALUE!")</f>
        <v>#VALUE!</v>
      </c>
    </row>
    <row r="7346" ht="15.75" customHeight="1">
      <c r="A7346" s="1" t="s">
        <v>3060</v>
      </c>
      <c r="B7346" s="1" t="s">
        <v>16170</v>
      </c>
      <c r="C7346" s="1" t="s">
        <v>16171</v>
      </c>
      <c r="D7346" s="1" t="s">
        <v>16069</v>
      </c>
      <c r="E7346" s="1" t="s">
        <v>15442</v>
      </c>
      <c r="F7346" s="1" t="str">
        <f>IFERROR(__xludf.DUMMYFUNCTION("GOOGLETRANSLATE(C7346,""fr"",""en"")"),"#VALUE!")</f>
        <v>#VALUE!</v>
      </c>
    </row>
    <row r="7347" ht="15.75" customHeight="1">
      <c r="A7347" s="1" t="s">
        <v>3060</v>
      </c>
      <c r="B7347" s="1" t="s">
        <v>16172</v>
      </c>
      <c r="C7347" s="1" t="s">
        <v>16173</v>
      </c>
      <c r="D7347" s="1" t="s">
        <v>16069</v>
      </c>
      <c r="E7347" s="1" t="s">
        <v>15442</v>
      </c>
      <c r="F7347" s="1" t="str">
        <f>IFERROR(__xludf.DUMMYFUNCTION("GOOGLETRANSLATE(C7347,""fr"",""en"")"),"A mutual that meets my expectations, the files are paid seriously
No problem for years
The staff are listening
Very good mutual")</f>
        <v>A mutual that meets my expectations, the files are paid seriously
No problem for years
The staff are listening
Very good mutual</v>
      </c>
    </row>
    <row r="7348" ht="15.75" customHeight="1">
      <c r="A7348" s="1" t="s">
        <v>3068</v>
      </c>
      <c r="B7348" s="1" t="s">
        <v>16174</v>
      </c>
      <c r="C7348" s="1" t="s">
        <v>16175</v>
      </c>
      <c r="D7348" s="1" t="s">
        <v>16069</v>
      </c>
      <c r="E7348" s="1" t="s">
        <v>15442</v>
      </c>
      <c r="F7348" s="1" t="str">
        <f>IFERROR(__xludf.DUMMYFUNCTION("GOOGLETRANSLATE(C7348,""fr"",""en"")"),"#VALUE!")</f>
        <v>#VALUE!</v>
      </c>
    </row>
    <row r="7349" ht="15.75" customHeight="1">
      <c r="A7349" s="1" t="s">
        <v>3068</v>
      </c>
      <c r="B7349" s="1" t="s">
        <v>16176</v>
      </c>
      <c r="C7349" s="1" t="s">
        <v>16177</v>
      </c>
      <c r="D7349" s="1" t="s">
        <v>16069</v>
      </c>
      <c r="E7349" s="1" t="s">
        <v>15442</v>
      </c>
      <c r="F7349" s="1" t="str">
        <f>IFERROR(__xludf.DUMMYFUNCTION("GOOGLETRANSLATE(C7349,""fr"",""en"")"),"#VALUE!")</f>
        <v>#VALUE!</v>
      </c>
    </row>
    <row r="7350" ht="15.75" customHeight="1">
      <c r="A7350" s="1" t="s">
        <v>3073</v>
      </c>
      <c r="B7350" s="1" t="s">
        <v>16178</v>
      </c>
      <c r="C7350" s="1" t="s">
        <v>16179</v>
      </c>
      <c r="D7350" s="1" t="s">
        <v>16069</v>
      </c>
      <c r="E7350" s="1" t="s">
        <v>15442</v>
      </c>
      <c r="F7350" s="1" t="str">
        <f>IFERROR(__xludf.DUMMYFUNCTION("GOOGLETRANSLATE(C7350,""fr"",""en"")"),"#VALUE!")</f>
        <v>#VALUE!</v>
      </c>
    </row>
    <row r="7351" ht="15.75" customHeight="1">
      <c r="A7351" s="1" t="s">
        <v>3073</v>
      </c>
      <c r="B7351" s="1" t="s">
        <v>16180</v>
      </c>
      <c r="C7351" s="1" t="s">
        <v>16181</v>
      </c>
      <c r="D7351" s="1" t="s">
        <v>16069</v>
      </c>
      <c r="E7351" s="1" t="s">
        <v>15442</v>
      </c>
      <c r="F7351" s="1" t="str">
        <f>IFERROR(__xludf.DUMMYFUNCTION("GOOGLETRANSLATE(C7351,""fr"",""en"")"),"#VALUE!")</f>
        <v>#VALUE!</v>
      </c>
    </row>
    <row r="7352" ht="15.75" customHeight="1">
      <c r="A7352" s="1" t="s">
        <v>3073</v>
      </c>
      <c r="B7352" s="1" t="s">
        <v>16182</v>
      </c>
      <c r="C7352" s="1" t="s">
        <v>16183</v>
      </c>
      <c r="D7352" s="1" t="s">
        <v>16069</v>
      </c>
      <c r="E7352" s="1" t="s">
        <v>15442</v>
      </c>
      <c r="F7352" s="1" t="str">
        <f>IFERROR(__xludf.DUMMYFUNCTION("GOOGLETRANSLATE(C7352,""fr"",""en"")"),"#VALUE!")</f>
        <v>#VALUE!</v>
      </c>
    </row>
    <row r="7353" ht="15.75" customHeight="1">
      <c r="A7353" s="1" t="s">
        <v>3076</v>
      </c>
      <c r="B7353" s="1" t="s">
        <v>16184</v>
      </c>
      <c r="C7353" s="1" t="s">
        <v>16185</v>
      </c>
      <c r="D7353" s="1" t="s">
        <v>16069</v>
      </c>
      <c r="E7353" s="1" t="s">
        <v>15442</v>
      </c>
      <c r="F7353" s="1" t="str">
        <f>IFERROR(__xludf.DUMMYFUNCTION("GOOGLETRANSLATE(C7353,""fr"",""en"")"),"#VALUE!")</f>
        <v>#VALUE!</v>
      </c>
    </row>
    <row r="7354" ht="15.75" customHeight="1">
      <c r="A7354" s="1" t="s">
        <v>3076</v>
      </c>
      <c r="B7354" s="1" t="s">
        <v>16186</v>
      </c>
      <c r="C7354" s="1" t="s">
        <v>16187</v>
      </c>
      <c r="D7354" s="1" t="s">
        <v>16069</v>
      </c>
      <c r="E7354" s="1" t="s">
        <v>15442</v>
      </c>
      <c r="F7354" s="1" t="str">
        <f>IFERROR(__xludf.DUMMYFUNCTION("GOOGLETRANSLATE(C7354,""fr"",""en"")"),"#VALUE!")</f>
        <v>#VALUE!</v>
      </c>
    </row>
    <row r="7355" ht="15.75" customHeight="1">
      <c r="A7355" s="1" t="s">
        <v>3076</v>
      </c>
      <c r="B7355" s="1" t="s">
        <v>16188</v>
      </c>
      <c r="C7355" s="1" t="s">
        <v>16189</v>
      </c>
      <c r="D7355" s="1" t="s">
        <v>16069</v>
      </c>
      <c r="E7355" s="1" t="s">
        <v>15442</v>
      </c>
      <c r="F7355" s="1" t="str">
        <f>IFERROR(__xludf.DUMMYFUNCTION("GOOGLETRANSLATE(C7355,""fr"",""en"")"),"#VALUE!")</f>
        <v>#VALUE!</v>
      </c>
    </row>
    <row r="7356" ht="15.75" customHeight="1">
      <c r="A7356" s="1" t="s">
        <v>3076</v>
      </c>
      <c r="B7356" s="1" t="s">
        <v>16190</v>
      </c>
      <c r="C7356" s="1" t="s">
        <v>16191</v>
      </c>
      <c r="D7356" s="1" t="s">
        <v>16069</v>
      </c>
      <c r="E7356" s="1" t="s">
        <v>15442</v>
      </c>
      <c r="F7356" s="1" t="str">
        <f>IFERROR(__xludf.DUMMYFUNCTION("GOOGLETRANSLATE(C7356,""fr"",""en"")"),"#VALUE!")</f>
        <v>#VALUE!</v>
      </c>
    </row>
    <row r="7357" ht="15.75" customHeight="1">
      <c r="A7357" s="1" t="s">
        <v>15284</v>
      </c>
      <c r="B7357" s="1" t="s">
        <v>16192</v>
      </c>
      <c r="C7357" s="1" t="s">
        <v>16193</v>
      </c>
      <c r="D7357" s="1" t="s">
        <v>16069</v>
      </c>
      <c r="E7357" s="1" t="s">
        <v>15442</v>
      </c>
      <c r="F7357" s="1" t="str">
        <f>IFERROR(__xludf.DUMMYFUNCTION("GOOGLETRANSLATE(C7357,""fr"",""en"")"),"#VALUE!")</f>
        <v>#VALUE!</v>
      </c>
    </row>
    <row r="7358" ht="15.75" customHeight="1">
      <c r="A7358" s="1" t="s">
        <v>8152</v>
      </c>
      <c r="B7358" s="1" t="s">
        <v>16194</v>
      </c>
      <c r="C7358" s="1" t="s">
        <v>16195</v>
      </c>
      <c r="D7358" s="1" t="s">
        <v>16069</v>
      </c>
      <c r="E7358" s="1" t="s">
        <v>15442</v>
      </c>
      <c r="F7358" s="1" t="str">
        <f>IFERROR(__xludf.DUMMYFUNCTION("GOOGLETRANSLATE(C7358,""fr"",""en"")"),"#VALUE!")</f>
        <v>#VALUE!</v>
      </c>
    </row>
    <row r="7359" ht="15.75" customHeight="1">
      <c r="A7359" s="1" t="s">
        <v>8152</v>
      </c>
      <c r="B7359" s="1" t="s">
        <v>16196</v>
      </c>
      <c r="C7359" s="1" t="s">
        <v>16197</v>
      </c>
      <c r="D7359" s="1" t="s">
        <v>16069</v>
      </c>
      <c r="E7359" s="1" t="s">
        <v>15442</v>
      </c>
      <c r="F7359" s="1" t="str">
        <f>IFERROR(__xludf.DUMMYFUNCTION("GOOGLETRANSLATE(C7359,""fr"",""en"")"),"#VALUE!")</f>
        <v>#VALUE!</v>
      </c>
    </row>
    <row r="7360" ht="15.75" customHeight="1">
      <c r="A7360" s="1" t="s">
        <v>8152</v>
      </c>
      <c r="B7360" s="1" t="s">
        <v>16198</v>
      </c>
      <c r="C7360" s="1" t="s">
        <v>16199</v>
      </c>
      <c r="D7360" s="1" t="s">
        <v>16069</v>
      </c>
      <c r="E7360" s="1" t="s">
        <v>15442</v>
      </c>
      <c r="F7360" s="1" t="str">
        <f>IFERROR(__xludf.DUMMYFUNCTION("GOOGLETRANSLATE(C7360,""fr"",""en"")"),"#VALUE!")</f>
        <v>#VALUE!</v>
      </c>
    </row>
    <row r="7361" ht="15.75" customHeight="1">
      <c r="A7361" s="1" t="s">
        <v>8152</v>
      </c>
      <c r="B7361" s="1" t="s">
        <v>16200</v>
      </c>
      <c r="C7361" s="1" t="s">
        <v>16201</v>
      </c>
      <c r="D7361" s="1" t="s">
        <v>16069</v>
      </c>
      <c r="E7361" s="1" t="s">
        <v>15442</v>
      </c>
      <c r="F7361" s="1" t="str">
        <f>IFERROR(__xludf.DUMMYFUNCTION("GOOGLETRANSLATE(C7361,""fr"",""en"")"),"#VALUE!")</f>
        <v>#VALUE!</v>
      </c>
    </row>
    <row r="7362" ht="15.75" customHeight="1">
      <c r="A7362" s="1" t="s">
        <v>10530</v>
      </c>
      <c r="B7362" s="1" t="s">
        <v>16202</v>
      </c>
      <c r="C7362" s="1" t="s">
        <v>16203</v>
      </c>
      <c r="D7362" s="1" t="s">
        <v>16069</v>
      </c>
      <c r="E7362" s="1" t="s">
        <v>15442</v>
      </c>
      <c r="F7362" s="1" t="str">
        <f>IFERROR(__xludf.DUMMYFUNCTION("GOOGLETRANSLATE(C7362,""fr"",""en"")"),"#VALUE!")</f>
        <v>#VALUE!</v>
      </c>
    </row>
    <row r="7363" ht="15.75" customHeight="1">
      <c r="A7363" s="1" t="s">
        <v>10530</v>
      </c>
      <c r="B7363" s="1" t="s">
        <v>16204</v>
      </c>
      <c r="C7363" s="1" t="s">
        <v>16205</v>
      </c>
      <c r="D7363" s="1" t="s">
        <v>16069</v>
      </c>
      <c r="E7363" s="1" t="s">
        <v>15442</v>
      </c>
      <c r="F7363" s="1" t="str">
        <f>IFERROR(__xludf.DUMMYFUNCTION("GOOGLETRANSLATE(C7363,""fr"",""en"")"),"#VALUE!")</f>
        <v>#VALUE!</v>
      </c>
    </row>
    <row r="7364" ht="15.75" customHeight="1">
      <c r="A7364" s="1" t="s">
        <v>10530</v>
      </c>
      <c r="B7364" s="1" t="s">
        <v>16206</v>
      </c>
      <c r="C7364" s="1" t="s">
        <v>16207</v>
      </c>
      <c r="D7364" s="1" t="s">
        <v>16069</v>
      </c>
      <c r="E7364" s="1" t="s">
        <v>15442</v>
      </c>
      <c r="F7364" s="1" t="str">
        <f>IFERROR(__xludf.DUMMYFUNCTION("GOOGLETRANSLATE(C7364,""fr"",""en"")"),"#VALUE!")</f>
        <v>#VALUE!</v>
      </c>
    </row>
    <row r="7365" ht="15.75" customHeight="1">
      <c r="A7365" s="1" t="s">
        <v>10530</v>
      </c>
      <c r="B7365" s="1" t="s">
        <v>16208</v>
      </c>
      <c r="C7365" s="1" t="s">
        <v>16209</v>
      </c>
      <c r="D7365" s="1" t="s">
        <v>16069</v>
      </c>
      <c r="E7365" s="1" t="s">
        <v>15442</v>
      </c>
      <c r="F7365" s="1" t="str">
        <f>IFERROR(__xludf.DUMMYFUNCTION("GOOGLETRANSLATE(C7365,""fr"",""en"")"),"#VALUE!")</f>
        <v>#VALUE!</v>
      </c>
    </row>
    <row r="7366" ht="15.75" customHeight="1">
      <c r="A7366" s="1" t="s">
        <v>10530</v>
      </c>
      <c r="B7366" s="1" t="s">
        <v>16210</v>
      </c>
      <c r="C7366" s="1" t="s">
        <v>16211</v>
      </c>
      <c r="D7366" s="1" t="s">
        <v>16069</v>
      </c>
      <c r="E7366" s="1" t="s">
        <v>15442</v>
      </c>
      <c r="F7366" s="1" t="str">
        <f>IFERROR(__xludf.DUMMYFUNCTION("GOOGLETRANSLATE(C7366,""fr"",""en"")"),"#VALUE!")</f>
        <v>#VALUE!</v>
      </c>
    </row>
    <row r="7367" ht="15.75" customHeight="1">
      <c r="A7367" s="1" t="s">
        <v>10530</v>
      </c>
      <c r="B7367" s="1" t="s">
        <v>16212</v>
      </c>
      <c r="C7367" s="1" t="s">
        <v>16213</v>
      </c>
      <c r="D7367" s="1" t="s">
        <v>16069</v>
      </c>
      <c r="E7367" s="1" t="s">
        <v>15442</v>
      </c>
      <c r="F7367" s="1" t="str">
        <f>IFERROR(__xludf.DUMMYFUNCTION("GOOGLETRANSLATE(C7367,""fr"",""en"")"),"#VALUE!")</f>
        <v>#VALUE!</v>
      </c>
    </row>
    <row r="7368" ht="15.75" customHeight="1">
      <c r="A7368" s="1" t="s">
        <v>10530</v>
      </c>
      <c r="B7368" s="1" t="s">
        <v>16214</v>
      </c>
      <c r="C7368" s="1" t="s">
        <v>16215</v>
      </c>
      <c r="D7368" s="1" t="s">
        <v>16069</v>
      </c>
      <c r="E7368" s="1" t="s">
        <v>15442</v>
      </c>
      <c r="F7368" s="1" t="str">
        <f>IFERROR(__xludf.DUMMYFUNCTION("GOOGLETRANSLATE(C7368,""fr"",""en"")"),"#VALUE!")</f>
        <v>#VALUE!</v>
      </c>
    </row>
    <row r="7369" ht="15.75" customHeight="1">
      <c r="A7369" s="1" t="s">
        <v>8155</v>
      </c>
      <c r="B7369" s="1" t="s">
        <v>16216</v>
      </c>
      <c r="C7369" s="1" t="s">
        <v>16217</v>
      </c>
      <c r="D7369" s="1" t="s">
        <v>16069</v>
      </c>
      <c r="E7369" s="1" t="s">
        <v>15442</v>
      </c>
      <c r="F7369" s="1" t="str">
        <f>IFERROR(__xludf.DUMMYFUNCTION("GOOGLETRANSLATE(C7369,""fr"",""en"")"),"#VALUE!")</f>
        <v>#VALUE!</v>
      </c>
    </row>
    <row r="7370" ht="15.75" customHeight="1">
      <c r="A7370" s="1" t="s">
        <v>8155</v>
      </c>
      <c r="B7370" s="1" t="s">
        <v>16218</v>
      </c>
      <c r="C7370" s="1" t="s">
        <v>16219</v>
      </c>
      <c r="D7370" s="1" t="s">
        <v>16069</v>
      </c>
      <c r="E7370" s="1" t="s">
        <v>15442</v>
      </c>
      <c r="F7370" s="1" t="str">
        <f>IFERROR(__xludf.DUMMYFUNCTION("GOOGLETRANSLATE(C7370,""fr"",""en"")"),"#VALUE!")</f>
        <v>#VALUE!</v>
      </c>
    </row>
    <row r="7371" ht="15.75" customHeight="1">
      <c r="A7371" s="1" t="s">
        <v>8155</v>
      </c>
      <c r="B7371" s="1" t="s">
        <v>16220</v>
      </c>
      <c r="C7371" s="1" t="s">
        <v>16221</v>
      </c>
      <c r="D7371" s="1" t="s">
        <v>16069</v>
      </c>
      <c r="E7371" s="1" t="s">
        <v>15442</v>
      </c>
      <c r="F7371" s="1" t="str">
        <f>IFERROR(__xludf.DUMMYFUNCTION("GOOGLETRANSLATE(C7371,""fr"",""en"")"),"#VALUE!")</f>
        <v>#VALUE!</v>
      </c>
    </row>
    <row r="7372" ht="15.75" customHeight="1">
      <c r="A7372" s="1" t="s">
        <v>3081</v>
      </c>
      <c r="B7372" s="1" t="s">
        <v>16222</v>
      </c>
      <c r="C7372" s="1" t="s">
        <v>16223</v>
      </c>
      <c r="D7372" s="1" t="s">
        <v>16069</v>
      </c>
      <c r="E7372" s="1" t="s">
        <v>15442</v>
      </c>
      <c r="F7372" s="1" t="str">
        <f>IFERROR(__xludf.DUMMYFUNCTION("GOOGLETRANSLATE(C7372,""fr"",""en"")"),"#VALUE!")</f>
        <v>#VALUE!</v>
      </c>
    </row>
    <row r="7373" ht="15.75" customHeight="1">
      <c r="A7373" s="1" t="s">
        <v>3081</v>
      </c>
      <c r="B7373" s="1" t="s">
        <v>16224</v>
      </c>
      <c r="C7373" s="1" t="s">
        <v>16225</v>
      </c>
      <c r="D7373" s="1" t="s">
        <v>16069</v>
      </c>
      <c r="E7373" s="1" t="s">
        <v>15442</v>
      </c>
      <c r="F7373" s="1" t="str">
        <f>IFERROR(__xludf.DUMMYFUNCTION("GOOGLETRANSLATE(C7373,""fr"",""en"")"),"#VALUE!")</f>
        <v>#VALUE!</v>
      </c>
    </row>
    <row r="7374" ht="15.75" customHeight="1">
      <c r="A7374" s="1" t="s">
        <v>3081</v>
      </c>
      <c r="B7374" s="1" t="s">
        <v>16226</v>
      </c>
      <c r="C7374" s="1" t="s">
        <v>16227</v>
      </c>
      <c r="D7374" s="1" t="s">
        <v>16069</v>
      </c>
      <c r="E7374" s="1" t="s">
        <v>15442</v>
      </c>
      <c r="F7374" s="1" t="str">
        <f>IFERROR(__xludf.DUMMYFUNCTION("GOOGLETRANSLATE(C7374,""fr"",""en"")"),"#VALUE!")</f>
        <v>#VALUE!</v>
      </c>
    </row>
    <row r="7375" ht="15.75" customHeight="1">
      <c r="A7375" s="1" t="s">
        <v>3081</v>
      </c>
      <c r="B7375" s="1" t="s">
        <v>16228</v>
      </c>
      <c r="C7375" s="1" t="s">
        <v>16229</v>
      </c>
      <c r="D7375" s="1" t="s">
        <v>16069</v>
      </c>
      <c r="E7375" s="1" t="s">
        <v>15442</v>
      </c>
      <c r="F7375" s="1" t="str">
        <f>IFERROR(__xludf.DUMMYFUNCTION("GOOGLETRANSLATE(C7375,""fr"",""en"")"),"#VALUE!")</f>
        <v>#VALUE!</v>
      </c>
    </row>
    <row r="7376" ht="15.75" customHeight="1">
      <c r="A7376" s="1" t="s">
        <v>3081</v>
      </c>
      <c r="B7376" s="1" t="s">
        <v>16230</v>
      </c>
      <c r="C7376" s="1" t="s">
        <v>16231</v>
      </c>
      <c r="D7376" s="1" t="s">
        <v>16069</v>
      </c>
      <c r="E7376" s="1" t="s">
        <v>15442</v>
      </c>
      <c r="F7376" s="1" t="str">
        <f>IFERROR(__xludf.DUMMYFUNCTION("GOOGLETRANSLATE(C7376,""fr"",""en"")"),"#VALUE!")</f>
        <v>#VALUE!</v>
      </c>
    </row>
    <row r="7377" ht="15.75" customHeight="1">
      <c r="A7377" s="1" t="s">
        <v>10533</v>
      </c>
      <c r="B7377" s="1" t="s">
        <v>16232</v>
      </c>
      <c r="C7377" s="1" t="s">
        <v>16233</v>
      </c>
      <c r="D7377" s="1" t="s">
        <v>16069</v>
      </c>
      <c r="E7377" s="1" t="s">
        <v>15442</v>
      </c>
      <c r="F7377" s="1" t="str">
        <f>IFERROR(__xludf.DUMMYFUNCTION("GOOGLETRANSLATE(C7377,""fr"",""en"")"),"#VALUE!")</f>
        <v>#VALUE!</v>
      </c>
    </row>
    <row r="7378" ht="15.75" customHeight="1">
      <c r="A7378" s="1" t="s">
        <v>16234</v>
      </c>
      <c r="B7378" s="1" t="s">
        <v>16235</v>
      </c>
      <c r="C7378" s="1" t="s">
        <v>16236</v>
      </c>
      <c r="D7378" s="1" t="s">
        <v>16069</v>
      </c>
      <c r="E7378" s="1" t="s">
        <v>15442</v>
      </c>
      <c r="F7378" s="1" t="str">
        <f>IFERROR(__xludf.DUMMYFUNCTION("GOOGLETRANSLATE(C7378,""fr"",""en"")"),"#VALUE!")</f>
        <v>#VALUE!</v>
      </c>
    </row>
    <row r="7379" ht="15.75" customHeight="1">
      <c r="A7379" s="1" t="s">
        <v>12448</v>
      </c>
      <c r="B7379" s="1" t="s">
        <v>16237</v>
      </c>
      <c r="C7379" s="1" t="s">
        <v>16238</v>
      </c>
      <c r="D7379" s="1" t="s">
        <v>16069</v>
      </c>
      <c r="E7379" s="1" t="s">
        <v>15442</v>
      </c>
      <c r="F7379" s="1" t="str">
        <f>IFERROR(__xludf.DUMMYFUNCTION("GOOGLETRANSLATE(C7379,""fr"",""en"")"),"#VALUE!")</f>
        <v>#VALUE!</v>
      </c>
    </row>
    <row r="7380" ht="15.75" customHeight="1">
      <c r="A7380" s="1" t="s">
        <v>8170</v>
      </c>
      <c r="B7380" s="1" t="s">
        <v>16239</v>
      </c>
      <c r="C7380" s="1" t="s">
        <v>16240</v>
      </c>
      <c r="D7380" s="1" t="s">
        <v>16069</v>
      </c>
      <c r="E7380" s="1" t="s">
        <v>15442</v>
      </c>
      <c r="F7380" s="1" t="str">
        <f>IFERROR(__xludf.DUMMYFUNCTION("GOOGLETRANSLATE(C7380,""fr"",""en"")"),"#VALUE!")</f>
        <v>#VALUE!</v>
      </c>
    </row>
    <row r="7381" ht="15.75" customHeight="1">
      <c r="A7381" s="1" t="s">
        <v>3087</v>
      </c>
      <c r="B7381" s="1" t="s">
        <v>16241</v>
      </c>
      <c r="C7381" s="1" t="s">
        <v>16242</v>
      </c>
      <c r="D7381" s="1" t="s">
        <v>16069</v>
      </c>
      <c r="E7381" s="1" t="s">
        <v>15442</v>
      </c>
      <c r="F7381" s="1" t="str">
        <f>IFERROR(__xludf.DUMMYFUNCTION("GOOGLETRANSLATE(C7381,""fr"",""en"")"),"#VALUE!")</f>
        <v>#VALUE!</v>
      </c>
    </row>
    <row r="7382" ht="15.75" customHeight="1">
      <c r="A7382" s="1" t="s">
        <v>3087</v>
      </c>
      <c r="B7382" s="1" t="s">
        <v>16243</v>
      </c>
      <c r="C7382" s="1" t="s">
        <v>16244</v>
      </c>
      <c r="D7382" s="1" t="s">
        <v>16069</v>
      </c>
      <c r="E7382" s="1" t="s">
        <v>15442</v>
      </c>
      <c r="F7382" s="1" t="str">
        <f>IFERROR(__xludf.DUMMYFUNCTION("GOOGLETRANSLATE(C7382,""fr"",""en"")"),"#VALUE!")</f>
        <v>#VALUE!</v>
      </c>
    </row>
    <row r="7383" ht="15.75" customHeight="1">
      <c r="A7383" s="1" t="s">
        <v>10095</v>
      </c>
      <c r="B7383" s="1" t="s">
        <v>16245</v>
      </c>
      <c r="C7383" s="1" t="s">
        <v>16246</v>
      </c>
      <c r="D7383" s="1" t="s">
        <v>16069</v>
      </c>
      <c r="E7383" s="1" t="s">
        <v>15442</v>
      </c>
      <c r="F7383" s="1" t="str">
        <f>IFERROR(__xludf.DUMMYFUNCTION("GOOGLETRANSLATE(C7383,""fr"",""en"")"),"#VALUE!")</f>
        <v>#VALUE!</v>
      </c>
    </row>
    <row r="7384" ht="15.75" customHeight="1">
      <c r="A7384" s="1" t="s">
        <v>8175</v>
      </c>
      <c r="B7384" s="1" t="s">
        <v>16247</v>
      </c>
      <c r="C7384" s="1" t="s">
        <v>16248</v>
      </c>
      <c r="D7384" s="1" t="s">
        <v>16069</v>
      </c>
      <c r="E7384" s="1" t="s">
        <v>15442</v>
      </c>
      <c r="F7384" s="1" t="str">
        <f>IFERROR(__xludf.DUMMYFUNCTION("GOOGLETRANSLATE(C7384,""fr"",""en"")"),"#VALUE!")</f>
        <v>#VALUE!</v>
      </c>
    </row>
    <row r="7385" ht="15.75" customHeight="1">
      <c r="A7385" s="1" t="s">
        <v>8175</v>
      </c>
      <c r="B7385" s="1" t="s">
        <v>16249</v>
      </c>
      <c r="C7385" s="1" t="s">
        <v>16250</v>
      </c>
      <c r="D7385" s="1" t="s">
        <v>16069</v>
      </c>
      <c r="E7385" s="1" t="s">
        <v>15442</v>
      </c>
      <c r="F7385" s="1" t="str">
        <f>IFERROR(__xludf.DUMMYFUNCTION("GOOGLETRANSLATE(C7385,""fr"",""en"")"),"#VALUE!")</f>
        <v>#VALUE!</v>
      </c>
    </row>
    <row r="7386" ht="15.75" customHeight="1">
      <c r="A7386" s="1" t="s">
        <v>8178</v>
      </c>
      <c r="B7386" s="1" t="s">
        <v>16251</v>
      </c>
      <c r="C7386" s="1" t="s">
        <v>16252</v>
      </c>
      <c r="D7386" s="1" t="s">
        <v>16069</v>
      </c>
      <c r="E7386" s="1" t="s">
        <v>15442</v>
      </c>
      <c r="F7386" s="1" t="str">
        <f>IFERROR(__xludf.DUMMYFUNCTION("GOOGLETRANSLATE(C7386,""fr"",""en"")"),"#VALUE!")</f>
        <v>#VALUE!</v>
      </c>
    </row>
    <row r="7387" ht="15.75" customHeight="1">
      <c r="A7387" s="1" t="s">
        <v>8181</v>
      </c>
      <c r="B7387" s="1" t="s">
        <v>16253</v>
      </c>
      <c r="C7387" s="1" t="s">
        <v>16254</v>
      </c>
      <c r="D7387" s="1" t="s">
        <v>16069</v>
      </c>
      <c r="E7387" s="1" t="s">
        <v>15442</v>
      </c>
      <c r="F7387" s="1" t="str">
        <f>IFERROR(__xludf.DUMMYFUNCTION("GOOGLETRANSLATE(C7387,""fr"",""en"")"),"#VALUE!")</f>
        <v>#VALUE!</v>
      </c>
    </row>
    <row r="7388" ht="15.75" customHeight="1">
      <c r="A7388" s="1" t="s">
        <v>8181</v>
      </c>
      <c r="B7388" s="1" t="s">
        <v>16255</v>
      </c>
      <c r="C7388" s="1" t="s">
        <v>16256</v>
      </c>
      <c r="D7388" s="1" t="s">
        <v>16069</v>
      </c>
      <c r="E7388" s="1" t="s">
        <v>15442</v>
      </c>
      <c r="F7388" s="1" t="str">
        <f>IFERROR(__xludf.DUMMYFUNCTION("GOOGLETRANSLATE(C7388,""fr"",""en"")"),"#VALUE!")</f>
        <v>#VALUE!</v>
      </c>
    </row>
    <row r="7389" ht="15.75" customHeight="1">
      <c r="A7389" s="1" t="s">
        <v>3101</v>
      </c>
      <c r="B7389" s="1" t="s">
        <v>16257</v>
      </c>
      <c r="C7389" s="1" t="s">
        <v>16258</v>
      </c>
      <c r="D7389" s="1" t="s">
        <v>16069</v>
      </c>
      <c r="E7389" s="1" t="s">
        <v>15442</v>
      </c>
      <c r="F7389" s="1" t="str">
        <f>IFERROR(__xludf.DUMMYFUNCTION("GOOGLETRANSLATE(C7389,""fr"",""en"")"),"#VALUE!")</f>
        <v>#VALUE!</v>
      </c>
    </row>
    <row r="7390" ht="15.75" customHeight="1">
      <c r="A7390" s="1" t="s">
        <v>8189</v>
      </c>
      <c r="B7390" s="1" t="s">
        <v>16259</v>
      </c>
      <c r="C7390" s="1" t="s">
        <v>16260</v>
      </c>
      <c r="D7390" s="1" t="s">
        <v>16069</v>
      </c>
      <c r="E7390" s="1" t="s">
        <v>15442</v>
      </c>
      <c r="F7390" s="1" t="str">
        <f>IFERROR(__xludf.DUMMYFUNCTION("GOOGLETRANSLATE(C7390,""fr"",""en"")"),"#VALUE!")</f>
        <v>#VALUE!</v>
      </c>
    </row>
    <row r="7391" ht="15.75" customHeight="1">
      <c r="A7391" s="1" t="s">
        <v>8189</v>
      </c>
      <c r="B7391" s="1" t="s">
        <v>16261</v>
      </c>
      <c r="C7391" s="1" t="s">
        <v>16262</v>
      </c>
      <c r="D7391" s="1" t="s">
        <v>16069</v>
      </c>
      <c r="E7391" s="1" t="s">
        <v>15442</v>
      </c>
      <c r="F7391" s="1" t="str">
        <f>IFERROR(__xludf.DUMMYFUNCTION("GOOGLETRANSLATE(C7391,""fr"",""en"")"),"#VALUE!")</f>
        <v>#VALUE!</v>
      </c>
    </row>
    <row r="7392" ht="15.75" customHeight="1">
      <c r="A7392" s="1" t="s">
        <v>8189</v>
      </c>
      <c r="B7392" s="1" t="s">
        <v>16263</v>
      </c>
      <c r="C7392" s="1" t="s">
        <v>16264</v>
      </c>
      <c r="D7392" s="1" t="s">
        <v>16069</v>
      </c>
      <c r="E7392" s="1" t="s">
        <v>15442</v>
      </c>
      <c r="F7392" s="1" t="str">
        <f>IFERROR(__xludf.DUMMYFUNCTION("GOOGLETRANSLATE(C7392,""fr"",""en"")"),"#VALUE!")</f>
        <v>#VALUE!</v>
      </c>
    </row>
    <row r="7393" ht="15.75" customHeight="1">
      <c r="A7393" s="1" t="s">
        <v>3106</v>
      </c>
      <c r="B7393" s="1" t="s">
        <v>16265</v>
      </c>
      <c r="C7393" s="1" t="s">
        <v>16266</v>
      </c>
      <c r="D7393" s="1" t="s">
        <v>16069</v>
      </c>
      <c r="E7393" s="1" t="s">
        <v>15442</v>
      </c>
      <c r="F7393" s="1" t="str">
        <f>IFERROR(__xludf.DUMMYFUNCTION("GOOGLETRANSLATE(C7393,""fr"",""en"")"),"#VALUE!")</f>
        <v>#VALUE!</v>
      </c>
    </row>
    <row r="7394" ht="15.75" customHeight="1">
      <c r="A7394" s="1" t="s">
        <v>3116</v>
      </c>
      <c r="B7394" s="1" t="s">
        <v>16267</v>
      </c>
      <c r="C7394" s="1" t="s">
        <v>16268</v>
      </c>
      <c r="D7394" s="1" t="s">
        <v>16069</v>
      </c>
      <c r="E7394" s="1" t="s">
        <v>15442</v>
      </c>
      <c r="F7394" s="1" t="str">
        <f>IFERROR(__xludf.DUMMYFUNCTION("GOOGLETRANSLATE(C7394,""fr"",""en"")"),"#VALUE!")</f>
        <v>#VALUE!</v>
      </c>
    </row>
    <row r="7395" ht="15.75" customHeight="1">
      <c r="A7395" s="1" t="s">
        <v>3116</v>
      </c>
      <c r="B7395" s="1" t="s">
        <v>16269</v>
      </c>
      <c r="C7395" s="1" t="s">
        <v>16270</v>
      </c>
      <c r="D7395" s="1" t="s">
        <v>16069</v>
      </c>
      <c r="E7395" s="1" t="s">
        <v>15442</v>
      </c>
      <c r="F7395" s="1" t="str">
        <f>IFERROR(__xludf.DUMMYFUNCTION("GOOGLETRANSLATE(C7395,""fr"",""en"")"),"I have been at the M.G.P for 45 years and I have never had problems with for the moment and so far all this good.
Definitely the wait on the phone is a bit longe but the responses are correct.
")</f>
        <v>I have been at the M.G.P for 45 years and I have never had problems with for the moment and so far all this good.
Definitely the wait on the phone is a bit longe but the responses are correct.
</v>
      </c>
    </row>
    <row r="7396" ht="15.75" customHeight="1">
      <c r="A7396" s="1" t="s">
        <v>3116</v>
      </c>
      <c r="B7396" s="1" t="s">
        <v>16271</v>
      </c>
      <c r="C7396" s="1" t="s">
        <v>16272</v>
      </c>
      <c r="D7396" s="1" t="s">
        <v>16069</v>
      </c>
      <c r="E7396" s="1" t="s">
        <v>15442</v>
      </c>
      <c r="F7396" s="1" t="str">
        <f>IFERROR(__xludf.DUMMYFUNCTION("GOOGLETRANSLATE(C7396,""fr"",""en"")"),"#VALUE!")</f>
        <v>#VALUE!</v>
      </c>
    </row>
    <row r="7397" ht="15.75" customHeight="1">
      <c r="A7397" s="1" t="s">
        <v>3119</v>
      </c>
      <c r="B7397" s="1" t="s">
        <v>16273</v>
      </c>
      <c r="C7397" s="1" t="s">
        <v>16274</v>
      </c>
      <c r="D7397" s="1" t="s">
        <v>16069</v>
      </c>
      <c r="E7397" s="1" t="s">
        <v>15442</v>
      </c>
      <c r="F7397" s="1" t="str">
        <f>IFERROR(__xludf.DUMMYFUNCTION("GOOGLETRANSLATE(C7397,""fr"",""en"")"),"#VALUE!")</f>
        <v>#VALUE!</v>
      </c>
    </row>
    <row r="7398" ht="15.75" customHeight="1">
      <c r="A7398" s="1" t="s">
        <v>3119</v>
      </c>
      <c r="B7398" s="1" t="s">
        <v>16275</v>
      </c>
      <c r="C7398" s="1" t="s">
        <v>16276</v>
      </c>
      <c r="D7398" s="1" t="s">
        <v>16069</v>
      </c>
      <c r="E7398" s="1" t="s">
        <v>15442</v>
      </c>
      <c r="F7398" s="1" t="str">
        <f>IFERROR(__xludf.DUMMYFUNCTION("GOOGLETRANSLATE(C7398,""fr"",""en"")"),"#VALUE!")</f>
        <v>#VALUE!</v>
      </c>
    </row>
    <row r="7399" ht="15.75" customHeight="1">
      <c r="A7399" s="1" t="s">
        <v>3119</v>
      </c>
      <c r="B7399" s="1" t="s">
        <v>16277</v>
      </c>
      <c r="C7399" s="1" t="s">
        <v>16278</v>
      </c>
      <c r="D7399" s="1" t="s">
        <v>16069</v>
      </c>
      <c r="E7399" s="1" t="s">
        <v>15442</v>
      </c>
      <c r="F7399" s="1" t="str">
        <f>IFERROR(__xludf.DUMMYFUNCTION("GOOGLETRANSLATE(C7399,""fr"",""en"")"),"#VALUE!")</f>
        <v>#VALUE!</v>
      </c>
    </row>
    <row r="7400" ht="15.75" customHeight="1">
      <c r="A7400" s="1" t="s">
        <v>3119</v>
      </c>
      <c r="B7400" s="1" t="s">
        <v>16279</v>
      </c>
      <c r="C7400" s="1" t="s">
        <v>16280</v>
      </c>
      <c r="D7400" s="1" t="s">
        <v>16069</v>
      </c>
      <c r="E7400" s="1" t="s">
        <v>15442</v>
      </c>
      <c r="F7400" s="1" t="str">
        <f>IFERROR(__xludf.DUMMYFUNCTION("GOOGLETRANSLATE(C7400,""fr"",""en"")"),"#VALUE!")</f>
        <v>#VALUE!</v>
      </c>
    </row>
    <row r="7401" ht="15.75" customHeight="1">
      <c r="A7401" s="1" t="s">
        <v>3125</v>
      </c>
      <c r="B7401" s="1" t="s">
        <v>16281</v>
      </c>
      <c r="C7401" s="1" t="s">
        <v>16282</v>
      </c>
      <c r="D7401" s="1" t="s">
        <v>16069</v>
      </c>
      <c r="E7401" s="1" t="s">
        <v>15442</v>
      </c>
      <c r="F7401" s="1" t="str">
        <f>IFERROR(__xludf.DUMMYFUNCTION("GOOGLETRANSLATE(C7401,""fr"",""en"")"),"#VALUE!")</f>
        <v>#VALUE!</v>
      </c>
    </row>
    <row r="7402" ht="15.75" customHeight="1">
      <c r="A7402" s="1" t="s">
        <v>3128</v>
      </c>
      <c r="B7402" s="1" t="s">
        <v>16283</v>
      </c>
      <c r="C7402" s="1" t="s">
        <v>16284</v>
      </c>
      <c r="D7402" s="1" t="s">
        <v>16069</v>
      </c>
      <c r="E7402" s="1" t="s">
        <v>15442</v>
      </c>
      <c r="F7402" s="1" t="str">
        <f>IFERROR(__xludf.DUMMYFUNCTION("GOOGLETRANSLATE(C7402,""fr"",""en"")"),"#VALUE!")</f>
        <v>#VALUE!</v>
      </c>
    </row>
    <row r="7403" ht="15.75" customHeight="1">
      <c r="A7403" s="1" t="s">
        <v>11090</v>
      </c>
      <c r="B7403" s="1" t="s">
        <v>16285</v>
      </c>
      <c r="C7403" s="1" t="s">
        <v>16286</v>
      </c>
      <c r="D7403" s="1" t="s">
        <v>16069</v>
      </c>
      <c r="E7403" s="1" t="s">
        <v>15442</v>
      </c>
      <c r="F7403" s="1" t="str">
        <f>IFERROR(__xludf.DUMMYFUNCTION("GOOGLETRANSLATE(C7403,""fr"",""en"")"),"#VALUE!")</f>
        <v>#VALUE!</v>
      </c>
    </row>
    <row r="7404" ht="15.75" customHeight="1">
      <c r="A7404" s="1" t="s">
        <v>3136</v>
      </c>
      <c r="B7404" s="1" t="s">
        <v>16287</v>
      </c>
      <c r="C7404" s="1" t="s">
        <v>16288</v>
      </c>
      <c r="D7404" s="1" t="s">
        <v>16069</v>
      </c>
      <c r="E7404" s="1" t="s">
        <v>15442</v>
      </c>
      <c r="F7404" s="1" t="str">
        <f>IFERROR(__xludf.DUMMYFUNCTION("GOOGLETRANSLATE(C7404,""fr"",""en"")"),"#VALUE!")</f>
        <v>#VALUE!</v>
      </c>
    </row>
    <row r="7405" ht="15.75" customHeight="1">
      <c r="A7405" s="1" t="s">
        <v>11369</v>
      </c>
      <c r="B7405" s="1" t="s">
        <v>16289</v>
      </c>
      <c r="C7405" s="1" t="s">
        <v>16290</v>
      </c>
      <c r="D7405" s="1" t="s">
        <v>16069</v>
      </c>
      <c r="E7405" s="1" t="s">
        <v>15442</v>
      </c>
      <c r="F7405" s="1" t="str">
        <f>IFERROR(__xludf.DUMMYFUNCTION("GOOGLETRANSLATE(C7405,""fr"",""en"")"),"#VALUE!")</f>
        <v>#VALUE!</v>
      </c>
    </row>
    <row r="7406" ht="15.75" customHeight="1">
      <c r="A7406" s="1" t="s">
        <v>10556</v>
      </c>
      <c r="B7406" s="1" t="s">
        <v>16291</v>
      </c>
      <c r="C7406" s="1" t="s">
        <v>16292</v>
      </c>
      <c r="D7406" s="1" t="s">
        <v>16069</v>
      </c>
      <c r="E7406" s="1" t="s">
        <v>15442</v>
      </c>
      <c r="F7406" s="1" t="str">
        <f>IFERROR(__xludf.DUMMYFUNCTION("GOOGLETRANSLATE(C7406,""fr"",""en"")"),"#VALUE!")</f>
        <v>#VALUE!</v>
      </c>
    </row>
    <row r="7407" ht="15.75" customHeight="1">
      <c r="A7407" s="1" t="s">
        <v>15631</v>
      </c>
      <c r="B7407" s="1" t="s">
        <v>16094</v>
      </c>
      <c r="C7407" s="1" t="s">
        <v>16293</v>
      </c>
      <c r="D7407" s="1" t="s">
        <v>16069</v>
      </c>
      <c r="E7407" s="1" t="s">
        <v>15442</v>
      </c>
      <c r="F7407" s="1" t="str">
        <f>IFERROR(__xludf.DUMMYFUNCTION("GOOGLETRANSLATE(C7407,""fr"",""en"")"),"#VALUE!")</f>
        <v>#VALUE!</v>
      </c>
    </row>
    <row r="7408" ht="15.75" customHeight="1">
      <c r="A7408" s="1" t="s">
        <v>3156</v>
      </c>
      <c r="B7408" s="1" t="s">
        <v>16294</v>
      </c>
      <c r="C7408" s="1" t="s">
        <v>16295</v>
      </c>
      <c r="D7408" s="1" t="s">
        <v>16069</v>
      </c>
      <c r="E7408" s="1" t="s">
        <v>15442</v>
      </c>
      <c r="F7408" s="1" t="str">
        <f>IFERROR(__xludf.DUMMYFUNCTION("GOOGLETRANSLATE(C7408,""fr"",""en"")"),"#VALUE!")</f>
        <v>#VALUE!</v>
      </c>
    </row>
    <row r="7409" ht="15.75" customHeight="1">
      <c r="A7409" s="1" t="s">
        <v>16296</v>
      </c>
      <c r="B7409" s="1" t="s">
        <v>16297</v>
      </c>
      <c r="C7409" s="1" t="s">
        <v>16298</v>
      </c>
      <c r="D7409" s="1" t="s">
        <v>16069</v>
      </c>
      <c r="E7409" s="1" t="s">
        <v>15442</v>
      </c>
      <c r="F7409" s="1" t="str">
        <f>IFERROR(__xludf.DUMMYFUNCTION("GOOGLETRANSLATE(C7409,""fr"",""en"")"),"#VALUE!")</f>
        <v>#VALUE!</v>
      </c>
    </row>
    <row r="7410" ht="15.75" customHeight="1">
      <c r="A7410" s="1" t="s">
        <v>3189</v>
      </c>
      <c r="B7410" s="1" t="s">
        <v>16299</v>
      </c>
      <c r="C7410" s="1" t="s">
        <v>16300</v>
      </c>
      <c r="D7410" s="1" t="s">
        <v>16069</v>
      </c>
      <c r="E7410" s="1" t="s">
        <v>15442</v>
      </c>
      <c r="F7410" s="1" t="str">
        <f>IFERROR(__xludf.DUMMYFUNCTION("GOOGLETRANSLATE(C7410,""fr"",""en"")"),"#VALUE!")</f>
        <v>#VALUE!</v>
      </c>
    </row>
    <row r="7411" ht="15.75" customHeight="1">
      <c r="A7411" s="1" t="s">
        <v>3189</v>
      </c>
      <c r="B7411" s="1" t="s">
        <v>16301</v>
      </c>
      <c r="C7411" s="1" t="s">
        <v>16302</v>
      </c>
      <c r="D7411" s="1" t="s">
        <v>16069</v>
      </c>
      <c r="E7411" s="1" t="s">
        <v>15442</v>
      </c>
      <c r="F7411" s="1" t="str">
        <f>IFERROR(__xludf.DUMMYFUNCTION("GOOGLETRANSLATE(C7411,""fr"",""en"")"),"#VALUE!")</f>
        <v>#VALUE!</v>
      </c>
    </row>
    <row r="7412" ht="15.75" customHeight="1">
      <c r="A7412" s="1" t="s">
        <v>3201</v>
      </c>
      <c r="B7412" s="1" t="s">
        <v>16303</v>
      </c>
      <c r="C7412" s="1" t="s">
        <v>16304</v>
      </c>
      <c r="D7412" s="1" t="s">
        <v>16069</v>
      </c>
      <c r="E7412" s="1" t="s">
        <v>15442</v>
      </c>
      <c r="F7412" s="1" t="str">
        <f>IFERROR(__xludf.DUMMYFUNCTION("GOOGLETRANSLATE(C7412,""fr"",""en"")"),"#VALUE!")</f>
        <v>#VALUE!</v>
      </c>
    </row>
    <row r="7413" ht="15.75" customHeight="1">
      <c r="A7413" s="1" t="s">
        <v>3201</v>
      </c>
      <c r="B7413" s="1" t="s">
        <v>16305</v>
      </c>
      <c r="C7413" s="1" t="s">
        <v>16306</v>
      </c>
      <c r="D7413" s="1" t="s">
        <v>16069</v>
      </c>
      <c r="E7413" s="1" t="s">
        <v>15442</v>
      </c>
      <c r="F7413" s="1" t="str">
        <f>IFERROR(__xludf.DUMMYFUNCTION("GOOGLETRANSLATE(C7413,""fr"",""en"")"),"#VALUE!")</f>
        <v>#VALUE!</v>
      </c>
    </row>
    <row r="7414" ht="15.75" customHeight="1">
      <c r="A7414" s="1" t="s">
        <v>3231</v>
      </c>
      <c r="B7414" s="1" t="s">
        <v>16307</v>
      </c>
      <c r="C7414" s="1" t="s">
        <v>16308</v>
      </c>
      <c r="D7414" s="1" t="s">
        <v>16069</v>
      </c>
      <c r="E7414" s="1" t="s">
        <v>15442</v>
      </c>
      <c r="F7414" s="1" t="str">
        <f>IFERROR(__xludf.DUMMYFUNCTION("GOOGLETRANSLATE(C7414,""fr"",""en"")"),"#VALUE!")</f>
        <v>#VALUE!</v>
      </c>
    </row>
    <row r="7415" ht="15.75" customHeight="1">
      <c r="A7415" s="1" t="s">
        <v>12502</v>
      </c>
      <c r="B7415" s="1" t="s">
        <v>16309</v>
      </c>
      <c r="C7415" s="1" t="s">
        <v>16310</v>
      </c>
      <c r="D7415" s="1" t="s">
        <v>16069</v>
      </c>
      <c r="E7415" s="1" t="s">
        <v>15442</v>
      </c>
      <c r="F7415" s="1" t="str">
        <f>IFERROR(__xludf.DUMMYFUNCTION("GOOGLETRANSLATE(C7415,""fr"",""en"")"),"Excellent mutual, very friendly and serious, professional listening staff.
Always a pleasure to contact you.
It is a mutual insurance company that I recommended to many colleagues working in the national police for the needs adapted to each of us.
Cordial"&amp;"ly")</f>
        <v>Excellent mutual, very friendly and serious, professional listening staff.
Always a pleasure to contact you.
It is a mutual insurance company that I recommended to many colleagues working in the national police for the needs adapted to each of us.
Cordially</v>
      </c>
    </row>
    <row r="7416" ht="15.75" customHeight="1">
      <c r="A7416" s="1" t="s">
        <v>8316</v>
      </c>
      <c r="B7416" s="1" t="s">
        <v>16311</v>
      </c>
      <c r="C7416" s="1" t="s">
        <v>16312</v>
      </c>
      <c r="D7416" s="1" t="s">
        <v>16069</v>
      </c>
      <c r="E7416" s="1" t="s">
        <v>15442</v>
      </c>
      <c r="F7416" s="1" t="str">
        <f>IFERROR(__xludf.DUMMYFUNCTION("GOOGLETRANSLATE(C7416,""fr"",""en"")"),"#VALUE!")</f>
        <v>#VALUE!</v>
      </c>
    </row>
    <row r="7417" ht="15.75" customHeight="1">
      <c r="A7417" s="1" t="s">
        <v>12509</v>
      </c>
      <c r="B7417" s="1" t="s">
        <v>16313</v>
      </c>
      <c r="C7417" s="1" t="s">
        <v>16314</v>
      </c>
      <c r="D7417" s="1" t="s">
        <v>16069</v>
      </c>
      <c r="E7417" s="1" t="s">
        <v>15442</v>
      </c>
      <c r="F7417" s="1" t="str">
        <f>IFERROR(__xludf.DUMMYFUNCTION("GOOGLETRANSLATE(C7417,""fr"",""en"")"),"#VALUE!")</f>
        <v>#VALUE!</v>
      </c>
    </row>
    <row r="7418" ht="15.75" customHeight="1">
      <c r="A7418" s="1" t="s">
        <v>12509</v>
      </c>
      <c r="B7418" s="1" t="s">
        <v>16315</v>
      </c>
      <c r="C7418" s="1" t="s">
        <v>16316</v>
      </c>
      <c r="D7418" s="1" t="s">
        <v>16069</v>
      </c>
      <c r="E7418" s="1" t="s">
        <v>15442</v>
      </c>
      <c r="F7418" s="1" t="str">
        <f>IFERROR(__xludf.DUMMYFUNCTION("GOOGLETRANSLATE(C7418,""fr"",""en"")"),"#VALUE!")</f>
        <v>#VALUE!</v>
      </c>
    </row>
    <row r="7419" ht="15.75" customHeight="1">
      <c r="A7419" s="1" t="s">
        <v>10844</v>
      </c>
      <c r="B7419" s="1" t="s">
        <v>16317</v>
      </c>
      <c r="C7419" s="1" t="s">
        <v>16318</v>
      </c>
      <c r="D7419" s="1" t="s">
        <v>16069</v>
      </c>
      <c r="E7419" s="1" t="s">
        <v>15442</v>
      </c>
      <c r="F7419" s="1" t="str">
        <f>IFERROR(__xludf.DUMMYFUNCTION("GOOGLETRANSLATE(C7419,""fr"",""en"")"),"#VALUE!")</f>
        <v>#VALUE!</v>
      </c>
    </row>
    <row r="7420" ht="15.75" customHeight="1">
      <c r="A7420" s="1" t="s">
        <v>10143</v>
      </c>
      <c r="B7420" s="1" t="s">
        <v>16319</v>
      </c>
      <c r="C7420" s="1" t="s">
        <v>16320</v>
      </c>
      <c r="D7420" s="1" t="s">
        <v>16069</v>
      </c>
      <c r="E7420" s="1" t="s">
        <v>15442</v>
      </c>
      <c r="F7420" s="1" t="str">
        <f>IFERROR(__xludf.DUMMYFUNCTION("GOOGLETRANSLATE(C7420,""fr"",""en"")"),"#VALUE!")</f>
        <v>#VALUE!</v>
      </c>
    </row>
    <row r="7421" ht="15.75" customHeight="1">
      <c r="A7421" s="1" t="s">
        <v>3234</v>
      </c>
      <c r="B7421" s="1" t="s">
        <v>16321</v>
      </c>
      <c r="C7421" s="1" t="s">
        <v>16322</v>
      </c>
      <c r="D7421" s="1" t="s">
        <v>16069</v>
      </c>
      <c r="E7421" s="1" t="s">
        <v>15442</v>
      </c>
      <c r="F7421" s="1" t="str">
        <f>IFERROR(__xludf.DUMMYFUNCTION("GOOGLETRANSLATE(C7421,""fr"",""en"")"),"#VALUE!")</f>
        <v>#VALUE!</v>
      </c>
    </row>
    <row r="7422" ht="15.75" customHeight="1">
      <c r="A7422" s="1" t="s">
        <v>3239</v>
      </c>
      <c r="B7422" s="1" t="s">
        <v>16323</v>
      </c>
      <c r="C7422" s="1" t="s">
        <v>16324</v>
      </c>
      <c r="D7422" s="1" t="s">
        <v>16069</v>
      </c>
      <c r="E7422" s="1" t="s">
        <v>15442</v>
      </c>
      <c r="F7422" s="1" t="str">
        <f>IFERROR(__xludf.DUMMYFUNCTION("GOOGLETRANSLATE(C7422,""fr"",""en"")"),"#VALUE!")</f>
        <v>#VALUE!</v>
      </c>
    </row>
    <row r="7423" ht="15.75" customHeight="1">
      <c r="A7423" s="1" t="s">
        <v>12978</v>
      </c>
      <c r="B7423" s="1" t="s">
        <v>16325</v>
      </c>
      <c r="C7423" s="1" t="s">
        <v>16326</v>
      </c>
      <c r="D7423" s="1" t="s">
        <v>16069</v>
      </c>
      <c r="E7423" s="1" t="s">
        <v>15442</v>
      </c>
      <c r="F7423" s="1" t="str">
        <f>IFERROR(__xludf.DUMMYFUNCTION("GOOGLETRANSLATE(C7423,""fr"",""en"")"),"#VALUE!")</f>
        <v>#VALUE!</v>
      </c>
    </row>
    <row r="7424" ht="15.75" customHeight="1">
      <c r="A7424" s="1" t="s">
        <v>3268</v>
      </c>
      <c r="B7424" s="1" t="s">
        <v>16327</v>
      </c>
      <c r="C7424" s="1" t="s">
        <v>16328</v>
      </c>
      <c r="D7424" s="1" t="s">
        <v>16069</v>
      </c>
      <c r="E7424" s="1" t="s">
        <v>15442</v>
      </c>
      <c r="F7424" s="1" t="str">
        <f>IFERROR(__xludf.DUMMYFUNCTION("GOOGLETRANSLATE(C7424,""fr"",""en"")"),"#VALUE!")</f>
        <v>#VALUE!</v>
      </c>
    </row>
    <row r="7425" ht="15.75" customHeight="1">
      <c r="A7425" s="1" t="s">
        <v>16329</v>
      </c>
      <c r="B7425" s="1" t="s">
        <v>16330</v>
      </c>
      <c r="C7425" s="1" t="s">
        <v>16331</v>
      </c>
      <c r="D7425" s="1" t="s">
        <v>16069</v>
      </c>
      <c r="E7425" s="1" t="s">
        <v>15442</v>
      </c>
      <c r="F7425" s="1" t="str">
        <f>IFERROR(__xludf.DUMMYFUNCTION("GOOGLETRANSLATE(C7425,""fr"",""en"")"),"#VALUE!")</f>
        <v>#VALUE!</v>
      </c>
    </row>
    <row r="7426" ht="15.75" customHeight="1">
      <c r="A7426" s="1" t="s">
        <v>10871</v>
      </c>
      <c r="B7426" s="1" t="s">
        <v>16332</v>
      </c>
      <c r="C7426" s="1" t="s">
        <v>16333</v>
      </c>
      <c r="D7426" s="1" t="s">
        <v>16069</v>
      </c>
      <c r="E7426" s="1" t="s">
        <v>15442</v>
      </c>
      <c r="F7426" s="1" t="str">
        <f>IFERROR(__xludf.DUMMYFUNCTION("GOOGLETRANSLATE(C7426,""fr"",""en"")"),"#VALUE!")</f>
        <v>#VALUE!</v>
      </c>
    </row>
    <row r="7427" ht="15.75" customHeight="1">
      <c r="A7427" s="1" t="s">
        <v>10874</v>
      </c>
      <c r="B7427" s="1" t="s">
        <v>16334</v>
      </c>
      <c r="C7427" s="1" t="s">
        <v>16335</v>
      </c>
      <c r="D7427" s="1" t="s">
        <v>16069</v>
      </c>
      <c r="E7427" s="1" t="s">
        <v>15442</v>
      </c>
      <c r="F7427" s="1" t="str">
        <f>IFERROR(__xludf.DUMMYFUNCTION("GOOGLETRANSLATE(C7427,""fr"",""en"")"),"#VALUE!")</f>
        <v>#VALUE!</v>
      </c>
    </row>
    <row r="7428" ht="15.75" customHeight="1">
      <c r="A7428" s="1" t="s">
        <v>3344</v>
      </c>
      <c r="B7428" s="1" t="s">
        <v>16336</v>
      </c>
      <c r="C7428" s="1" t="s">
        <v>16337</v>
      </c>
      <c r="D7428" s="1" t="s">
        <v>16069</v>
      </c>
      <c r="E7428" s="1" t="s">
        <v>15442</v>
      </c>
      <c r="F7428" s="1" t="str">
        <f>IFERROR(__xludf.DUMMYFUNCTION("GOOGLETRANSLATE(C7428,""fr"",""en"")"),"#VALUE!")</f>
        <v>#VALUE!</v>
      </c>
    </row>
    <row r="7429" ht="15.75" customHeight="1">
      <c r="A7429" s="1" t="s">
        <v>8716</v>
      </c>
      <c r="B7429" s="1" t="s">
        <v>16338</v>
      </c>
      <c r="C7429" s="1" t="s">
        <v>16339</v>
      </c>
      <c r="D7429" s="1" t="s">
        <v>16069</v>
      </c>
      <c r="E7429" s="1" t="s">
        <v>15442</v>
      </c>
      <c r="F7429" s="1" t="str">
        <f>IFERROR(__xludf.DUMMYFUNCTION("GOOGLETRANSLATE(C7429,""fr"",""en"")"),"#VALUE!")</f>
        <v>#VALUE!</v>
      </c>
    </row>
    <row r="7430" ht="15.75" customHeight="1">
      <c r="A7430" s="1" t="s">
        <v>10886</v>
      </c>
      <c r="B7430" s="1" t="s">
        <v>16340</v>
      </c>
      <c r="C7430" s="1" t="s">
        <v>16341</v>
      </c>
      <c r="D7430" s="1" t="s">
        <v>16069</v>
      </c>
      <c r="E7430" s="1" t="s">
        <v>15442</v>
      </c>
      <c r="F7430" s="1" t="str">
        <f>IFERROR(__xludf.DUMMYFUNCTION("GOOGLETRANSLATE(C7430,""fr"",""en"")"),"#VALUE!")</f>
        <v>#VALUE!</v>
      </c>
    </row>
    <row r="7431" ht="15.75" customHeight="1">
      <c r="A7431" s="1" t="s">
        <v>8722</v>
      </c>
      <c r="B7431" s="1" t="s">
        <v>16342</v>
      </c>
      <c r="C7431" s="1" t="s">
        <v>16343</v>
      </c>
      <c r="D7431" s="1" t="s">
        <v>16069</v>
      </c>
      <c r="E7431" s="1" t="s">
        <v>15442</v>
      </c>
      <c r="F7431" s="1" t="str">
        <f>IFERROR(__xludf.DUMMYFUNCTION("GOOGLETRANSLATE(C7431,""fr"",""en"")"),"#VALUE!")</f>
        <v>#VALUE!</v>
      </c>
    </row>
    <row r="7432" ht="15.75" customHeight="1">
      <c r="A7432" s="1" t="s">
        <v>16344</v>
      </c>
      <c r="B7432" s="1" t="s">
        <v>16345</v>
      </c>
      <c r="C7432" s="1" t="s">
        <v>16346</v>
      </c>
      <c r="D7432" s="1" t="s">
        <v>16069</v>
      </c>
      <c r="E7432" s="1" t="s">
        <v>15442</v>
      </c>
      <c r="F7432" s="1" t="str">
        <f>IFERROR(__xludf.DUMMYFUNCTION("GOOGLETRANSLATE(C7432,""fr"",""en"")"),"#VALUE!")</f>
        <v>#VALUE!</v>
      </c>
    </row>
    <row r="7433" ht="15.75" customHeight="1">
      <c r="A7433" s="1" t="s">
        <v>15109</v>
      </c>
      <c r="B7433" s="1" t="s">
        <v>16347</v>
      </c>
      <c r="C7433" s="1" t="s">
        <v>16348</v>
      </c>
      <c r="D7433" s="1" t="s">
        <v>16069</v>
      </c>
      <c r="E7433" s="1" t="s">
        <v>15442</v>
      </c>
      <c r="F7433" s="1" t="str">
        <f>IFERROR(__xludf.DUMMYFUNCTION("GOOGLETRANSLATE(C7433,""fr"",""en"")"),"#VALUE!")</f>
        <v>#VALUE!</v>
      </c>
    </row>
    <row r="7434" ht="15.75" customHeight="1">
      <c r="A7434" s="1" t="s">
        <v>3361</v>
      </c>
      <c r="B7434" s="1" t="s">
        <v>16349</v>
      </c>
      <c r="C7434" s="1" t="s">
        <v>16350</v>
      </c>
      <c r="D7434" s="1" t="s">
        <v>16069</v>
      </c>
      <c r="E7434" s="1" t="s">
        <v>15442</v>
      </c>
      <c r="F7434" s="1" t="str">
        <f>IFERROR(__xludf.DUMMYFUNCTION("GOOGLETRANSLATE(C7434,""fr"",""en"")"),"#VALUE!")</f>
        <v>#VALUE!</v>
      </c>
    </row>
    <row r="7435" ht="15.75" customHeight="1">
      <c r="A7435" s="1" t="s">
        <v>16351</v>
      </c>
      <c r="B7435" s="1" t="s">
        <v>16352</v>
      </c>
      <c r="C7435" s="1" t="s">
        <v>16353</v>
      </c>
      <c r="D7435" s="1" t="s">
        <v>16069</v>
      </c>
      <c r="E7435" s="1" t="s">
        <v>15442</v>
      </c>
      <c r="F7435" s="1" t="str">
        <f>IFERROR(__xludf.DUMMYFUNCTION("GOOGLETRANSLATE(C7435,""fr"",""en"")"),"#VALUE!")</f>
        <v>#VALUE!</v>
      </c>
    </row>
    <row r="7436" ht="15.75" customHeight="1">
      <c r="A7436" s="1" t="s">
        <v>13276</v>
      </c>
      <c r="B7436" s="1" t="s">
        <v>16354</v>
      </c>
      <c r="C7436" s="1" t="s">
        <v>16355</v>
      </c>
      <c r="D7436" s="1" t="s">
        <v>16069</v>
      </c>
      <c r="E7436" s="1" t="s">
        <v>15442</v>
      </c>
      <c r="F7436" s="1" t="str">
        <f>IFERROR(__xludf.DUMMYFUNCTION("GOOGLETRANSLATE(C7436,""fr"",""en"")"),"#VALUE!")</f>
        <v>#VALUE!</v>
      </c>
    </row>
    <row r="7437" ht="15.75" customHeight="1">
      <c r="A7437" s="1" t="s">
        <v>16356</v>
      </c>
      <c r="B7437" s="1" t="s">
        <v>16357</v>
      </c>
      <c r="C7437" s="1" t="s">
        <v>16358</v>
      </c>
      <c r="D7437" s="1" t="s">
        <v>16069</v>
      </c>
      <c r="E7437" s="1" t="s">
        <v>15442</v>
      </c>
      <c r="F7437" s="1" t="str">
        <f>IFERROR(__xludf.DUMMYFUNCTION("GOOGLETRANSLATE(C7437,""fr"",""en"")"),"#VALUE!")</f>
        <v>#VALUE!</v>
      </c>
    </row>
    <row r="7438" ht="15.75" customHeight="1">
      <c r="A7438" s="1" t="s">
        <v>3409</v>
      </c>
      <c r="B7438" s="1" t="s">
        <v>16359</v>
      </c>
      <c r="C7438" s="1" t="s">
        <v>16360</v>
      </c>
      <c r="D7438" s="1" t="s">
        <v>16069</v>
      </c>
      <c r="E7438" s="1" t="s">
        <v>15442</v>
      </c>
      <c r="F7438" s="1" t="str">
        <f>IFERROR(__xludf.DUMMYFUNCTION("GOOGLETRANSLATE(C7438,""fr"",""en"")"),"#VALUE!")</f>
        <v>#VALUE!</v>
      </c>
    </row>
    <row r="7439" ht="15.75" customHeight="1">
      <c r="A7439" s="1" t="s">
        <v>8769</v>
      </c>
      <c r="B7439" s="1" t="s">
        <v>16361</v>
      </c>
      <c r="C7439" s="1" t="s">
        <v>16362</v>
      </c>
      <c r="D7439" s="1" t="s">
        <v>16069</v>
      </c>
      <c r="E7439" s="1" t="s">
        <v>15442</v>
      </c>
      <c r="F7439" s="1" t="str">
        <f>IFERROR(__xludf.DUMMYFUNCTION("GOOGLETRANSLATE(C7439,""fr"",""en"")"),"#VALUE!")</f>
        <v>#VALUE!</v>
      </c>
    </row>
    <row r="7440" ht="15.75" customHeight="1">
      <c r="A7440" s="1" t="s">
        <v>13283</v>
      </c>
      <c r="B7440" s="1" t="s">
        <v>16363</v>
      </c>
      <c r="C7440" s="1" t="s">
        <v>16364</v>
      </c>
      <c r="D7440" s="1" t="s">
        <v>16069</v>
      </c>
      <c r="E7440" s="1" t="s">
        <v>15442</v>
      </c>
      <c r="F7440" s="1" t="str">
        <f>IFERROR(__xludf.DUMMYFUNCTION("GOOGLETRANSLATE(C7440,""fr"",""en"")"),"#VALUE!")</f>
        <v>#VALUE!</v>
      </c>
    </row>
    <row r="7441" ht="15.75" customHeight="1">
      <c r="A7441" s="1" t="s">
        <v>15795</v>
      </c>
      <c r="B7441" s="1" t="s">
        <v>16365</v>
      </c>
      <c r="C7441" s="1" t="s">
        <v>16366</v>
      </c>
      <c r="D7441" s="1" t="s">
        <v>16069</v>
      </c>
      <c r="E7441" s="1" t="s">
        <v>15442</v>
      </c>
      <c r="F7441" s="1" t="str">
        <f>IFERROR(__xludf.DUMMYFUNCTION("GOOGLETRANSLATE(C7441,""fr"",""en"")"),"#VALUE!")</f>
        <v>#VALUE!</v>
      </c>
    </row>
    <row r="7442" ht="15.75" customHeight="1">
      <c r="A7442" s="1" t="s">
        <v>3622</v>
      </c>
      <c r="B7442" s="1" t="s">
        <v>16367</v>
      </c>
      <c r="C7442" s="1" t="s">
        <v>16368</v>
      </c>
      <c r="D7442" s="1" t="s">
        <v>16069</v>
      </c>
      <c r="E7442" s="1" t="s">
        <v>15442</v>
      </c>
      <c r="F7442" s="1" t="str">
        <f>IFERROR(__xludf.DUMMYFUNCTION("GOOGLETRANSLATE(C7442,""fr"",""en"")"),"#VALUE!")</f>
        <v>#VALUE!</v>
      </c>
    </row>
    <row r="7443" ht="15.75" customHeight="1">
      <c r="A7443" s="1" t="s">
        <v>8918</v>
      </c>
      <c r="B7443" s="1" t="s">
        <v>16369</v>
      </c>
      <c r="C7443" s="1" t="s">
        <v>16370</v>
      </c>
      <c r="D7443" s="1" t="s">
        <v>16069</v>
      </c>
      <c r="E7443" s="1" t="s">
        <v>15442</v>
      </c>
      <c r="F7443" s="1" t="str">
        <f>IFERROR(__xludf.DUMMYFUNCTION("GOOGLETRANSLATE(C7443,""fr"",""en"")"),"#VALUE!")</f>
        <v>#VALUE!</v>
      </c>
    </row>
    <row r="7444" ht="15.75" customHeight="1">
      <c r="A7444" s="1" t="s">
        <v>16371</v>
      </c>
      <c r="B7444" s="1" t="s">
        <v>16372</v>
      </c>
      <c r="C7444" s="1" t="s">
        <v>16373</v>
      </c>
      <c r="D7444" s="1" t="s">
        <v>16069</v>
      </c>
      <c r="E7444" s="1" t="s">
        <v>15442</v>
      </c>
      <c r="F7444" s="1" t="str">
        <f>IFERROR(__xludf.DUMMYFUNCTION("GOOGLETRANSLATE(C7444,""fr"",""en"")"),"#VALUE!")</f>
        <v>#VALUE!</v>
      </c>
    </row>
    <row r="7445" ht="15.75" customHeight="1">
      <c r="A7445" s="1" t="s">
        <v>12238</v>
      </c>
      <c r="B7445" s="1" t="s">
        <v>16374</v>
      </c>
      <c r="C7445" s="1" t="s">
        <v>16375</v>
      </c>
      <c r="D7445" s="1" t="s">
        <v>16069</v>
      </c>
      <c r="E7445" s="1" t="s">
        <v>15442</v>
      </c>
      <c r="F7445" s="1" t="str">
        <f>IFERROR(__xludf.DUMMYFUNCTION("GOOGLETRANSLATE(C7445,""fr"",""en"")"),"More than decree!
Childbirth on July 1, I sent the receipt in advance and situation bulletin because I put forward the costs of the room (200 euros), I received two letters from two different people (they are so well coordinated at the MGP that for a lett"&amp;"er sent: 2 people manage it and then we are surprised by the slowness of file processing ...) telling me that I must send them the acts carried out, the amount and the reimbursement rate to be taken ! Except that it is a mutual and not social security ser"&amp;"vice! And the MGP insists heavily to have that! Maternity has never seen this and has nothing else to give in papers since it has given the necessary.
I was counted fees for fixed participation and retained from my 6th month of pregnancy and makes a recov"&amp;"ery for some after (Illegal, confirmed by other mutual and lawyer!), And so on!
Legal recourse in progress with the Creteil TGI!")</f>
        <v>More than decree!
Childbirth on July 1, I sent the receipt in advance and situation bulletin because I put forward the costs of the room (200 euros), I received two letters from two different people (they are so well coordinated at the MGP that for a letter sent: 2 people manage it and then we are surprised by the slowness of file processing ...) telling me that I must send them the acts carried out, the amount and the reimbursement rate to be taken ! Except that it is a mutual and not social security service! And the MGP insists heavily to have that! Maternity has never seen this and has nothing else to give in papers since it has given the necessary.
I was counted fees for fixed participation and retained from my 6th month of pregnancy and makes a recovery for some after (Illegal, confirmed by other mutual and lawyer!), And so on!
Legal recourse in progress with the Creteil TGI!</v>
      </c>
    </row>
    <row r="7446" ht="15.75" customHeight="1">
      <c r="A7446" s="1" t="s">
        <v>11948</v>
      </c>
      <c r="B7446" s="1" t="s">
        <v>16376</v>
      </c>
      <c r="C7446" s="1" t="s">
        <v>16377</v>
      </c>
      <c r="D7446" s="1" t="s">
        <v>16069</v>
      </c>
      <c r="E7446" s="1" t="s">
        <v>15442</v>
      </c>
      <c r="F7446" s="1" t="str">
        <f>IFERROR(__xludf.DUMMYFUNCTION("GOOGLETRANSLATE(C7446,""fr"",""en"")"),"#VALUE!")</f>
        <v>#VALUE!</v>
      </c>
    </row>
    <row r="7447" ht="15.75" customHeight="1">
      <c r="A7447" s="1" t="s">
        <v>16378</v>
      </c>
      <c r="B7447" s="1" t="s">
        <v>16379</v>
      </c>
      <c r="C7447" s="1" t="s">
        <v>16380</v>
      </c>
      <c r="D7447" s="1" t="s">
        <v>16069</v>
      </c>
      <c r="E7447" s="1" t="s">
        <v>15442</v>
      </c>
      <c r="F7447" s="1" t="str">
        <f>IFERROR(__xludf.DUMMYFUNCTION("GOOGLETRANSLATE(C7447,""fr"",""en"")"),"#VALUE!")</f>
        <v>#VALUE!</v>
      </c>
    </row>
    <row r="7448" ht="15.75" customHeight="1">
      <c r="A7448" s="1" t="s">
        <v>12726</v>
      </c>
      <c r="B7448" s="1" t="s">
        <v>16381</v>
      </c>
      <c r="C7448" s="1" t="s">
        <v>16382</v>
      </c>
      <c r="D7448" s="1" t="s">
        <v>16069</v>
      </c>
      <c r="E7448" s="1" t="s">
        <v>15442</v>
      </c>
      <c r="F7448" s="1" t="str">
        <f>IFERROR(__xludf.DUMMYFUNCTION("GOOGLETRANSLATE(C7448,""fr"",""en"")"),"#VALUE!")</f>
        <v>#VALUE!</v>
      </c>
    </row>
    <row r="7449" ht="15.75" customHeight="1">
      <c r="A7449" s="1" t="s">
        <v>12274</v>
      </c>
      <c r="B7449" s="1" t="s">
        <v>16383</v>
      </c>
      <c r="C7449" s="1" t="s">
        <v>16384</v>
      </c>
      <c r="D7449" s="1" t="s">
        <v>16069</v>
      </c>
      <c r="E7449" s="1" t="s">
        <v>15442</v>
      </c>
      <c r="F7449" s="1" t="str">
        <f>IFERROR(__xludf.DUMMYFUNCTION("GOOGLETRANSLATE(C7449,""fr"",""en"")"),"#VALUE!")</f>
        <v>#VALUE!</v>
      </c>
    </row>
    <row r="7450" ht="15.75" customHeight="1">
      <c r="A7450" s="1" t="s">
        <v>16385</v>
      </c>
      <c r="B7450" s="1" t="s">
        <v>16386</v>
      </c>
      <c r="C7450" s="1" t="s">
        <v>16387</v>
      </c>
      <c r="D7450" s="1" t="s">
        <v>16069</v>
      </c>
      <c r="E7450" s="1" t="s">
        <v>15442</v>
      </c>
      <c r="F7450" s="1" t="str">
        <f>IFERROR(__xludf.DUMMYFUNCTION("GOOGLETRANSLATE(C7450,""fr"",""en"")"),"#VALUE!")</f>
        <v>#VALUE!</v>
      </c>
    </row>
    <row r="7451" ht="15.75" customHeight="1">
      <c r="A7451" s="1" t="s">
        <v>16388</v>
      </c>
      <c r="B7451" s="1" t="s">
        <v>16389</v>
      </c>
      <c r="C7451" s="1" t="s">
        <v>16390</v>
      </c>
      <c r="D7451" s="1" t="s">
        <v>16069</v>
      </c>
      <c r="E7451" s="1" t="s">
        <v>15442</v>
      </c>
      <c r="F7451" s="1" t="str">
        <f>IFERROR(__xludf.DUMMYFUNCTION("GOOGLETRANSLATE(C7451,""fr"",""en"")"),"#VALUE!")</f>
        <v>#VALUE!</v>
      </c>
    </row>
    <row r="7452" ht="15.75" customHeight="1">
      <c r="A7452" s="1" t="s">
        <v>13142</v>
      </c>
      <c r="B7452" s="1" t="s">
        <v>16391</v>
      </c>
      <c r="C7452" s="1" t="s">
        <v>16392</v>
      </c>
      <c r="D7452" s="1" t="s">
        <v>16069</v>
      </c>
      <c r="E7452" s="1" t="s">
        <v>15442</v>
      </c>
      <c r="F7452" s="1" t="str">
        <f>IFERROR(__xludf.DUMMYFUNCTION("GOOGLETRANSLATE(C7452,""fr"",""en"")"),"#VALUE!")</f>
        <v>#VALUE!</v>
      </c>
    </row>
    <row r="7453" ht="15.75" customHeight="1">
      <c r="A7453" s="1" t="s">
        <v>16393</v>
      </c>
      <c r="B7453" s="1" t="s">
        <v>16394</v>
      </c>
      <c r="C7453" s="1" t="s">
        <v>16395</v>
      </c>
      <c r="D7453" s="1" t="s">
        <v>16069</v>
      </c>
      <c r="E7453" s="1" t="s">
        <v>15442</v>
      </c>
      <c r="F7453" s="1" t="str">
        <f>IFERROR(__xludf.DUMMYFUNCTION("GOOGLETRANSLATE(C7453,""fr"",""en"")"),"#VALUE!")</f>
        <v>#VALUE!</v>
      </c>
    </row>
    <row r="7454" ht="15.75" customHeight="1">
      <c r="A7454" s="1" t="s">
        <v>12371</v>
      </c>
      <c r="B7454" s="1" t="s">
        <v>16396</v>
      </c>
      <c r="C7454" s="1" t="s">
        <v>16397</v>
      </c>
      <c r="D7454" s="1" t="s">
        <v>16069</v>
      </c>
      <c r="E7454" s="1" t="s">
        <v>15442</v>
      </c>
      <c r="F7454" s="1" t="str">
        <f>IFERROR(__xludf.DUMMYFUNCTION("GOOGLETRANSLATE(C7454,""fr"",""en"")"),"#VALUE!")</f>
        <v>#VALUE!</v>
      </c>
    </row>
    <row r="7455" ht="15.75" customHeight="1">
      <c r="A7455" s="1" t="s">
        <v>16398</v>
      </c>
      <c r="B7455" s="1" t="s">
        <v>16399</v>
      </c>
      <c r="C7455" s="1" t="s">
        <v>16400</v>
      </c>
      <c r="D7455" s="1" t="s">
        <v>16069</v>
      </c>
      <c r="E7455" s="1" t="s">
        <v>15442</v>
      </c>
      <c r="F7455" s="1" t="str">
        <f>IFERROR(__xludf.DUMMYFUNCTION("GOOGLETRANSLATE(C7455,""fr"",""en"")"),"#VALUE!")</f>
        <v>#VALUE!</v>
      </c>
    </row>
    <row r="7456" ht="15.75" customHeight="1">
      <c r="A7456" s="1" t="s">
        <v>6</v>
      </c>
      <c r="B7456" s="1" t="s">
        <v>16401</v>
      </c>
      <c r="C7456" s="1" t="s">
        <v>16402</v>
      </c>
      <c r="D7456" s="1" t="s">
        <v>16403</v>
      </c>
      <c r="E7456" s="1" t="s">
        <v>15442</v>
      </c>
      <c r="F7456" s="1" t="str">
        <f>IFERROR(__xludf.DUMMYFUNCTION("GOOGLETRANSLATE(C7456,""fr"",""en"")"),"#VALUE!")</f>
        <v>#VALUE!</v>
      </c>
    </row>
    <row r="7457" ht="15.75" customHeight="1">
      <c r="A7457" s="1" t="s">
        <v>180</v>
      </c>
      <c r="B7457" s="1" t="s">
        <v>16404</v>
      </c>
      <c r="C7457" s="1" t="s">
        <v>16405</v>
      </c>
      <c r="D7457" s="1" t="s">
        <v>16403</v>
      </c>
      <c r="E7457" s="1" t="s">
        <v>15442</v>
      </c>
      <c r="F7457" s="1" t="str">
        <f>IFERROR(__xludf.DUMMYFUNCTION("GOOGLETRANSLATE(C7457,""fr"",""en"")"),"#VALUE!")</f>
        <v>#VALUE!</v>
      </c>
    </row>
    <row r="7458" ht="15.75" customHeight="1">
      <c r="A7458" s="1" t="s">
        <v>180</v>
      </c>
      <c r="B7458" s="1" t="s">
        <v>16406</v>
      </c>
      <c r="C7458" s="1" t="s">
        <v>16407</v>
      </c>
      <c r="D7458" s="1" t="s">
        <v>16403</v>
      </c>
      <c r="E7458" s="1" t="s">
        <v>15442</v>
      </c>
      <c r="F7458" s="1" t="str">
        <f>IFERROR(__xludf.DUMMYFUNCTION("GOOGLETRANSLATE(C7458,""fr"",""en"")"),"#VALUE!")</f>
        <v>#VALUE!</v>
      </c>
    </row>
    <row r="7459" ht="15.75" customHeight="1">
      <c r="A7459" s="1" t="s">
        <v>213</v>
      </c>
      <c r="B7459" s="1" t="s">
        <v>16408</v>
      </c>
      <c r="C7459" s="1" t="s">
        <v>16409</v>
      </c>
      <c r="D7459" s="1" t="s">
        <v>16403</v>
      </c>
      <c r="E7459" s="1" t="s">
        <v>15442</v>
      </c>
      <c r="F7459" s="1" t="str">
        <f>IFERROR(__xludf.DUMMYFUNCTION("GOOGLETRANSLATE(C7459,""fr"",""en"")"),"#VALUE!")</f>
        <v>#VALUE!</v>
      </c>
    </row>
    <row r="7460" ht="15.75" customHeight="1">
      <c r="A7460" s="1" t="s">
        <v>231</v>
      </c>
      <c r="B7460" s="1" t="s">
        <v>16410</v>
      </c>
      <c r="C7460" s="1" t="s">
        <v>16411</v>
      </c>
      <c r="D7460" s="1" t="s">
        <v>16403</v>
      </c>
      <c r="E7460" s="1" t="s">
        <v>15442</v>
      </c>
      <c r="F7460" s="1" t="str">
        <f>IFERROR(__xludf.DUMMYFUNCTION("GOOGLETRANSLATE(C7460,""fr"",""en"")"),"#VALUE!")</f>
        <v>#VALUE!</v>
      </c>
    </row>
    <row r="7461" ht="15.75" customHeight="1">
      <c r="A7461" s="1" t="s">
        <v>244</v>
      </c>
      <c r="B7461" s="1" t="s">
        <v>16412</v>
      </c>
      <c r="C7461" s="1" t="s">
        <v>16413</v>
      </c>
      <c r="D7461" s="1" t="s">
        <v>16403</v>
      </c>
      <c r="E7461" s="1" t="s">
        <v>15442</v>
      </c>
      <c r="F7461" s="1" t="str">
        <f>IFERROR(__xludf.DUMMYFUNCTION("GOOGLETRANSLATE(C7461,""fr"",""en"")"),"#VALUE!")</f>
        <v>#VALUE!</v>
      </c>
    </row>
    <row r="7462" ht="15.75" customHeight="1">
      <c r="A7462" s="1" t="s">
        <v>262</v>
      </c>
      <c r="B7462" s="1" t="s">
        <v>16414</v>
      </c>
      <c r="C7462" s="1" t="s">
        <v>16415</v>
      </c>
      <c r="D7462" s="1" t="s">
        <v>16403</v>
      </c>
      <c r="E7462" s="1" t="s">
        <v>15442</v>
      </c>
      <c r="F7462" s="1" t="str">
        <f>IFERROR(__xludf.DUMMYFUNCTION("GOOGLETRANSLATE(C7462,""fr"",""en"")"),"#VALUE!")</f>
        <v>#VALUE!</v>
      </c>
    </row>
    <row r="7463" ht="15.75" customHeight="1">
      <c r="A7463" s="1" t="s">
        <v>262</v>
      </c>
      <c r="B7463" s="1" t="s">
        <v>16416</v>
      </c>
      <c r="C7463" s="1" t="s">
        <v>16417</v>
      </c>
      <c r="D7463" s="1" t="s">
        <v>16403</v>
      </c>
      <c r="E7463" s="1" t="s">
        <v>15442</v>
      </c>
      <c r="F7463" s="1" t="str">
        <f>IFERROR(__xludf.DUMMYFUNCTION("GOOGLETRANSLATE(C7463,""fr"",""en"")"),"#VALUE!")</f>
        <v>#VALUE!</v>
      </c>
    </row>
    <row r="7464" ht="15.75" customHeight="1">
      <c r="A7464" s="1" t="s">
        <v>262</v>
      </c>
      <c r="B7464" s="1" t="s">
        <v>16418</v>
      </c>
      <c r="C7464" s="1" t="s">
        <v>16419</v>
      </c>
      <c r="D7464" s="1" t="s">
        <v>16403</v>
      </c>
      <c r="E7464" s="1" t="s">
        <v>15442</v>
      </c>
      <c r="F7464" s="1" t="str">
        <f>IFERROR(__xludf.DUMMYFUNCTION("GOOGLETRANSLATE(C7464,""fr"",""en"")"),"#VALUE!")</f>
        <v>#VALUE!</v>
      </c>
    </row>
    <row r="7465" ht="15.75" customHeight="1">
      <c r="A7465" s="1" t="s">
        <v>271</v>
      </c>
      <c r="B7465" s="1" t="s">
        <v>16420</v>
      </c>
      <c r="C7465" s="1" t="s">
        <v>16421</v>
      </c>
      <c r="D7465" s="1" t="s">
        <v>16403</v>
      </c>
      <c r="E7465" s="1" t="s">
        <v>15442</v>
      </c>
      <c r="F7465" s="1" t="str">
        <f>IFERROR(__xludf.DUMMYFUNCTION("GOOGLETRANSLATE(C7465,""fr"",""en"")"),"#VALUE!")</f>
        <v>#VALUE!</v>
      </c>
    </row>
    <row r="7466" ht="15.75" customHeight="1">
      <c r="A7466" s="1" t="s">
        <v>280</v>
      </c>
      <c r="B7466" s="1" t="s">
        <v>16422</v>
      </c>
      <c r="C7466" s="1" t="s">
        <v>16423</v>
      </c>
      <c r="D7466" s="1" t="s">
        <v>16403</v>
      </c>
      <c r="E7466" s="1" t="s">
        <v>15442</v>
      </c>
      <c r="F7466" s="1" t="str">
        <f>IFERROR(__xludf.DUMMYFUNCTION("GOOGLETRANSLATE(C7466,""fr"",""en"")"),"#VALUE!")</f>
        <v>#VALUE!</v>
      </c>
    </row>
    <row r="7467" ht="15.75" customHeight="1">
      <c r="A7467" s="1" t="s">
        <v>287</v>
      </c>
      <c r="B7467" s="1" t="s">
        <v>16424</v>
      </c>
      <c r="C7467" s="1" t="s">
        <v>16425</v>
      </c>
      <c r="D7467" s="1" t="s">
        <v>16403</v>
      </c>
      <c r="E7467" s="1" t="s">
        <v>15442</v>
      </c>
      <c r="F7467" s="1" t="str">
        <f>IFERROR(__xludf.DUMMYFUNCTION("GOOGLETRANSLATE(C7467,""fr"",""en"")"),"#VALUE!")</f>
        <v>#VALUE!</v>
      </c>
    </row>
    <row r="7468" ht="15.75" customHeight="1">
      <c r="A7468" s="1" t="s">
        <v>292</v>
      </c>
      <c r="B7468" s="1" t="s">
        <v>16426</v>
      </c>
      <c r="C7468" s="1" t="s">
        <v>16427</v>
      </c>
      <c r="D7468" s="1" t="s">
        <v>16403</v>
      </c>
      <c r="E7468" s="1" t="s">
        <v>15442</v>
      </c>
      <c r="F7468" s="1" t="str">
        <f>IFERROR(__xludf.DUMMYFUNCTION("GOOGLETRANSLATE(C7468,""fr"",""en"")"),"#VALUE!")</f>
        <v>#VALUE!</v>
      </c>
    </row>
    <row r="7469" ht="15.75" customHeight="1">
      <c r="A7469" s="1" t="s">
        <v>292</v>
      </c>
      <c r="B7469" s="1" t="s">
        <v>16428</v>
      </c>
      <c r="C7469" s="1" t="s">
        <v>16429</v>
      </c>
      <c r="D7469" s="1" t="s">
        <v>16403</v>
      </c>
      <c r="E7469" s="1" t="s">
        <v>15442</v>
      </c>
      <c r="F7469" s="1" t="str">
        <f>IFERROR(__xludf.DUMMYFUNCTION("GOOGLETRANSLATE(C7469,""fr"",""en"")"),"#VALUE!")</f>
        <v>#VALUE!</v>
      </c>
    </row>
    <row r="7470" ht="15.75" customHeight="1">
      <c r="A7470" s="1" t="s">
        <v>318</v>
      </c>
      <c r="B7470" s="1" t="s">
        <v>16430</v>
      </c>
      <c r="C7470" s="1" t="s">
        <v>16431</v>
      </c>
      <c r="D7470" s="1" t="s">
        <v>16403</v>
      </c>
      <c r="E7470" s="1" t="s">
        <v>15442</v>
      </c>
      <c r="F7470" s="1" t="str">
        <f>IFERROR(__xludf.DUMMYFUNCTION("GOOGLETRANSLATE(C7470,""fr"",""en"")"),"#VALUE!")</f>
        <v>#VALUE!</v>
      </c>
    </row>
    <row r="7471" ht="15.75" customHeight="1">
      <c r="A7471" s="1" t="s">
        <v>318</v>
      </c>
      <c r="B7471" s="1" t="s">
        <v>16432</v>
      </c>
      <c r="C7471" s="1" t="s">
        <v>16433</v>
      </c>
      <c r="D7471" s="1" t="s">
        <v>16403</v>
      </c>
      <c r="E7471" s="1" t="s">
        <v>15442</v>
      </c>
      <c r="F7471" s="1" t="str">
        <f>IFERROR(__xludf.DUMMYFUNCTION("GOOGLETRANSLATE(C7471,""fr"",""en"")"),"#VALUE!")</f>
        <v>#VALUE!</v>
      </c>
    </row>
    <row r="7472" ht="15.75" customHeight="1">
      <c r="A7472" s="1" t="s">
        <v>354</v>
      </c>
      <c r="B7472" s="1" t="s">
        <v>16434</v>
      </c>
      <c r="C7472" s="1" t="s">
        <v>16435</v>
      </c>
      <c r="D7472" s="1" t="s">
        <v>16403</v>
      </c>
      <c r="E7472" s="1" t="s">
        <v>15442</v>
      </c>
      <c r="F7472" s="1" t="str">
        <f>IFERROR(__xludf.DUMMYFUNCTION("GOOGLETRANSLATE(C7472,""fr"",""en"")"),"#VALUE!")</f>
        <v>#VALUE!</v>
      </c>
    </row>
    <row r="7473" ht="15.75" customHeight="1">
      <c r="A7473" s="1" t="s">
        <v>16436</v>
      </c>
      <c r="B7473" s="1" t="s">
        <v>16437</v>
      </c>
      <c r="C7473" s="1" t="s">
        <v>16438</v>
      </c>
      <c r="D7473" s="1" t="s">
        <v>16403</v>
      </c>
      <c r="E7473" s="1" t="s">
        <v>15442</v>
      </c>
      <c r="F7473" s="1" t="str">
        <f>IFERROR(__xludf.DUMMYFUNCTION("GOOGLETRANSLATE(C7473,""fr"",""en"")"),"#VALUE!")</f>
        <v>#VALUE!</v>
      </c>
    </row>
    <row r="7474" ht="15.75" customHeight="1">
      <c r="A7474" s="1" t="s">
        <v>381</v>
      </c>
      <c r="B7474" s="1" t="s">
        <v>16439</v>
      </c>
      <c r="C7474" s="1" t="s">
        <v>16440</v>
      </c>
      <c r="D7474" s="1" t="s">
        <v>16403</v>
      </c>
      <c r="E7474" s="1" t="s">
        <v>15442</v>
      </c>
      <c r="F7474" s="1" t="str">
        <f>IFERROR(__xludf.DUMMYFUNCTION("GOOGLETRANSLATE(C7474,""fr"",""en"")"),"#VALUE!")</f>
        <v>#VALUE!</v>
      </c>
    </row>
    <row r="7475" ht="15.75" customHeight="1">
      <c r="A7475" s="1" t="s">
        <v>386</v>
      </c>
      <c r="B7475" s="1" t="s">
        <v>16441</v>
      </c>
      <c r="C7475" s="1" t="s">
        <v>16442</v>
      </c>
      <c r="D7475" s="1" t="s">
        <v>16403</v>
      </c>
      <c r="E7475" s="1" t="s">
        <v>15442</v>
      </c>
      <c r="F7475" s="1" t="str">
        <f>IFERROR(__xludf.DUMMYFUNCTION("GOOGLETRANSLATE(C7475,""fr"",""en"")"),"#VALUE!")</f>
        <v>#VALUE!</v>
      </c>
    </row>
    <row r="7476" ht="15.75" customHeight="1">
      <c r="A7476" s="1" t="s">
        <v>386</v>
      </c>
      <c r="B7476" s="1" t="s">
        <v>16443</v>
      </c>
      <c r="C7476" s="1" t="s">
        <v>16444</v>
      </c>
      <c r="D7476" s="1" t="s">
        <v>16403</v>
      </c>
      <c r="E7476" s="1" t="s">
        <v>15442</v>
      </c>
      <c r="F7476" s="1" t="str">
        <f>IFERROR(__xludf.DUMMYFUNCTION("GOOGLETRANSLATE(C7476,""fr"",""en"")"),"#VALUE!")</f>
        <v>#VALUE!</v>
      </c>
    </row>
    <row r="7477" ht="15.75" customHeight="1">
      <c r="A7477" s="1" t="s">
        <v>411</v>
      </c>
      <c r="B7477" s="1" t="s">
        <v>16445</v>
      </c>
      <c r="C7477" s="1" t="s">
        <v>16446</v>
      </c>
      <c r="D7477" s="1" t="s">
        <v>16403</v>
      </c>
      <c r="E7477" s="1" t="s">
        <v>15442</v>
      </c>
      <c r="F7477" s="1" t="str">
        <f>IFERROR(__xludf.DUMMYFUNCTION("GOOGLETRANSLATE(C7477,""fr"",""en"")"),"#VALUE!")</f>
        <v>#VALUE!</v>
      </c>
    </row>
    <row r="7478" ht="15.75" customHeight="1">
      <c r="A7478" s="1" t="s">
        <v>443</v>
      </c>
      <c r="B7478" s="1" t="s">
        <v>16447</v>
      </c>
      <c r="C7478" s="1" t="s">
        <v>16448</v>
      </c>
      <c r="D7478" s="1" t="s">
        <v>16403</v>
      </c>
      <c r="E7478" s="1" t="s">
        <v>15442</v>
      </c>
      <c r="F7478" s="1" t="str">
        <f>IFERROR(__xludf.DUMMYFUNCTION("GOOGLETRANSLATE(C7478,""fr"",""en"")"),"#VALUE!")</f>
        <v>#VALUE!</v>
      </c>
    </row>
    <row r="7479" ht="15.75" customHeight="1">
      <c r="A7479" s="1" t="s">
        <v>443</v>
      </c>
      <c r="B7479" s="1" t="s">
        <v>16449</v>
      </c>
      <c r="C7479" s="1" t="s">
        <v>16450</v>
      </c>
      <c r="D7479" s="1" t="s">
        <v>16403</v>
      </c>
      <c r="E7479" s="1" t="s">
        <v>15442</v>
      </c>
      <c r="F7479" s="1" t="str">
        <f>IFERROR(__xludf.DUMMYFUNCTION("GOOGLETRANSLATE(C7479,""fr"",""en"")"),"#VALUE!")</f>
        <v>#VALUE!</v>
      </c>
    </row>
    <row r="7480" ht="15.75" customHeight="1">
      <c r="A7480" s="1" t="s">
        <v>450</v>
      </c>
      <c r="B7480" s="1" t="s">
        <v>16451</v>
      </c>
      <c r="C7480" s="1" t="s">
        <v>16452</v>
      </c>
      <c r="D7480" s="1" t="s">
        <v>16403</v>
      </c>
      <c r="E7480" s="1" t="s">
        <v>15442</v>
      </c>
      <c r="F7480" s="1" t="str">
        <f>IFERROR(__xludf.DUMMYFUNCTION("GOOGLETRANSLATE(C7480,""fr"",""en"")"),"#VALUE!")</f>
        <v>#VALUE!</v>
      </c>
    </row>
    <row r="7481" ht="15.75" customHeight="1">
      <c r="A7481" s="1" t="s">
        <v>450</v>
      </c>
      <c r="B7481" s="1" t="s">
        <v>16453</v>
      </c>
      <c r="C7481" s="1" t="s">
        <v>16454</v>
      </c>
      <c r="D7481" s="1" t="s">
        <v>16403</v>
      </c>
      <c r="E7481" s="1" t="s">
        <v>15442</v>
      </c>
      <c r="F7481" s="1" t="str">
        <f>IFERROR(__xludf.DUMMYFUNCTION("GOOGLETRANSLATE(C7481,""fr"",""en"")"),"#VALUE!")</f>
        <v>#VALUE!</v>
      </c>
    </row>
    <row r="7482" ht="15.75" customHeight="1">
      <c r="A7482" s="1" t="s">
        <v>490</v>
      </c>
      <c r="B7482" s="1" t="s">
        <v>16455</v>
      </c>
      <c r="C7482" s="1" t="s">
        <v>16456</v>
      </c>
      <c r="D7482" s="1" t="s">
        <v>16403</v>
      </c>
      <c r="E7482" s="1" t="s">
        <v>15442</v>
      </c>
      <c r="F7482" s="1" t="str">
        <f>IFERROR(__xludf.DUMMYFUNCTION("GOOGLETRANSLATE(C7482,""fr"",""en"")"),"I am satisfied with the price and the speed of the explanations and the information given.
It remains to be seen over time if it will go well ...
To be continued")</f>
        <v>I am satisfied with the price and the speed of the explanations and the information given.
It remains to be seen over time if it will go well ...
To be continued</v>
      </c>
    </row>
    <row r="7483" ht="15.75" customHeight="1">
      <c r="A7483" s="1" t="s">
        <v>531</v>
      </c>
      <c r="B7483" s="1" t="s">
        <v>16457</v>
      </c>
      <c r="C7483" s="1" t="s">
        <v>16458</v>
      </c>
      <c r="D7483" s="1" t="s">
        <v>16403</v>
      </c>
      <c r="E7483" s="1" t="s">
        <v>15442</v>
      </c>
      <c r="F7483" s="1" t="str">
        <f>IFERROR(__xludf.DUMMYFUNCTION("GOOGLETRANSLATE(C7483,""fr"",""en"")"),"Hello, for the moment I am satisfied with the approach of the service to be seen with time if necessary I will return to the site.
Regards Ms. Dadine")</f>
        <v>Hello, for the moment I am satisfied with the approach of the service to be seen with time if necessary I will return to the site.
Regards Ms. Dadine</v>
      </c>
    </row>
    <row r="7484" ht="15.75" customHeight="1">
      <c r="A7484" s="1" t="s">
        <v>531</v>
      </c>
      <c r="B7484" s="1" t="s">
        <v>16459</v>
      </c>
      <c r="C7484" s="1" t="s">
        <v>16460</v>
      </c>
      <c r="D7484" s="1" t="s">
        <v>16403</v>
      </c>
      <c r="E7484" s="1" t="s">
        <v>15442</v>
      </c>
      <c r="F7484" s="1" t="str">
        <f>IFERROR(__xludf.DUMMYFUNCTION("GOOGLETRANSLATE(C7484,""fr"",""en"")"),"#VALUE!")</f>
        <v>#VALUE!</v>
      </c>
    </row>
    <row r="7485" ht="15.75" customHeight="1">
      <c r="A7485" s="1" t="s">
        <v>557</v>
      </c>
      <c r="B7485" s="1" t="s">
        <v>16461</v>
      </c>
      <c r="C7485" s="1" t="s">
        <v>16462</v>
      </c>
      <c r="D7485" s="1" t="s">
        <v>16403</v>
      </c>
      <c r="E7485" s="1" t="s">
        <v>15442</v>
      </c>
      <c r="F7485" s="1" t="str">
        <f>IFERROR(__xludf.DUMMYFUNCTION("GOOGLETRANSLATE(C7485,""fr"",""en"")"),"#VALUE!")</f>
        <v>#VALUE!</v>
      </c>
    </row>
    <row r="7486" ht="15.75" customHeight="1">
      <c r="A7486" s="1" t="s">
        <v>557</v>
      </c>
      <c r="B7486" s="1" t="s">
        <v>16463</v>
      </c>
      <c r="C7486" s="1" t="s">
        <v>16464</v>
      </c>
      <c r="D7486" s="1" t="s">
        <v>16403</v>
      </c>
      <c r="E7486" s="1" t="s">
        <v>15442</v>
      </c>
      <c r="F7486" s="1" t="str">
        <f>IFERROR(__xludf.DUMMYFUNCTION("GOOGLETRANSLATE(C7486,""fr"",""en"")"),"#VALUE!")</f>
        <v>#VALUE!</v>
      </c>
    </row>
    <row r="7487" ht="15.75" customHeight="1">
      <c r="A7487" s="1" t="s">
        <v>557</v>
      </c>
      <c r="B7487" s="1" t="s">
        <v>16465</v>
      </c>
      <c r="C7487" s="1" t="s">
        <v>16466</v>
      </c>
      <c r="D7487" s="1" t="s">
        <v>16403</v>
      </c>
      <c r="E7487" s="1" t="s">
        <v>15442</v>
      </c>
      <c r="F7487" s="1" t="str">
        <f>IFERROR(__xludf.DUMMYFUNCTION("GOOGLETRANSLATE(C7487,""fr"",""en"")"),"#VALUE!")</f>
        <v>#VALUE!</v>
      </c>
    </row>
    <row r="7488" ht="15.75" customHeight="1">
      <c r="A7488" s="1" t="s">
        <v>568</v>
      </c>
      <c r="B7488" s="1" t="s">
        <v>16467</v>
      </c>
      <c r="C7488" s="1" t="s">
        <v>16468</v>
      </c>
      <c r="D7488" s="1" t="s">
        <v>16403</v>
      </c>
      <c r="E7488" s="1" t="s">
        <v>15442</v>
      </c>
      <c r="F7488" s="1" t="str">
        <f>IFERROR(__xludf.DUMMYFUNCTION("GOOGLETRANSLATE(C7488,""fr"",""en"")"),"#VALUE!")</f>
        <v>#VALUE!</v>
      </c>
    </row>
    <row r="7489" ht="15.75" customHeight="1">
      <c r="A7489" s="1" t="s">
        <v>589</v>
      </c>
      <c r="B7489" s="1" t="s">
        <v>16469</v>
      </c>
      <c r="C7489" s="1" t="s">
        <v>16470</v>
      </c>
      <c r="D7489" s="1" t="s">
        <v>16403</v>
      </c>
      <c r="E7489" s="1" t="s">
        <v>15442</v>
      </c>
      <c r="F7489" s="1" t="str">
        <f>IFERROR(__xludf.DUMMYFUNCTION("GOOGLETRANSLATE(C7489,""fr"",""en"")"),"#VALUE!")</f>
        <v>#VALUE!</v>
      </c>
    </row>
    <row r="7490" ht="15.75" customHeight="1">
      <c r="A7490" s="1" t="s">
        <v>2086</v>
      </c>
      <c r="B7490" s="1" t="s">
        <v>16471</v>
      </c>
      <c r="C7490" s="1" t="s">
        <v>16472</v>
      </c>
      <c r="D7490" s="1" t="s">
        <v>16403</v>
      </c>
      <c r="E7490" s="1" t="s">
        <v>15442</v>
      </c>
      <c r="F7490" s="1" t="str">
        <f>IFERROR(__xludf.DUMMYFUNCTION("GOOGLETRANSLATE(C7490,""fr"",""en"")"),"#VALUE!")</f>
        <v>#VALUE!</v>
      </c>
    </row>
    <row r="7491" ht="15.75" customHeight="1">
      <c r="A7491" s="1" t="s">
        <v>2162</v>
      </c>
      <c r="B7491" s="1" t="s">
        <v>16473</v>
      </c>
      <c r="C7491" s="1" t="s">
        <v>16474</v>
      </c>
      <c r="D7491" s="1" t="s">
        <v>16403</v>
      </c>
      <c r="E7491" s="1" t="s">
        <v>15442</v>
      </c>
      <c r="F7491" s="1" t="str">
        <f>IFERROR(__xludf.DUMMYFUNCTION("GOOGLETRANSLATE(C7491,""fr"",""en"")"),"#VALUE!")</f>
        <v>#VALUE!</v>
      </c>
    </row>
    <row r="7492" ht="15.75" customHeight="1">
      <c r="A7492" s="1" t="s">
        <v>2267</v>
      </c>
      <c r="B7492" s="1" t="s">
        <v>16475</v>
      </c>
      <c r="C7492" s="1" t="s">
        <v>16476</v>
      </c>
      <c r="D7492" s="1" t="s">
        <v>16403</v>
      </c>
      <c r="E7492" s="1" t="s">
        <v>15442</v>
      </c>
      <c r="F7492" s="1" t="str">
        <f>IFERROR(__xludf.DUMMYFUNCTION("GOOGLETRANSLATE(C7492,""fr"",""en"")"),"#VALUE!")</f>
        <v>#VALUE!</v>
      </c>
    </row>
    <row r="7493" ht="15.75" customHeight="1">
      <c r="A7493" s="1" t="s">
        <v>2459</v>
      </c>
      <c r="B7493" s="1" t="s">
        <v>16477</v>
      </c>
      <c r="C7493" s="1" t="s">
        <v>16478</v>
      </c>
      <c r="D7493" s="1" t="s">
        <v>16403</v>
      </c>
      <c r="E7493" s="1" t="s">
        <v>15442</v>
      </c>
      <c r="F7493" s="1" t="str">
        <f>IFERROR(__xludf.DUMMYFUNCTION("GOOGLETRANSLATE(C7493,""fr"",""en"")"),"#VALUE!")</f>
        <v>#VALUE!</v>
      </c>
    </row>
    <row r="7494" ht="15.75" customHeight="1">
      <c r="A7494" s="1" t="s">
        <v>2559</v>
      </c>
      <c r="B7494" s="1" t="s">
        <v>16479</v>
      </c>
      <c r="C7494" s="1" t="s">
        <v>16480</v>
      </c>
      <c r="D7494" s="1" t="s">
        <v>16403</v>
      </c>
      <c r="E7494" s="1" t="s">
        <v>15442</v>
      </c>
      <c r="F7494" s="1" t="str">
        <f>IFERROR(__xludf.DUMMYFUNCTION("GOOGLETRANSLATE(C7494,""fr"",""en"")"),"#VALUE!")</f>
        <v>#VALUE!</v>
      </c>
    </row>
    <row r="7495" ht="15.75" customHeight="1">
      <c r="A7495" s="1" t="s">
        <v>3014</v>
      </c>
      <c r="B7495" s="1" t="s">
        <v>16481</v>
      </c>
      <c r="C7495" s="1" t="s">
        <v>16482</v>
      </c>
      <c r="D7495" s="1" t="s">
        <v>16403</v>
      </c>
      <c r="E7495" s="1" t="s">
        <v>15442</v>
      </c>
      <c r="F7495" s="1" t="str">
        <f>IFERROR(__xludf.DUMMYFUNCTION("GOOGLETRANSLATE(C7495,""fr"",""en"")"),"Not very competitive and in addition to the incomprehensible reimbursements very disappointed with this mutual !!!! I hope to find better as soon as possible")</f>
        <v>Not very competitive and in addition to the incomprehensible reimbursements very disappointed with this mutual !!!! I hope to find better as soon as possible</v>
      </c>
    </row>
    <row r="7496" ht="15.75" customHeight="1">
      <c r="A7496" s="1" t="s">
        <v>7710</v>
      </c>
      <c r="B7496" s="1" t="s">
        <v>16483</v>
      </c>
      <c r="C7496" s="1" t="s">
        <v>16484</v>
      </c>
      <c r="D7496" s="1" t="s">
        <v>16403</v>
      </c>
      <c r="E7496" s="1" t="s">
        <v>15442</v>
      </c>
      <c r="F7496" s="1" t="str">
        <f>IFERROR(__xludf.DUMMYFUNCTION("GOOGLETRANSLATE(C7496,""fr"",""en"")"),"I have been waiting for the reimbursement of physiotherapy sessions for the part of APRIL, the CPAM made the reimbursement on 2 days in 2 days and transmitted the information to them; I wrote an email to them a week ago to find out what it was and no answ"&amp;"er, despite an automatic acknowledgment, indicating an answer as soon as possible.
Since I had other costs to move forward, all reimbursed in part by the CPAM and nothing of them; There are everything between € 100 and 150 €, which represents a significan"&amp;"t lack in my monthly budget !!
On the other hand on the internet they claim to make reimbursements within 48 hours! What a shift !!
What is certain is that contributions continue to increase, and are taken in time no worries!
")</f>
        <v>I have been waiting for the reimbursement of physiotherapy sessions for the part of APRIL, the CPAM made the reimbursement on 2 days in 2 days and transmitted the information to them; I wrote an email to them a week ago to find out what it was and no answer, despite an automatic acknowledgment, indicating an answer as soon as possible.
Since I had other costs to move forward, all reimbursed in part by the CPAM and nothing of them; There are everything between € 100 and 150 €, which represents a significant lack in my monthly budget !!
On the other hand on the internet they claim to make reimbursements within 48 hours! What a shift !!
What is certain is that contributions continue to increase, and are taken in time no worries!
</v>
      </c>
    </row>
    <row r="7497" ht="15.75" customHeight="1">
      <c r="A7497" s="1" t="s">
        <v>8152</v>
      </c>
      <c r="B7497" s="1" t="s">
        <v>16485</v>
      </c>
      <c r="C7497" s="1" t="s">
        <v>16486</v>
      </c>
      <c r="D7497" s="1" t="s">
        <v>16403</v>
      </c>
      <c r="E7497" s="1" t="s">
        <v>15442</v>
      </c>
      <c r="F7497" s="1" t="str">
        <f>IFERROR(__xludf.DUMMYFUNCTION("GOOGLETRANSLATE(C7497,""fr"",""en"")"),"#VALUE!")</f>
        <v>#VALUE!</v>
      </c>
    </row>
    <row r="7498" ht="15.75" customHeight="1">
      <c r="A7498" s="1" t="s">
        <v>3136</v>
      </c>
      <c r="B7498" s="1" t="s">
        <v>16487</v>
      </c>
      <c r="C7498" s="1" t="s">
        <v>16488</v>
      </c>
      <c r="D7498" s="1" t="s">
        <v>16403</v>
      </c>
      <c r="E7498" s="1" t="s">
        <v>15442</v>
      </c>
      <c r="F7498" s="1" t="str">
        <f>IFERROR(__xludf.DUMMYFUNCTION("GOOGLETRANSLATE(C7498,""fr"",""en"")"),"#VALUE!")</f>
        <v>#VALUE!</v>
      </c>
    </row>
    <row r="7499" ht="15.75" customHeight="1">
      <c r="A7499" s="1" t="s">
        <v>8223</v>
      </c>
      <c r="B7499" s="1" t="s">
        <v>16489</v>
      </c>
      <c r="C7499" s="1" t="s">
        <v>16490</v>
      </c>
      <c r="D7499" s="1" t="s">
        <v>16403</v>
      </c>
      <c r="E7499" s="1" t="s">
        <v>15442</v>
      </c>
      <c r="F7499" s="1" t="str">
        <f>IFERROR(__xludf.DUMMYFUNCTION("GOOGLETRANSLATE(C7499,""fr"",""en"")"),"#VALUE!")</f>
        <v>#VALUE!</v>
      </c>
    </row>
    <row r="7500" ht="15.75" customHeight="1">
      <c r="A7500" s="1" t="s">
        <v>10571</v>
      </c>
      <c r="B7500" s="1" t="s">
        <v>16491</v>
      </c>
      <c r="C7500" s="1" t="s">
        <v>16492</v>
      </c>
      <c r="D7500" s="1" t="s">
        <v>16403</v>
      </c>
      <c r="E7500" s="1" t="s">
        <v>15442</v>
      </c>
      <c r="F7500" s="1" t="str">
        <f>IFERROR(__xludf.DUMMYFUNCTION("GOOGLETRANSLATE(C7500,""fr"",""en"")"),"#VALUE!")</f>
        <v>#VALUE!</v>
      </c>
    </row>
    <row r="7501" ht="15.75" customHeight="1">
      <c r="A7501" s="1" t="s">
        <v>8268</v>
      </c>
      <c r="B7501" s="1" t="s">
        <v>16493</v>
      </c>
      <c r="C7501" s="1" t="s">
        <v>16494</v>
      </c>
      <c r="D7501" s="1" t="s">
        <v>16403</v>
      </c>
      <c r="E7501" s="1" t="s">
        <v>15442</v>
      </c>
      <c r="F7501" s="1" t="str">
        <f>IFERROR(__xludf.DUMMYFUNCTION("GOOGLETRANSLATE(C7501,""fr"",""en"")"),"#VALUE!")</f>
        <v>#VALUE!</v>
      </c>
    </row>
    <row r="7502" ht="15.75" customHeight="1">
      <c r="A7502" s="1" t="s">
        <v>11400</v>
      </c>
      <c r="B7502" s="1" t="s">
        <v>16495</v>
      </c>
      <c r="C7502" s="1" t="s">
        <v>16496</v>
      </c>
      <c r="D7502" s="1" t="s">
        <v>16403</v>
      </c>
      <c r="E7502" s="1" t="s">
        <v>15442</v>
      </c>
      <c r="F7502" s="1" t="str">
        <f>IFERROR(__xludf.DUMMYFUNCTION("GOOGLETRANSLATE(C7502,""fr"",""en"")"),"#VALUE!")</f>
        <v>#VALUE!</v>
      </c>
    </row>
    <row r="7503" ht="15.75" customHeight="1">
      <c r="A7503" s="1" t="s">
        <v>10114</v>
      </c>
      <c r="B7503" s="1" t="s">
        <v>16497</v>
      </c>
      <c r="C7503" s="1" t="s">
        <v>16498</v>
      </c>
      <c r="D7503" s="1" t="s">
        <v>16403</v>
      </c>
      <c r="E7503" s="1" t="s">
        <v>15442</v>
      </c>
      <c r="F7503" s="1" t="str">
        <f>IFERROR(__xludf.DUMMYFUNCTION("GOOGLETRANSLATE(C7503,""fr"",""en"")"),"#VALUE!")</f>
        <v>#VALUE!</v>
      </c>
    </row>
    <row r="7504" ht="15.75" customHeight="1">
      <c r="A7504" s="1" t="s">
        <v>11405</v>
      </c>
      <c r="B7504" s="1" t="s">
        <v>16499</v>
      </c>
      <c r="C7504" s="1" t="s">
        <v>16500</v>
      </c>
      <c r="D7504" s="1" t="s">
        <v>16403</v>
      </c>
      <c r="E7504" s="1" t="s">
        <v>15442</v>
      </c>
      <c r="F7504" s="1" t="str">
        <f>IFERROR(__xludf.DUMMYFUNCTION("GOOGLETRANSLATE(C7504,""fr"",""en"")"),"#VALUE!")</f>
        <v>#VALUE!</v>
      </c>
    </row>
    <row r="7505" ht="15.75" customHeight="1">
      <c r="A7505" s="1" t="s">
        <v>10579</v>
      </c>
      <c r="B7505" s="1" t="s">
        <v>16501</v>
      </c>
      <c r="C7505" s="1" t="s">
        <v>16502</v>
      </c>
      <c r="D7505" s="1" t="s">
        <v>16403</v>
      </c>
      <c r="E7505" s="1" t="s">
        <v>15442</v>
      </c>
      <c r="F7505" s="1" t="str">
        <f>IFERROR(__xludf.DUMMYFUNCTION("GOOGLETRANSLATE(C7505,""fr"",""en"")"),"#VALUE!")</f>
        <v>#VALUE!</v>
      </c>
    </row>
    <row r="7506" ht="15.75" customHeight="1">
      <c r="A7506" s="1" t="s">
        <v>8311</v>
      </c>
      <c r="B7506" s="1" t="s">
        <v>16503</v>
      </c>
      <c r="C7506" s="1" t="s">
        <v>16504</v>
      </c>
      <c r="D7506" s="1" t="s">
        <v>16403</v>
      </c>
      <c r="E7506" s="1" t="s">
        <v>15442</v>
      </c>
      <c r="F7506" s="1" t="str">
        <f>IFERROR(__xludf.DUMMYFUNCTION("GOOGLETRANSLATE(C7506,""fr"",""en"")"),"#VALUE!")</f>
        <v>#VALUE!</v>
      </c>
    </row>
    <row r="7507" ht="15.75" customHeight="1">
      <c r="A7507" s="1" t="s">
        <v>16505</v>
      </c>
      <c r="B7507" s="1" t="s">
        <v>16506</v>
      </c>
      <c r="C7507" s="1" t="s">
        <v>16507</v>
      </c>
      <c r="D7507" s="1" t="s">
        <v>16403</v>
      </c>
      <c r="E7507" s="1" t="s">
        <v>15442</v>
      </c>
      <c r="F7507" s="1" t="str">
        <f>IFERROR(__xludf.DUMMYFUNCTION("GOOGLETRANSLATE(C7507,""fr"",""en"")"),"#VALUE!")</f>
        <v>#VALUE!</v>
      </c>
    </row>
    <row r="7508" ht="15.75" customHeight="1">
      <c r="A7508" s="1" t="s">
        <v>8346</v>
      </c>
      <c r="B7508" s="1" t="s">
        <v>16508</v>
      </c>
      <c r="C7508" s="1" t="s">
        <v>16509</v>
      </c>
      <c r="D7508" s="1" t="s">
        <v>16403</v>
      </c>
      <c r="E7508" s="1" t="s">
        <v>15442</v>
      </c>
      <c r="F7508" s="1" t="str">
        <f>IFERROR(__xludf.DUMMYFUNCTION("GOOGLETRANSLATE(C7508,""fr"",""en"")"),"#VALUE!")</f>
        <v>#VALUE!</v>
      </c>
    </row>
    <row r="7509" ht="15.75" customHeight="1">
      <c r="A7509" s="1" t="s">
        <v>16329</v>
      </c>
      <c r="B7509" s="1" t="s">
        <v>16510</v>
      </c>
      <c r="C7509" s="1" t="s">
        <v>16511</v>
      </c>
      <c r="D7509" s="1" t="s">
        <v>16403</v>
      </c>
      <c r="E7509" s="1" t="s">
        <v>15442</v>
      </c>
      <c r="F7509" s="1" t="str">
        <f>IFERROR(__xludf.DUMMYFUNCTION("GOOGLETRANSLATE(C7509,""fr"",""en"")"),"#VALUE!")</f>
        <v>#VALUE!</v>
      </c>
    </row>
    <row r="7510" ht="15.75" customHeight="1">
      <c r="A7510" s="1" t="s">
        <v>16512</v>
      </c>
      <c r="B7510" s="1" t="s">
        <v>16513</v>
      </c>
      <c r="C7510" s="1" t="s">
        <v>16514</v>
      </c>
      <c r="D7510" s="1" t="s">
        <v>16403</v>
      </c>
      <c r="E7510" s="1" t="s">
        <v>15442</v>
      </c>
      <c r="F7510" s="1" t="str">
        <f>IFERROR(__xludf.DUMMYFUNCTION("GOOGLETRANSLATE(C7510,""fr"",""en"")"),"#VALUE!")</f>
        <v>#VALUE!</v>
      </c>
    </row>
    <row r="7511" ht="15.75" customHeight="1">
      <c r="A7511" s="1" t="s">
        <v>15694</v>
      </c>
      <c r="B7511" s="1" t="s">
        <v>16515</v>
      </c>
      <c r="C7511" s="1" t="s">
        <v>16516</v>
      </c>
      <c r="D7511" s="1" t="s">
        <v>16403</v>
      </c>
      <c r="E7511" s="1" t="s">
        <v>15442</v>
      </c>
      <c r="F7511" s="1" t="str">
        <f>IFERROR(__xludf.DUMMYFUNCTION("GOOGLETRANSLATE(C7511,""fr"",""en"")"),"#VALUE!")</f>
        <v>#VALUE!</v>
      </c>
    </row>
    <row r="7512" ht="15.75" customHeight="1">
      <c r="A7512" s="1" t="s">
        <v>12141</v>
      </c>
      <c r="B7512" s="1" t="s">
        <v>16517</v>
      </c>
      <c r="C7512" s="1" t="s">
        <v>16518</v>
      </c>
      <c r="D7512" s="1" t="s">
        <v>16403</v>
      </c>
      <c r="E7512" s="1" t="s">
        <v>15442</v>
      </c>
      <c r="F7512" s="1" t="str">
        <f>IFERROR(__xludf.DUMMYFUNCTION("GOOGLETRANSLATE(C7512,""fr"",""en"")"),"#VALUE!")</f>
        <v>#VALUE!</v>
      </c>
    </row>
    <row r="7513" ht="15.75" customHeight="1">
      <c r="A7513" s="1" t="s">
        <v>10179</v>
      </c>
      <c r="B7513" s="1" t="s">
        <v>16519</v>
      </c>
      <c r="C7513" s="1" t="s">
        <v>16520</v>
      </c>
      <c r="D7513" s="1" t="s">
        <v>16403</v>
      </c>
      <c r="E7513" s="1" t="s">
        <v>15442</v>
      </c>
      <c r="F7513" s="1" t="str">
        <f>IFERROR(__xludf.DUMMYFUNCTION("GOOGLETRANSLATE(C7513,""fr"",""en"")"),"#VALUE!")</f>
        <v>#VALUE!</v>
      </c>
    </row>
    <row r="7514" ht="15.75" customHeight="1">
      <c r="A7514" s="1" t="s">
        <v>11867</v>
      </c>
      <c r="B7514" s="1" t="s">
        <v>16521</v>
      </c>
      <c r="C7514" s="1" t="s">
        <v>16522</v>
      </c>
      <c r="D7514" s="1" t="s">
        <v>16403</v>
      </c>
      <c r="E7514" s="1" t="s">
        <v>15442</v>
      </c>
      <c r="F7514" s="1" t="str">
        <f>IFERROR(__xludf.DUMMYFUNCTION("GOOGLETRANSLATE(C7514,""fr"",""en"")"),"#VALUE!")</f>
        <v>#VALUE!</v>
      </c>
    </row>
    <row r="7515" ht="15.75" customHeight="1">
      <c r="A7515" s="1" t="s">
        <v>11875</v>
      </c>
      <c r="B7515" s="1" t="s">
        <v>16523</v>
      </c>
      <c r="C7515" s="1" t="s">
        <v>16524</v>
      </c>
      <c r="D7515" s="1" t="s">
        <v>16403</v>
      </c>
      <c r="E7515" s="1" t="s">
        <v>15442</v>
      </c>
      <c r="F7515" s="1" t="str">
        <f>IFERROR(__xludf.DUMMYFUNCTION("GOOGLETRANSLATE(C7515,""fr"",""en"")"),"#VALUE!")</f>
        <v>#VALUE!</v>
      </c>
    </row>
    <row r="7516" ht="15.75" customHeight="1">
      <c r="A7516" s="1" t="s">
        <v>10190</v>
      </c>
      <c r="B7516" s="1" t="s">
        <v>16525</v>
      </c>
      <c r="C7516" s="1" t="s">
        <v>16526</v>
      </c>
      <c r="D7516" s="1" t="s">
        <v>16403</v>
      </c>
      <c r="E7516" s="1" t="s">
        <v>15442</v>
      </c>
      <c r="F7516" s="1" t="str">
        <f>IFERROR(__xludf.DUMMYFUNCTION("GOOGLETRANSLATE(C7516,""fr"",""en"")"),"#VALUE!")</f>
        <v>#VALUE!</v>
      </c>
    </row>
    <row r="7517" ht="15.75" customHeight="1">
      <c r="A7517" s="1" t="s">
        <v>16527</v>
      </c>
      <c r="B7517" s="1" t="s">
        <v>16528</v>
      </c>
      <c r="C7517" s="1" t="s">
        <v>16529</v>
      </c>
      <c r="D7517" s="1" t="s">
        <v>16403</v>
      </c>
      <c r="E7517" s="1" t="s">
        <v>15442</v>
      </c>
      <c r="F7517" s="1" t="str">
        <f>IFERROR(__xludf.DUMMYFUNCTION("GOOGLETRANSLATE(C7517,""fr"",""en"")"),"#VALUE!")</f>
        <v>#VALUE!</v>
      </c>
    </row>
    <row r="7518" ht="15.75" customHeight="1">
      <c r="A7518" s="1" t="s">
        <v>3515</v>
      </c>
      <c r="B7518" s="1" t="s">
        <v>16530</v>
      </c>
      <c r="C7518" s="1" t="s">
        <v>16531</v>
      </c>
      <c r="D7518" s="1" t="s">
        <v>16403</v>
      </c>
      <c r="E7518" s="1" t="s">
        <v>15442</v>
      </c>
      <c r="F7518" s="1" t="str">
        <f>IFERROR(__xludf.DUMMYFUNCTION("GOOGLETRANSLATE(C7518,""fr"",""en"")"),"#VALUE!")</f>
        <v>#VALUE!</v>
      </c>
    </row>
    <row r="7519" ht="15.75" customHeight="1">
      <c r="A7519" s="1" t="s">
        <v>3593</v>
      </c>
      <c r="B7519" s="1" t="s">
        <v>16532</v>
      </c>
      <c r="C7519" s="1" t="s">
        <v>16533</v>
      </c>
      <c r="D7519" s="1" t="s">
        <v>16403</v>
      </c>
      <c r="E7519" s="1" t="s">
        <v>15442</v>
      </c>
      <c r="F7519" s="1" t="str">
        <f>IFERROR(__xludf.DUMMYFUNCTION("GOOGLETRANSLATE(C7519,""fr"",""en"")"),"#VALUE!")</f>
        <v>#VALUE!</v>
      </c>
    </row>
    <row r="7520" ht="15.75" customHeight="1">
      <c r="A7520" s="1" t="s">
        <v>8898</v>
      </c>
      <c r="B7520" s="1" t="s">
        <v>16534</v>
      </c>
      <c r="C7520" s="1" t="s">
        <v>16535</v>
      </c>
      <c r="D7520" s="1" t="s">
        <v>16403</v>
      </c>
      <c r="E7520" s="1" t="s">
        <v>15442</v>
      </c>
      <c r="F7520" s="1" t="str">
        <f>IFERROR(__xludf.DUMMYFUNCTION("GOOGLETRANSLATE(C7520,""fr"",""en"")"),"#VALUE!")</f>
        <v>#VALUE!</v>
      </c>
    </row>
    <row r="7521" ht="15.75" customHeight="1">
      <c r="A7521" s="1" t="s">
        <v>10241</v>
      </c>
      <c r="B7521" s="1" t="s">
        <v>16536</v>
      </c>
      <c r="C7521" s="1" t="s">
        <v>16537</v>
      </c>
      <c r="D7521" s="1" t="s">
        <v>16403</v>
      </c>
      <c r="E7521" s="1" t="s">
        <v>15442</v>
      </c>
      <c r="F7521" s="1" t="str">
        <f>IFERROR(__xludf.DUMMYFUNCTION("GOOGLETRANSLATE(C7521,""fr"",""en"")"),"#VALUE!")</f>
        <v>#VALUE!</v>
      </c>
    </row>
    <row r="7522" ht="15.75" customHeight="1">
      <c r="A7522" s="1" t="s">
        <v>3689</v>
      </c>
      <c r="B7522" s="1" t="s">
        <v>16538</v>
      </c>
      <c r="C7522" s="1" t="s">
        <v>16539</v>
      </c>
      <c r="D7522" s="1" t="s">
        <v>16403</v>
      </c>
      <c r="E7522" s="1" t="s">
        <v>15442</v>
      </c>
      <c r="F7522" s="1" t="str">
        <f>IFERROR(__xludf.DUMMYFUNCTION("GOOGLETRANSLATE(C7522,""fr"",""en"")"),"#VALUE!")</f>
        <v>#VALUE!</v>
      </c>
    </row>
    <row r="7523" ht="15.75" customHeight="1">
      <c r="A7523" s="1" t="s">
        <v>8992</v>
      </c>
      <c r="B7523" s="1" t="s">
        <v>16540</v>
      </c>
      <c r="C7523" s="1" t="s">
        <v>16541</v>
      </c>
      <c r="D7523" s="1" t="s">
        <v>16403</v>
      </c>
      <c r="E7523" s="1" t="s">
        <v>15442</v>
      </c>
      <c r="F7523" s="1" t="str">
        <f>IFERROR(__xludf.DUMMYFUNCTION("GOOGLETRANSLATE(C7523,""fr"",""en"")"),"#VALUE!")</f>
        <v>#VALUE!</v>
      </c>
    </row>
    <row r="7524" ht="15.75" customHeight="1">
      <c r="A7524" s="1" t="s">
        <v>8992</v>
      </c>
      <c r="B7524" s="1" t="s">
        <v>16542</v>
      </c>
      <c r="C7524" s="1" t="s">
        <v>16543</v>
      </c>
      <c r="D7524" s="1" t="s">
        <v>16403</v>
      </c>
      <c r="E7524" s="1" t="s">
        <v>15442</v>
      </c>
      <c r="F7524" s="1" t="str">
        <f>IFERROR(__xludf.DUMMYFUNCTION("GOOGLETRANSLATE(C7524,""fr"",""en"")"),"Quality of communication, especially digital, which leaves something to be desired. The price which was attractive during canvassing is revalued very strongly later: in 2017 + 17 % compared to 2016 (1st year at April) and the 2018 price undergoes a new in"&amp;"crease of 6.62 %, much more than the average national which would be 2 to 3 %. It goes without saying that if 2019 should be of the same vein, I will not hesitate to make the competition play.")</f>
        <v>Quality of communication, especially digital, which leaves something to be desired. The price which was attractive during canvassing is revalued very strongly later: in 2017 + 17 % compared to 2016 (1st year at April) and the 2018 price undergoes a new increase of 6.62 %, much more than the average national which would be 2 to 3 %. It goes without saying that if 2019 should be of the same vein, I will not hesitate to make the competition play.</v>
      </c>
    </row>
    <row r="7525" ht="15.75" customHeight="1">
      <c r="A7525" s="1" t="s">
        <v>10249</v>
      </c>
      <c r="B7525" s="1" t="s">
        <v>16544</v>
      </c>
      <c r="C7525" s="1" t="s">
        <v>16545</v>
      </c>
      <c r="D7525" s="1" t="s">
        <v>16403</v>
      </c>
      <c r="E7525" s="1" t="s">
        <v>15442</v>
      </c>
      <c r="F7525" s="1" t="str">
        <f>IFERROR(__xludf.DUMMYFUNCTION("GOOGLETRANSLATE(C7525,""fr"",""en"")"),"#VALUE!")</f>
        <v>#VALUE!</v>
      </c>
    </row>
    <row r="7526" ht="15.75" customHeight="1">
      <c r="A7526" s="1" t="s">
        <v>16546</v>
      </c>
      <c r="B7526" s="1" t="s">
        <v>16547</v>
      </c>
      <c r="C7526" s="1" t="s">
        <v>16548</v>
      </c>
      <c r="D7526" s="1" t="s">
        <v>16403</v>
      </c>
      <c r="E7526" s="1" t="s">
        <v>15442</v>
      </c>
      <c r="F7526" s="1" t="str">
        <f>IFERROR(__xludf.DUMMYFUNCTION("GOOGLETRANSLATE(C7526,""fr"",""en"")"),"#VALUE!")</f>
        <v>#VALUE!</v>
      </c>
    </row>
    <row r="7527" ht="15.75" customHeight="1">
      <c r="A7527" s="1" t="s">
        <v>16549</v>
      </c>
      <c r="B7527" s="1" t="s">
        <v>16550</v>
      </c>
      <c r="C7527" s="1" t="s">
        <v>16551</v>
      </c>
      <c r="D7527" s="1" t="s">
        <v>16403</v>
      </c>
      <c r="E7527" s="1" t="s">
        <v>15442</v>
      </c>
      <c r="F7527" s="1" t="str">
        <f>IFERROR(__xludf.DUMMYFUNCTION("GOOGLETRANSLATE(C7527,""fr"",""en"")"),"#VALUE!")</f>
        <v>#VALUE!</v>
      </c>
    </row>
    <row r="7528" ht="15.75" customHeight="1">
      <c r="A7528" s="1" t="s">
        <v>14110</v>
      </c>
      <c r="B7528" s="1" t="s">
        <v>16552</v>
      </c>
      <c r="C7528" s="1" t="s">
        <v>16553</v>
      </c>
      <c r="D7528" s="1" t="s">
        <v>16403</v>
      </c>
      <c r="E7528" s="1" t="s">
        <v>15442</v>
      </c>
      <c r="F7528" s="1" t="str">
        <f>IFERROR(__xludf.DUMMYFUNCTION("GOOGLETRANSLATE(C7528,""fr"",""en"")"),"#VALUE!")</f>
        <v>#VALUE!</v>
      </c>
    </row>
    <row r="7529" ht="15.75" customHeight="1">
      <c r="A7529" s="1" t="s">
        <v>12246</v>
      </c>
      <c r="B7529" s="1" t="s">
        <v>16554</v>
      </c>
      <c r="C7529" s="1" t="s">
        <v>16555</v>
      </c>
      <c r="D7529" s="1" t="s">
        <v>16403</v>
      </c>
      <c r="E7529" s="1" t="s">
        <v>15442</v>
      </c>
      <c r="F7529" s="1" t="str">
        <f>IFERROR(__xludf.DUMMYFUNCTION("GOOGLETRANSLATE(C7529,""fr"",""en"")"),"#VALUE!")</f>
        <v>#VALUE!</v>
      </c>
    </row>
    <row r="7530" ht="15.75" customHeight="1">
      <c r="A7530" s="1" t="s">
        <v>11595</v>
      </c>
      <c r="B7530" s="1" t="s">
        <v>16556</v>
      </c>
      <c r="C7530" s="1" t="s">
        <v>16557</v>
      </c>
      <c r="D7530" s="1" t="s">
        <v>16403</v>
      </c>
      <c r="E7530" s="1" t="s">
        <v>15442</v>
      </c>
      <c r="F7530" s="1" t="str">
        <f>IFERROR(__xludf.DUMMYFUNCTION("GOOGLETRANSLATE(C7530,""fr"",""en"")"),"#VALUE!")</f>
        <v>#VALUE!</v>
      </c>
    </row>
    <row r="7531" ht="15.75" customHeight="1">
      <c r="A7531" s="1" t="s">
        <v>16558</v>
      </c>
      <c r="B7531" s="1" t="s">
        <v>16559</v>
      </c>
      <c r="C7531" s="1" t="s">
        <v>16560</v>
      </c>
      <c r="D7531" s="1" t="s">
        <v>16403</v>
      </c>
      <c r="E7531" s="1" t="s">
        <v>15442</v>
      </c>
      <c r="F7531" s="1" t="str">
        <f>IFERROR(__xludf.DUMMYFUNCTION("GOOGLETRANSLATE(C7531,""fr"",""en"")"),"To flee. Do not reimburse your care, only know how to puncture in your account and the day there is the slightest glitch, it sends you bailiff letters, telephonic harassment and seized in your account regardless of your situation. And you find yourself no"&amp;"t even being able to treat for months to come. One of my biggest error in my life.")</f>
        <v>To flee. Do not reimburse your care, only know how to puncture in your account and the day there is the slightest glitch, it sends you bailiff letters, telephonic harassment and seized in your account regardless of your situation. And you find yourself not even being able to treat for months to come. One of my biggest error in my life.</v>
      </c>
    </row>
    <row r="7532" ht="15.75" customHeight="1">
      <c r="A7532" s="1" t="s">
        <v>10325</v>
      </c>
      <c r="B7532" s="1" t="s">
        <v>16561</v>
      </c>
      <c r="C7532" s="1" t="s">
        <v>16562</v>
      </c>
      <c r="D7532" s="1" t="s">
        <v>16403</v>
      </c>
      <c r="E7532" s="1" t="s">
        <v>15442</v>
      </c>
      <c r="F7532" s="1" t="str">
        <f>IFERROR(__xludf.DUMMYFUNCTION("GOOGLETRANSLATE(C7532,""fr"",""en"")"),"#VALUE!")</f>
        <v>#VALUE!</v>
      </c>
    </row>
    <row r="7533" ht="15.75" customHeight="1">
      <c r="A7533" s="1" t="s">
        <v>11994</v>
      </c>
      <c r="B7533" s="1" t="s">
        <v>16563</v>
      </c>
      <c r="C7533" s="1" t="s">
        <v>16564</v>
      </c>
      <c r="D7533" s="1" t="s">
        <v>16403</v>
      </c>
      <c r="E7533" s="1" t="s">
        <v>15442</v>
      </c>
      <c r="F7533" s="1" t="str">
        <f>IFERROR(__xludf.DUMMYFUNCTION("GOOGLETRANSLATE(C7533,""fr"",""en"")"),"#VALUE!")</f>
        <v>#VALUE!</v>
      </c>
    </row>
    <row r="7534" ht="15.75" customHeight="1">
      <c r="A7534" s="1" t="s">
        <v>10351</v>
      </c>
      <c r="B7534" s="1" t="s">
        <v>16565</v>
      </c>
      <c r="C7534" s="1" t="s">
        <v>16566</v>
      </c>
      <c r="D7534" s="1" t="s">
        <v>16403</v>
      </c>
      <c r="E7534" s="1" t="s">
        <v>15442</v>
      </c>
      <c r="F7534" s="1" t="str">
        <f>IFERROR(__xludf.DUMMYFUNCTION("GOOGLETRANSLATE(C7534,""fr"",""en"")"),"#VALUE!")</f>
        <v>#VALUE!</v>
      </c>
    </row>
    <row r="7535" ht="15.75" customHeight="1">
      <c r="A7535" s="1" t="s">
        <v>9257</v>
      </c>
      <c r="B7535" s="1" t="s">
        <v>16567</v>
      </c>
      <c r="C7535" s="1" t="s">
        <v>16568</v>
      </c>
      <c r="D7535" s="1" t="s">
        <v>16403</v>
      </c>
      <c r="E7535" s="1" t="s">
        <v>15442</v>
      </c>
      <c r="F7535" s="1" t="str">
        <f>IFERROR(__xludf.DUMMYFUNCTION("GOOGLETRANSLATE(C7535,""fr"",""en"")"),"#VALUE!")</f>
        <v>#VALUE!</v>
      </c>
    </row>
    <row r="7536" ht="15.75" customHeight="1">
      <c r="A7536" s="1" t="s">
        <v>9268</v>
      </c>
      <c r="B7536" s="1" t="s">
        <v>3829</v>
      </c>
      <c r="C7536" s="1" t="s">
        <v>16569</v>
      </c>
      <c r="D7536" s="1" t="s">
        <v>16403</v>
      </c>
      <c r="E7536" s="1" t="s">
        <v>15442</v>
      </c>
      <c r="F7536" s="1" t="str">
        <f>IFERROR(__xludf.DUMMYFUNCTION("GOOGLETRANSLATE(C7536,""fr"",""en"")"),"#VALUE!")</f>
        <v>#VALUE!</v>
      </c>
    </row>
    <row r="7537" ht="15.75" customHeight="1">
      <c r="A7537" s="1" t="s">
        <v>16570</v>
      </c>
      <c r="B7537" s="1" t="s">
        <v>16571</v>
      </c>
      <c r="C7537" s="1" t="s">
        <v>16572</v>
      </c>
      <c r="D7537" s="1" t="s">
        <v>16403</v>
      </c>
      <c r="E7537" s="1" t="s">
        <v>15442</v>
      </c>
      <c r="F7537" s="1" t="str">
        <f>IFERROR(__xludf.DUMMYFUNCTION("GOOGLETRANSLATE(C7537,""fr"",""en"")"),"#VALUE!")</f>
        <v>#VALUE!</v>
      </c>
    </row>
    <row r="7538" ht="15.75" customHeight="1">
      <c r="A7538" s="1" t="s">
        <v>16573</v>
      </c>
      <c r="B7538" s="1" t="s">
        <v>16574</v>
      </c>
      <c r="C7538" s="1" t="s">
        <v>16575</v>
      </c>
      <c r="D7538" s="1" t="s">
        <v>16403</v>
      </c>
      <c r="E7538" s="1" t="s">
        <v>15442</v>
      </c>
      <c r="F7538" s="1" t="str">
        <f>IFERROR(__xludf.DUMMYFUNCTION("GOOGLETRANSLATE(C7538,""fr"",""en"")"),"#VALUE!")</f>
        <v>#VALUE!</v>
      </c>
    </row>
    <row r="7539" ht="15.75" customHeight="1">
      <c r="A7539" s="1" t="s">
        <v>16576</v>
      </c>
      <c r="B7539" s="1" t="s">
        <v>16577</v>
      </c>
      <c r="C7539" s="1" t="s">
        <v>16578</v>
      </c>
      <c r="D7539" s="1" t="s">
        <v>16403</v>
      </c>
      <c r="E7539" s="1" t="s">
        <v>15442</v>
      </c>
      <c r="F7539" s="1" t="str">
        <f>IFERROR(__xludf.DUMMYFUNCTION("GOOGLETRANSLATE(C7539,""fr"",""en"")"),"#VALUE!")</f>
        <v>#VALUE!</v>
      </c>
    </row>
    <row r="7540" ht="15.75" customHeight="1">
      <c r="A7540" s="1" t="s">
        <v>9424</v>
      </c>
      <c r="B7540" s="1" t="s">
        <v>16579</v>
      </c>
      <c r="C7540" s="1" t="s">
        <v>16580</v>
      </c>
      <c r="D7540" s="1" t="s">
        <v>16403</v>
      </c>
      <c r="E7540" s="1" t="s">
        <v>15442</v>
      </c>
      <c r="F7540" s="1" t="str">
        <f>IFERROR(__xludf.DUMMYFUNCTION("GOOGLETRANSLATE(C7540,""fr"",""en"")"),"#VALUE!")</f>
        <v>#VALUE!</v>
      </c>
    </row>
    <row r="7541" ht="15.75" customHeight="1">
      <c r="A7541" s="1" t="s">
        <v>9455</v>
      </c>
      <c r="B7541" s="1" t="s">
        <v>16581</v>
      </c>
      <c r="C7541" s="1" t="s">
        <v>16582</v>
      </c>
      <c r="D7541" s="1" t="s">
        <v>16403</v>
      </c>
      <c r="E7541" s="1" t="s">
        <v>15442</v>
      </c>
      <c r="F7541" s="1" t="str">
        <f>IFERROR(__xludf.DUMMYFUNCTION("GOOGLETRANSLATE(C7541,""fr"",""en"")"),"#VALUE!")</f>
        <v>#VALUE!</v>
      </c>
    </row>
    <row r="7542" ht="15.75" customHeight="1">
      <c r="A7542" s="1" t="s">
        <v>9463</v>
      </c>
      <c r="B7542" s="1" t="s">
        <v>16583</v>
      </c>
      <c r="C7542" s="1" t="s">
        <v>16584</v>
      </c>
      <c r="D7542" s="1" t="s">
        <v>16403</v>
      </c>
      <c r="E7542" s="1" t="s">
        <v>15442</v>
      </c>
      <c r="F7542" s="1" t="str">
        <f>IFERROR(__xludf.DUMMYFUNCTION("GOOGLETRANSLATE(C7542,""fr"",""en"")"),"#VALUE!")</f>
        <v>#VALUE!</v>
      </c>
    </row>
    <row r="7543" ht="15.75" customHeight="1">
      <c r="A7543" s="1" t="s">
        <v>9481</v>
      </c>
      <c r="B7543" s="1" t="s">
        <v>16585</v>
      </c>
      <c r="C7543" s="1" t="s">
        <v>16586</v>
      </c>
      <c r="D7543" s="1" t="s">
        <v>16403</v>
      </c>
      <c r="E7543" s="1" t="s">
        <v>15442</v>
      </c>
      <c r="F7543" s="1" t="str">
        <f>IFERROR(__xludf.DUMMYFUNCTION("GOOGLETRANSLATE(C7543,""fr"",""en"")"),"#VALUE!")</f>
        <v>#VALUE!</v>
      </c>
    </row>
    <row r="7544" ht="15.75" customHeight="1">
      <c r="A7544" s="1" t="s">
        <v>16587</v>
      </c>
      <c r="B7544" s="1" t="s">
        <v>16588</v>
      </c>
      <c r="C7544" s="1" t="s">
        <v>16589</v>
      </c>
      <c r="D7544" s="1" t="s">
        <v>16403</v>
      </c>
      <c r="E7544" s="1" t="s">
        <v>15442</v>
      </c>
      <c r="F7544" s="1" t="str">
        <f>IFERROR(__xludf.DUMMYFUNCTION("GOOGLETRANSLATE(C7544,""fr"",""en"")"),"#VALUE!")</f>
        <v>#VALUE!</v>
      </c>
    </row>
    <row r="7545" ht="15.75" customHeight="1">
      <c r="A7545" s="1" t="s">
        <v>12378</v>
      </c>
      <c r="B7545" s="1" t="s">
        <v>16590</v>
      </c>
      <c r="C7545" s="1" t="s">
        <v>16591</v>
      </c>
      <c r="D7545" s="1" t="s">
        <v>16403</v>
      </c>
      <c r="E7545" s="1" t="s">
        <v>15442</v>
      </c>
      <c r="F7545" s="1" t="str">
        <f>IFERROR(__xludf.DUMMYFUNCTION("GOOGLETRANSLATE(C7545,""fr"",""en"")"),"#VALUE!")</f>
        <v>#VALUE!</v>
      </c>
    </row>
    <row r="7546" ht="15.75" customHeight="1">
      <c r="A7546" s="1" t="s">
        <v>16592</v>
      </c>
      <c r="B7546" s="1" t="s">
        <v>16593</v>
      </c>
      <c r="C7546" s="1" t="s">
        <v>16594</v>
      </c>
      <c r="D7546" s="1" t="s">
        <v>16595</v>
      </c>
      <c r="E7546" s="1" t="s">
        <v>15442</v>
      </c>
      <c r="F7546" s="1" t="str">
        <f>IFERROR(__xludf.DUMMYFUNCTION("GOOGLETRANSLATE(C7546,""fr"",""en"")"),"#VALUE!")</f>
        <v>#VALUE!</v>
      </c>
    </row>
    <row r="7547" ht="15.75" customHeight="1">
      <c r="A7547" s="1" t="s">
        <v>128</v>
      </c>
      <c r="B7547" s="1" t="s">
        <v>16596</v>
      </c>
      <c r="C7547" s="1" t="s">
        <v>16597</v>
      </c>
      <c r="D7547" s="1" t="s">
        <v>16595</v>
      </c>
      <c r="E7547" s="1" t="s">
        <v>15442</v>
      </c>
      <c r="F7547" s="1" t="str">
        <f>IFERROR(__xludf.DUMMYFUNCTION("GOOGLETRANSLATE(C7547,""fr"",""en"")"),"#VALUE!")</f>
        <v>#VALUE!</v>
      </c>
    </row>
    <row r="7548" ht="15.75" customHeight="1">
      <c r="A7548" s="1" t="s">
        <v>147</v>
      </c>
      <c r="B7548" s="1" t="s">
        <v>16598</v>
      </c>
      <c r="C7548" s="1" t="s">
        <v>16599</v>
      </c>
      <c r="D7548" s="1" t="s">
        <v>16595</v>
      </c>
      <c r="E7548" s="1" t="s">
        <v>15442</v>
      </c>
      <c r="F7548" s="1" t="str">
        <f>IFERROR(__xludf.DUMMYFUNCTION("GOOGLETRANSLATE(C7548,""fr"",""en"")"),"#VALUE!")</f>
        <v>#VALUE!</v>
      </c>
    </row>
    <row r="7549" ht="15.75" customHeight="1">
      <c r="A7549" s="1" t="s">
        <v>16600</v>
      </c>
      <c r="B7549" s="1" t="s">
        <v>16601</v>
      </c>
      <c r="C7549" s="1" t="s">
        <v>16602</v>
      </c>
      <c r="D7549" s="1" t="s">
        <v>16595</v>
      </c>
      <c r="E7549" s="1" t="s">
        <v>15442</v>
      </c>
      <c r="F7549" s="1" t="str">
        <f>IFERROR(__xludf.DUMMYFUNCTION("GOOGLETRANSLATE(C7549,""fr"",""en"")"),"#VALUE!")</f>
        <v>#VALUE!</v>
      </c>
    </row>
    <row r="7550" ht="15.75" customHeight="1">
      <c r="A7550" s="1" t="s">
        <v>206</v>
      </c>
      <c r="B7550" s="1" t="s">
        <v>16603</v>
      </c>
      <c r="C7550" s="1" t="s">
        <v>16604</v>
      </c>
      <c r="D7550" s="1" t="s">
        <v>16595</v>
      </c>
      <c r="E7550" s="1" t="s">
        <v>15442</v>
      </c>
      <c r="F7550" s="1" t="str">
        <f>IFERROR(__xludf.DUMMYFUNCTION("GOOGLETRANSLATE(C7550,""fr"",""en"")"),"#VALUE!")</f>
        <v>#VALUE!</v>
      </c>
    </row>
    <row r="7551" ht="15.75" customHeight="1">
      <c r="A7551" s="1" t="s">
        <v>231</v>
      </c>
      <c r="B7551" s="1" t="s">
        <v>16605</v>
      </c>
      <c r="C7551" s="1" t="s">
        <v>16606</v>
      </c>
      <c r="D7551" s="1" t="s">
        <v>16595</v>
      </c>
      <c r="E7551" s="1" t="s">
        <v>15442</v>
      </c>
      <c r="F7551" s="1" t="str">
        <f>IFERROR(__xludf.DUMMYFUNCTION("GOOGLETRANSLATE(C7551,""fr"",""en"")"),"#VALUE!")</f>
        <v>#VALUE!</v>
      </c>
    </row>
    <row r="7552" ht="15.75" customHeight="1">
      <c r="A7552" s="1" t="s">
        <v>231</v>
      </c>
      <c r="B7552" s="1" t="s">
        <v>16607</v>
      </c>
      <c r="C7552" s="1" t="s">
        <v>16608</v>
      </c>
      <c r="D7552" s="1" t="s">
        <v>16595</v>
      </c>
      <c r="E7552" s="1" t="s">
        <v>15442</v>
      </c>
      <c r="F7552" s="1" t="str">
        <f>IFERROR(__xludf.DUMMYFUNCTION("GOOGLETRANSLATE(C7552,""fr"",""en"")"),"#VALUE!")</f>
        <v>#VALUE!</v>
      </c>
    </row>
    <row r="7553" ht="15.75" customHeight="1">
      <c r="A7553" s="1" t="s">
        <v>244</v>
      </c>
      <c r="B7553" s="1" t="s">
        <v>16609</v>
      </c>
      <c r="C7553" s="1" t="s">
        <v>16610</v>
      </c>
      <c r="D7553" s="1" t="s">
        <v>16595</v>
      </c>
      <c r="E7553" s="1" t="s">
        <v>15442</v>
      </c>
      <c r="F7553" s="1" t="str">
        <f>IFERROR(__xludf.DUMMYFUNCTION("GOOGLETRANSLATE(C7553,""fr"",""en"")"),"#VALUE!")</f>
        <v>#VALUE!</v>
      </c>
    </row>
    <row r="7554" ht="15.75" customHeight="1">
      <c r="A7554" s="1" t="s">
        <v>271</v>
      </c>
      <c r="B7554" s="1" t="s">
        <v>16611</v>
      </c>
      <c r="C7554" s="1" t="s">
        <v>16612</v>
      </c>
      <c r="D7554" s="1" t="s">
        <v>16595</v>
      </c>
      <c r="E7554" s="1" t="s">
        <v>15442</v>
      </c>
      <c r="F7554" s="1" t="str">
        <f>IFERROR(__xludf.DUMMYFUNCTION("GOOGLETRANSLATE(C7554,""fr"",""en"")"),"#VALUE!")</f>
        <v>#VALUE!</v>
      </c>
    </row>
    <row r="7555" ht="15.75" customHeight="1">
      <c r="A7555" s="1" t="s">
        <v>292</v>
      </c>
      <c r="B7555" s="1" t="s">
        <v>16613</v>
      </c>
      <c r="C7555" s="1" t="s">
        <v>16614</v>
      </c>
      <c r="D7555" s="1" t="s">
        <v>16595</v>
      </c>
      <c r="E7555" s="1" t="s">
        <v>15442</v>
      </c>
      <c r="F7555" s="1" t="str">
        <f>IFERROR(__xludf.DUMMYFUNCTION("GOOGLETRANSLATE(C7555,""fr"",""en"")"),"#VALUE!")</f>
        <v>#VALUE!</v>
      </c>
    </row>
    <row r="7556" ht="15.75" customHeight="1">
      <c r="A7556" s="1" t="s">
        <v>292</v>
      </c>
      <c r="B7556" s="1" t="s">
        <v>16615</v>
      </c>
      <c r="C7556" s="1" t="s">
        <v>16616</v>
      </c>
      <c r="D7556" s="1" t="s">
        <v>16595</v>
      </c>
      <c r="E7556" s="1" t="s">
        <v>15442</v>
      </c>
      <c r="F7556" s="1" t="str">
        <f>IFERROR(__xludf.DUMMYFUNCTION("GOOGLETRANSLATE(C7556,""fr"",""en"")"),"#VALUE!")</f>
        <v>#VALUE!</v>
      </c>
    </row>
    <row r="7557" ht="15.75" customHeight="1">
      <c r="A7557" s="1" t="s">
        <v>318</v>
      </c>
      <c r="B7557" s="1" t="s">
        <v>16617</v>
      </c>
      <c r="C7557" s="1" t="s">
        <v>16618</v>
      </c>
      <c r="D7557" s="1" t="s">
        <v>16595</v>
      </c>
      <c r="E7557" s="1" t="s">
        <v>15442</v>
      </c>
      <c r="F7557" s="1" t="str">
        <f>IFERROR(__xludf.DUMMYFUNCTION("GOOGLETRANSLATE(C7557,""fr"",""en"")"),"#VALUE!")</f>
        <v>#VALUE!</v>
      </c>
    </row>
    <row r="7558" ht="15.75" customHeight="1">
      <c r="A7558" s="1" t="s">
        <v>318</v>
      </c>
      <c r="B7558" s="1" t="s">
        <v>16619</v>
      </c>
      <c r="C7558" s="1" t="s">
        <v>16620</v>
      </c>
      <c r="D7558" s="1" t="s">
        <v>16595</v>
      </c>
      <c r="E7558" s="1" t="s">
        <v>15442</v>
      </c>
      <c r="F7558" s="1" t="str">
        <f>IFERROR(__xludf.DUMMYFUNCTION("GOOGLETRANSLATE(C7558,""fr"",""en"")"),"#VALUE!")</f>
        <v>#VALUE!</v>
      </c>
    </row>
    <row r="7559" ht="15.75" customHeight="1">
      <c r="A7559" s="1" t="s">
        <v>339</v>
      </c>
      <c r="B7559" s="1" t="s">
        <v>16621</v>
      </c>
      <c r="C7559" s="1" t="s">
        <v>16622</v>
      </c>
      <c r="D7559" s="1" t="s">
        <v>16595</v>
      </c>
      <c r="E7559" s="1" t="s">
        <v>15442</v>
      </c>
      <c r="F7559" s="1" t="str">
        <f>IFERROR(__xludf.DUMMYFUNCTION("GOOGLETRANSLATE(C7559,""fr"",""en"")"),"#VALUE!")</f>
        <v>#VALUE!</v>
      </c>
    </row>
    <row r="7560" ht="15.75" customHeight="1">
      <c r="A7560" s="1" t="s">
        <v>339</v>
      </c>
      <c r="B7560" s="1" t="s">
        <v>16623</v>
      </c>
      <c r="C7560" s="1" t="s">
        <v>16624</v>
      </c>
      <c r="D7560" s="1" t="s">
        <v>16595</v>
      </c>
      <c r="E7560" s="1" t="s">
        <v>15442</v>
      </c>
      <c r="F7560" s="1" t="str">
        <f>IFERROR(__xludf.DUMMYFUNCTION("GOOGLETRANSLATE(C7560,""fr"",""en"")"),"#VALUE!")</f>
        <v>#VALUE!</v>
      </c>
    </row>
    <row r="7561" ht="15.75" customHeight="1">
      <c r="A7561" s="1" t="s">
        <v>354</v>
      </c>
      <c r="B7561" s="1" t="s">
        <v>16625</v>
      </c>
      <c r="C7561" s="1" t="s">
        <v>16626</v>
      </c>
      <c r="D7561" s="1" t="s">
        <v>16595</v>
      </c>
      <c r="E7561" s="1" t="s">
        <v>15442</v>
      </c>
      <c r="F7561" s="1" t="str">
        <f>IFERROR(__xludf.DUMMYFUNCTION("GOOGLETRANSLATE(C7561,""fr"",""en"")"),"#VALUE!")</f>
        <v>#VALUE!</v>
      </c>
    </row>
    <row r="7562" ht="15.75" customHeight="1">
      <c r="A7562" s="1" t="s">
        <v>372</v>
      </c>
      <c r="B7562" s="1" t="s">
        <v>16627</v>
      </c>
      <c r="C7562" s="1" t="s">
        <v>16628</v>
      </c>
      <c r="D7562" s="1" t="s">
        <v>16595</v>
      </c>
      <c r="E7562" s="1" t="s">
        <v>15442</v>
      </c>
      <c r="F7562" s="1" t="str">
        <f>IFERROR(__xludf.DUMMYFUNCTION("GOOGLETRANSLATE(C7562,""fr"",""en"")"),"#VALUE!")</f>
        <v>#VALUE!</v>
      </c>
    </row>
    <row r="7563" ht="15.75" customHeight="1">
      <c r="A7563" s="1" t="s">
        <v>381</v>
      </c>
      <c r="B7563" s="1" t="s">
        <v>16629</v>
      </c>
      <c r="C7563" s="1" t="s">
        <v>16630</v>
      </c>
      <c r="D7563" s="1" t="s">
        <v>16595</v>
      </c>
      <c r="E7563" s="1" t="s">
        <v>15442</v>
      </c>
      <c r="F7563" s="1" t="str">
        <f>IFERROR(__xludf.DUMMYFUNCTION("GOOGLETRANSLATE(C7563,""fr"",""en"")"),"#VALUE!")</f>
        <v>#VALUE!</v>
      </c>
    </row>
    <row r="7564" ht="15.75" customHeight="1">
      <c r="A7564" s="1" t="s">
        <v>386</v>
      </c>
      <c r="B7564" s="1" t="s">
        <v>16631</v>
      </c>
      <c r="C7564" s="1" t="s">
        <v>16632</v>
      </c>
      <c r="D7564" s="1" t="s">
        <v>16595</v>
      </c>
      <c r="E7564" s="1" t="s">
        <v>15442</v>
      </c>
      <c r="F7564" s="1" t="str">
        <f>IFERROR(__xludf.DUMMYFUNCTION("GOOGLETRANSLATE(C7564,""fr"",""en"")"),"#VALUE!")</f>
        <v>#VALUE!</v>
      </c>
    </row>
    <row r="7565" ht="15.75" customHeight="1">
      <c r="A7565" s="1" t="s">
        <v>386</v>
      </c>
      <c r="B7565" s="1" t="s">
        <v>16633</v>
      </c>
      <c r="C7565" s="1" t="s">
        <v>16634</v>
      </c>
      <c r="D7565" s="1" t="s">
        <v>16595</v>
      </c>
      <c r="E7565" s="1" t="s">
        <v>15442</v>
      </c>
      <c r="F7565" s="1" t="str">
        <f>IFERROR(__xludf.DUMMYFUNCTION("GOOGLETRANSLATE(C7565,""fr"",""en"")"),"#VALUE!")</f>
        <v>#VALUE!</v>
      </c>
    </row>
    <row r="7566" ht="15.75" customHeight="1">
      <c r="A7566" s="1" t="s">
        <v>398</v>
      </c>
      <c r="B7566" s="1" t="s">
        <v>16635</v>
      </c>
      <c r="C7566" s="1" t="s">
        <v>16636</v>
      </c>
      <c r="D7566" s="1" t="s">
        <v>16595</v>
      </c>
      <c r="E7566" s="1" t="s">
        <v>15442</v>
      </c>
      <c r="F7566" s="1" t="str">
        <f>IFERROR(__xludf.DUMMYFUNCTION("GOOGLETRANSLATE(C7566,""fr"",""en"")"),"#VALUE!")</f>
        <v>#VALUE!</v>
      </c>
    </row>
    <row r="7567" ht="15.75" customHeight="1">
      <c r="A7567" s="1" t="s">
        <v>398</v>
      </c>
      <c r="B7567" s="1" t="s">
        <v>16637</v>
      </c>
      <c r="C7567" s="1" t="s">
        <v>16638</v>
      </c>
      <c r="D7567" s="1" t="s">
        <v>16595</v>
      </c>
      <c r="E7567" s="1" t="s">
        <v>15442</v>
      </c>
      <c r="F7567" s="1" t="str">
        <f>IFERROR(__xludf.DUMMYFUNCTION("GOOGLETRANSLATE(C7567,""fr"",""en"")"),"#VALUE!")</f>
        <v>#VALUE!</v>
      </c>
    </row>
    <row r="7568" ht="15.75" customHeight="1">
      <c r="A7568" s="1" t="s">
        <v>411</v>
      </c>
      <c r="B7568" s="1" t="s">
        <v>16639</v>
      </c>
      <c r="C7568" s="1" t="s">
        <v>16640</v>
      </c>
      <c r="D7568" s="1" t="s">
        <v>16595</v>
      </c>
      <c r="E7568" s="1" t="s">
        <v>15442</v>
      </c>
      <c r="F7568" s="1" t="str">
        <f>IFERROR(__xludf.DUMMYFUNCTION("GOOGLETRANSLATE(C7568,""fr"",""en"")"),"#VALUE!")</f>
        <v>#VALUE!</v>
      </c>
    </row>
    <row r="7569" ht="15.75" customHeight="1">
      <c r="A7569" s="1" t="s">
        <v>411</v>
      </c>
      <c r="B7569" s="1" t="s">
        <v>16641</v>
      </c>
      <c r="C7569" s="1" t="s">
        <v>16642</v>
      </c>
      <c r="D7569" s="1" t="s">
        <v>16595</v>
      </c>
      <c r="E7569" s="1" t="s">
        <v>15442</v>
      </c>
      <c r="F7569" s="1" t="str">
        <f>IFERROR(__xludf.DUMMYFUNCTION("GOOGLETRANSLATE(C7569,""fr"",""en"")"),"#VALUE!")</f>
        <v>#VALUE!</v>
      </c>
    </row>
    <row r="7570" ht="15.75" customHeight="1">
      <c r="A7570" s="1" t="s">
        <v>450</v>
      </c>
      <c r="B7570" s="1" t="s">
        <v>16643</v>
      </c>
      <c r="C7570" s="1" t="s">
        <v>16644</v>
      </c>
      <c r="D7570" s="1" t="s">
        <v>16595</v>
      </c>
      <c r="E7570" s="1" t="s">
        <v>15442</v>
      </c>
      <c r="F7570" s="1" t="str">
        <f>IFERROR(__xludf.DUMMYFUNCTION("GOOGLETRANSLATE(C7570,""fr"",""en"")"),"Hello ,
In order to find out if my dental care has been refunded this morning, this morning, unable to connect. So I allow myself to contact you by phone. My call is quickly taken into account by Sokhna, who with a lot of patience (because I am not a scho"&amp;"lar on the Internet), manages to solve this problem. She seemed very friendly and very professional to me. Then she informed me about the advance of this file.
 Another big thank you to this person!
   Michel")</f>
        <v>Hello ,
In order to find out if my dental care has been refunded this morning, this morning, unable to connect. So I allow myself to contact you by phone. My call is quickly taken into account by Sokhna, who with a lot of patience (because I am not a scholar on the Internet), manages to solve this problem. She seemed very friendly and very professional to me. Then she informed me about the advance of this file.
 Another big thank you to this person!
   Michel</v>
      </c>
    </row>
    <row r="7571" ht="15.75" customHeight="1">
      <c r="A7571" s="1" t="s">
        <v>450</v>
      </c>
      <c r="B7571" s="1" t="s">
        <v>16645</v>
      </c>
      <c r="C7571" s="1" t="s">
        <v>16646</v>
      </c>
      <c r="D7571" s="1" t="s">
        <v>16595</v>
      </c>
      <c r="E7571" s="1" t="s">
        <v>15442</v>
      </c>
      <c r="F7571" s="1" t="str">
        <f>IFERROR(__xludf.DUMMYFUNCTION("GOOGLETRANSLATE(C7571,""fr"",""en"")"),"#VALUE!")</f>
        <v>#VALUE!</v>
      </c>
    </row>
    <row r="7572" ht="15.75" customHeight="1">
      <c r="A7572" s="1" t="s">
        <v>463</v>
      </c>
      <c r="B7572" s="1" t="s">
        <v>16647</v>
      </c>
      <c r="C7572" s="1" t="s">
        <v>16648</v>
      </c>
      <c r="D7572" s="1" t="s">
        <v>16595</v>
      </c>
      <c r="E7572" s="1" t="s">
        <v>15442</v>
      </c>
      <c r="F7572" s="1" t="str">
        <f>IFERROR(__xludf.DUMMYFUNCTION("GOOGLETRANSLATE(C7572,""fr"",""en"")"),"#VALUE!")</f>
        <v>#VALUE!</v>
      </c>
    </row>
    <row r="7573" ht="15.75" customHeight="1">
      <c r="A7573" s="1" t="s">
        <v>463</v>
      </c>
      <c r="B7573" s="1" t="s">
        <v>16649</v>
      </c>
      <c r="C7573" s="1" t="s">
        <v>16650</v>
      </c>
      <c r="D7573" s="1" t="s">
        <v>16595</v>
      </c>
      <c r="E7573" s="1" t="s">
        <v>15442</v>
      </c>
      <c r="F7573" s="1" t="str">
        <f>IFERROR(__xludf.DUMMYFUNCTION("GOOGLETRANSLATE(C7573,""fr"",""en"")"),"#VALUE!")</f>
        <v>#VALUE!</v>
      </c>
    </row>
    <row r="7574" ht="15.75" customHeight="1">
      <c r="A7574" s="1" t="s">
        <v>12400</v>
      </c>
      <c r="B7574" s="1" t="s">
        <v>16651</v>
      </c>
      <c r="C7574" s="1" t="s">
        <v>16652</v>
      </c>
      <c r="D7574" s="1" t="s">
        <v>16595</v>
      </c>
      <c r="E7574" s="1" t="s">
        <v>15442</v>
      </c>
      <c r="F7574" s="1" t="str">
        <f>IFERROR(__xludf.DUMMYFUNCTION("GOOGLETRANSLATE(C7574,""fr"",""en"")"),"#VALUE!")</f>
        <v>#VALUE!</v>
      </c>
    </row>
    <row r="7575" ht="15.75" customHeight="1">
      <c r="A7575" s="1" t="s">
        <v>568</v>
      </c>
      <c r="B7575" s="1" t="s">
        <v>16653</v>
      </c>
      <c r="C7575" s="1" t="s">
        <v>16654</v>
      </c>
      <c r="D7575" s="1" t="s">
        <v>16595</v>
      </c>
      <c r="E7575" s="1" t="s">
        <v>15442</v>
      </c>
      <c r="F7575" s="1" t="str">
        <f>IFERROR(__xludf.DUMMYFUNCTION("GOOGLETRANSLATE(C7575,""fr"",""en"")"),"#VALUE!")</f>
        <v>#VALUE!</v>
      </c>
    </row>
    <row r="7576" ht="15.75" customHeight="1">
      <c r="A7576" s="1" t="s">
        <v>568</v>
      </c>
      <c r="B7576" s="1" t="s">
        <v>16655</v>
      </c>
      <c r="C7576" s="1" t="s">
        <v>16656</v>
      </c>
      <c r="D7576" s="1" t="s">
        <v>16595</v>
      </c>
      <c r="E7576" s="1" t="s">
        <v>15442</v>
      </c>
      <c r="F7576" s="1" t="str">
        <f>IFERROR(__xludf.DUMMYFUNCTION("GOOGLETRANSLATE(C7576,""fr"",""en"")"),"#VALUE!")</f>
        <v>#VALUE!</v>
      </c>
    </row>
    <row r="7577" ht="15.75" customHeight="1">
      <c r="A7577" s="1" t="s">
        <v>16657</v>
      </c>
      <c r="B7577" s="1" t="s">
        <v>16658</v>
      </c>
      <c r="C7577" s="1" t="s">
        <v>16659</v>
      </c>
      <c r="D7577" s="1" t="s">
        <v>16595</v>
      </c>
      <c r="E7577" s="1" t="s">
        <v>15442</v>
      </c>
      <c r="F7577" s="1" t="str">
        <f>IFERROR(__xludf.DUMMYFUNCTION("GOOGLETRANSLATE(C7577,""fr"",""en"")"),"#VALUE!")</f>
        <v>#VALUE!</v>
      </c>
    </row>
    <row r="7578" ht="15.75" customHeight="1">
      <c r="A7578" s="1" t="s">
        <v>16660</v>
      </c>
      <c r="B7578" s="1" t="s">
        <v>16661</v>
      </c>
      <c r="C7578" s="1" t="s">
        <v>16662</v>
      </c>
      <c r="D7578" s="1" t="s">
        <v>16595</v>
      </c>
      <c r="E7578" s="1" t="s">
        <v>15442</v>
      </c>
      <c r="F7578" s="1" t="str">
        <f>IFERROR(__xludf.DUMMYFUNCTION("GOOGLETRANSLATE(C7578,""fr"",""en"")"),"#VALUE!")</f>
        <v>#VALUE!</v>
      </c>
    </row>
    <row r="7579" ht="15.75" customHeight="1">
      <c r="A7579" s="1" t="s">
        <v>663</v>
      </c>
      <c r="B7579" s="1" t="s">
        <v>16663</v>
      </c>
      <c r="C7579" s="1" t="s">
        <v>16664</v>
      </c>
      <c r="D7579" s="1" t="s">
        <v>16595</v>
      </c>
      <c r="E7579" s="1" t="s">
        <v>15442</v>
      </c>
      <c r="F7579" s="1" t="str">
        <f>IFERROR(__xludf.DUMMYFUNCTION("GOOGLETRANSLATE(C7579,""fr"",""en"")"),"#VALUE!")</f>
        <v>#VALUE!</v>
      </c>
    </row>
    <row r="7580" ht="15.75" customHeight="1">
      <c r="A7580" s="1" t="s">
        <v>683</v>
      </c>
      <c r="B7580" s="1" t="s">
        <v>16665</v>
      </c>
      <c r="C7580" s="1" t="s">
        <v>16666</v>
      </c>
      <c r="D7580" s="1" t="s">
        <v>16595</v>
      </c>
      <c r="E7580" s="1" t="s">
        <v>15442</v>
      </c>
      <c r="F7580" s="1" t="str">
        <f>IFERROR(__xludf.DUMMYFUNCTION("GOOGLETRANSLATE(C7580,""fr"",""en"")"),"#VALUE!")</f>
        <v>#VALUE!</v>
      </c>
    </row>
    <row r="7581" ht="15.75" customHeight="1">
      <c r="A7581" s="1" t="s">
        <v>683</v>
      </c>
      <c r="B7581" s="1" t="s">
        <v>16667</v>
      </c>
      <c r="C7581" s="1" t="s">
        <v>16668</v>
      </c>
      <c r="D7581" s="1" t="s">
        <v>16595</v>
      </c>
      <c r="E7581" s="1" t="s">
        <v>15442</v>
      </c>
      <c r="F7581" s="1" t="str">
        <f>IFERROR(__xludf.DUMMYFUNCTION("GOOGLETRANSLATE(C7581,""fr"",""en"")"),"#VALUE!")</f>
        <v>#VALUE!</v>
      </c>
    </row>
    <row r="7582" ht="15.75" customHeight="1">
      <c r="A7582" s="1" t="s">
        <v>16669</v>
      </c>
      <c r="B7582" s="1" t="s">
        <v>16670</v>
      </c>
      <c r="C7582" s="1" t="s">
        <v>16671</v>
      </c>
      <c r="D7582" s="1" t="s">
        <v>16595</v>
      </c>
      <c r="E7582" s="1" t="s">
        <v>15442</v>
      </c>
      <c r="F7582" s="1" t="str">
        <f>IFERROR(__xludf.DUMMYFUNCTION("GOOGLETRANSLATE(C7582,""fr"",""en"")"),"#VALUE!")</f>
        <v>#VALUE!</v>
      </c>
    </row>
    <row r="7583" ht="15.75" customHeight="1">
      <c r="A7583" s="1" t="s">
        <v>720</v>
      </c>
      <c r="B7583" s="1" t="s">
        <v>16672</v>
      </c>
      <c r="C7583" s="1" t="s">
        <v>16673</v>
      </c>
      <c r="D7583" s="1" t="s">
        <v>16595</v>
      </c>
      <c r="E7583" s="1" t="s">
        <v>15442</v>
      </c>
      <c r="F7583" s="1" t="str">
        <f>IFERROR(__xludf.DUMMYFUNCTION("GOOGLETRANSLATE(C7583,""fr"",""en"")"),"#VALUE!")</f>
        <v>#VALUE!</v>
      </c>
    </row>
    <row r="7584" ht="15.75" customHeight="1">
      <c r="A7584" s="1" t="s">
        <v>727</v>
      </c>
      <c r="B7584" s="1" t="s">
        <v>16674</v>
      </c>
      <c r="C7584" s="1" t="s">
        <v>16675</v>
      </c>
      <c r="D7584" s="1" t="s">
        <v>16595</v>
      </c>
      <c r="E7584" s="1" t="s">
        <v>15442</v>
      </c>
      <c r="F7584" s="1" t="str">
        <f>IFERROR(__xludf.DUMMYFUNCTION("GOOGLETRANSLATE(C7584,""fr"",""en"")"),"#VALUE!")</f>
        <v>#VALUE!</v>
      </c>
    </row>
    <row r="7585" ht="15.75" customHeight="1">
      <c r="A7585" s="1" t="s">
        <v>16676</v>
      </c>
      <c r="B7585" s="1" t="s">
        <v>16677</v>
      </c>
      <c r="C7585" s="1" t="s">
        <v>16678</v>
      </c>
      <c r="D7585" s="1" t="s">
        <v>16595</v>
      </c>
      <c r="E7585" s="1" t="s">
        <v>15442</v>
      </c>
      <c r="F7585" s="1" t="str">
        <f>IFERROR(__xludf.DUMMYFUNCTION("GOOGLETRANSLATE(C7585,""fr"",""en"")"),"#VALUE!")</f>
        <v>#VALUE!</v>
      </c>
    </row>
    <row r="7586" ht="15.75" customHeight="1">
      <c r="A7586" s="1" t="s">
        <v>738</v>
      </c>
      <c r="B7586" s="1" t="s">
        <v>16679</v>
      </c>
      <c r="C7586" s="1" t="s">
        <v>16680</v>
      </c>
      <c r="D7586" s="1" t="s">
        <v>16595</v>
      </c>
      <c r="E7586" s="1" t="s">
        <v>15442</v>
      </c>
      <c r="F7586" s="1" t="str">
        <f>IFERROR(__xludf.DUMMYFUNCTION("GOOGLETRANSLATE(C7586,""fr"",""en"")"),"#VALUE!")</f>
        <v>#VALUE!</v>
      </c>
    </row>
    <row r="7587" ht="15.75" customHeight="1">
      <c r="A7587" s="1" t="s">
        <v>738</v>
      </c>
      <c r="B7587" s="1" t="s">
        <v>16681</v>
      </c>
      <c r="C7587" s="1" t="s">
        <v>16682</v>
      </c>
      <c r="D7587" s="1" t="s">
        <v>16595</v>
      </c>
      <c r="E7587" s="1" t="s">
        <v>15442</v>
      </c>
      <c r="F7587" s="1" t="str">
        <f>IFERROR(__xludf.DUMMYFUNCTION("GOOGLETRANSLATE(C7587,""fr"",""en"")"),"#VALUE!")</f>
        <v>#VALUE!</v>
      </c>
    </row>
    <row r="7588" ht="15.75" customHeight="1">
      <c r="A7588" s="1" t="s">
        <v>741</v>
      </c>
      <c r="B7588" s="1" t="s">
        <v>16683</v>
      </c>
      <c r="C7588" s="1" t="s">
        <v>16684</v>
      </c>
      <c r="D7588" s="1" t="s">
        <v>16595</v>
      </c>
      <c r="E7588" s="1" t="s">
        <v>15442</v>
      </c>
      <c r="F7588" s="1" t="str">
        <f>IFERROR(__xludf.DUMMYFUNCTION("GOOGLETRANSLATE(C7588,""fr"",""en"")"),"#VALUE!")</f>
        <v>#VALUE!</v>
      </c>
    </row>
    <row r="7589" ht="15.75" customHeight="1">
      <c r="A7589" s="1" t="s">
        <v>778</v>
      </c>
      <c r="B7589" s="1" t="s">
        <v>16685</v>
      </c>
      <c r="C7589" s="1" t="s">
        <v>16686</v>
      </c>
      <c r="D7589" s="1" t="s">
        <v>16595</v>
      </c>
      <c r="E7589" s="1" t="s">
        <v>15442</v>
      </c>
      <c r="F7589" s="1" t="str">
        <f>IFERROR(__xludf.DUMMYFUNCTION("GOOGLETRANSLATE(C7589,""fr"",""en"")"),"#VALUE!")</f>
        <v>#VALUE!</v>
      </c>
    </row>
    <row r="7590" ht="15.75" customHeight="1">
      <c r="A7590" s="1" t="s">
        <v>807</v>
      </c>
      <c r="B7590" s="1" t="s">
        <v>16687</v>
      </c>
      <c r="C7590" s="1" t="s">
        <v>16688</v>
      </c>
      <c r="D7590" s="1" t="s">
        <v>16595</v>
      </c>
      <c r="E7590" s="1" t="s">
        <v>15442</v>
      </c>
      <c r="F7590" s="1" t="str">
        <f>IFERROR(__xludf.DUMMYFUNCTION("GOOGLETRANSLATE(C7590,""fr"",""en"")"),"#VALUE!")</f>
        <v>#VALUE!</v>
      </c>
    </row>
    <row r="7591" ht="15.75" customHeight="1">
      <c r="A7591" s="1" t="s">
        <v>892</v>
      </c>
      <c r="B7591" s="1" t="s">
        <v>16689</v>
      </c>
      <c r="C7591" s="1" t="s">
        <v>16690</v>
      </c>
      <c r="D7591" s="1" t="s">
        <v>16595</v>
      </c>
      <c r="E7591" s="1" t="s">
        <v>15442</v>
      </c>
      <c r="F7591" s="1" t="str">
        <f>IFERROR(__xludf.DUMMYFUNCTION("GOOGLETRANSLATE(C7591,""fr"",""en"")"),"#VALUE!")</f>
        <v>#VALUE!</v>
      </c>
    </row>
    <row r="7592" ht="15.75" customHeight="1">
      <c r="A7592" s="1" t="s">
        <v>903</v>
      </c>
      <c r="B7592" s="1" t="s">
        <v>16691</v>
      </c>
      <c r="C7592" s="1" t="s">
        <v>16692</v>
      </c>
      <c r="D7592" s="1" t="s">
        <v>16595</v>
      </c>
      <c r="E7592" s="1" t="s">
        <v>15442</v>
      </c>
      <c r="F7592" s="1" t="str">
        <f>IFERROR(__xludf.DUMMYFUNCTION("GOOGLETRANSLATE(C7592,""fr"",""en"")"),"#VALUE!")</f>
        <v>#VALUE!</v>
      </c>
    </row>
    <row r="7593" ht="15.75" customHeight="1">
      <c r="A7593" s="1" t="s">
        <v>938</v>
      </c>
      <c r="B7593" s="1" t="s">
        <v>16693</v>
      </c>
      <c r="C7593" s="1" t="s">
        <v>16694</v>
      </c>
      <c r="D7593" s="1" t="s">
        <v>16595</v>
      </c>
      <c r="E7593" s="1" t="s">
        <v>15442</v>
      </c>
      <c r="F7593" s="1" t="str">
        <f>IFERROR(__xludf.DUMMYFUNCTION("GOOGLETRANSLATE(C7593,""fr"",""en"")"),"#VALUE!")</f>
        <v>#VALUE!</v>
      </c>
    </row>
    <row r="7594" ht="15.75" customHeight="1">
      <c r="A7594" s="1" t="s">
        <v>961</v>
      </c>
      <c r="B7594" s="1" t="s">
        <v>16695</v>
      </c>
      <c r="C7594" s="1" t="s">
        <v>16696</v>
      </c>
      <c r="D7594" s="1" t="s">
        <v>16595</v>
      </c>
      <c r="E7594" s="1" t="s">
        <v>15442</v>
      </c>
      <c r="F7594" s="1" t="str">
        <f>IFERROR(__xludf.DUMMYFUNCTION("GOOGLETRANSLATE(C7594,""fr"",""en"")"),"Very welcome from my interlocutor Georges, kind of good information, and smile, yes the smile, the smile gets along on the phone thank you and have a good day")</f>
        <v>Very welcome from my interlocutor Georges, kind of good information, and smile, yes the smile, the smile gets along on the phone thank you and have a good day</v>
      </c>
    </row>
    <row r="7595" ht="15.75" customHeight="1">
      <c r="A7595" s="1" t="s">
        <v>993</v>
      </c>
      <c r="B7595" s="1" t="s">
        <v>16697</v>
      </c>
      <c r="C7595" s="1" t="s">
        <v>16698</v>
      </c>
      <c r="D7595" s="1" t="s">
        <v>16595</v>
      </c>
      <c r="E7595" s="1" t="s">
        <v>15442</v>
      </c>
      <c r="F7595" s="1" t="str">
        <f>IFERROR(__xludf.DUMMYFUNCTION("GOOGLETRANSLATE(C7595,""fr"",""en"")"),"#VALUE!")</f>
        <v>#VALUE!</v>
      </c>
    </row>
    <row r="7596" ht="15.75" customHeight="1">
      <c r="A7596" s="1" t="s">
        <v>1063</v>
      </c>
      <c r="B7596" s="1" t="s">
        <v>16699</v>
      </c>
      <c r="C7596" s="1" t="s">
        <v>16700</v>
      </c>
      <c r="D7596" s="1" t="s">
        <v>16595</v>
      </c>
      <c r="E7596" s="1" t="s">
        <v>15442</v>
      </c>
      <c r="F7596" s="1" t="str">
        <f>IFERROR(__xludf.DUMMYFUNCTION("GOOGLETRANSLATE(C7596,""fr"",""en"")"),"#VALUE!")</f>
        <v>#VALUE!</v>
      </c>
    </row>
    <row r="7597" ht="15.75" customHeight="1">
      <c r="A7597" s="1" t="s">
        <v>1187</v>
      </c>
      <c r="B7597" s="1" t="s">
        <v>16701</v>
      </c>
      <c r="C7597" s="1" t="s">
        <v>16702</v>
      </c>
      <c r="D7597" s="1" t="s">
        <v>16595</v>
      </c>
      <c r="E7597" s="1" t="s">
        <v>15442</v>
      </c>
      <c r="F7597" s="1" t="str">
        <f>IFERROR(__xludf.DUMMYFUNCTION("GOOGLETRANSLATE(C7597,""fr"",""en"")"),"Hello: I have been insured since 2017 and every year my subscription increases by more than € 10 per month without compensation for reimbursement, on the contrary because since January 1, she has no longer rebounded homeopathic drugs, what important benef"&amp;"its for all mutuals. And especially when there is a significant refund for optical equipment, you have to wait more than a month before being reimbursed, the same thing for the cataract operation, more than two months before being reimbursed, and recently"&amp;" For a dental prosthesis I had to wait more than a month before being reimbursed, and especially each time I had to send 4 emails, plus 4 telephone calls requesting the reimbursement and their answers: (let's go you It will have it early next week, we mus"&amp;"t check before reimbursing you, let's go you will have it in 72 hours, or I bring up your request to be processed urgently and I Pass ...) I have never had a payment incident, but conversely when you advance money for optics, cataracts or dental prosthese"&amp;"s, reimbursements are a obstacle course, moreover It is impossible to communicate on their site because it is constantly blocked to request a refund or for f area a complaint) only solution to them. Only one positive point, the small current reimbursement"&amp;"s of pharmacy or consultations are reimbursed within 48 hours after remote transmission, it is very good for those who have no health problem, to note we are a couple taken to 100% load by the SS and we currently pay more than € 182 per month, judge yours"&amp;"elf before joining this health insurance.")</f>
        <v>Hello: I have been insured since 2017 and every year my subscription increases by more than € 10 per month without compensation for reimbursement, on the contrary because since January 1, she has no longer rebounded homeopathic drugs, what important benefits for all mutuals. And especially when there is a significant refund for optical equipment, you have to wait more than a month before being reimbursed, the same thing for the cataract operation, more than two months before being reimbursed, and recently For a dental prosthesis I had to wait more than a month before being reimbursed, and especially each time I had to send 4 emails, plus 4 telephone calls requesting the reimbursement and their answers: (let's go you It will have it early next week, we must check before reimbursing you, let's go you will have it in 72 hours, or I bring up your request to be processed urgently and I Pass ...) I have never had a payment incident, but conversely when you advance money for optics, cataracts or dental prostheses, reimbursements are a obstacle course, moreover It is impossible to communicate on their site because it is constantly blocked to request a refund or for f area a complaint) only solution to them. Only one positive point, the small current reimbursements of pharmacy or consultations are reimbursed within 48 hours after remote transmission, it is very good for those who have no health problem, to note we are a couple taken to 100% load by the SS and we currently pay more than € 182 per month, judge yourself before joining this health insurance.</v>
      </c>
    </row>
    <row r="7598" ht="15.75" customHeight="1">
      <c r="A7598" s="1" t="s">
        <v>1207</v>
      </c>
      <c r="B7598" s="1" t="s">
        <v>16703</v>
      </c>
      <c r="C7598" s="1" t="s">
        <v>16704</v>
      </c>
      <c r="D7598" s="1" t="s">
        <v>16595</v>
      </c>
      <c r="E7598" s="1" t="s">
        <v>15442</v>
      </c>
      <c r="F7598" s="1" t="str">
        <f>IFERROR(__xludf.DUMMYFUNCTION("GOOGLETRANSLATE(C7598,""fr"",""en"")"),"#VALUE!")</f>
        <v>#VALUE!</v>
      </c>
    </row>
    <row r="7599" ht="15.75" customHeight="1">
      <c r="A7599" s="1" t="s">
        <v>1243</v>
      </c>
      <c r="B7599" s="1" t="s">
        <v>16705</v>
      </c>
      <c r="C7599" s="1" t="s">
        <v>16706</v>
      </c>
      <c r="D7599" s="1" t="s">
        <v>16595</v>
      </c>
      <c r="E7599" s="1" t="s">
        <v>15442</v>
      </c>
      <c r="F7599" s="1" t="str">
        <f>IFERROR(__xludf.DUMMYFUNCTION("GOOGLETRANSLATE(C7599,""fr"",""en"")"),"#VALUE!")</f>
        <v>#VALUE!</v>
      </c>
    </row>
    <row r="7600" ht="15.75" customHeight="1">
      <c r="A7600" s="1" t="s">
        <v>1319</v>
      </c>
      <c r="B7600" s="1" t="s">
        <v>16707</v>
      </c>
      <c r="C7600" s="1" t="s">
        <v>16708</v>
      </c>
      <c r="D7600" s="1" t="s">
        <v>16595</v>
      </c>
      <c r="E7600" s="1" t="s">
        <v>15442</v>
      </c>
      <c r="F7600" s="1" t="str">
        <f>IFERROR(__xludf.DUMMYFUNCTION("GOOGLETRANSLATE(C7600,""fr"",""en"")"),"#VALUE!")</f>
        <v>#VALUE!</v>
      </c>
    </row>
    <row r="7601" ht="15.75" customHeight="1">
      <c r="A7601" s="1" t="s">
        <v>1522</v>
      </c>
      <c r="B7601" s="1" t="s">
        <v>16709</v>
      </c>
      <c r="C7601" s="1" t="s">
        <v>16710</v>
      </c>
      <c r="D7601" s="1" t="s">
        <v>16595</v>
      </c>
      <c r="E7601" s="1" t="s">
        <v>15442</v>
      </c>
      <c r="F7601" s="1" t="str">
        <f>IFERROR(__xludf.DUMMYFUNCTION("GOOGLETRANSLATE(C7601,""fr"",""en"")"),"#VALUE!")</f>
        <v>#VALUE!</v>
      </c>
    </row>
    <row r="7602" ht="15.75" customHeight="1">
      <c r="A7602" s="1" t="s">
        <v>1531</v>
      </c>
      <c r="B7602" s="1" t="s">
        <v>16711</v>
      </c>
      <c r="C7602" s="1" t="s">
        <v>16712</v>
      </c>
      <c r="D7602" s="1" t="s">
        <v>16595</v>
      </c>
      <c r="E7602" s="1" t="s">
        <v>15442</v>
      </c>
      <c r="F7602" s="1" t="str">
        <f>IFERROR(__xludf.DUMMYFUNCTION("GOOGLETRANSLATE(C7602,""fr"",""en"")"),"#VALUE!")</f>
        <v>#VALUE!</v>
      </c>
    </row>
    <row r="7603" ht="15.75" customHeight="1">
      <c r="A7603" s="1" t="s">
        <v>1570</v>
      </c>
      <c r="B7603" s="1" t="s">
        <v>16713</v>
      </c>
      <c r="C7603" s="1" t="s">
        <v>16714</v>
      </c>
      <c r="D7603" s="1" t="s">
        <v>16595</v>
      </c>
      <c r="E7603" s="1" t="s">
        <v>15442</v>
      </c>
      <c r="F7603" s="1" t="str">
        <f>IFERROR(__xludf.DUMMYFUNCTION("GOOGLETRANSLATE(C7603,""fr"",""en"")"),"#VALUE!")</f>
        <v>#VALUE!</v>
      </c>
    </row>
    <row r="7604" ht="15.75" customHeight="1">
      <c r="A7604" s="1" t="s">
        <v>1577</v>
      </c>
      <c r="B7604" s="1" t="s">
        <v>16715</v>
      </c>
      <c r="C7604" s="1" t="s">
        <v>16716</v>
      </c>
      <c r="D7604" s="1" t="s">
        <v>16595</v>
      </c>
      <c r="E7604" s="1" t="s">
        <v>15442</v>
      </c>
      <c r="F7604" s="1" t="str">
        <f>IFERROR(__xludf.DUMMYFUNCTION("GOOGLETRANSLATE(C7604,""fr"",""en"")"),"#VALUE!")</f>
        <v>#VALUE!</v>
      </c>
    </row>
    <row r="7605" ht="15.75" customHeight="1">
      <c r="A7605" s="1" t="s">
        <v>1610</v>
      </c>
      <c r="B7605" s="1" t="s">
        <v>16717</v>
      </c>
      <c r="C7605" s="1" t="s">
        <v>16718</v>
      </c>
      <c r="D7605" s="1" t="s">
        <v>16595</v>
      </c>
      <c r="E7605" s="1" t="s">
        <v>15442</v>
      </c>
      <c r="F7605" s="1" t="str">
        <f>IFERROR(__xludf.DUMMYFUNCTION("GOOGLETRANSLATE(C7605,""fr"",""en"")"),"#VALUE!")</f>
        <v>#VALUE!</v>
      </c>
    </row>
    <row r="7606" ht="15.75" customHeight="1">
      <c r="A7606" s="1" t="s">
        <v>1634</v>
      </c>
      <c r="B7606" s="1" t="s">
        <v>16719</v>
      </c>
      <c r="C7606" s="1" t="s">
        <v>16720</v>
      </c>
      <c r="D7606" s="1" t="s">
        <v>16595</v>
      </c>
      <c r="E7606" s="1" t="s">
        <v>15442</v>
      </c>
      <c r="F7606" s="1" t="str">
        <f>IFERROR(__xludf.DUMMYFUNCTION("GOOGLETRANSLATE(C7606,""fr"",""en"")"),"#VALUE!")</f>
        <v>#VALUE!</v>
      </c>
    </row>
    <row r="7607" ht="15.75" customHeight="1">
      <c r="A7607" s="1" t="s">
        <v>1652</v>
      </c>
      <c r="B7607" s="1" t="s">
        <v>16721</v>
      </c>
      <c r="C7607" s="1" t="s">
        <v>16722</v>
      </c>
      <c r="D7607" s="1" t="s">
        <v>16595</v>
      </c>
      <c r="E7607" s="1" t="s">
        <v>15442</v>
      </c>
      <c r="F7607" s="1" t="str">
        <f>IFERROR(__xludf.DUMMYFUNCTION("GOOGLETRANSLATE(C7607,""fr"",""en"")"),"#VALUE!")</f>
        <v>#VALUE!</v>
      </c>
    </row>
    <row r="7608" ht="15.75" customHeight="1">
      <c r="A7608" s="1" t="s">
        <v>1717</v>
      </c>
      <c r="B7608" s="1" t="s">
        <v>16723</v>
      </c>
      <c r="C7608" s="1" t="s">
        <v>16724</v>
      </c>
      <c r="D7608" s="1" t="s">
        <v>16595</v>
      </c>
      <c r="E7608" s="1" t="s">
        <v>15442</v>
      </c>
      <c r="F7608" s="1" t="str">
        <f>IFERROR(__xludf.DUMMYFUNCTION("GOOGLETRANSLATE(C7608,""fr"",""en"")"),"#VALUE!")</f>
        <v>#VALUE!</v>
      </c>
    </row>
    <row r="7609" ht="15.75" customHeight="1">
      <c r="A7609" s="1" t="s">
        <v>1806</v>
      </c>
      <c r="B7609" s="1" t="s">
        <v>16725</v>
      </c>
      <c r="C7609" s="1" t="s">
        <v>16726</v>
      </c>
      <c r="D7609" s="1" t="s">
        <v>16595</v>
      </c>
      <c r="E7609" s="1" t="s">
        <v>15442</v>
      </c>
      <c r="F7609" s="1" t="str">
        <f>IFERROR(__xludf.DUMMYFUNCTION("GOOGLETRANSLATE(C7609,""fr"",""en"")"),"#VALUE!")</f>
        <v>#VALUE!</v>
      </c>
    </row>
    <row r="7610" ht="15.75" customHeight="1">
      <c r="A7610" s="1" t="s">
        <v>1836</v>
      </c>
      <c r="B7610" s="1" t="s">
        <v>16727</v>
      </c>
      <c r="C7610" s="1" t="s">
        <v>16728</v>
      </c>
      <c r="D7610" s="1" t="s">
        <v>16595</v>
      </c>
      <c r="E7610" s="1" t="s">
        <v>15442</v>
      </c>
      <c r="F7610" s="1" t="str">
        <f>IFERROR(__xludf.DUMMYFUNCTION("GOOGLETRANSLATE(C7610,""fr"",""en"")"),"#VALUE!")</f>
        <v>#VALUE!</v>
      </c>
    </row>
    <row r="7611" ht="15.75" customHeight="1">
      <c r="A7611" s="1" t="s">
        <v>1847</v>
      </c>
      <c r="B7611" s="1" t="s">
        <v>16729</v>
      </c>
      <c r="C7611" s="1" t="s">
        <v>16730</v>
      </c>
      <c r="D7611" s="1" t="s">
        <v>16595</v>
      </c>
      <c r="E7611" s="1" t="s">
        <v>15442</v>
      </c>
      <c r="F7611" s="1" t="str">
        <f>IFERROR(__xludf.DUMMYFUNCTION("GOOGLETRANSLATE(C7611,""fr"",""en"")"),"#VALUE!")</f>
        <v>#VALUE!</v>
      </c>
    </row>
    <row r="7612" ht="15.75" customHeight="1">
      <c r="A7612" s="1" t="s">
        <v>1872</v>
      </c>
      <c r="B7612" s="1" t="s">
        <v>16731</v>
      </c>
      <c r="C7612" s="1" t="s">
        <v>16732</v>
      </c>
      <c r="D7612" s="1" t="s">
        <v>16595</v>
      </c>
      <c r="E7612" s="1" t="s">
        <v>15442</v>
      </c>
      <c r="F7612" s="1" t="str">
        <f>IFERROR(__xludf.DUMMYFUNCTION("GOOGLETRANSLATE(C7612,""fr"",""en"")"),"#VALUE!")</f>
        <v>#VALUE!</v>
      </c>
    </row>
    <row r="7613" ht="15.75" customHeight="1">
      <c r="A7613" s="1" t="s">
        <v>1887</v>
      </c>
      <c r="B7613" s="1" t="s">
        <v>16733</v>
      </c>
      <c r="C7613" s="1" t="s">
        <v>16734</v>
      </c>
      <c r="D7613" s="1" t="s">
        <v>16595</v>
      </c>
      <c r="E7613" s="1" t="s">
        <v>15442</v>
      </c>
      <c r="F7613" s="1" t="str">
        <f>IFERROR(__xludf.DUMMYFUNCTION("GOOGLETRANSLATE(C7613,""fr"",""en"")"),"#VALUE!")</f>
        <v>#VALUE!</v>
      </c>
    </row>
    <row r="7614" ht="15.75" customHeight="1">
      <c r="A7614" s="1" t="s">
        <v>1898</v>
      </c>
      <c r="B7614" s="1" t="s">
        <v>16735</v>
      </c>
      <c r="C7614" s="1" t="s">
        <v>16736</v>
      </c>
      <c r="D7614" s="1" t="s">
        <v>16595</v>
      </c>
      <c r="E7614" s="1" t="s">
        <v>15442</v>
      </c>
      <c r="F7614" s="1" t="str">
        <f>IFERROR(__xludf.DUMMYFUNCTION("GOOGLETRANSLATE(C7614,""fr"",""en"")"),"#VALUE!")</f>
        <v>#VALUE!</v>
      </c>
    </row>
    <row r="7615" ht="15.75" customHeight="1">
      <c r="A7615" s="1" t="s">
        <v>1946</v>
      </c>
      <c r="B7615" s="1" t="s">
        <v>16737</v>
      </c>
      <c r="C7615" s="1" t="s">
        <v>16738</v>
      </c>
      <c r="D7615" s="1" t="s">
        <v>16595</v>
      </c>
      <c r="E7615" s="1" t="s">
        <v>15442</v>
      </c>
      <c r="F7615" s="1" t="str">
        <f>IFERROR(__xludf.DUMMYFUNCTION("GOOGLETRANSLATE(C7615,""fr"",""en"")"),"#VALUE!")</f>
        <v>#VALUE!</v>
      </c>
    </row>
    <row r="7616" ht="15.75" customHeight="1">
      <c r="A7616" s="1" t="s">
        <v>2030</v>
      </c>
      <c r="B7616" s="1" t="s">
        <v>16739</v>
      </c>
      <c r="C7616" s="1" t="s">
        <v>16740</v>
      </c>
      <c r="D7616" s="1" t="s">
        <v>16595</v>
      </c>
      <c r="E7616" s="1" t="s">
        <v>15442</v>
      </c>
      <c r="F7616" s="1" t="str">
        <f>IFERROR(__xludf.DUMMYFUNCTION("GOOGLETRANSLATE(C7616,""fr"",""en"")"),"#VALUE!")</f>
        <v>#VALUE!</v>
      </c>
    </row>
    <row r="7617" ht="15.75" customHeight="1">
      <c r="A7617" s="1" t="s">
        <v>2077</v>
      </c>
      <c r="B7617" s="1" t="s">
        <v>16741</v>
      </c>
      <c r="C7617" s="1" t="s">
        <v>16742</v>
      </c>
      <c r="D7617" s="1" t="s">
        <v>16595</v>
      </c>
      <c r="E7617" s="1" t="s">
        <v>15442</v>
      </c>
      <c r="F7617" s="1" t="str">
        <f>IFERROR(__xludf.DUMMYFUNCTION("GOOGLETRANSLATE(C7617,""fr"",""en"")"),"#VALUE!")</f>
        <v>#VALUE!</v>
      </c>
    </row>
    <row r="7618" ht="15.75" customHeight="1">
      <c r="A7618" s="1" t="s">
        <v>2203</v>
      </c>
      <c r="B7618" s="1" t="s">
        <v>16743</v>
      </c>
      <c r="C7618" s="1" t="s">
        <v>16744</v>
      </c>
      <c r="D7618" s="1" t="s">
        <v>16595</v>
      </c>
      <c r="E7618" s="1" t="s">
        <v>15442</v>
      </c>
      <c r="F7618" s="1" t="str">
        <f>IFERROR(__xludf.DUMMYFUNCTION("GOOGLETRANSLATE(C7618,""fr"",""en"")"),"#VALUE!")</f>
        <v>#VALUE!</v>
      </c>
    </row>
    <row r="7619" ht="15.75" customHeight="1">
      <c r="A7619" s="1" t="s">
        <v>2208</v>
      </c>
      <c r="B7619" s="1" t="s">
        <v>16745</v>
      </c>
      <c r="C7619" s="1" t="s">
        <v>16746</v>
      </c>
      <c r="D7619" s="1" t="s">
        <v>16595</v>
      </c>
      <c r="E7619" s="1" t="s">
        <v>15442</v>
      </c>
      <c r="F7619" s="1" t="str">
        <f>IFERROR(__xludf.DUMMYFUNCTION("GOOGLETRANSLATE(C7619,""fr"",""en"")"),"#VALUE!")</f>
        <v>#VALUE!</v>
      </c>
    </row>
    <row r="7620" ht="15.75" customHeight="1">
      <c r="A7620" s="1" t="s">
        <v>2221</v>
      </c>
      <c r="B7620" s="1" t="s">
        <v>16747</v>
      </c>
      <c r="C7620" s="1" t="s">
        <v>16748</v>
      </c>
      <c r="D7620" s="1" t="s">
        <v>16595</v>
      </c>
      <c r="E7620" s="1" t="s">
        <v>15442</v>
      </c>
      <c r="F7620" s="1" t="str">
        <f>IFERROR(__xludf.DUMMYFUNCTION("GOOGLETRANSLATE(C7620,""fr"",""en"")"),"#VALUE!")</f>
        <v>#VALUE!</v>
      </c>
    </row>
    <row r="7621" ht="15.75" customHeight="1">
      <c r="A7621" s="1" t="s">
        <v>2221</v>
      </c>
      <c r="B7621" s="1" t="s">
        <v>16749</v>
      </c>
      <c r="C7621" s="1" t="s">
        <v>16750</v>
      </c>
      <c r="D7621" s="1" t="s">
        <v>16595</v>
      </c>
      <c r="E7621" s="1" t="s">
        <v>15442</v>
      </c>
      <c r="F7621" s="1" t="str">
        <f>IFERROR(__xludf.DUMMYFUNCTION("GOOGLETRANSLATE(C7621,""fr"",""en"")"),"#VALUE!")</f>
        <v>#VALUE!</v>
      </c>
    </row>
    <row r="7622" ht="15.75" customHeight="1">
      <c r="A7622" s="1" t="s">
        <v>2244</v>
      </c>
      <c r="B7622" s="1" t="s">
        <v>16751</v>
      </c>
      <c r="C7622" s="1" t="s">
        <v>16752</v>
      </c>
      <c r="D7622" s="1" t="s">
        <v>16595</v>
      </c>
      <c r="E7622" s="1" t="s">
        <v>15442</v>
      </c>
      <c r="F7622" s="1" t="str">
        <f>IFERROR(__xludf.DUMMYFUNCTION("GOOGLETRANSLATE(C7622,""fr"",""en"")"),"#VALUE!")</f>
        <v>#VALUE!</v>
      </c>
    </row>
    <row r="7623" ht="15.75" customHeight="1">
      <c r="A7623" s="1" t="s">
        <v>2284</v>
      </c>
      <c r="B7623" s="1" t="s">
        <v>16753</v>
      </c>
      <c r="C7623" s="1" t="s">
        <v>16754</v>
      </c>
      <c r="D7623" s="1" t="s">
        <v>16595</v>
      </c>
      <c r="E7623" s="1" t="s">
        <v>15442</v>
      </c>
      <c r="F7623" s="1" t="str">
        <f>IFERROR(__xludf.DUMMYFUNCTION("GOOGLETRANSLATE(C7623,""fr"",""en"")"),"#VALUE!")</f>
        <v>#VALUE!</v>
      </c>
    </row>
    <row r="7624" ht="15.75" customHeight="1">
      <c r="A7624" s="1" t="s">
        <v>2321</v>
      </c>
      <c r="B7624" s="1" t="s">
        <v>16755</v>
      </c>
      <c r="C7624" s="1" t="s">
        <v>16756</v>
      </c>
      <c r="D7624" s="1" t="s">
        <v>16595</v>
      </c>
      <c r="E7624" s="1" t="s">
        <v>15442</v>
      </c>
      <c r="F7624" s="1" t="str">
        <f>IFERROR(__xludf.DUMMYFUNCTION("GOOGLETRANSLATE(C7624,""fr"",""en"")"),"#VALUE!")</f>
        <v>#VALUE!</v>
      </c>
    </row>
    <row r="7625" ht="15.75" customHeight="1">
      <c r="A7625" s="1" t="s">
        <v>2328</v>
      </c>
      <c r="B7625" s="1" t="s">
        <v>16757</v>
      </c>
      <c r="C7625" s="1" t="s">
        <v>16758</v>
      </c>
      <c r="D7625" s="1" t="s">
        <v>16595</v>
      </c>
      <c r="E7625" s="1" t="s">
        <v>15442</v>
      </c>
      <c r="F7625" s="1" t="str">
        <f>IFERROR(__xludf.DUMMYFUNCTION("GOOGLETRANSLATE(C7625,""fr"",""en"")"),"#VALUE!")</f>
        <v>#VALUE!</v>
      </c>
    </row>
    <row r="7626" ht="15.75" customHeight="1">
      <c r="A7626" s="1" t="s">
        <v>2328</v>
      </c>
      <c r="B7626" s="1" t="s">
        <v>16759</v>
      </c>
      <c r="C7626" s="1" t="s">
        <v>16760</v>
      </c>
      <c r="D7626" s="1" t="s">
        <v>16595</v>
      </c>
      <c r="E7626" s="1" t="s">
        <v>15442</v>
      </c>
      <c r="F7626" s="1" t="str">
        <f>IFERROR(__xludf.DUMMYFUNCTION("GOOGLETRANSLATE(C7626,""fr"",""en"")"),"#VALUE!")</f>
        <v>#VALUE!</v>
      </c>
    </row>
    <row r="7627" ht="15.75" customHeight="1">
      <c r="A7627" s="1" t="s">
        <v>2347</v>
      </c>
      <c r="B7627" s="1" t="s">
        <v>16761</v>
      </c>
      <c r="C7627" s="1" t="s">
        <v>16762</v>
      </c>
      <c r="D7627" s="1" t="s">
        <v>16595</v>
      </c>
      <c r="E7627" s="1" t="s">
        <v>15442</v>
      </c>
      <c r="F7627" s="1" t="str">
        <f>IFERROR(__xludf.DUMMYFUNCTION("GOOGLETRANSLATE(C7627,""fr"",""en"")"),"#VALUE!")</f>
        <v>#VALUE!</v>
      </c>
    </row>
    <row r="7628" ht="15.75" customHeight="1">
      <c r="A7628" s="1" t="s">
        <v>2389</v>
      </c>
      <c r="B7628" s="1" t="s">
        <v>16763</v>
      </c>
      <c r="C7628" s="1" t="s">
        <v>16764</v>
      </c>
      <c r="D7628" s="1" t="s">
        <v>16595</v>
      </c>
      <c r="E7628" s="1" t="s">
        <v>15442</v>
      </c>
      <c r="F7628" s="1" t="str">
        <f>IFERROR(__xludf.DUMMYFUNCTION("GOOGLETRANSLATE(C7628,""fr"",""en"")"),"#VALUE!")</f>
        <v>#VALUE!</v>
      </c>
    </row>
    <row r="7629" ht="15.75" customHeight="1">
      <c r="A7629" s="1" t="s">
        <v>2493</v>
      </c>
      <c r="B7629" s="1" t="s">
        <v>16765</v>
      </c>
      <c r="C7629" s="1" t="s">
        <v>16766</v>
      </c>
      <c r="D7629" s="1" t="s">
        <v>16595</v>
      </c>
      <c r="E7629" s="1" t="s">
        <v>15442</v>
      </c>
      <c r="F7629" s="1" t="str">
        <f>IFERROR(__xludf.DUMMYFUNCTION("GOOGLETRANSLATE(C7629,""fr"",""en"")"),"#VALUE!")</f>
        <v>#VALUE!</v>
      </c>
    </row>
    <row r="7630" ht="15.75" customHeight="1">
      <c r="A7630" s="1" t="s">
        <v>2506</v>
      </c>
      <c r="B7630" s="1" t="s">
        <v>16767</v>
      </c>
      <c r="C7630" s="1" t="s">
        <v>16768</v>
      </c>
      <c r="D7630" s="1" t="s">
        <v>16595</v>
      </c>
      <c r="E7630" s="1" t="s">
        <v>15442</v>
      </c>
      <c r="F7630" s="1" t="str">
        <f>IFERROR(__xludf.DUMMYFUNCTION("GOOGLETRANSLATE(C7630,""fr"",""en"")"),"#VALUE!")</f>
        <v>#VALUE!</v>
      </c>
    </row>
    <row r="7631" ht="15.75" customHeight="1">
      <c r="A7631" s="1" t="s">
        <v>2506</v>
      </c>
      <c r="B7631" s="1" t="s">
        <v>16769</v>
      </c>
      <c r="C7631" s="1" t="s">
        <v>16770</v>
      </c>
      <c r="D7631" s="1" t="s">
        <v>16595</v>
      </c>
      <c r="E7631" s="1" t="s">
        <v>15442</v>
      </c>
      <c r="F7631" s="1" t="str">
        <f>IFERROR(__xludf.DUMMYFUNCTION("GOOGLETRANSLATE(C7631,""fr"",""en"")"),"#VALUE!")</f>
        <v>#VALUE!</v>
      </c>
    </row>
    <row r="7632" ht="15.75" customHeight="1">
      <c r="A7632" s="1" t="s">
        <v>2515</v>
      </c>
      <c r="B7632" s="1" t="s">
        <v>16771</v>
      </c>
      <c r="C7632" s="1" t="s">
        <v>16772</v>
      </c>
      <c r="D7632" s="1" t="s">
        <v>16595</v>
      </c>
      <c r="E7632" s="1" t="s">
        <v>15442</v>
      </c>
      <c r="F7632" s="1" t="str">
        <f>IFERROR(__xludf.DUMMYFUNCTION("GOOGLETRANSLATE(C7632,""fr"",""en"")"),"#VALUE!")</f>
        <v>#VALUE!</v>
      </c>
    </row>
    <row r="7633" ht="15.75" customHeight="1">
      <c r="A7633" s="1" t="s">
        <v>2582</v>
      </c>
      <c r="B7633" s="1" t="s">
        <v>16773</v>
      </c>
      <c r="C7633" s="1" t="s">
        <v>16774</v>
      </c>
      <c r="D7633" s="1" t="s">
        <v>16595</v>
      </c>
      <c r="E7633" s="1" t="s">
        <v>15442</v>
      </c>
      <c r="F7633" s="1" t="str">
        <f>IFERROR(__xludf.DUMMYFUNCTION("GOOGLETRANSLATE(C7633,""fr"",""en"")"),"#VALUE!")</f>
        <v>#VALUE!</v>
      </c>
    </row>
    <row r="7634" ht="15.75" customHeight="1">
      <c r="A7634" s="1" t="s">
        <v>2582</v>
      </c>
      <c r="B7634" s="1" t="s">
        <v>16775</v>
      </c>
      <c r="C7634" s="1" t="s">
        <v>16776</v>
      </c>
      <c r="D7634" s="1" t="s">
        <v>16595</v>
      </c>
      <c r="E7634" s="1" t="s">
        <v>15442</v>
      </c>
      <c r="F7634" s="1" t="str">
        <f>IFERROR(__xludf.DUMMYFUNCTION("GOOGLETRANSLATE(C7634,""fr"",""en"")"),"In no way satisfied with the services of Neoliane which makes us waste time claiming documents from our former insurance company and systematically sends us back to our broker, even if the latter has not respected his commitments. A priori in the event of"&amp;" a complaint or modification, only the broker can intervene on our contract.")</f>
        <v>In no way satisfied with the services of Neoliane which makes us waste time claiming documents from our former insurance company and systematically sends us back to our broker, even if the latter has not respected his commitments. A priori in the event of a complaint or modification, only the broker can intervene on our contract.</v>
      </c>
    </row>
    <row r="7635" ht="15.75" customHeight="1">
      <c r="A7635" s="1" t="s">
        <v>2635</v>
      </c>
      <c r="B7635" s="1" t="s">
        <v>16777</v>
      </c>
      <c r="C7635" s="1" t="s">
        <v>16778</v>
      </c>
      <c r="D7635" s="1" t="s">
        <v>16595</v>
      </c>
      <c r="E7635" s="1" t="s">
        <v>15442</v>
      </c>
      <c r="F7635" s="1" t="str">
        <f>IFERROR(__xludf.DUMMYFUNCTION("GOOGLETRANSLATE(C7635,""fr"",""en"")"),"#VALUE!")</f>
        <v>#VALUE!</v>
      </c>
    </row>
    <row r="7636" ht="15.75" customHeight="1">
      <c r="A7636" s="1" t="s">
        <v>2666</v>
      </c>
      <c r="B7636" s="1" t="s">
        <v>16779</v>
      </c>
      <c r="C7636" s="1" t="s">
        <v>16780</v>
      </c>
      <c r="D7636" s="1" t="s">
        <v>16595</v>
      </c>
      <c r="E7636" s="1" t="s">
        <v>15442</v>
      </c>
      <c r="F7636" s="1" t="str">
        <f>IFERROR(__xludf.DUMMYFUNCTION("GOOGLETRANSLATE(C7636,""fr"",""en"")"),"#VALUE!")</f>
        <v>#VALUE!</v>
      </c>
    </row>
    <row r="7637" ht="15.75" customHeight="1">
      <c r="A7637" s="1" t="s">
        <v>2666</v>
      </c>
      <c r="B7637" s="1" t="s">
        <v>16781</v>
      </c>
      <c r="C7637" s="1" t="s">
        <v>16782</v>
      </c>
      <c r="D7637" s="1" t="s">
        <v>16595</v>
      </c>
      <c r="E7637" s="1" t="s">
        <v>15442</v>
      </c>
      <c r="F7637" s="1" t="str">
        <f>IFERROR(__xludf.DUMMYFUNCTION("GOOGLETRANSLATE(C7637,""fr"",""en"")"),"#VALUE!")</f>
        <v>#VALUE!</v>
      </c>
    </row>
    <row r="7638" ht="15.75" customHeight="1">
      <c r="A7638" s="1" t="s">
        <v>2675</v>
      </c>
      <c r="B7638" s="1" t="s">
        <v>16783</v>
      </c>
      <c r="C7638" s="1" t="s">
        <v>16784</v>
      </c>
      <c r="D7638" s="1" t="s">
        <v>16595</v>
      </c>
      <c r="E7638" s="1" t="s">
        <v>15442</v>
      </c>
      <c r="F7638" s="1" t="str">
        <f>IFERROR(__xludf.DUMMYFUNCTION("GOOGLETRANSLATE(C7638,""fr"",""en"")"),"#VALUE!")</f>
        <v>#VALUE!</v>
      </c>
    </row>
    <row r="7639" ht="15.75" customHeight="1">
      <c r="A7639" s="1" t="s">
        <v>2692</v>
      </c>
      <c r="B7639" s="1" t="s">
        <v>16785</v>
      </c>
      <c r="C7639" s="1" t="s">
        <v>16786</v>
      </c>
      <c r="D7639" s="1" t="s">
        <v>16595</v>
      </c>
      <c r="E7639" s="1" t="s">
        <v>15442</v>
      </c>
      <c r="F7639" s="1" t="str">
        <f>IFERROR(__xludf.DUMMYFUNCTION("GOOGLETRANSLATE(C7639,""fr"",""en"")"),"#VALUE!")</f>
        <v>#VALUE!</v>
      </c>
    </row>
    <row r="7640" ht="15.75" customHeight="1">
      <c r="A7640" s="1" t="s">
        <v>2715</v>
      </c>
      <c r="B7640" s="1" t="s">
        <v>16787</v>
      </c>
      <c r="C7640" s="1" t="s">
        <v>16788</v>
      </c>
      <c r="D7640" s="1" t="s">
        <v>16595</v>
      </c>
      <c r="E7640" s="1" t="s">
        <v>15442</v>
      </c>
      <c r="F7640" s="1" t="str">
        <f>IFERROR(__xludf.DUMMYFUNCTION("GOOGLETRANSLATE(C7640,""fr"",""en"")"),"#VALUE!")</f>
        <v>#VALUE!</v>
      </c>
    </row>
    <row r="7641" ht="15.75" customHeight="1">
      <c r="A7641" s="1" t="s">
        <v>2715</v>
      </c>
      <c r="B7641" s="1" t="s">
        <v>16789</v>
      </c>
      <c r="C7641" s="1" t="s">
        <v>16790</v>
      </c>
      <c r="D7641" s="1" t="s">
        <v>16595</v>
      </c>
      <c r="E7641" s="1" t="s">
        <v>15442</v>
      </c>
      <c r="F7641" s="1" t="str">
        <f>IFERROR(__xludf.DUMMYFUNCTION("GOOGLETRANSLATE(C7641,""fr"",""en"")"),"#VALUE!")</f>
        <v>#VALUE!</v>
      </c>
    </row>
    <row r="7642" ht="15.75" customHeight="1">
      <c r="A7642" s="1" t="s">
        <v>2715</v>
      </c>
      <c r="B7642" s="1" t="s">
        <v>16791</v>
      </c>
      <c r="C7642" s="1" t="s">
        <v>16792</v>
      </c>
      <c r="D7642" s="1" t="s">
        <v>16595</v>
      </c>
      <c r="E7642" s="1" t="s">
        <v>15442</v>
      </c>
      <c r="F7642" s="1" t="str">
        <f>IFERROR(__xludf.DUMMYFUNCTION("GOOGLETRANSLATE(C7642,""fr"",""en"")"),"#VALUE!")</f>
        <v>#VALUE!</v>
      </c>
    </row>
    <row r="7643" ht="15.75" customHeight="1">
      <c r="A7643" s="1" t="s">
        <v>2867</v>
      </c>
      <c r="B7643" s="1" t="s">
        <v>16793</v>
      </c>
      <c r="C7643" s="1" t="s">
        <v>16794</v>
      </c>
      <c r="D7643" s="1" t="s">
        <v>16595</v>
      </c>
      <c r="E7643" s="1" t="s">
        <v>15442</v>
      </c>
      <c r="F7643" s="1" t="str">
        <f>IFERROR(__xludf.DUMMYFUNCTION("GOOGLETRANSLATE(C7643,""fr"",""en"")"),"#VALUE!")</f>
        <v>#VALUE!</v>
      </c>
    </row>
    <row r="7644" ht="15.75" customHeight="1">
      <c r="A7644" s="1" t="s">
        <v>2884</v>
      </c>
      <c r="B7644" s="1" t="s">
        <v>16795</v>
      </c>
      <c r="C7644" s="1" t="s">
        <v>16796</v>
      </c>
      <c r="D7644" s="1" t="s">
        <v>16595</v>
      </c>
      <c r="E7644" s="1" t="s">
        <v>15442</v>
      </c>
      <c r="F7644" s="1" t="str">
        <f>IFERROR(__xludf.DUMMYFUNCTION("GOOGLETRANSLATE(C7644,""fr"",""en"")"),"Hello, new member, I had elements to make it clear. I had as an interlocutor Salhia, who faced with my requests, it is shown to be very available, extremely professional and of great kindness. Cheer ! Best wishes !")</f>
        <v>Hello, new member, I had elements to make it clear. I had as an interlocutor Salhia, who faced with my requests, it is shown to be very available, extremely professional and of great kindness. Cheer ! Best wishes !</v>
      </c>
    </row>
    <row r="7645" ht="15.75" customHeight="1">
      <c r="A7645" s="1" t="s">
        <v>2895</v>
      </c>
      <c r="B7645" s="1" t="s">
        <v>16797</v>
      </c>
      <c r="C7645" s="1" t="s">
        <v>16798</v>
      </c>
      <c r="D7645" s="1" t="s">
        <v>16595</v>
      </c>
      <c r="E7645" s="1" t="s">
        <v>15442</v>
      </c>
      <c r="F7645" s="1" t="str">
        <f>IFERROR(__xludf.DUMMYFUNCTION("GOOGLETRANSLATE(C7645,""fr"",""en"")"),"#VALUE!")</f>
        <v>#VALUE!</v>
      </c>
    </row>
    <row r="7646" ht="15.75" customHeight="1">
      <c r="A7646" s="1" t="s">
        <v>2895</v>
      </c>
      <c r="B7646" s="1" t="s">
        <v>16799</v>
      </c>
      <c r="C7646" s="1" t="s">
        <v>16800</v>
      </c>
      <c r="D7646" s="1" t="s">
        <v>16595</v>
      </c>
      <c r="E7646" s="1" t="s">
        <v>15442</v>
      </c>
      <c r="F7646" s="1" t="str">
        <f>IFERROR(__xludf.DUMMYFUNCTION("GOOGLETRANSLATE(C7646,""fr"",""en"")"),"#VALUE!")</f>
        <v>#VALUE!</v>
      </c>
    </row>
    <row r="7647" ht="15.75" customHeight="1">
      <c r="A7647" s="1" t="s">
        <v>2950</v>
      </c>
      <c r="B7647" s="1" t="s">
        <v>16801</v>
      </c>
      <c r="C7647" s="1" t="s">
        <v>16802</v>
      </c>
      <c r="D7647" s="1" t="s">
        <v>16595</v>
      </c>
      <c r="E7647" s="1" t="s">
        <v>15442</v>
      </c>
      <c r="F7647" s="1" t="str">
        <f>IFERROR(__xludf.DUMMYFUNCTION("GOOGLETRANSLATE(C7647,""fr"",""en"")"),"#VALUE!")</f>
        <v>#VALUE!</v>
      </c>
    </row>
    <row r="7648" ht="15.75" customHeight="1">
      <c r="A7648" s="1" t="s">
        <v>2961</v>
      </c>
      <c r="B7648" s="1" t="s">
        <v>16803</v>
      </c>
      <c r="C7648" s="1" t="s">
        <v>16804</v>
      </c>
      <c r="D7648" s="1" t="s">
        <v>16595</v>
      </c>
      <c r="E7648" s="1" t="s">
        <v>15442</v>
      </c>
      <c r="F7648" s="1" t="str">
        <f>IFERROR(__xludf.DUMMYFUNCTION("GOOGLETRANSLATE(C7648,""fr"",""en"")"),"#VALUE!")</f>
        <v>#VALUE!</v>
      </c>
    </row>
    <row r="7649" ht="15.75" customHeight="1">
      <c r="A7649" s="1" t="s">
        <v>2980</v>
      </c>
      <c r="B7649" s="1" t="s">
        <v>16805</v>
      </c>
      <c r="C7649" s="1" t="s">
        <v>16806</v>
      </c>
      <c r="D7649" s="1" t="s">
        <v>16595</v>
      </c>
      <c r="E7649" s="1" t="s">
        <v>15442</v>
      </c>
      <c r="F7649" s="1" t="str">
        <f>IFERROR(__xludf.DUMMYFUNCTION("GOOGLETRANSLATE(C7649,""fr"",""en"")"),"#VALUE!")</f>
        <v>#VALUE!</v>
      </c>
    </row>
    <row r="7650" ht="15.75" customHeight="1">
      <c r="A7650" s="1" t="s">
        <v>2980</v>
      </c>
      <c r="B7650" s="1" t="s">
        <v>16807</v>
      </c>
      <c r="C7650" s="1" t="s">
        <v>16808</v>
      </c>
      <c r="D7650" s="1" t="s">
        <v>16595</v>
      </c>
      <c r="E7650" s="1" t="s">
        <v>15442</v>
      </c>
      <c r="F7650" s="1" t="str">
        <f>IFERROR(__xludf.DUMMYFUNCTION("GOOGLETRANSLATE(C7650,""fr"",""en"")"),"#VALUE!")</f>
        <v>#VALUE!</v>
      </c>
    </row>
    <row r="7651" ht="15.75" customHeight="1">
      <c r="A7651" s="1" t="s">
        <v>2991</v>
      </c>
      <c r="B7651" s="1" t="s">
        <v>16809</v>
      </c>
      <c r="C7651" s="1" t="s">
        <v>16810</v>
      </c>
      <c r="D7651" s="1" t="s">
        <v>16595</v>
      </c>
      <c r="E7651" s="1" t="s">
        <v>15442</v>
      </c>
      <c r="F7651" s="1" t="str">
        <f>IFERROR(__xludf.DUMMYFUNCTION("GOOGLETRANSLATE(C7651,""fr"",""en"")"),"#VALUE!")</f>
        <v>#VALUE!</v>
      </c>
    </row>
    <row r="7652" ht="15.75" customHeight="1">
      <c r="A7652" s="1" t="s">
        <v>2991</v>
      </c>
      <c r="B7652" s="1" t="s">
        <v>16811</v>
      </c>
      <c r="C7652" s="1" t="s">
        <v>16812</v>
      </c>
      <c r="D7652" s="1" t="s">
        <v>16595</v>
      </c>
      <c r="E7652" s="1" t="s">
        <v>15442</v>
      </c>
      <c r="F7652" s="1" t="str">
        <f>IFERROR(__xludf.DUMMYFUNCTION("GOOGLETRANSLATE(C7652,""fr"",""en"")"),"#VALUE!")</f>
        <v>#VALUE!</v>
      </c>
    </row>
    <row r="7653" ht="15.75" customHeight="1">
      <c r="A7653" s="1" t="s">
        <v>2996</v>
      </c>
      <c r="B7653" s="1" t="s">
        <v>16813</v>
      </c>
      <c r="C7653" s="1" t="s">
        <v>16814</v>
      </c>
      <c r="D7653" s="1" t="s">
        <v>16595</v>
      </c>
      <c r="E7653" s="1" t="s">
        <v>15442</v>
      </c>
      <c r="F7653" s="1" t="str">
        <f>IFERROR(__xludf.DUMMYFUNCTION("GOOGLETRANSLATE(C7653,""fr"",""en"")"),"#VALUE!")</f>
        <v>#VALUE!</v>
      </c>
    </row>
    <row r="7654" ht="15.75" customHeight="1">
      <c r="A7654" s="1" t="s">
        <v>3014</v>
      </c>
      <c r="B7654" s="1" t="s">
        <v>16815</v>
      </c>
      <c r="C7654" s="1" t="s">
        <v>16816</v>
      </c>
      <c r="D7654" s="1" t="s">
        <v>16595</v>
      </c>
      <c r="E7654" s="1" t="s">
        <v>15442</v>
      </c>
      <c r="F7654" s="1" t="str">
        <f>IFERROR(__xludf.DUMMYFUNCTION("GOOGLETRANSLATE(C7654,""fr"",""en"")"),"#VALUE!")</f>
        <v>#VALUE!</v>
      </c>
    </row>
    <row r="7655" ht="15.75" customHeight="1">
      <c r="A7655" s="1" t="s">
        <v>3025</v>
      </c>
      <c r="B7655" s="1" t="s">
        <v>16817</v>
      </c>
      <c r="C7655" s="1" t="s">
        <v>16818</v>
      </c>
      <c r="D7655" s="1" t="s">
        <v>16595</v>
      </c>
      <c r="E7655" s="1" t="s">
        <v>15442</v>
      </c>
      <c r="F7655" s="1" t="str">
        <f>IFERROR(__xludf.DUMMYFUNCTION("GOOGLETRANSLATE(C7655,""fr"",""en"")"),"#VALUE!")</f>
        <v>#VALUE!</v>
      </c>
    </row>
    <row r="7656" ht="15.75" customHeight="1">
      <c r="A7656" s="1" t="s">
        <v>3025</v>
      </c>
      <c r="B7656" s="1" t="s">
        <v>16819</v>
      </c>
      <c r="C7656" s="1" t="s">
        <v>16820</v>
      </c>
      <c r="D7656" s="1" t="s">
        <v>16595</v>
      </c>
      <c r="E7656" s="1" t="s">
        <v>15442</v>
      </c>
      <c r="F7656" s="1" t="str">
        <f>IFERROR(__xludf.DUMMYFUNCTION("GOOGLETRANSLATE(C7656,""fr"",""en"")"),"2 times I had to phone Néoliane 3 days apart. I have always been very well received; The first time I don't know the OM of my interlocutor but it went well
The second time with Saliha I had all the desired information (being a new member) with kindness. E"&amp;"specially since I am no longer very young. Thank you Neoliane")</f>
        <v>2 times I had to phone Néoliane 3 days apart. I have always been very well received; The first time I don't know the OM of my interlocutor but it went well
The second time with Saliha I had all the desired information (being a new member) with kindness. Especially since I am no longer very young. Thank you Neoliane</v>
      </c>
    </row>
    <row r="7657" ht="15.75" customHeight="1">
      <c r="A7657" s="1" t="s">
        <v>7662</v>
      </c>
      <c r="B7657" s="1" t="s">
        <v>16821</v>
      </c>
      <c r="C7657" s="1" t="s">
        <v>16822</v>
      </c>
      <c r="D7657" s="1" t="s">
        <v>16595</v>
      </c>
      <c r="E7657" s="1" t="s">
        <v>15442</v>
      </c>
      <c r="F7657" s="1" t="str">
        <f>IFERROR(__xludf.DUMMYFUNCTION("GOOGLETRANSLATE(C7657,""fr"",""en"")"),"Glad to be gone from their home, I was sold from the dream and impossible to reach the broker to at least change options. To be reimbursed for the cross and the banner, an incredible administrative slowness and I am not even talking about the lack of comm"&amp;"unication between services.
And I found the archaic adherent space.
After termination for defaulting advice for my mother and I, my mother is staying with them (big mistake!) Think that they would realize his loyalty despite everything, that it came from"&amp;" the broker (the option was not at all suitable ) and that we had therefore signed a new contract still with them but with another broker.
Instead of Ca no welcome mail (she does not have the internet ..) on the other hand a mail of unpaid in December whi"&amp;"le her contract takes effect on Jan 1 ... It was an error ... 2 cards of members sent the terminated contract and the good.
Then they took the 1st subscription but from the terminated contract we therefore opposed, following that the unpaid mail has ende"&amp;"d up (they do not save paper or stamps, etc.) by swelling the note with discharges when the error comes from them. We refused to pay the rejection fees via our broker who helped us well because it is impossible to join them (Music responder for 20 minutes"&amp;" and then hangs up ..) and when you manage to join them with unnecessary interlocutors who do not understand and Are jaded, they refer the ball and the always unresolved problem, despite our well received letters, it dragged a long time to get an answer a"&amp;"nd that they make ""a graceful and exceptional gesture! By agreeing not to count the discharges (no 1st subscription offered for the inconvenience caused, let's not come back) ones continued even after having regularized the situation (orally we re -expre"&amp;"ssed the situation and that it was settled.) They also cashed the regularization checks the same month for a meager retirement it was very hard (when it was quickly sent to our side). They have no consideration for the human being and it is health insuran"&amp;"ce insurance, the humanitarian side is a priority it seems to me and they do not seek to retain their customers. This is my experience with Neoliane.")</f>
        <v>Glad to be gone from their home, I was sold from the dream and impossible to reach the broker to at least change options. To be reimbursed for the cross and the banner, an incredible administrative slowness and I am not even talking about the lack of communication between services.
And I found the archaic adherent space.
After termination for defaulting advice for my mother and I, my mother is staying with them (big mistake!) Think that they would realize his loyalty despite everything, that it came from the broker (the option was not at all suitable ) and that we had therefore signed a new contract still with them but with another broker.
Instead of Ca no welcome mail (she does not have the internet ..) on the other hand a mail of unpaid in December while her contract takes effect on Jan 1 ... It was an error ... 2 cards of members sent the terminated contract and the good.
Then they took the 1st subscription but from the terminated contract we therefore opposed, following that the unpaid mail has ended up (they do not save paper or stamps, etc.) by swelling the note with discharges when the error comes from them. We refused to pay the rejection fees via our broker who helped us well because it is impossible to join them (Music responder for 20 minutes and then hangs up ..) and when you manage to join them with unnecessary interlocutors who do not understand and Are jaded, they refer the ball and the always unresolved problem, despite our well received letters, it dragged a long time to get an answer and that they make "a graceful and exceptional gesture! By agreeing not to count the discharges (no 1st subscription offered for the inconvenience caused, let's not come back) ones continued even after having regularized the situation (orally we re -expressed the situation and that it was settled.) They also cashed the regularization checks the same month for a meager retirement it was very hard (when it was quickly sent to our side). They have no consideration for the human being and it is health insurance insurance, the humanitarian side is a priority it seems to me and they do not seek to retain their customers. This is my experience with Neoliane.</v>
      </c>
    </row>
    <row r="7658" ht="15.75" customHeight="1">
      <c r="A7658" s="1" t="s">
        <v>7662</v>
      </c>
      <c r="B7658" s="1" t="s">
        <v>16823</v>
      </c>
      <c r="C7658" s="1" t="s">
        <v>16824</v>
      </c>
      <c r="D7658" s="1" t="s">
        <v>16595</v>
      </c>
      <c r="E7658" s="1" t="s">
        <v>15442</v>
      </c>
      <c r="F7658" s="1" t="str">
        <f>IFERROR(__xludf.DUMMYFUNCTION("GOOGLETRANSLATE(C7658,""fr"",""en"")"),"#VALUE!")</f>
        <v>#VALUE!</v>
      </c>
    </row>
    <row r="7659" ht="15.75" customHeight="1">
      <c r="A7659" s="1" t="s">
        <v>7737</v>
      </c>
      <c r="B7659" s="1" t="s">
        <v>16825</v>
      </c>
      <c r="C7659" s="1" t="s">
        <v>16826</v>
      </c>
      <c r="D7659" s="1" t="s">
        <v>16595</v>
      </c>
      <c r="E7659" s="1" t="s">
        <v>15442</v>
      </c>
      <c r="F7659" s="1" t="str">
        <f>IFERROR(__xludf.DUMMYFUNCTION("GOOGLETRANSLATE(C7659,""fr"",""en"")"),"#VALUE!")</f>
        <v>#VALUE!</v>
      </c>
    </row>
    <row r="7660" ht="15.75" customHeight="1">
      <c r="A7660" s="1" t="s">
        <v>3043</v>
      </c>
      <c r="B7660" s="1" t="s">
        <v>16827</v>
      </c>
      <c r="C7660" s="1" t="s">
        <v>16828</v>
      </c>
      <c r="D7660" s="1" t="s">
        <v>16595</v>
      </c>
      <c r="E7660" s="1" t="s">
        <v>15442</v>
      </c>
      <c r="F7660" s="1" t="str">
        <f>IFERROR(__xludf.DUMMYFUNCTION("GOOGLETRANSLATE(C7660,""fr"",""en"")"),"#VALUE!")</f>
        <v>#VALUE!</v>
      </c>
    </row>
    <row r="7661" ht="15.75" customHeight="1">
      <c r="A7661" s="1" t="s">
        <v>3073</v>
      </c>
      <c r="B7661" s="1" t="s">
        <v>16829</v>
      </c>
      <c r="C7661" s="1" t="s">
        <v>16830</v>
      </c>
      <c r="D7661" s="1" t="s">
        <v>16595</v>
      </c>
      <c r="E7661" s="1" t="s">
        <v>15442</v>
      </c>
      <c r="F7661" s="1" t="str">
        <f>IFERROR(__xludf.DUMMYFUNCTION("GOOGLETRANSLATE(C7661,""fr"",""en"")"),"#VALUE!")</f>
        <v>#VALUE!</v>
      </c>
    </row>
    <row r="7662" ht="15.75" customHeight="1">
      <c r="A7662" s="1" t="s">
        <v>8155</v>
      </c>
      <c r="B7662" s="1" t="s">
        <v>16831</v>
      </c>
      <c r="C7662" s="1" t="s">
        <v>16832</v>
      </c>
      <c r="D7662" s="1" t="s">
        <v>16595</v>
      </c>
      <c r="E7662" s="1" t="s">
        <v>15442</v>
      </c>
      <c r="F7662" s="1" t="str">
        <f>IFERROR(__xludf.DUMMYFUNCTION("GOOGLETRANSLATE(C7662,""fr"",""en"")"),"#VALUE!")</f>
        <v>#VALUE!</v>
      </c>
    </row>
    <row r="7663" ht="15.75" customHeight="1">
      <c r="A7663" s="1" t="s">
        <v>10794</v>
      </c>
      <c r="B7663" s="1" t="s">
        <v>16833</v>
      </c>
      <c r="C7663" s="1" t="s">
        <v>16834</v>
      </c>
      <c r="D7663" s="1" t="s">
        <v>16595</v>
      </c>
      <c r="E7663" s="1" t="s">
        <v>15442</v>
      </c>
      <c r="F7663" s="1" t="str">
        <f>IFERROR(__xludf.DUMMYFUNCTION("GOOGLETRANSLATE(C7663,""fr"",""en"")"),"#VALUE!")</f>
        <v>#VALUE!</v>
      </c>
    </row>
    <row r="7664" ht="15.75" customHeight="1">
      <c r="A7664" s="1" t="s">
        <v>10533</v>
      </c>
      <c r="B7664" s="1" t="s">
        <v>16835</v>
      </c>
      <c r="C7664" s="1" t="s">
        <v>16836</v>
      </c>
      <c r="D7664" s="1" t="s">
        <v>16595</v>
      </c>
      <c r="E7664" s="1" t="s">
        <v>15442</v>
      </c>
      <c r="F7664" s="1" t="str">
        <f>IFERROR(__xludf.DUMMYFUNCTION("GOOGLETRANSLATE(C7664,""fr"",""en"")"),"#VALUE!")</f>
        <v>#VALUE!</v>
      </c>
    </row>
    <row r="7665" ht="15.75" customHeight="1">
      <c r="A7665" s="1" t="s">
        <v>10533</v>
      </c>
      <c r="B7665" s="1" t="s">
        <v>16837</v>
      </c>
      <c r="C7665" s="1" t="s">
        <v>16838</v>
      </c>
      <c r="D7665" s="1" t="s">
        <v>16595</v>
      </c>
      <c r="E7665" s="1" t="s">
        <v>15442</v>
      </c>
      <c r="F7665" s="1" t="str">
        <f>IFERROR(__xludf.DUMMYFUNCTION("GOOGLETRANSLATE(C7665,""fr"",""en"")"),"#VALUE!")</f>
        <v>#VALUE!</v>
      </c>
    </row>
    <row r="7666" ht="15.75" customHeight="1">
      <c r="A7666" s="1" t="s">
        <v>8170</v>
      </c>
      <c r="B7666" s="1" t="s">
        <v>16839</v>
      </c>
      <c r="C7666" s="1" t="s">
        <v>16840</v>
      </c>
      <c r="D7666" s="1" t="s">
        <v>16595</v>
      </c>
      <c r="E7666" s="1" t="s">
        <v>15442</v>
      </c>
      <c r="F7666" s="1" t="str">
        <f>IFERROR(__xludf.DUMMYFUNCTION("GOOGLETRANSLATE(C7666,""fr"",""en"")"),"#VALUE!")</f>
        <v>#VALUE!</v>
      </c>
    </row>
    <row r="7667" ht="15.75" customHeight="1">
      <c r="A7667" s="1" t="s">
        <v>3087</v>
      </c>
      <c r="B7667" s="1" t="s">
        <v>16841</v>
      </c>
      <c r="C7667" s="1" t="s">
        <v>16842</v>
      </c>
      <c r="D7667" s="1" t="s">
        <v>16595</v>
      </c>
      <c r="E7667" s="1" t="s">
        <v>15442</v>
      </c>
      <c r="F7667" s="1" t="str">
        <f>IFERROR(__xludf.DUMMYFUNCTION("GOOGLETRANSLATE(C7667,""fr"",""en"")"),"#VALUE!")</f>
        <v>#VALUE!</v>
      </c>
    </row>
    <row r="7668" ht="15.75" customHeight="1">
      <c r="A7668" s="1" t="s">
        <v>10095</v>
      </c>
      <c r="B7668" s="1" t="s">
        <v>16843</v>
      </c>
      <c r="C7668" s="1" t="s">
        <v>16844</v>
      </c>
      <c r="D7668" s="1" t="s">
        <v>16595</v>
      </c>
      <c r="E7668" s="1" t="s">
        <v>15442</v>
      </c>
      <c r="F7668" s="1" t="str">
        <f>IFERROR(__xludf.DUMMYFUNCTION("GOOGLETRANSLATE(C7668,""fr"",""en"")"),"#VALUE!")</f>
        <v>#VALUE!</v>
      </c>
    </row>
    <row r="7669" ht="15.75" customHeight="1">
      <c r="A7669" s="1" t="s">
        <v>8178</v>
      </c>
      <c r="B7669" s="1" t="s">
        <v>16845</v>
      </c>
      <c r="C7669" s="1" t="s">
        <v>16846</v>
      </c>
      <c r="D7669" s="1" t="s">
        <v>16595</v>
      </c>
      <c r="E7669" s="1" t="s">
        <v>15442</v>
      </c>
      <c r="F7669" s="1" t="str">
        <f>IFERROR(__xludf.DUMMYFUNCTION("GOOGLETRANSLATE(C7669,""fr"",""en"")"),"#VALUE!")</f>
        <v>#VALUE!</v>
      </c>
    </row>
    <row r="7670" ht="15.75" customHeight="1">
      <c r="A7670" s="1" t="s">
        <v>8181</v>
      </c>
      <c r="B7670" s="1" t="s">
        <v>16847</v>
      </c>
      <c r="C7670" s="1" t="s">
        <v>16848</v>
      </c>
      <c r="D7670" s="1" t="s">
        <v>16595</v>
      </c>
      <c r="E7670" s="1" t="s">
        <v>15442</v>
      </c>
      <c r="F7670" s="1" t="str">
        <f>IFERROR(__xludf.DUMMYFUNCTION("GOOGLETRANSLATE(C7670,""fr"",""en"")"),"#VALUE!")</f>
        <v>#VALUE!</v>
      </c>
    </row>
    <row r="7671" ht="15.75" customHeight="1">
      <c r="A7671" s="1" t="s">
        <v>3101</v>
      </c>
      <c r="B7671" s="1" t="s">
        <v>16849</v>
      </c>
      <c r="C7671" s="1" t="s">
        <v>16850</v>
      </c>
      <c r="D7671" s="1" t="s">
        <v>16595</v>
      </c>
      <c r="E7671" s="1" t="s">
        <v>15442</v>
      </c>
      <c r="F7671" s="1" t="str">
        <f>IFERROR(__xludf.DUMMYFUNCTION("GOOGLETRANSLATE(C7671,""fr"",""en"")"),"#VALUE!")</f>
        <v>#VALUE!</v>
      </c>
    </row>
    <row r="7672" ht="15.75" customHeight="1">
      <c r="A7672" s="1" t="s">
        <v>3101</v>
      </c>
      <c r="B7672" s="1" t="s">
        <v>16851</v>
      </c>
      <c r="C7672" s="1" t="s">
        <v>16852</v>
      </c>
      <c r="D7672" s="1" t="s">
        <v>16595</v>
      </c>
      <c r="E7672" s="1" t="s">
        <v>15442</v>
      </c>
      <c r="F7672" s="1" t="str">
        <f>IFERROR(__xludf.DUMMYFUNCTION("GOOGLETRANSLATE(C7672,""fr"",""en"")"),"#VALUE!")</f>
        <v>#VALUE!</v>
      </c>
    </row>
    <row r="7673" ht="15.75" customHeight="1">
      <c r="A7673" s="1" t="s">
        <v>3116</v>
      </c>
      <c r="B7673" s="1" t="s">
        <v>16853</v>
      </c>
      <c r="C7673" s="1" t="s">
        <v>16854</v>
      </c>
      <c r="D7673" s="1" t="s">
        <v>16595</v>
      </c>
      <c r="E7673" s="1" t="s">
        <v>15442</v>
      </c>
      <c r="F7673" s="1" t="str">
        <f>IFERROR(__xludf.DUMMYFUNCTION("GOOGLETRANSLATE(C7673,""fr"",""en"")"),"#VALUE!")</f>
        <v>#VALUE!</v>
      </c>
    </row>
    <row r="7674" ht="15.75" customHeight="1">
      <c r="A7674" s="1" t="s">
        <v>10805</v>
      </c>
      <c r="B7674" s="1" t="s">
        <v>16855</v>
      </c>
      <c r="C7674" s="1" t="s">
        <v>16856</v>
      </c>
      <c r="D7674" s="1" t="s">
        <v>16595</v>
      </c>
      <c r="E7674" s="1" t="s">
        <v>15442</v>
      </c>
      <c r="F7674" s="1" t="str">
        <f>IFERROR(__xludf.DUMMYFUNCTION("GOOGLETRANSLATE(C7674,""fr"",""en"")"),"#VALUE!")</f>
        <v>#VALUE!</v>
      </c>
    </row>
    <row r="7675" ht="15.75" customHeight="1">
      <c r="A7675" s="1" t="s">
        <v>3119</v>
      </c>
      <c r="B7675" s="1" t="s">
        <v>16857</v>
      </c>
      <c r="C7675" s="1" t="s">
        <v>16858</v>
      </c>
      <c r="D7675" s="1" t="s">
        <v>16595</v>
      </c>
      <c r="E7675" s="1" t="s">
        <v>15442</v>
      </c>
      <c r="F7675" s="1" t="str">
        <f>IFERROR(__xludf.DUMMYFUNCTION("GOOGLETRANSLATE(C7675,""fr"",""en"")"),"#VALUE!")</f>
        <v>#VALUE!</v>
      </c>
    </row>
    <row r="7676" ht="15.75" customHeight="1">
      <c r="A7676" s="1" t="s">
        <v>3128</v>
      </c>
      <c r="B7676" s="1" t="s">
        <v>16859</v>
      </c>
      <c r="C7676" s="1" t="s">
        <v>16860</v>
      </c>
      <c r="D7676" s="1" t="s">
        <v>16595</v>
      </c>
      <c r="E7676" s="1" t="s">
        <v>15442</v>
      </c>
      <c r="F7676" s="1" t="str">
        <f>IFERROR(__xludf.DUMMYFUNCTION("GOOGLETRANSLATE(C7676,""fr"",""en"")"),"#VALUE!")</f>
        <v>#VALUE!</v>
      </c>
    </row>
    <row r="7677" ht="15.75" customHeight="1">
      <c r="A7677" s="1" t="s">
        <v>3128</v>
      </c>
      <c r="B7677" s="1" t="s">
        <v>16861</v>
      </c>
      <c r="C7677" s="1" t="s">
        <v>16862</v>
      </c>
      <c r="D7677" s="1" t="s">
        <v>16595</v>
      </c>
      <c r="E7677" s="1" t="s">
        <v>15442</v>
      </c>
      <c r="F7677" s="1" t="str">
        <f>IFERROR(__xludf.DUMMYFUNCTION("GOOGLETRANSLATE(C7677,""fr"",""en"")"),"#VALUE!")</f>
        <v>#VALUE!</v>
      </c>
    </row>
    <row r="7678" ht="15.75" customHeight="1">
      <c r="A7678" s="1" t="s">
        <v>3128</v>
      </c>
      <c r="B7678" s="1" t="s">
        <v>16863</v>
      </c>
      <c r="C7678" s="1" t="s">
        <v>16864</v>
      </c>
      <c r="D7678" s="1" t="s">
        <v>16595</v>
      </c>
      <c r="E7678" s="1" t="s">
        <v>15442</v>
      </c>
      <c r="F7678" s="1" t="str">
        <f>IFERROR(__xludf.DUMMYFUNCTION("GOOGLETRANSLATE(C7678,""fr"",""en"")"),"#VALUE!")</f>
        <v>#VALUE!</v>
      </c>
    </row>
    <row r="7679" ht="15.75" customHeight="1">
      <c r="A7679" s="1" t="s">
        <v>15631</v>
      </c>
      <c r="B7679" s="1" t="s">
        <v>16865</v>
      </c>
      <c r="C7679" s="1" t="s">
        <v>16866</v>
      </c>
      <c r="D7679" s="1" t="s">
        <v>16595</v>
      </c>
      <c r="E7679" s="1" t="s">
        <v>15442</v>
      </c>
      <c r="F7679" s="1" t="str">
        <f>IFERROR(__xludf.DUMMYFUNCTION("GOOGLETRANSLATE(C7679,""fr"",""en"")"),"#VALUE!")</f>
        <v>#VALUE!</v>
      </c>
    </row>
    <row r="7680" ht="15.75" customHeight="1">
      <c r="A7680" s="1" t="s">
        <v>8226</v>
      </c>
      <c r="B7680" s="1" t="s">
        <v>16867</v>
      </c>
      <c r="C7680" s="1" t="s">
        <v>16868</v>
      </c>
      <c r="D7680" s="1" t="s">
        <v>16595</v>
      </c>
      <c r="E7680" s="1" t="s">
        <v>15442</v>
      </c>
      <c r="F7680" s="1" t="str">
        <f>IFERROR(__xludf.DUMMYFUNCTION("GOOGLETRANSLATE(C7680,""fr"",""en"")"),"CAUTION MUTUAL which often calls people's home by making believe that it is not a mutual but which are there to overcome the security which reimburses us more correctly hospitalization !!!! !!!")</f>
        <v>CAUTION MUTUAL which often calls people's home by making believe that it is not a mutual but which are there to overcome the security which reimburses us more correctly hospitalization !!!! !!!</v>
      </c>
    </row>
    <row r="7681" ht="15.75" customHeight="1">
      <c r="A7681" s="1" t="s">
        <v>8235</v>
      </c>
      <c r="B7681" s="1" t="s">
        <v>16869</v>
      </c>
      <c r="C7681" s="1" t="s">
        <v>16870</v>
      </c>
      <c r="D7681" s="1" t="s">
        <v>16595</v>
      </c>
      <c r="E7681" s="1" t="s">
        <v>15442</v>
      </c>
      <c r="F7681" s="1" t="str">
        <f>IFERROR(__xludf.DUMMYFUNCTION("GOOGLETRANSLATE(C7681,""fr"",""en"")"),"#VALUE!")</f>
        <v>#VALUE!</v>
      </c>
    </row>
    <row r="7682" ht="15.75" customHeight="1">
      <c r="A7682" s="1" t="s">
        <v>11096</v>
      </c>
      <c r="B7682" s="1" t="s">
        <v>16871</v>
      </c>
      <c r="C7682" s="1" t="s">
        <v>16872</v>
      </c>
      <c r="D7682" s="1" t="s">
        <v>16595</v>
      </c>
      <c r="E7682" s="1" t="s">
        <v>15442</v>
      </c>
      <c r="F7682" s="1" t="str">
        <f>IFERROR(__xludf.DUMMYFUNCTION("GOOGLETRANSLATE(C7682,""fr"",""en"")"),"#VALUE!")</f>
        <v>#VALUE!</v>
      </c>
    </row>
    <row r="7683" ht="15.75" customHeight="1">
      <c r="A7683" s="1" t="s">
        <v>12090</v>
      </c>
      <c r="B7683" s="1" t="s">
        <v>16873</v>
      </c>
      <c r="C7683" s="1" t="s">
        <v>16874</v>
      </c>
      <c r="D7683" s="1" t="s">
        <v>16595</v>
      </c>
      <c r="E7683" s="1" t="s">
        <v>15442</v>
      </c>
      <c r="F7683" s="1" t="str">
        <f>IFERROR(__xludf.DUMMYFUNCTION("GOOGLETRANSLATE(C7683,""fr"",""en"")"),"#VALUE!")</f>
        <v>#VALUE!</v>
      </c>
    </row>
    <row r="7684" ht="15.75" customHeight="1">
      <c r="A7684" s="1" t="s">
        <v>8256</v>
      </c>
      <c r="B7684" s="1" t="s">
        <v>16875</v>
      </c>
      <c r="C7684" s="1" t="s">
        <v>16876</v>
      </c>
      <c r="D7684" s="1" t="s">
        <v>16595</v>
      </c>
      <c r="E7684" s="1" t="s">
        <v>15442</v>
      </c>
      <c r="F7684" s="1" t="str">
        <f>IFERROR(__xludf.DUMMYFUNCTION("GOOGLETRANSLATE(C7684,""fr"",""en"")"),"#VALUE!")</f>
        <v>#VALUE!</v>
      </c>
    </row>
    <row r="7685" ht="15.75" customHeight="1">
      <c r="A7685" s="1" t="s">
        <v>11400</v>
      </c>
      <c r="B7685" s="1" t="s">
        <v>16877</v>
      </c>
      <c r="C7685" s="1" t="s">
        <v>16878</v>
      </c>
      <c r="D7685" s="1" t="s">
        <v>16595</v>
      </c>
      <c r="E7685" s="1" t="s">
        <v>15442</v>
      </c>
      <c r="F7685" s="1" t="str">
        <f>IFERROR(__xludf.DUMMYFUNCTION("GOOGLETRANSLATE(C7685,""fr"",""en"")"),"#VALUE!")</f>
        <v>#VALUE!</v>
      </c>
    </row>
    <row r="7686" ht="15.75" customHeight="1">
      <c r="A7686" s="1" t="s">
        <v>16296</v>
      </c>
      <c r="B7686" s="1" t="s">
        <v>16879</v>
      </c>
      <c r="C7686" s="1" t="s">
        <v>16880</v>
      </c>
      <c r="D7686" s="1" t="s">
        <v>16595</v>
      </c>
      <c r="E7686" s="1" t="s">
        <v>15442</v>
      </c>
      <c r="F7686" s="1" t="str">
        <f>IFERROR(__xludf.DUMMYFUNCTION("GOOGLETRANSLATE(C7686,""fr"",""en"")"),"#VALUE!")</f>
        <v>#VALUE!</v>
      </c>
    </row>
    <row r="7687" ht="15.75" customHeight="1">
      <c r="A7687" s="1" t="s">
        <v>16881</v>
      </c>
      <c r="B7687" s="1" t="s">
        <v>16882</v>
      </c>
      <c r="C7687" s="1" t="s">
        <v>16883</v>
      </c>
      <c r="D7687" s="1" t="s">
        <v>16595</v>
      </c>
      <c r="E7687" s="1" t="s">
        <v>15442</v>
      </c>
      <c r="F7687" s="1" t="str">
        <f>IFERROR(__xludf.DUMMYFUNCTION("GOOGLETRANSLATE(C7687,""fr"",""en"")"),"#VALUE!")</f>
        <v>#VALUE!</v>
      </c>
    </row>
    <row r="7688" ht="15.75" customHeight="1">
      <c r="A7688" s="1" t="s">
        <v>12491</v>
      </c>
      <c r="B7688" s="1" t="s">
        <v>16884</v>
      </c>
      <c r="C7688" s="1" t="s">
        <v>16885</v>
      </c>
      <c r="D7688" s="1" t="s">
        <v>16595</v>
      </c>
      <c r="E7688" s="1" t="s">
        <v>15442</v>
      </c>
      <c r="F7688" s="1" t="str">
        <f>IFERROR(__xludf.DUMMYFUNCTION("GOOGLETRANSLATE(C7688,""fr"",""en"")"),"#VALUE!")</f>
        <v>#VALUE!</v>
      </c>
    </row>
    <row r="7689" ht="15.75" customHeight="1">
      <c r="A7689" s="1" t="s">
        <v>16886</v>
      </c>
      <c r="B7689" s="1" t="s">
        <v>16887</v>
      </c>
      <c r="C7689" s="1" t="s">
        <v>16888</v>
      </c>
      <c r="D7689" s="1" t="s">
        <v>16595</v>
      </c>
      <c r="E7689" s="1" t="s">
        <v>15442</v>
      </c>
      <c r="F7689" s="1" t="str">
        <f>IFERROR(__xludf.DUMMYFUNCTION("GOOGLETRANSLATE(C7689,""fr"",""en"")"),"#VALUE!")</f>
        <v>#VALUE!</v>
      </c>
    </row>
    <row r="7690" ht="15.75" customHeight="1">
      <c r="A7690" s="1" t="s">
        <v>16886</v>
      </c>
      <c r="B7690" s="1" t="s">
        <v>16889</v>
      </c>
      <c r="C7690" s="1" t="s">
        <v>16890</v>
      </c>
      <c r="D7690" s="1" t="s">
        <v>16595</v>
      </c>
      <c r="E7690" s="1" t="s">
        <v>15442</v>
      </c>
      <c r="F7690" s="1" t="str">
        <f>IFERROR(__xludf.DUMMYFUNCTION("GOOGLETRANSLATE(C7690,""fr"",""en"")"),"#VALUE!")</f>
        <v>#VALUE!</v>
      </c>
    </row>
    <row r="7691" ht="15.75" customHeight="1">
      <c r="A7691" s="1" t="s">
        <v>3225</v>
      </c>
      <c r="B7691" s="1" t="s">
        <v>16891</v>
      </c>
      <c r="C7691" s="1" t="s">
        <v>16892</v>
      </c>
      <c r="D7691" s="1" t="s">
        <v>16595</v>
      </c>
      <c r="E7691" s="1" t="s">
        <v>15442</v>
      </c>
      <c r="F7691" s="1" t="str">
        <f>IFERROR(__xludf.DUMMYFUNCTION("GOOGLETRANSLATE(C7691,""fr"",""en"")"),"Following my call this day concerning several information my interlocutor Lamia informed me about all the points I asked her, I thank her for her welcome and her explanations")</f>
        <v>Following my call this day concerning several information my interlocutor Lamia informed me about all the points I asked her, I thank her for her welcome and her explanations</v>
      </c>
    </row>
    <row r="7692" ht="15.75" customHeight="1">
      <c r="A7692" s="1" t="s">
        <v>12509</v>
      </c>
      <c r="B7692" s="1" t="s">
        <v>16893</v>
      </c>
      <c r="C7692" s="1" t="s">
        <v>16894</v>
      </c>
      <c r="D7692" s="1" t="s">
        <v>16595</v>
      </c>
      <c r="E7692" s="1" t="s">
        <v>15442</v>
      </c>
      <c r="F7692" s="1" t="str">
        <f>IFERROR(__xludf.DUMMYFUNCTION("GOOGLETRANSLATE(C7692,""fr"",""en"")"),"#VALUE!")</f>
        <v>#VALUE!</v>
      </c>
    </row>
    <row r="7693" ht="15.75" customHeight="1">
      <c r="A7693" s="1" t="s">
        <v>16505</v>
      </c>
      <c r="B7693" s="1" t="s">
        <v>16895</v>
      </c>
      <c r="C7693" s="1" t="s">
        <v>16896</v>
      </c>
      <c r="D7693" s="1" t="s">
        <v>16595</v>
      </c>
      <c r="E7693" s="1" t="s">
        <v>15442</v>
      </c>
      <c r="F7693" s="1" t="str">
        <f>IFERROR(__xludf.DUMMYFUNCTION("GOOGLETRANSLATE(C7693,""fr"",""en"")"),"#VALUE!")</f>
        <v>#VALUE!</v>
      </c>
    </row>
    <row r="7694" ht="15.75" customHeight="1">
      <c r="A7694" s="1" t="s">
        <v>10143</v>
      </c>
      <c r="B7694" s="1" t="s">
        <v>16897</v>
      </c>
      <c r="C7694" s="1" t="s">
        <v>16898</v>
      </c>
      <c r="D7694" s="1" t="s">
        <v>16595</v>
      </c>
      <c r="E7694" s="1" t="s">
        <v>15442</v>
      </c>
      <c r="F7694" s="1" t="str">
        <f>IFERROR(__xludf.DUMMYFUNCTION("GOOGLETRANSLATE(C7694,""fr"",""en"")"),"#VALUE!")</f>
        <v>#VALUE!</v>
      </c>
    </row>
    <row r="7695" ht="15.75" customHeight="1">
      <c r="A7695" s="1" t="s">
        <v>10143</v>
      </c>
      <c r="B7695" s="1" t="s">
        <v>16899</v>
      </c>
      <c r="C7695" s="1" t="s">
        <v>16900</v>
      </c>
      <c r="D7695" s="1" t="s">
        <v>16595</v>
      </c>
      <c r="E7695" s="1" t="s">
        <v>15442</v>
      </c>
      <c r="F7695" s="1" t="str">
        <f>IFERROR(__xludf.DUMMYFUNCTION("GOOGLETRANSLATE(C7695,""fr"",""en"")"),"#VALUE!")</f>
        <v>#VALUE!</v>
      </c>
    </row>
    <row r="7696" ht="15.75" customHeight="1">
      <c r="A7696" s="1" t="s">
        <v>8346</v>
      </c>
      <c r="B7696" s="1" t="s">
        <v>16901</v>
      </c>
      <c r="C7696" s="1" t="s">
        <v>16902</v>
      </c>
      <c r="D7696" s="1" t="s">
        <v>16595</v>
      </c>
      <c r="E7696" s="1" t="s">
        <v>15442</v>
      </c>
      <c r="F7696" s="1" t="str">
        <f>IFERROR(__xludf.DUMMYFUNCTION("GOOGLETRANSLATE(C7696,""fr"",""en"")"),"#VALUE!")</f>
        <v>#VALUE!</v>
      </c>
    </row>
    <row r="7697" ht="15.75" customHeight="1">
      <c r="A7697" s="1" t="s">
        <v>10608</v>
      </c>
      <c r="B7697" s="1" t="s">
        <v>16903</v>
      </c>
      <c r="C7697" s="1" t="s">
        <v>16904</v>
      </c>
      <c r="D7697" s="1" t="s">
        <v>16595</v>
      </c>
      <c r="E7697" s="1" t="s">
        <v>15442</v>
      </c>
      <c r="F7697" s="1" t="str">
        <f>IFERROR(__xludf.DUMMYFUNCTION("GOOGLETRANSLATE(C7697,""fr"",""en"")"),"#VALUE!")</f>
        <v>#VALUE!</v>
      </c>
    </row>
    <row r="7698" ht="15.75" customHeight="1">
      <c r="A7698" s="1" t="s">
        <v>10608</v>
      </c>
      <c r="B7698" s="1" t="s">
        <v>16905</v>
      </c>
      <c r="C7698" s="1" t="s">
        <v>16906</v>
      </c>
      <c r="D7698" s="1" t="s">
        <v>16595</v>
      </c>
      <c r="E7698" s="1" t="s">
        <v>15442</v>
      </c>
      <c r="F7698" s="1" t="str">
        <f>IFERROR(__xludf.DUMMYFUNCTION("GOOGLETRANSLATE(C7698,""fr"",""en"")"),"#VALUE!")</f>
        <v>#VALUE!</v>
      </c>
    </row>
    <row r="7699" ht="15.75" customHeight="1">
      <c r="A7699" s="1" t="s">
        <v>10608</v>
      </c>
      <c r="B7699" s="1" t="s">
        <v>16907</v>
      </c>
      <c r="C7699" s="1" t="s">
        <v>16908</v>
      </c>
      <c r="D7699" s="1" t="s">
        <v>16595</v>
      </c>
      <c r="E7699" s="1" t="s">
        <v>15442</v>
      </c>
      <c r="F7699" s="1" t="str">
        <f>IFERROR(__xludf.DUMMYFUNCTION("GOOGLETRANSLATE(C7699,""fr"",""en"")"),"#VALUE!")</f>
        <v>#VALUE!</v>
      </c>
    </row>
    <row r="7700" ht="15.75" customHeight="1">
      <c r="A7700" s="1" t="s">
        <v>3247</v>
      </c>
      <c r="B7700" s="1" t="s">
        <v>16909</v>
      </c>
      <c r="C7700" s="1" t="s">
        <v>16910</v>
      </c>
      <c r="D7700" s="1" t="s">
        <v>16595</v>
      </c>
      <c r="E7700" s="1" t="s">
        <v>15442</v>
      </c>
      <c r="F7700" s="1" t="str">
        <f>IFERROR(__xludf.DUMMYFUNCTION("GOOGLETRANSLATE(C7700,""fr"",""en"")"),"#VALUE!")</f>
        <v>#VALUE!</v>
      </c>
    </row>
    <row r="7701" ht="15.75" customHeight="1">
      <c r="A7701" s="1" t="s">
        <v>14012</v>
      </c>
      <c r="B7701" s="1" t="s">
        <v>16911</v>
      </c>
      <c r="C7701" s="1" t="s">
        <v>16912</v>
      </c>
      <c r="D7701" s="1" t="s">
        <v>16595</v>
      </c>
      <c r="E7701" s="1" t="s">
        <v>15442</v>
      </c>
      <c r="F7701" s="1" t="str">
        <f>IFERROR(__xludf.DUMMYFUNCTION("GOOGLETRANSLATE(C7701,""fr"",""en"")"),"#VALUE!")</f>
        <v>#VALUE!</v>
      </c>
    </row>
    <row r="7702" ht="15.75" customHeight="1">
      <c r="A7702" s="1" t="s">
        <v>10150</v>
      </c>
      <c r="B7702" s="1" t="s">
        <v>16913</v>
      </c>
      <c r="C7702" s="1" t="s">
        <v>16914</v>
      </c>
      <c r="D7702" s="1" t="s">
        <v>16595</v>
      </c>
      <c r="E7702" s="1" t="s">
        <v>15442</v>
      </c>
      <c r="F7702" s="1" t="str">
        <f>IFERROR(__xludf.DUMMYFUNCTION("GOOGLETRANSLATE(C7702,""fr"",""en"")"),"#VALUE!")</f>
        <v>#VALUE!</v>
      </c>
    </row>
    <row r="7703" ht="15.75" customHeight="1">
      <c r="A7703" s="1" t="s">
        <v>12518</v>
      </c>
      <c r="B7703" s="1" t="s">
        <v>16915</v>
      </c>
      <c r="C7703" s="1" t="s">
        <v>16916</v>
      </c>
      <c r="D7703" s="1" t="s">
        <v>16595</v>
      </c>
      <c r="E7703" s="1" t="s">
        <v>15442</v>
      </c>
      <c r="F7703" s="1" t="str">
        <f>IFERROR(__xludf.DUMMYFUNCTION("GOOGLETRANSLATE(C7703,""fr"",""en"")"),"#VALUE!")</f>
        <v>#VALUE!</v>
      </c>
    </row>
    <row r="7704" ht="15.75" customHeight="1">
      <c r="A7704" s="1" t="s">
        <v>3282</v>
      </c>
      <c r="B7704" s="1" t="s">
        <v>16917</v>
      </c>
      <c r="C7704" s="1" t="s">
        <v>16918</v>
      </c>
      <c r="D7704" s="1" t="s">
        <v>16595</v>
      </c>
      <c r="E7704" s="1" t="s">
        <v>15442</v>
      </c>
      <c r="F7704" s="1" t="str">
        <f>IFERROR(__xludf.DUMMYFUNCTION("GOOGLETRANSLATE(C7704,""fr"",""en"")"),"#VALUE!")</f>
        <v>#VALUE!</v>
      </c>
    </row>
    <row r="7705" ht="15.75" customHeight="1">
      <c r="A7705" s="1" t="s">
        <v>10871</v>
      </c>
      <c r="B7705" s="1" t="s">
        <v>16919</v>
      </c>
      <c r="C7705" s="1" t="s">
        <v>16920</v>
      </c>
      <c r="D7705" s="1" t="s">
        <v>16595</v>
      </c>
      <c r="E7705" s="1" t="s">
        <v>15442</v>
      </c>
      <c r="F7705" s="1" t="str">
        <f>IFERROR(__xludf.DUMMYFUNCTION("GOOGLETRANSLATE(C7705,""fr"",""en"")"),"#VALUE!")</f>
        <v>#VALUE!</v>
      </c>
    </row>
    <row r="7706" ht="15.75" customHeight="1">
      <c r="A7706" s="1" t="s">
        <v>10871</v>
      </c>
      <c r="B7706" s="1" t="s">
        <v>16921</v>
      </c>
      <c r="C7706" s="1" t="s">
        <v>16922</v>
      </c>
      <c r="D7706" s="1" t="s">
        <v>16595</v>
      </c>
      <c r="E7706" s="1" t="s">
        <v>15442</v>
      </c>
      <c r="F7706" s="1" t="str">
        <f>IFERROR(__xludf.DUMMYFUNCTION("GOOGLETRANSLATE(C7706,""fr"",""en"")"),"#VALUE!")</f>
        <v>#VALUE!</v>
      </c>
    </row>
    <row r="7707" ht="15.75" customHeight="1">
      <c r="A7707" s="1" t="s">
        <v>3294</v>
      </c>
      <c r="B7707" s="1" t="s">
        <v>16923</v>
      </c>
      <c r="C7707" s="1" t="s">
        <v>16924</v>
      </c>
      <c r="D7707" s="1" t="s">
        <v>16595</v>
      </c>
      <c r="E7707" s="1" t="s">
        <v>15442</v>
      </c>
      <c r="F7707" s="1" t="str">
        <f>IFERROR(__xludf.DUMMYFUNCTION("GOOGLETRANSLATE(C7707,""fr"",""en"")"),"#VALUE!")</f>
        <v>#VALUE!</v>
      </c>
    </row>
    <row r="7708" ht="15.75" customHeight="1">
      <c r="A7708" s="1" t="s">
        <v>8540</v>
      </c>
      <c r="B7708" s="1" t="s">
        <v>16925</v>
      </c>
      <c r="C7708" s="1" t="s">
        <v>16926</v>
      </c>
      <c r="D7708" s="1" t="s">
        <v>16595</v>
      </c>
      <c r="E7708" s="1" t="s">
        <v>15442</v>
      </c>
      <c r="F7708" s="1" t="str">
        <f>IFERROR(__xludf.DUMMYFUNCTION("GOOGLETRANSLATE(C7708,""fr"",""en"")"),"#VALUE!")</f>
        <v>#VALUE!</v>
      </c>
    </row>
    <row r="7709" ht="15.75" customHeight="1">
      <c r="A7709" s="1" t="s">
        <v>8725</v>
      </c>
      <c r="B7709" s="1" t="s">
        <v>16927</v>
      </c>
      <c r="C7709" s="1" t="s">
        <v>16928</v>
      </c>
      <c r="D7709" s="1" t="s">
        <v>16595</v>
      </c>
      <c r="E7709" s="1" t="s">
        <v>15442</v>
      </c>
      <c r="F7709" s="1" t="str">
        <f>IFERROR(__xludf.DUMMYFUNCTION("GOOGLETRANSLATE(C7709,""fr"",""en"")"),"#VALUE!")</f>
        <v>#VALUE!</v>
      </c>
    </row>
    <row r="7710" ht="15.75" customHeight="1">
      <c r="A7710" s="1" t="s">
        <v>16929</v>
      </c>
      <c r="B7710" s="1" t="s">
        <v>16930</v>
      </c>
      <c r="C7710" s="1" t="s">
        <v>16931</v>
      </c>
      <c r="D7710" s="1" t="s">
        <v>16595</v>
      </c>
      <c r="E7710" s="1" t="s">
        <v>15442</v>
      </c>
      <c r="F7710" s="1" t="str">
        <f>IFERROR(__xludf.DUMMYFUNCTION("GOOGLETRANSLATE(C7710,""fr"",""en"")"),"#VALUE!")</f>
        <v>#VALUE!</v>
      </c>
    </row>
    <row r="7711" ht="15.75" customHeight="1">
      <c r="A7711" s="1" t="s">
        <v>10626</v>
      </c>
      <c r="B7711" s="1" t="s">
        <v>16932</v>
      </c>
      <c r="C7711" s="1" t="s">
        <v>16933</v>
      </c>
      <c r="D7711" s="1" t="s">
        <v>16595</v>
      </c>
      <c r="E7711" s="1" t="s">
        <v>15442</v>
      </c>
      <c r="F7711" s="1" t="str">
        <f>IFERROR(__xludf.DUMMYFUNCTION("GOOGLETRANSLATE(C7711,""fr"",""en"")"),"#VALUE!")</f>
        <v>#VALUE!</v>
      </c>
    </row>
    <row r="7712" ht="15.75" customHeight="1">
      <c r="A7712" s="1" t="s">
        <v>16356</v>
      </c>
      <c r="B7712" s="1" t="s">
        <v>16934</v>
      </c>
      <c r="C7712" s="1" t="s">
        <v>16935</v>
      </c>
      <c r="D7712" s="1" t="s">
        <v>16595</v>
      </c>
      <c r="E7712" s="1" t="s">
        <v>15442</v>
      </c>
      <c r="F7712" s="1" t="str">
        <f>IFERROR(__xludf.DUMMYFUNCTION("GOOGLETRANSLATE(C7712,""fr"",""en"")"),"After discussing the salesperson, I agreed to take this mutual. No worries to send the contract, no worries for the direct debits, on the other hand no refund has ever been made !!! All costs are at my expense, and I can be explained every week that my si"&amp;"tuation will be regularized within 48 hours. It only remains to block the sample to limit the breakage. It is by far the worst mutual that I know. I can't find anything positive.")</f>
        <v>After discussing the salesperson, I agreed to take this mutual. No worries to send the contract, no worries for the direct debits, on the other hand no refund has ever been made !!! All costs are at my expense, and I can be explained every week that my situation will be regularized within 48 hours. It only remains to block the sample to limit the breakage. It is by far the worst mutual that I know. I can't find anything positive.</v>
      </c>
    </row>
    <row r="7713" ht="15.75" customHeight="1">
      <c r="A7713" s="1" t="s">
        <v>8739</v>
      </c>
      <c r="B7713" s="1" t="s">
        <v>16936</v>
      </c>
      <c r="C7713" s="1" t="s">
        <v>16937</v>
      </c>
      <c r="D7713" s="1" t="s">
        <v>16595</v>
      </c>
      <c r="E7713" s="1" t="s">
        <v>15442</v>
      </c>
      <c r="F7713" s="1" t="str">
        <f>IFERROR(__xludf.DUMMYFUNCTION("GOOGLETRANSLATE(C7713,""fr"",""en"")"),"#VALUE!")</f>
        <v>#VALUE!</v>
      </c>
    </row>
    <row r="7714" ht="15.75" customHeight="1">
      <c r="A7714" s="1" t="s">
        <v>10899</v>
      </c>
      <c r="B7714" s="1" t="s">
        <v>13001</v>
      </c>
      <c r="C7714" s="1" t="s">
        <v>16938</v>
      </c>
      <c r="D7714" s="1" t="s">
        <v>16595</v>
      </c>
      <c r="E7714" s="1" t="s">
        <v>15442</v>
      </c>
      <c r="F7714" s="1" t="str">
        <f>IFERROR(__xludf.DUMMYFUNCTION("GOOGLETRANSLATE(C7714,""fr"",""en"")"),"#VALUE!")</f>
        <v>#VALUE!</v>
      </c>
    </row>
    <row r="7715" ht="15.75" customHeight="1">
      <c r="A7715" s="1" t="s">
        <v>16939</v>
      </c>
      <c r="B7715" s="1" t="s">
        <v>16940</v>
      </c>
      <c r="C7715" s="1" t="s">
        <v>16941</v>
      </c>
      <c r="D7715" s="1" t="s">
        <v>16595</v>
      </c>
      <c r="E7715" s="1" t="s">
        <v>15442</v>
      </c>
      <c r="F7715" s="1" t="str">
        <f>IFERROR(__xludf.DUMMYFUNCTION("GOOGLETRANSLATE(C7715,""fr"",""en"")"),"#VALUE!")</f>
        <v>#VALUE!</v>
      </c>
    </row>
    <row r="7716" ht="15.75" customHeight="1">
      <c r="A7716" s="1" t="s">
        <v>3400</v>
      </c>
      <c r="B7716" s="1" t="s">
        <v>15684</v>
      </c>
      <c r="C7716" s="1" t="s">
        <v>16942</v>
      </c>
      <c r="D7716" s="1" t="s">
        <v>16595</v>
      </c>
      <c r="E7716" s="1" t="s">
        <v>15442</v>
      </c>
      <c r="F7716" s="1" t="str">
        <f>IFERROR(__xludf.DUMMYFUNCTION("GOOGLETRANSLATE(C7716,""fr"",""en"")"),"#VALUE!")</f>
        <v>#VALUE!</v>
      </c>
    </row>
    <row r="7717" ht="15.75" customHeight="1">
      <c r="A7717" s="1" t="s">
        <v>16943</v>
      </c>
      <c r="B7717" s="1" t="s">
        <v>16944</v>
      </c>
      <c r="C7717" s="1" t="s">
        <v>16945</v>
      </c>
      <c r="D7717" s="1" t="s">
        <v>16595</v>
      </c>
      <c r="E7717" s="1" t="s">
        <v>15442</v>
      </c>
      <c r="F7717" s="1" t="str">
        <f>IFERROR(__xludf.DUMMYFUNCTION("GOOGLETRANSLATE(C7717,""fr"",""en"")"),"#VALUE!")</f>
        <v>#VALUE!</v>
      </c>
    </row>
    <row r="7718" ht="15.75" customHeight="1">
      <c r="A7718" s="1" t="s">
        <v>10632</v>
      </c>
      <c r="B7718" s="1" t="s">
        <v>16946</v>
      </c>
      <c r="C7718" s="1" t="s">
        <v>16947</v>
      </c>
      <c r="D7718" s="1" t="s">
        <v>16595</v>
      </c>
      <c r="E7718" s="1" t="s">
        <v>15442</v>
      </c>
      <c r="F7718" s="1" t="str">
        <f>IFERROR(__xludf.DUMMYFUNCTION("GOOGLETRANSLATE(C7718,""fr"",""en"")"),"#VALUE!")</f>
        <v>#VALUE!</v>
      </c>
    </row>
    <row r="7719" ht="15.75" customHeight="1">
      <c r="A7719" s="1" t="s">
        <v>10632</v>
      </c>
      <c r="B7719" s="1" t="s">
        <v>16948</v>
      </c>
      <c r="C7719" s="1" t="s">
        <v>16949</v>
      </c>
      <c r="D7719" s="1" t="s">
        <v>16595</v>
      </c>
      <c r="E7719" s="1" t="s">
        <v>15442</v>
      </c>
      <c r="F7719" s="1" t="str">
        <f>IFERROR(__xludf.DUMMYFUNCTION("GOOGLETRANSLATE(C7719,""fr"",""en"")"),"#VALUE!")</f>
        <v>#VALUE!</v>
      </c>
    </row>
    <row r="7720" ht="15.75" customHeight="1">
      <c r="A7720" s="1" t="s">
        <v>12569</v>
      </c>
      <c r="B7720" s="1" t="s">
        <v>16950</v>
      </c>
      <c r="C7720" s="1" t="s">
        <v>16951</v>
      </c>
      <c r="D7720" s="1" t="s">
        <v>16595</v>
      </c>
      <c r="E7720" s="1" t="s">
        <v>15442</v>
      </c>
      <c r="F7720" s="1" t="str">
        <f>IFERROR(__xludf.DUMMYFUNCTION("GOOGLETRANSLATE(C7720,""fr"",""en"")"),"#VALUE!")</f>
        <v>#VALUE!</v>
      </c>
    </row>
    <row r="7721" ht="15.75" customHeight="1">
      <c r="A7721" s="1" t="s">
        <v>10635</v>
      </c>
      <c r="B7721" s="1" t="s">
        <v>16952</v>
      </c>
      <c r="C7721" s="1" t="s">
        <v>16953</v>
      </c>
      <c r="D7721" s="1" t="s">
        <v>16595</v>
      </c>
      <c r="E7721" s="1" t="s">
        <v>15442</v>
      </c>
      <c r="F7721" s="1" t="str">
        <f>IFERROR(__xludf.DUMMYFUNCTION("GOOGLETRANSLATE(C7721,""fr"",""en"")"),"#VALUE!")</f>
        <v>#VALUE!</v>
      </c>
    </row>
    <row r="7722" ht="15.75" customHeight="1">
      <c r="A7722" s="1" t="s">
        <v>12141</v>
      </c>
      <c r="B7722" s="1" t="s">
        <v>16954</v>
      </c>
      <c r="C7722" s="1" t="s">
        <v>16955</v>
      </c>
      <c r="D7722" s="1" t="s">
        <v>16595</v>
      </c>
      <c r="E7722" s="1" t="s">
        <v>15442</v>
      </c>
      <c r="F7722" s="1" t="str">
        <f>IFERROR(__xludf.DUMMYFUNCTION("GOOGLETRANSLATE(C7722,""fr"",""en"")"),"#VALUE!")</f>
        <v>#VALUE!</v>
      </c>
    </row>
    <row r="7723" ht="15.75" customHeight="1">
      <c r="A7723" s="1" t="s">
        <v>3421</v>
      </c>
      <c r="B7723" s="1" t="s">
        <v>16956</v>
      </c>
      <c r="C7723" s="1" t="s">
        <v>16957</v>
      </c>
      <c r="D7723" s="1" t="s">
        <v>16595</v>
      </c>
      <c r="E7723" s="1" t="s">
        <v>15442</v>
      </c>
      <c r="F7723" s="1" t="str">
        <f>IFERROR(__xludf.DUMMYFUNCTION("GOOGLETRANSLATE(C7723,""fr"",""en"")"),"#VALUE!")</f>
        <v>#VALUE!</v>
      </c>
    </row>
    <row r="7724" ht="15.75" customHeight="1">
      <c r="A7724" s="1" t="s">
        <v>12574</v>
      </c>
      <c r="B7724" s="1" t="s">
        <v>16958</v>
      </c>
      <c r="C7724" s="1" t="s">
        <v>16959</v>
      </c>
      <c r="D7724" s="1" t="s">
        <v>16595</v>
      </c>
      <c r="E7724" s="1" t="s">
        <v>15442</v>
      </c>
      <c r="F7724" s="1" t="str">
        <f>IFERROR(__xludf.DUMMYFUNCTION("GOOGLETRANSLATE(C7724,""fr"",""en"")"),"#VALUE!")</f>
        <v>#VALUE!</v>
      </c>
    </row>
    <row r="7725" ht="15.75" customHeight="1">
      <c r="A7725" s="1" t="s">
        <v>13283</v>
      </c>
      <c r="B7725" s="1" t="s">
        <v>16960</v>
      </c>
      <c r="C7725" s="1" t="s">
        <v>16961</v>
      </c>
      <c r="D7725" s="1" t="s">
        <v>16595</v>
      </c>
      <c r="E7725" s="1" t="s">
        <v>15442</v>
      </c>
      <c r="F7725" s="1" t="str">
        <f>IFERROR(__xludf.DUMMYFUNCTION("GOOGLETRANSLATE(C7725,""fr"",""en"")"),"#VALUE!")</f>
        <v>#VALUE!</v>
      </c>
    </row>
    <row r="7726" ht="15.75" customHeight="1">
      <c r="A7726" s="1" t="s">
        <v>8784</v>
      </c>
      <c r="B7726" s="1" t="s">
        <v>16962</v>
      </c>
      <c r="C7726" s="1" t="s">
        <v>16963</v>
      </c>
      <c r="D7726" s="1" t="s">
        <v>16595</v>
      </c>
      <c r="E7726" s="1" t="s">
        <v>15442</v>
      </c>
      <c r="F7726" s="1" t="str">
        <f>IFERROR(__xludf.DUMMYFUNCTION("GOOGLETRANSLATE(C7726,""fr"",""en"")"),"#VALUE!")</f>
        <v>#VALUE!</v>
      </c>
    </row>
    <row r="7727" ht="15.75" customHeight="1">
      <c r="A7727" s="1" t="s">
        <v>3448</v>
      </c>
      <c r="B7727" s="1" t="s">
        <v>16964</v>
      </c>
      <c r="C7727" s="1" t="s">
        <v>16965</v>
      </c>
      <c r="D7727" s="1" t="s">
        <v>16595</v>
      </c>
      <c r="E7727" s="1" t="s">
        <v>15442</v>
      </c>
      <c r="F7727" s="1" t="str">
        <f>IFERROR(__xludf.DUMMYFUNCTION("GOOGLETRANSLATE(C7727,""fr"",""en"")"),"#VALUE!")</f>
        <v>#VALUE!</v>
      </c>
    </row>
    <row r="7728" ht="15.75" customHeight="1">
      <c r="A7728" s="1" t="s">
        <v>16966</v>
      </c>
      <c r="B7728" s="1" t="s">
        <v>16967</v>
      </c>
      <c r="C7728" s="1" t="s">
        <v>16968</v>
      </c>
      <c r="D7728" s="1" t="s">
        <v>16595</v>
      </c>
      <c r="E7728" s="1" t="s">
        <v>15442</v>
      </c>
      <c r="F7728" s="1" t="str">
        <f>IFERROR(__xludf.DUMMYFUNCTION("GOOGLETRANSLATE(C7728,""fr"",""en"")"),"#VALUE!")</f>
        <v>#VALUE!</v>
      </c>
    </row>
    <row r="7729" ht="15.75" customHeight="1">
      <c r="A7729" s="1" t="s">
        <v>13291</v>
      </c>
      <c r="B7729" s="1" t="s">
        <v>16969</v>
      </c>
      <c r="C7729" s="1" t="s">
        <v>16970</v>
      </c>
      <c r="D7729" s="1" t="s">
        <v>16595</v>
      </c>
      <c r="E7729" s="1" t="s">
        <v>15442</v>
      </c>
      <c r="F7729" s="1" t="str">
        <f>IFERROR(__xludf.DUMMYFUNCTION("GOOGLETRANSLATE(C7729,""fr"",""en"")"),"#VALUE!")</f>
        <v>#VALUE!</v>
      </c>
    </row>
    <row r="7730" ht="15.75" customHeight="1">
      <c r="A7730" s="1" t="s">
        <v>3487</v>
      </c>
      <c r="B7730" s="1" t="s">
        <v>16971</v>
      </c>
      <c r="C7730" s="1" t="s">
        <v>16972</v>
      </c>
      <c r="D7730" s="1" t="s">
        <v>16595</v>
      </c>
      <c r="E7730" s="1" t="s">
        <v>15442</v>
      </c>
      <c r="F7730" s="1" t="str">
        <f>IFERROR(__xludf.DUMMYFUNCTION("GOOGLETRANSLATE(C7730,""fr"",""en"")"),"#VALUE!")</f>
        <v>#VALUE!</v>
      </c>
    </row>
    <row r="7731" ht="15.75" customHeight="1">
      <c r="A7731" s="1" t="s">
        <v>16973</v>
      </c>
      <c r="B7731" s="1" t="s">
        <v>16974</v>
      </c>
      <c r="C7731" s="1" t="s">
        <v>16975</v>
      </c>
      <c r="D7731" s="1" t="s">
        <v>16595</v>
      </c>
      <c r="E7731" s="1" t="s">
        <v>15442</v>
      </c>
      <c r="F7731" s="1" t="str">
        <f>IFERROR(__xludf.DUMMYFUNCTION("GOOGLETRANSLATE(C7731,""fr"",""en"")"),"I was welcomed on the phone by Gwendal, who knew how to reassure me with humor,
Great professional. Development ... Advice .... resolution of my problem with formidable efficiency.
Frankly I want all your teams to be like him.
")</f>
        <v>I was welcomed on the phone by Gwendal, who knew how to reassure me with humor,
Great professional. Development ... Advice .... resolution of my problem with formidable efficiency.
Frankly I want all your teams to be like him.
</v>
      </c>
    </row>
    <row r="7732" ht="15.75" customHeight="1">
      <c r="A7732" s="1" t="s">
        <v>3493</v>
      </c>
      <c r="B7732" s="1" t="s">
        <v>16976</v>
      </c>
      <c r="C7732" s="1" t="s">
        <v>16977</v>
      </c>
      <c r="D7732" s="1" t="s">
        <v>16595</v>
      </c>
      <c r="E7732" s="1" t="s">
        <v>15442</v>
      </c>
      <c r="F7732" s="1" t="str">
        <f>IFERROR(__xludf.DUMMYFUNCTION("GOOGLETRANSLATE(C7732,""fr"",""en"")"),"#VALUE!")</f>
        <v>#VALUE!</v>
      </c>
    </row>
    <row r="7733" ht="15.75" customHeight="1">
      <c r="A7733" s="1" t="s">
        <v>16978</v>
      </c>
      <c r="B7733" s="1" t="s">
        <v>16979</v>
      </c>
      <c r="C7733" s="1" t="s">
        <v>16980</v>
      </c>
      <c r="D7733" s="1" t="s">
        <v>16595</v>
      </c>
      <c r="E7733" s="1" t="s">
        <v>15442</v>
      </c>
      <c r="F7733" s="1" t="str">
        <f>IFERROR(__xludf.DUMMYFUNCTION("GOOGLETRANSLATE(C7733,""fr"",""en"")"),"#VALUE!")</f>
        <v>#VALUE!</v>
      </c>
    </row>
    <row r="7734" ht="15.75" customHeight="1">
      <c r="A7734" s="1" t="s">
        <v>12158</v>
      </c>
      <c r="B7734" s="1" t="s">
        <v>16981</v>
      </c>
      <c r="C7734" s="1" t="s">
        <v>16982</v>
      </c>
      <c r="D7734" s="1" t="s">
        <v>16595</v>
      </c>
      <c r="E7734" s="1" t="s">
        <v>15442</v>
      </c>
      <c r="F7734" s="1" t="str">
        <f>IFERROR(__xludf.DUMMYFUNCTION("GOOGLETRANSLATE(C7734,""fr"",""en"")"),"#VALUE!")</f>
        <v>#VALUE!</v>
      </c>
    </row>
    <row r="7735" ht="15.75" customHeight="1">
      <c r="A7735" s="1" t="s">
        <v>8837</v>
      </c>
      <c r="B7735" s="1" t="s">
        <v>16983</v>
      </c>
      <c r="C7735" s="1" t="s">
        <v>16984</v>
      </c>
      <c r="D7735" s="1" t="s">
        <v>16595</v>
      </c>
      <c r="E7735" s="1" t="s">
        <v>15442</v>
      </c>
      <c r="F7735" s="1" t="str">
        <f>IFERROR(__xludf.DUMMYFUNCTION("GOOGLETRANSLATE(C7735,""fr"",""en"")"),"#VALUE!")</f>
        <v>#VALUE!</v>
      </c>
    </row>
    <row r="7736" ht="15.75" customHeight="1">
      <c r="A7736" s="1" t="s">
        <v>15774</v>
      </c>
      <c r="B7736" s="1" t="s">
        <v>16985</v>
      </c>
      <c r="C7736" s="1" t="s">
        <v>16986</v>
      </c>
      <c r="D7736" s="1" t="s">
        <v>16595</v>
      </c>
      <c r="E7736" s="1" t="s">
        <v>15442</v>
      </c>
      <c r="F7736" s="1" t="str">
        <f>IFERROR(__xludf.DUMMYFUNCTION("GOOGLETRANSLATE(C7736,""fr"",""en"")"),"I had an agent who is very nice gwendal who has given me very well and even made my identifiers so I give him a very good note")</f>
        <v>I had an agent who is very nice gwendal who has given me very well and even made my identifiers so I give him a very good note</v>
      </c>
    </row>
    <row r="7737" ht="15.75" customHeight="1">
      <c r="A7737" s="1" t="s">
        <v>15774</v>
      </c>
      <c r="B7737" s="1" t="s">
        <v>16987</v>
      </c>
      <c r="C7737" s="1" t="s">
        <v>16988</v>
      </c>
      <c r="D7737" s="1" t="s">
        <v>16595</v>
      </c>
      <c r="E7737" s="1" t="s">
        <v>15442</v>
      </c>
      <c r="F7737" s="1" t="str">
        <f>IFERROR(__xludf.DUMMYFUNCTION("GOOGLETRANSLATE(C7737,""fr"",""en"")"),"#VALUE!")</f>
        <v>#VALUE!</v>
      </c>
    </row>
    <row r="7738" ht="15.75" customHeight="1">
      <c r="A7738" s="1" t="s">
        <v>16989</v>
      </c>
      <c r="B7738" s="1" t="s">
        <v>16990</v>
      </c>
      <c r="C7738" s="1" t="s">
        <v>16991</v>
      </c>
      <c r="D7738" s="1" t="s">
        <v>16595</v>
      </c>
      <c r="E7738" s="1" t="s">
        <v>15442</v>
      </c>
      <c r="F7738" s="1" t="str">
        <f>IFERROR(__xludf.DUMMYFUNCTION("GOOGLETRANSLATE(C7738,""fr"",""en"")"),"#VALUE!")</f>
        <v>#VALUE!</v>
      </c>
    </row>
    <row r="7739" ht="15.75" customHeight="1">
      <c r="A7739" s="1" t="s">
        <v>16992</v>
      </c>
      <c r="B7739" s="1" t="s">
        <v>16993</v>
      </c>
      <c r="C7739" s="1" t="s">
        <v>16994</v>
      </c>
      <c r="D7739" s="1" t="s">
        <v>16595</v>
      </c>
      <c r="E7739" s="1" t="s">
        <v>15442</v>
      </c>
      <c r="F7739" s="1" t="str">
        <f>IFERROR(__xludf.DUMMYFUNCTION("GOOGLETRANSLATE(C7739,""fr"",""en"")"),"#VALUE!")</f>
        <v>#VALUE!</v>
      </c>
    </row>
    <row r="7740" ht="15.75" customHeight="1">
      <c r="A7740" s="1" t="s">
        <v>12610</v>
      </c>
      <c r="B7740" s="1" t="s">
        <v>16995</v>
      </c>
      <c r="C7740" s="1" t="s">
        <v>16996</v>
      </c>
      <c r="D7740" s="1" t="s">
        <v>16595</v>
      </c>
      <c r="E7740" s="1" t="s">
        <v>15442</v>
      </c>
      <c r="F7740" s="1" t="str">
        <f>IFERROR(__xludf.DUMMYFUNCTION("GOOGLETRANSLATE(C7740,""fr"",""en"")"),"#VALUE!")</f>
        <v>#VALUE!</v>
      </c>
    </row>
    <row r="7741" ht="15.75" customHeight="1">
      <c r="A7741" s="1" t="s">
        <v>16997</v>
      </c>
      <c r="B7741" s="1" t="s">
        <v>16998</v>
      </c>
      <c r="C7741" s="1" t="s">
        <v>16999</v>
      </c>
      <c r="D7741" s="1" t="s">
        <v>16595</v>
      </c>
      <c r="E7741" s="1" t="s">
        <v>15442</v>
      </c>
      <c r="F7741" s="1" t="str">
        <f>IFERROR(__xludf.DUMMYFUNCTION("GOOGLETRANSLATE(C7741,""fr"",""en"")"),"#VALUE!")</f>
        <v>#VALUE!</v>
      </c>
    </row>
    <row r="7742" ht="15.75" customHeight="1">
      <c r="A7742" s="1" t="s">
        <v>10199</v>
      </c>
      <c r="B7742" s="1" t="s">
        <v>17000</v>
      </c>
      <c r="C7742" s="1" t="s">
        <v>17001</v>
      </c>
      <c r="D7742" s="1" t="s">
        <v>16595</v>
      </c>
      <c r="E7742" s="1" t="s">
        <v>15442</v>
      </c>
      <c r="F7742" s="1" t="str">
        <f>IFERROR(__xludf.DUMMYFUNCTION("GOOGLETRANSLATE(C7742,""fr"",""en"")"),"#VALUE!")</f>
        <v>#VALUE!</v>
      </c>
    </row>
    <row r="7743" ht="15.75" customHeight="1">
      <c r="A7743" s="1" t="s">
        <v>8874</v>
      </c>
      <c r="B7743" s="1" t="s">
        <v>17002</v>
      </c>
      <c r="C7743" s="1" t="s">
        <v>17003</v>
      </c>
      <c r="D7743" s="1" t="s">
        <v>16595</v>
      </c>
      <c r="E7743" s="1" t="s">
        <v>15442</v>
      </c>
      <c r="F7743" s="1" t="str">
        <f>IFERROR(__xludf.DUMMYFUNCTION("GOOGLETRANSLATE(C7743,""fr"",""en"")"),"#VALUE!")</f>
        <v>#VALUE!</v>
      </c>
    </row>
    <row r="7744" ht="15.75" customHeight="1">
      <c r="A7744" s="1" t="s">
        <v>11159</v>
      </c>
      <c r="B7744" s="1" t="s">
        <v>17004</v>
      </c>
      <c r="C7744" s="1" t="s">
        <v>17005</v>
      </c>
      <c r="D7744" s="1" t="s">
        <v>16595</v>
      </c>
      <c r="E7744" s="1" t="s">
        <v>15442</v>
      </c>
      <c r="F7744" s="1" t="str">
        <f>IFERROR(__xludf.DUMMYFUNCTION("GOOGLETRANSLATE(C7744,""fr"",""en"")"),"#VALUE!")</f>
        <v>#VALUE!</v>
      </c>
    </row>
    <row r="7745" ht="15.75" customHeight="1">
      <c r="A7745" s="1" t="s">
        <v>17006</v>
      </c>
      <c r="B7745" s="1" t="s">
        <v>17007</v>
      </c>
      <c r="C7745" s="1" t="s">
        <v>17008</v>
      </c>
      <c r="D7745" s="1" t="s">
        <v>16595</v>
      </c>
      <c r="E7745" s="1" t="s">
        <v>15442</v>
      </c>
      <c r="F7745" s="1" t="str">
        <f>IFERROR(__xludf.DUMMYFUNCTION("GOOGLETRANSLATE(C7745,""fr"",""en"")"),"I was approached by a broker for Néoliane and after a stormy discussion, I hung up without subscribing anything and especially without returning by return of message the code signifying the signing of the contract. I contacted Néoliane to complain about t"&amp;"heir practices and having been insulted on the phone, they answered me by email confirming that I had signed nothing and that there was no contract . So why this levy of 11.30 today on July 10, 2019 ??? This practice is scandalous and illegal.")</f>
        <v>I was approached by a broker for Néoliane and after a stormy discussion, I hung up without subscribing anything and especially without returning by return of message the code signifying the signing of the contract. I contacted Néoliane to complain about their practices and having been insulted on the phone, they answered me by email confirming that I had signed nothing and that there was no contract . So why this levy of 11.30 today on July 10, 2019 ??? This practice is scandalous and illegal.</v>
      </c>
    </row>
    <row r="7746" ht="15.75" customHeight="1">
      <c r="A7746" s="1" t="s">
        <v>15844</v>
      </c>
      <c r="B7746" s="1" t="s">
        <v>16863</v>
      </c>
      <c r="C7746" s="1" t="s">
        <v>17009</v>
      </c>
      <c r="D7746" s="1" t="s">
        <v>16595</v>
      </c>
      <c r="E7746" s="1" t="s">
        <v>15442</v>
      </c>
      <c r="F7746" s="1" t="str">
        <f>IFERROR(__xludf.DUMMYFUNCTION("GOOGLETRANSLATE(C7746,""fr"",""en"")"),"A disaster. A member since November 2018 since November 2018, teletransmission is still not implemented so still no reimbursements. They ask you for documents already transmitted. No file follow -up. And if you ever dare to raise your tone on the phone wi"&amp;"th the operators who are frankly not pleasant they put you on hold with the music and do not take you back. Scandalous to become crazy I expect only one thing to terminate. The prices are attractive but the services are really poor. To want to save money,"&amp;" we lose a lot of money.")</f>
        <v>A disaster. A member since November 2018 since November 2018, teletransmission is still not implemented so still no reimbursements. They ask you for documents already transmitted. No file follow -up. And if you ever dare to raise your tone on the phone with the operators who are frankly not pleasant they put you on hold with the music and do not take you back. Scandalous to become crazy I expect only one thing to terminate. The prices are attractive but the services are really poor. To want to save money, we lose a lot of money.</v>
      </c>
    </row>
    <row r="7747" ht="15.75" customHeight="1">
      <c r="A7747" s="1" t="s">
        <v>15844</v>
      </c>
      <c r="B7747" s="1" t="s">
        <v>17010</v>
      </c>
      <c r="C7747" s="1" t="s">
        <v>17011</v>
      </c>
      <c r="D7747" s="1" t="s">
        <v>16595</v>
      </c>
      <c r="E7747" s="1" t="s">
        <v>15442</v>
      </c>
      <c r="F7747" s="1" t="str">
        <f>IFERROR(__xludf.DUMMYFUNCTION("GOOGLETRANSLATE(C7747,""fr"",""en"")"),"#VALUE!")</f>
        <v>#VALUE!</v>
      </c>
    </row>
    <row r="7748" ht="15.75" customHeight="1">
      <c r="A7748" s="1" t="s">
        <v>15854</v>
      </c>
      <c r="B7748" s="1" t="s">
        <v>17012</v>
      </c>
      <c r="C7748" s="1" t="s">
        <v>17013</v>
      </c>
      <c r="D7748" s="1" t="s">
        <v>16595</v>
      </c>
      <c r="E7748" s="1" t="s">
        <v>15442</v>
      </c>
      <c r="F7748" s="1" t="str">
        <f>IFERROR(__xludf.DUMMYFUNCTION("GOOGLETRANSLATE(C7748,""fr"",""en"")"),"#VALUE!")</f>
        <v>#VALUE!</v>
      </c>
    </row>
    <row r="7749" ht="15.75" customHeight="1">
      <c r="A7749" s="1" t="s">
        <v>12181</v>
      </c>
      <c r="B7749" s="1" t="s">
        <v>17014</v>
      </c>
      <c r="C7749" s="1" t="s">
        <v>17015</v>
      </c>
      <c r="D7749" s="1" t="s">
        <v>16595</v>
      </c>
      <c r="E7749" s="1" t="s">
        <v>15442</v>
      </c>
      <c r="F7749" s="1" t="str">
        <f>IFERROR(__xludf.DUMMYFUNCTION("GOOGLETRANSLATE(C7749,""fr"",""en"")"),"#VALUE!")</f>
        <v>#VALUE!</v>
      </c>
    </row>
    <row r="7750" ht="15.75" customHeight="1">
      <c r="A7750" s="1" t="s">
        <v>3604</v>
      </c>
      <c r="B7750" s="1" t="s">
        <v>17016</v>
      </c>
      <c r="C7750" s="1" t="s">
        <v>17017</v>
      </c>
      <c r="D7750" s="1" t="s">
        <v>16595</v>
      </c>
      <c r="E7750" s="1" t="s">
        <v>15442</v>
      </c>
      <c r="F7750" s="1" t="str">
        <f>IFERROR(__xludf.DUMMYFUNCTION("GOOGLETRANSLATE(C7750,""fr"",""en"")"),"#VALUE!")</f>
        <v>#VALUE!</v>
      </c>
    </row>
    <row r="7751" ht="15.75" customHeight="1">
      <c r="A7751" s="1" t="s">
        <v>17018</v>
      </c>
      <c r="B7751" s="1" t="s">
        <v>17019</v>
      </c>
      <c r="C7751" s="1" t="s">
        <v>17020</v>
      </c>
      <c r="D7751" s="1" t="s">
        <v>16595</v>
      </c>
      <c r="E7751" s="1" t="s">
        <v>15442</v>
      </c>
      <c r="F7751" s="1" t="str">
        <f>IFERROR(__xludf.DUMMYFUNCTION("GOOGLETRANSLATE(C7751,""fr"",""en"")"),"#VALUE!")</f>
        <v>#VALUE!</v>
      </c>
    </row>
    <row r="7752" ht="15.75" customHeight="1">
      <c r="A7752" s="1" t="s">
        <v>3610</v>
      </c>
      <c r="B7752" s="1" t="s">
        <v>17021</v>
      </c>
      <c r="C7752" s="1" t="s">
        <v>17022</v>
      </c>
      <c r="D7752" s="1" t="s">
        <v>16595</v>
      </c>
      <c r="E7752" s="1" t="s">
        <v>15442</v>
      </c>
      <c r="F7752" s="1" t="str">
        <f>IFERROR(__xludf.DUMMYFUNCTION("GOOGLETRANSLATE(C7752,""fr"",""en"")"),"#VALUE!")</f>
        <v>#VALUE!</v>
      </c>
    </row>
    <row r="7753" ht="15.75" customHeight="1">
      <c r="A7753" s="1" t="s">
        <v>3613</v>
      </c>
      <c r="B7753" s="1" t="s">
        <v>17023</v>
      </c>
      <c r="C7753" s="1" t="s">
        <v>17024</v>
      </c>
      <c r="D7753" s="1" t="s">
        <v>16595</v>
      </c>
      <c r="E7753" s="1" t="s">
        <v>15442</v>
      </c>
      <c r="F7753" s="1" t="str">
        <f>IFERROR(__xludf.DUMMYFUNCTION("GOOGLETRANSLATE(C7753,""fr"",""en"")"),"#VALUE!")</f>
        <v>#VALUE!</v>
      </c>
    </row>
    <row r="7754" ht="15.75" customHeight="1">
      <c r="A7754" s="1" t="s">
        <v>8906</v>
      </c>
      <c r="B7754" s="1" t="s">
        <v>17025</v>
      </c>
      <c r="C7754" s="1" t="s">
        <v>17026</v>
      </c>
      <c r="D7754" s="1" t="s">
        <v>16595</v>
      </c>
      <c r="E7754" s="1" t="s">
        <v>15442</v>
      </c>
      <c r="F7754" s="1" t="str">
        <f>IFERROR(__xludf.DUMMYFUNCTION("GOOGLETRANSLATE(C7754,""fr"",""en"")"),"#VALUE!")</f>
        <v>#VALUE!</v>
      </c>
    </row>
    <row r="7755" ht="15.75" customHeight="1">
      <c r="A7755" s="1" t="s">
        <v>8906</v>
      </c>
      <c r="B7755" s="1" t="s">
        <v>17027</v>
      </c>
      <c r="C7755" s="1" t="s">
        <v>17028</v>
      </c>
      <c r="D7755" s="1" t="s">
        <v>16595</v>
      </c>
      <c r="E7755" s="1" t="s">
        <v>15442</v>
      </c>
      <c r="F7755" s="1" t="str">
        <f>IFERROR(__xludf.DUMMYFUNCTION("GOOGLETRANSLATE(C7755,""fr"",""en"")"),"#VALUE!")</f>
        <v>#VALUE!</v>
      </c>
    </row>
    <row r="7756" ht="15.75" customHeight="1">
      <c r="A7756" s="1" t="s">
        <v>3622</v>
      </c>
      <c r="B7756" s="1" t="s">
        <v>17029</v>
      </c>
      <c r="C7756" s="1" t="s">
        <v>17030</v>
      </c>
      <c r="D7756" s="1" t="s">
        <v>16595</v>
      </c>
      <c r="E7756" s="1" t="s">
        <v>15442</v>
      </c>
      <c r="F7756" s="1" t="str">
        <f>IFERROR(__xludf.DUMMYFUNCTION("GOOGLETRANSLATE(C7756,""fr"",""en"")"),"#VALUE!")</f>
        <v>#VALUE!</v>
      </c>
    </row>
    <row r="7757" ht="15.75" customHeight="1">
      <c r="A7757" s="1" t="s">
        <v>8912</v>
      </c>
      <c r="B7757" s="1" t="s">
        <v>17031</v>
      </c>
      <c r="C7757" s="1" t="s">
        <v>17032</v>
      </c>
      <c r="D7757" s="1" t="s">
        <v>16595</v>
      </c>
      <c r="E7757" s="1" t="s">
        <v>15442</v>
      </c>
      <c r="F7757" s="1" t="str">
        <f>IFERROR(__xludf.DUMMYFUNCTION("GOOGLETRANSLATE(C7757,""fr"",""en"")"),"#VALUE!")</f>
        <v>#VALUE!</v>
      </c>
    </row>
    <row r="7758" ht="15.75" customHeight="1">
      <c r="A7758" s="1" t="s">
        <v>14080</v>
      </c>
      <c r="B7758" s="1" t="s">
        <v>17033</v>
      </c>
      <c r="C7758" s="1" t="s">
        <v>17034</v>
      </c>
      <c r="D7758" s="1" t="s">
        <v>16595</v>
      </c>
      <c r="E7758" s="1" t="s">
        <v>15442</v>
      </c>
      <c r="F7758" s="1" t="str">
        <f>IFERROR(__xludf.DUMMYFUNCTION("GOOGLETRANSLATE(C7758,""fr"",""en"")"),"#VALUE!")</f>
        <v>#VALUE!</v>
      </c>
    </row>
    <row r="7759" ht="15.75" customHeight="1">
      <c r="A7759" s="1" t="s">
        <v>17035</v>
      </c>
      <c r="B7759" s="1" t="s">
        <v>17036</v>
      </c>
      <c r="C7759" s="1" t="s">
        <v>17037</v>
      </c>
      <c r="D7759" s="1" t="s">
        <v>16595</v>
      </c>
      <c r="E7759" s="1" t="s">
        <v>15442</v>
      </c>
      <c r="F7759" s="1" t="str">
        <f>IFERROR(__xludf.DUMMYFUNCTION("GOOGLETRANSLATE(C7759,""fr"",""en"")"),"#VALUE!")</f>
        <v>#VALUE!</v>
      </c>
    </row>
    <row r="7760" ht="15.75" customHeight="1">
      <c r="A7760" s="1" t="s">
        <v>8936</v>
      </c>
      <c r="B7760" s="1" t="s">
        <v>17038</v>
      </c>
      <c r="C7760" s="1" t="s">
        <v>17039</v>
      </c>
      <c r="D7760" s="1" t="s">
        <v>16595</v>
      </c>
      <c r="E7760" s="1" t="s">
        <v>15442</v>
      </c>
      <c r="F7760" s="1" t="str">
        <f>IFERROR(__xludf.DUMMYFUNCTION("GOOGLETRANSLATE(C7760,""fr"",""en"")"),"#VALUE!")</f>
        <v>#VALUE!</v>
      </c>
    </row>
    <row r="7761" ht="15.75" customHeight="1">
      <c r="A7761" s="1" t="s">
        <v>13044</v>
      </c>
      <c r="B7761" s="1" t="s">
        <v>17040</v>
      </c>
      <c r="C7761" s="1" t="s">
        <v>17041</v>
      </c>
      <c r="D7761" s="1" t="s">
        <v>16595</v>
      </c>
      <c r="E7761" s="1" t="s">
        <v>15442</v>
      </c>
      <c r="F7761" s="1" t="str">
        <f>IFERROR(__xludf.DUMMYFUNCTION("GOOGLETRANSLATE(C7761,""fr"",""en"")"),"#VALUE!")</f>
        <v>#VALUE!</v>
      </c>
    </row>
    <row r="7762" ht="15.75" customHeight="1">
      <c r="A7762" s="1" t="s">
        <v>13044</v>
      </c>
      <c r="B7762" s="1" t="s">
        <v>17042</v>
      </c>
      <c r="C7762" s="1" t="s">
        <v>17043</v>
      </c>
      <c r="D7762" s="1" t="s">
        <v>16595</v>
      </c>
      <c r="E7762" s="1" t="s">
        <v>15442</v>
      </c>
      <c r="F7762" s="1" t="str">
        <f>IFERROR(__xludf.DUMMYFUNCTION("GOOGLETRANSLATE(C7762,""fr"",""en"")"),"#VALUE!")</f>
        <v>#VALUE!</v>
      </c>
    </row>
    <row r="7763" ht="15.75" customHeight="1">
      <c r="A7763" s="1" t="s">
        <v>11179</v>
      </c>
      <c r="B7763" s="1" t="s">
        <v>17044</v>
      </c>
      <c r="C7763" s="1" t="s">
        <v>17045</v>
      </c>
      <c r="D7763" s="1" t="s">
        <v>16595</v>
      </c>
      <c r="E7763" s="1" t="s">
        <v>15442</v>
      </c>
      <c r="F7763" s="1" t="str">
        <f>IFERROR(__xludf.DUMMYFUNCTION("GOOGLETRANSLATE(C7763,""fr"",""en"")"),"#VALUE!")</f>
        <v>#VALUE!</v>
      </c>
    </row>
    <row r="7764" ht="15.75" customHeight="1">
      <c r="A7764" s="1" t="s">
        <v>10658</v>
      </c>
      <c r="B7764" s="1" t="s">
        <v>17046</v>
      </c>
      <c r="C7764" s="1" t="s">
        <v>17047</v>
      </c>
      <c r="D7764" s="1" t="s">
        <v>16595</v>
      </c>
      <c r="E7764" s="1" t="s">
        <v>15442</v>
      </c>
      <c r="F7764" s="1" t="str">
        <f>IFERROR(__xludf.DUMMYFUNCTION("GOOGLETRANSLATE(C7764,""fr"",""en"")"),"#VALUE!")</f>
        <v>#VALUE!</v>
      </c>
    </row>
    <row r="7765" ht="15.75" customHeight="1">
      <c r="A7765" s="1" t="s">
        <v>10981</v>
      </c>
      <c r="B7765" s="1" t="s">
        <v>17048</v>
      </c>
      <c r="C7765" s="1" t="s">
        <v>17049</v>
      </c>
      <c r="D7765" s="1" t="s">
        <v>16595</v>
      </c>
      <c r="E7765" s="1" t="s">
        <v>15442</v>
      </c>
      <c r="F7765" s="1" t="str">
        <f>IFERROR(__xludf.DUMMYFUNCTION("GOOGLETRANSLATE(C7765,""fr"",""en"")"),"#VALUE!")</f>
        <v>#VALUE!</v>
      </c>
    </row>
    <row r="7766" ht="15.75" customHeight="1">
      <c r="A7766" s="1" t="s">
        <v>8947</v>
      </c>
      <c r="B7766" s="1" t="s">
        <v>17050</v>
      </c>
      <c r="C7766" s="1" t="s">
        <v>17051</v>
      </c>
      <c r="D7766" s="1" t="s">
        <v>16595</v>
      </c>
      <c r="E7766" s="1" t="s">
        <v>15442</v>
      </c>
      <c r="F7766" s="1" t="str">
        <f>IFERROR(__xludf.DUMMYFUNCTION("GOOGLETRANSLATE(C7766,""fr"",""en"")"),"#VALUE!")</f>
        <v>#VALUE!</v>
      </c>
    </row>
    <row r="7767" ht="15.75" customHeight="1">
      <c r="A7767" s="1" t="s">
        <v>11514</v>
      </c>
      <c r="B7767" s="1" t="s">
        <v>17052</v>
      </c>
      <c r="C7767" s="1" t="s">
        <v>17053</v>
      </c>
      <c r="D7767" s="1" t="s">
        <v>16595</v>
      </c>
      <c r="E7767" s="1" t="s">
        <v>15442</v>
      </c>
      <c r="F7767" s="1" t="str">
        <f>IFERROR(__xludf.DUMMYFUNCTION("GOOGLETRANSLATE(C7767,""fr"",""en"")"),"#VALUE!")</f>
        <v>#VALUE!</v>
      </c>
    </row>
    <row r="7768" ht="15.75" customHeight="1">
      <c r="A7768" s="1" t="s">
        <v>3654</v>
      </c>
      <c r="B7768" s="1" t="s">
        <v>17054</v>
      </c>
      <c r="C7768" s="1" t="s">
        <v>17055</v>
      </c>
      <c r="D7768" s="1" t="s">
        <v>16595</v>
      </c>
      <c r="E7768" s="1" t="s">
        <v>15442</v>
      </c>
      <c r="F7768" s="1" t="str">
        <f>IFERROR(__xludf.DUMMYFUNCTION("GOOGLETRANSLATE(C7768,""fr"",""en"")"),"#VALUE!")</f>
        <v>#VALUE!</v>
      </c>
    </row>
    <row r="7769" ht="15.75" customHeight="1">
      <c r="A7769" s="1" t="s">
        <v>13351</v>
      </c>
      <c r="B7769" s="1" t="s">
        <v>17056</v>
      </c>
      <c r="C7769" s="1" t="s">
        <v>17057</v>
      </c>
      <c r="D7769" s="1" t="s">
        <v>16595</v>
      </c>
      <c r="E7769" s="1" t="s">
        <v>15442</v>
      </c>
      <c r="F7769" s="1" t="str">
        <f>IFERROR(__xludf.DUMMYFUNCTION("GOOGLETRANSLATE(C7769,""fr"",""en"")"),"#VALUE!")</f>
        <v>#VALUE!</v>
      </c>
    </row>
    <row r="7770" ht="15.75" customHeight="1">
      <c r="A7770" s="1" t="s">
        <v>11517</v>
      </c>
      <c r="B7770" s="1" t="s">
        <v>17058</v>
      </c>
      <c r="C7770" s="1" t="s">
        <v>17059</v>
      </c>
      <c r="D7770" s="1" t="s">
        <v>16595</v>
      </c>
      <c r="E7770" s="1" t="s">
        <v>15442</v>
      </c>
      <c r="F7770" s="1" t="str">
        <f>IFERROR(__xludf.DUMMYFUNCTION("GOOGLETRANSLATE(C7770,""fr"",""en"")"),"#VALUE!")</f>
        <v>#VALUE!</v>
      </c>
    </row>
    <row r="7771" ht="15.75" customHeight="1">
      <c r="A7771" s="1" t="s">
        <v>3680</v>
      </c>
      <c r="B7771" s="1" t="s">
        <v>17060</v>
      </c>
      <c r="C7771" s="1" t="s">
        <v>17061</v>
      </c>
      <c r="D7771" s="1" t="s">
        <v>16595</v>
      </c>
      <c r="E7771" s="1" t="s">
        <v>15442</v>
      </c>
      <c r="F7771" s="1" t="str">
        <f>IFERROR(__xludf.DUMMYFUNCTION("GOOGLETRANSLATE(C7771,""fr"",""en"")"),"#VALUE!")</f>
        <v>#VALUE!</v>
      </c>
    </row>
    <row r="7772" ht="15.75" customHeight="1">
      <c r="A7772" s="1" t="s">
        <v>15231</v>
      </c>
      <c r="B7772" s="1" t="s">
        <v>17062</v>
      </c>
      <c r="C7772" s="1" t="s">
        <v>17063</v>
      </c>
      <c r="D7772" s="1" t="s">
        <v>16595</v>
      </c>
      <c r="E7772" s="1" t="s">
        <v>15442</v>
      </c>
      <c r="F7772" s="1" t="str">
        <f>IFERROR(__xludf.DUMMYFUNCTION("GOOGLETRANSLATE(C7772,""fr"",""en"")"),"#VALUE!")</f>
        <v>#VALUE!</v>
      </c>
    </row>
    <row r="7773" ht="15.75" customHeight="1">
      <c r="A7773" s="1" t="s">
        <v>15231</v>
      </c>
      <c r="B7773" s="1" t="s">
        <v>17064</v>
      </c>
      <c r="C7773" s="1" t="s">
        <v>17065</v>
      </c>
      <c r="D7773" s="1" t="s">
        <v>16595</v>
      </c>
      <c r="E7773" s="1" t="s">
        <v>15442</v>
      </c>
      <c r="F7773" s="1" t="str">
        <f>IFERROR(__xludf.DUMMYFUNCTION("GOOGLETRANSLATE(C7773,""fr"",""en"")"),"#VALUE!")</f>
        <v>#VALUE!</v>
      </c>
    </row>
    <row r="7774" ht="15.75" customHeight="1">
      <c r="A7774" s="1" t="s">
        <v>15231</v>
      </c>
      <c r="B7774" s="1" t="s">
        <v>17066</v>
      </c>
      <c r="C7774" s="1" t="s">
        <v>17067</v>
      </c>
      <c r="D7774" s="1" t="s">
        <v>16595</v>
      </c>
      <c r="E7774" s="1" t="s">
        <v>15442</v>
      </c>
      <c r="F7774" s="1" t="str">
        <f>IFERROR(__xludf.DUMMYFUNCTION("GOOGLETRANSLATE(C7774,""fr"",""en"")"),"#VALUE!")</f>
        <v>#VALUE!</v>
      </c>
    </row>
    <row r="7775" ht="15.75" customHeight="1">
      <c r="A7775" s="1" t="s">
        <v>3683</v>
      </c>
      <c r="B7775" s="1" t="s">
        <v>17068</v>
      </c>
      <c r="C7775" s="1" t="s">
        <v>17069</v>
      </c>
      <c r="D7775" s="1" t="s">
        <v>16595</v>
      </c>
      <c r="E7775" s="1" t="s">
        <v>15442</v>
      </c>
      <c r="F7775" s="1" t="str">
        <f>IFERROR(__xludf.DUMMYFUNCTION("GOOGLETRANSLATE(C7775,""fr"",""en"")"),"#VALUE!")</f>
        <v>#VALUE!</v>
      </c>
    </row>
    <row r="7776" ht="15.75" customHeight="1">
      <c r="A7776" s="1" t="s">
        <v>3683</v>
      </c>
      <c r="B7776" s="1" t="s">
        <v>15232</v>
      </c>
      <c r="C7776" s="1" t="s">
        <v>17070</v>
      </c>
      <c r="D7776" s="1" t="s">
        <v>16595</v>
      </c>
      <c r="E7776" s="1" t="s">
        <v>15442</v>
      </c>
      <c r="F7776" s="1" t="str">
        <f>IFERROR(__xludf.DUMMYFUNCTION("GOOGLETRANSLATE(C7776,""fr"",""en"")"),"#VALUE!")</f>
        <v>#VALUE!</v>
      </c>
    </row>
    <row r="7777" ht="15.75" customHeight="1">
      <c r="A7777" s="1" t="s">
        <v>3683</v>
      </c>
      <c r="B7777" s="1" t="s">
        <v>17071</v>
      </c>
      <c r="C7777" s="1" t="s">
        <v>17072</v>
      </c>
      <c r="D7777" s="1" t="s">
        <v>16595</v>
      </c>
      <c r="E7777" s="1" t="s">
        <v>15442</v>
      </c>
      <c r="F7777" s="1" t="str">
        <f>IFERROR(__xludf.DUMMYFUNCTION("GOOGLETRANSLATE(C7777,""fr"",""en"")"),"#VALUE!")</f>
        <v>#VALUE!</v>
      </c>
    </row>
    <row r="7778" ht="15.75" customHeight="1">
      <c r="A7778" s="1" t="s">
        <v>3683</v>
      </c>
      <c r="B7778" s="1" t="s">
        <v>17073</v>
      </c>
      <c r="C7778" s="1" t="s">
        <v>17074</v>
      </c>
      <c r="D7778" s="1" t="s">
        <v>16595</v>
      </c>
      <c r="E7778" s="1" t="s">
        <v>15442</v>
      </c>
      <c r="F7778" s="1" t="str">
        <f>IFERROR(__xludf.DUMMYFUNCTION("GOOGLETRANSLATE(C7778,""fr"",""en"")"),"#VALUE!")</f>
        <v>#VALUE!</v>
      </c>
    </row>
    <row r="7779" ht="15.75" customHeight="1">
      <c r="A7779" s="1" t="s">
        <v>10661</v>
      </c>
      <c r="B7779" s="1" t="s">
        <v>17075</v>
      </c>
      <c r="C7779" s="1" t="s">
        <v>17076</v>
      </c>
      <c r="D7779" s="1" t="s">
        <v>16595</v>
      </c>
      <c r="E7779" s="1" t="s">
        <v>15442</v>
      </c>
      <c r="F7779" s="1" t="str">
        <f>IFERROR(__xludf.DUMMYFUNCTION("GOOGLETRANSLATE(C7779,""fr"",""en"")"),"#VALUE!")</f>
        <v>#VALUE!</v>
      </c>
    </row>
    <row r="7780" ht="15.75" customHeight="1">
      <c r="A7780" s="1" t="s">
        <v>15162</v>
      </c>
      <c r="B7780" s="1" t="s">
        <v>17077</v>
      </c>
      <c r="C7780" s="1" t="s">
        <v>17078</v>
      </c>
      <c r="D7780" s="1" t="s">
        <v>16595</v>
      </c>
      <c r="E7780" s="1" t="s">
        <v>15442</v>
      </c>
      <c r="F7780" s="1" t="str">
        <f>IFERROR(__xludf.DUMMYFUNCTION("GOOGLETRANSLATE(C7780,""fr"",""en"")"),"#VALUE!")</f>
        <v>#VALUE!</v>
      </c>
    </row>
    <row r="7781" ht="15.75" customHeight="1">
      <c r="A7781" s="1" t="s">
        <v>12208</v>
      </c>
      <c r="B7781" s="1" t="s">
        <v>17079</v>
      </c>
      <c r="C7781" s="1" t="s">
        <v>17080</v>
      </c>
      <c r="D7781" s="1" t="s">
        <v>16595</v>
      </c>
      <c r="E7781" s="1" t="s">
        <v>15442</v>
      </c>
      <c r="F7781" s="1" t="str">
        <f>IFERROR(__xludf.DUMMYFUNCTION("GOOGLETRANSLATE(C7781,""fr"",""en"")"),"#VALUE!")</f>
        <v>#VALUE!</v>
      </c>
    </row>
    <row r="7782" ht="15.75" customHeight="1">
      <c r="A7782" s="1" t="s">
        <v>12661</v>
      </c>
      <c r="B7782" s="1" t="s">
        <v>17081</v>
      </c>
      <c r="C7782" s="1" t="s">
        <v>17082</v>
      </c>
      <c r="D7782" s="1" t="s">
        <v>16595</v>
      </c>
      <c r="E7782" s="1" t="s">
        <v>15442</v>
      </c>
      <c r="F7782" s="1" t="str">
        <f>IFERROR(__xludf.DUMMYFUNCTION("GOOGLETRANSLATE(C7782,""fr"",""en"")"),"#VALUE!")</f>
        <v>#VALUE!</v>
      </c>
    </row>
    <row r="7783" ht="15.75" customHeight="1">
      <c r="A7783" s="1" t="s">
        <v>11524</v>
      </c>
      <c r="B7783" s="1" t="s">
        <v>17083</v>
      </c>
      <c r="C7783" s="1" t="s">
        <v>17084</v>
      </c>
      <c r="D7783" s="1" t="s">
        <v>16595</v>
      </c>
      <c r="E7783" s="1" t="s">
        <v>15442</v>
      </c>
      <c r="F7783" s="1" t="str">
        <f>IFERROR(__xludf.DUMMYFUNCTION("GOOGLETRANSLATE(C7783,""fr"",""en"")"),"#VALUE!")</f>
        <v>#VALUE!</v>
      </c>
    </row>
    <row r="7784" ht="15.75" customHeight="1">
      <c r="A7784" s="1" t="s">
        <v>10246</v>
      </c>
      <c r="B7784" s="1" t="s">
        <v>17085</v>
      </c>
      <c r="C7784" s="1" t="s">
        <v>17086</v>
      </c>
      <c r="D7784" s="1" t="s">
        <v>16595</v>
      </c>
      <c r="E7784" s="1" t="s">
        <v>15442</v>
      </c>
      <c r="F7784" s="1" t="str">
        <f>IFERROR(__xludf.DUMMYFUNCTION("GOOGLETRANSLATE(C7784,""fr"",""en"")"),"#VALUE!")</f>
        <v>#VALUE!</v>
      </c>
    </row>
    <row r="7785" ht="15.75" customHeight="1">
      <c r="A7785" s="1" t="s">
        <v>3715</v>
      </c>
      <c r="B7785" s="1" t="s">
        <v>17087</v>
      </c>
      <c r="C7785" s="1" t="s">
        <v>17088</v>
      </c>
      <c r="D7785" s="1" t="s">
        <v>16595</v>
      </c>
      <c r="E7785" s="1" t="s">
        <v>15442</v>
      </c>
      <c r="F7785" s="1" t="str">
        <f>IFERROR(__xludf.DUMMYFUNCTION("GOOGLETRANSLATE(C7785,""fr"",""en"")"),"#VALUE!")</f>
        <v>#VALUE!</v>
      </c>
    </row>
    <row r="7786" ht="15.75" customHeight="1">
      <c r="A7786" s="1" t="s">
        <v>17089</v>
      </c>
      <c r="B7786" s="1" t="s">
        <v>17090</v>
      </c>
      <c r="C7786" s="1" t="s">
        <v>17091</v>
      </c>
      <c r="D7786" s="1" t="s">
        <v>16595</v>
      </c>
      <c r="E7786" s="1" t="s">
        <v>15442</v>
      </c>
      <c r="F7786" s="1" t="str">
        <f>IFERROR(__xludf.DUMMYFUNCTION("GOOGLETRANSLATE(C7786,""fr"",""en"")"),"#VALUE!")</f>
        <v>#VALUE!</v>
      </c>
    </row>
    <row r="7787" ht="15.75" customHeight="1">
      <c r="A7787" s="1" t="s">
        <v>17089</v>
      </c>
      <c r="B7787" s="1" t="s">
        <v>17092</v>
      </c>
      <c r="C7787" s="1" t="s">
        <v>17093</v>
      </c>
      <c r="D7787" s="1" t="s">
        <v>16595</v>
      </c>
      <c r="E7787" s="1" t="s">
        <v>15442</v>
      </c>
      <c r="F7787" s="1" t="str">
        <f>IFERROR(__xludf.DUMMYFUNCTION("GOOGLETRANSLATE(C7787,""fr"",""en"")"),"#VALUE!")</f>
        <v>#VALUE!</v>
      </c>
    </row>
    <row r="7788" ht="15.75" customHeight="1">
      <c r="A7788" s="1" t="s">
        <v>17094</v>
      </c>
      <c r="B7788" s="1" t="s">
        <v>17095</v>
      </c>
      <c r="C7788" s="1" t="s">
        <v>17096</v>
      </c>
      <c r="D7788" s="1" t="s">
        <v>16595</v>
      </c>
      <c r="E7788" s="1" t="s">
        <v>15442</v>
      </c>
      <c r="F7788" s="1" t="str">
        <f>IFERROR(__xludf.DUMMYFUNCTION("GOOGLETRANSLATE(C7788,""fr"",""en"")"),"#VALUE!")</f>
        <v>#VALUE!</v>
      </c>
    </row>
    <row r="7789" ht="15.75" customHeight="1">
      <c r="A7789" s="1" t="s">
        <v>17097</v>
      </c>
      <c r="B7789" s="1" t="s">
        <v>17098</v>
      </c>
      <c r="C7789" s="1" t="s">
        <v>17099</v>
      </c>
      <c r="D7789" s="1" t="s">
        <v>16595</v>
      </c>
      <c r="E7789" s="1" t="s">
        <v>15442</v>
      </c>
      <c r="F7789" s="1" t="str">
        <f>IFERROR(__xludf.DUMMYFUNCTION("GOOGLETRANSLATE(C7789,""fr"",""en"")"),"#VALUE!")</f>
        <v>#VALUE!</v>
      </c>
    </row>
    <row r="7790" ht="15.75" customHeight="1">
      <c r="A7790" s="1" t="s">
        <v>13382</v>
      </c>
      <c r="B7790" s="1" t="s">
        <v>17100</v>
      </c>
      <c r="C7790" s="1" t="s">
        <v>17101</v>
      </c>
      <c r="D7790" s="1" t="s">
        <v>16595</v>
      </c>
      <c r="E7790" s="1" t="s">
        <v>15442</v>
      </c>
      <c r="F7790" s="1" t="str">
        <f>IFERROR(__xludf.DUMMYFUNCTION("GOOGLETRANSLATE(C7790,""fr"",""en"")"),"#VALUE!")</f>
        <v>#VALUE!</v>
      </c>
    </row>
    <row r="7791" ht="15.75" customHeight="1">
      <c r="A7791" s="1" t="s">
        <v>17102</v>
      </c>
      <c r="B7791" s="1" t="s">
        <v>17103</v>
      </c>
      <c r="C7791" s="1" t="s">
        <v>17104</v>
      </c>
      <c r="D7791" s="1" t="s">
        <v>16595</v>
      </c>
      <c r="E7791" s="1" t="s">
        <v>15442</v>
      </c>
      <c r="F7791" s="1" t="str">
        <f>IFERROR(__xludf.DUMMYFUNCTION("GOOGLETRANSLATE(C7791,""fr"",""en"")"),"#VALUE!")</f>
        <v>#VALUE!</v>
      </c>
    </row>
    <row r="7792" ht="15.75" customHeight="1">
      <c r="A7792" s="1" t="s">
        <v>3744</v>
      </c>
      <c r="B7792" s="1" t="s">
        <v>17105</v>
      </c>
      <c r="C7792" s="1" t="s">
        <v>17106</v>
      </c>
      <c r="D7792" s="1" t="s">
        <v>16595</v>
      </c>
      <c r="E7792" s="1" t="s">
        <v>15442</v>
      </c>
      <c r="F7792" s="1" t="str">
        <f>IFERROR(__xludf.DUMMYFUNCTION("GOOGLETRANSLATE(C7792,""fr"",""en"")"),"#VALUE!")</f>
        <v>#VALUE!</v>
      </c>
    </row>
    <row r="7793" ht="15.75" customHeight="1">
      <c r="A7793" s="1" t="s">
        <v>3747</v>
      </c>
      <c r="B7793" s="1" t="s">
        <v>17107</v>
      </c>
      <c r="C7793" s="1" t="s">
        <v>17108</v>
      </c>
      <c r="D7793" s="1" t="s">
        <v>16595</v>
      </c>
      <c r="E7793" s="1" t="s">
        <v>15442</v>
      </c>
      <c r="F7793" s="1" t="str">
        <f>IFERROR(__xludf.DUMMYFUNCTION("GOOGLETRANSLATE(C7793,""fr"",""en"")"),"#VALUE!")</f>
        <v>#VALUE!</v>
      </c>
    </row>
    <row r="7794" ht="15.75" customHeight="1">
      <c r="A7794" s="1" t="s">
        <v>11193</v>
      </c>
      <c r="B7794" s="1" t="s">
        <v>17109</v>
      </c>
      <c r="C7794" s="1" t="s">
        <v>17110</v>
      </c>
      <c r="D7794" s="1" t="s">
        <v>16595</v>
      </c>
      <c r="E7794" s="1" t="s">
        <v>15442</v>
      </c>
      <c r="F7794" s="1" t="str">
        <f>IFERROR(__xludf.DUMMYFUNCTION("GOOGLETRANSLATE(C7794,""fr"",""en"")"),"#VALUE!")</f>
        <v>#VALUE!</v>
      </c>
    </row>
    <row r="7795" ht="15.75" customHeight="1">
      <c r="A7795" s="1" t="s">
        <v>11198</v>
      </c>
      <c r="B7795" s="1" t="s">
        <v>17111</v>
      </c>
      <c r="C7795" s="1" t="s">
        <v>17112</v>
      </c>
      <c r="D7795" s="1" t="s">
        <v>16595</v>
      </c>
      <c r="E7795" s="1" t="s">
        <v>15442</v>
      </c>
      <c r="F7795" s="1" t="str">
        <f>IFERROR(__xludf.DUMMYFUNCTION("GOOGLETRANSLATE(C7795,""fr"",""en"")"),"#VALUE!")</f>
        <v>#VALUE!</v>
      </c>
    </row>
    <row r="7796" ht="15.75" customHeight="1">
      <c r="A7796" s="1" t="s">
        <v>3758</v>
      </c>
      <c r="B7796" s="1" t="s">
        <v>17113</v>
      </c>
      <c r="C7796" s="1" t="s">
        <v>17114</v>
      </c>
      <c r="D7796" s="1" t="s">
        <v>16595</v>
      </c>
      <c r="E7796" s="1" t="s">
        <v>15442</v>
      </c>
      <c r="F7796" s="1" t="str">
        <f>IFERROR(__xludf.DUMMYFUNCTION("GOOGLETRANSLATE(C7796,""fr"",""en"")"),"#VALUE!")</f>
        <v>#VALUE!</v>
      </c>
    </row>
    <row r="7797" ht="15.75" customHeight="1">
      <c r="A7797" s="1" t="s">
        <v>11539</v>
      </c>
      <c r="B7797" s="1" t="s">
        <v>17115</v>
      </c>
      <c r="C7797" s="1" t="s">
        <v>17116</v>
      </c>
      <c r="D7797" s="1" t="s">
        <v>16595</v>
      </c>
      <c r="E7797" s="1" t="s">
        <v>15442</v>
      </c>
      <c r="F7797" s="1" t="str">
        <f>IFERROR(__xludf.DUMMYFUNCTION("GOOGLETRANSLATE(C7797,""fr"",""en"")"),"#VALUE!")</f>
        <v>#VALUE!</v>
      </c>
    </row>
    <row r="7798" ht="15.75" customHeight="1">
      <c r="A7798" s="1" t="s">
        <v>11539</v>
      </c>
      <c r="B7798" s="1" t="s">
        <v>17117</v>
      </c>
      <c r="C7798" s="1" t="s">
        <v>17118</v>
      </c>
      <c r="D7798" s="1" t="s">
        <v>16595</v>
      </c>
      <c r="E7798" s="1" t="s">
        <v>15442</v>
      </c>
      <c r="F7798" s="1" t="str">
        <f>IFERROR(__xludf.DUMMYFUNCTION("GOOGLETRANSLATE(C7798,""fr"",""en"")"),"#VALUE!")</f>
        <v>#VALUE!</v>
      </c>
    </row>
    <row r="7799" ht="15.75" customHeight="1">
      <c r="A7799" s="1" t="s">
        <v>3761</v>
      </c>
      <c r="B7799" s="1" t="s">
        <v>17119</v>
      </c>
      <c r="C7799" s="1" t="s">
        <v>17120</v>
      </c>
      <c r="D7799" s="1" t="s">
        <v>16595</v>
      </c>
      <c r="E7799" s="1" t="s">
        <v>15442</v>
      </c>
      <c r="F7799" s="1" t="str">
        <f>IFERROR(__xludf.DUMMYFUNCTION("GOOGLETRANSLATE(C7799,""fr"",""en"")"),"#VALUE!")</f>
        <v>#VALUE!</v>
      </c>
    </row>
    <row r="7800" ht="15.75" customHeight="1">
      <c r="A7800" s="1" t="s">
        <v>10272</v>
      </c>
      <c r="B7800" s="1" t="s">
        <v>17121</v>
      </c>
      <c r="C7800" s="1" t="s">
        <v>17122</v>
      </c>
      <c r="D7800" s="1" t="s">
        <v>16595</v>
      </c>
      <c r="E7800" s="1" t="s">
        <v>15442</v>
      </c>
      <c r="F7800" s="1" t="str">
        <f>IFERROR(__xludf.DUMMYFUNCTION("GOOGLETRANSLATE(C7800,""fr"",""en"")"),"#VALUE!")</f>
        <v>#VALUE!</v>
      </c>
    </row>
    <row r="7801" ht="15.75" customHeight="1">
      <c r="A7801" s="1" t="s">
        <v>3769</v>
      </c>
      <c r="B7801" s="1" t="s">
        <v>17123</v>
      </c>
      <c r="C7801" s="1" t="s">
        <v>17124</v>
      </c>
      <c r="D7801" s="1" t="s">
        <v>16595</v>
      </c>
      <c r="E7801" s="1" t="s">
        <v>15442</v>
      </c>
      <c r="F7801" s="1" t="str">
        <f>IFERROR(__xludf.DUMMYFUNCTION("GOOGLETRANSLATE(C7801,""fr"",""en"")"),"#VALUE!")</f>
        <v>#VALUE!</v>
      </c>
    </row>
    <row r="7802" ht="15.75" customHeight="1">
      <c r="A7802" s="1" t="s">
        <v>3769</v>
      </c>
      <c r="B7802" s="1" t="s">
        <v>17125</v>
      </c>
      <c r="C7802" s="1" t="s">
        <v>17126</v>
      </c>
      <c r="D7802" s="1" t="s">
        <v>16595</v>
      </c>
      <c r="E7802" s="1" t="s">
        <v>15442</v>
      </c>
      <c r="F7802" s="1" t="str">
        <f>IFERROR(__xludf.DUMMYFUNCTION("GOOGLETRANSLATE(C7802,""fr"",""en"")"),"#VALUE!")</f>
        <v>#VALUE!</v>
      </c>
    </row>
    <row r="7803" ht="15.75" customHeight="1">
      <c r="A7803" s="1" t="s">
        <v>3772</v>
      </c>
      <c r="B7803" s="1" t="s">
        <v>17127</v>
      </c>
      <c r="C7803" s="1" t="s">
        <v>17128</v>
      </c>
      <c r="D7803" s="1" t="s">
        <v>16595</v>
      </c>
      <c r="E7803" s="1" t="s">
        <v>15442</v>
      </c>
      <c r="F7803" s="1" t="str">
        <f>IFERROR(__xludf.DUMMYFUNCTION("GOOGLETRANSLATE(C7803,""fr"",""en"")"),"#VALUE!")</f>
        <v>#VALUE!</v>
      </c>
    </row>
    <row r="7804" ht="15.75" customHeight="1">
      <c r="A7804" s="1" t="s">
        <v>3772</v>
      </c>
      <c r="B7804" s="1" t="s">
        <v>17129</v>
      </c>
      <c r="C7804" s="1" t="s">
        <v>17130</v>
      </c>
      <c r="D7804" s="1" t="s">
        <v>16595</v>
      </c>
      <c r="E7804" s="1" t="s">
        <v>15442</v>
      </c>
      <c r="F7804" s="1" t="str">
        <f>IFERROR(__xludf.DUMMYFUNCTION("GOOGLETRANSLATE(C7804,""fr"",""en"")"),"#VALUE!")</f>
        <v>#VALUE!</v>
      </c>
    </row>
    <row r="7805" ht="15.75" customHeight="1">
      <c r="A7805" s="1" t="s">
        <v>3772</v>
      </c>
      <c r="B7805" s="1" t="s">
        <v>17131</v>
      </c>
      <c r="C7805" s="1" t="s">
        <v>17132</v>
      </c>
      <c r="D7805" s="1" t="s">
        <v>16595</v>
      </c>
      <c r="E7805" s="1" t="s">
        <v>15442</v>
      </c>
      <c r="F7805" s="1" t="str">
        <f>IFERROR(__xludf.DUMMYFUNCTION("GOOGLETRANSLATE(C7805,""fr"",""en"")"),"#VALUE!")</f>
        <v>#VALUE!</v>
      </c>
    </row>
    <row r="7806" ht="15.75" customHeight="1">
      <c r="A7806" s="1" t="s">
        <v>3775</v>
      </c>
      <c r="B7806" s="1" t="s">
        <v>17133</v>
      </c>
      <c r="C7806" s="1" t="s">
        <v>17134</v>
      </c>
      <c r="D7806" s="1" t="s">
        <v>16595</v>
      </c>
      <c r="E7806" s="1" t="s">
        <v>15442</v>
      </c>
      <c r="F7806" s="1" t="str">
        <f>IFERROR(__xludf.DUMMYFUNCTION("GOOGLETRANSLATE(C7806,""fr"",""en"")"),"#VALUE!")</f>
        <v>#VALUE!</v>
      </c>
    </row>
    <row r="7807" ht="15.75" customHeight="1">
      <c r="A7807" s="1" t="s">
        <v>3775</v>
      </c>
      <c r="B7807" s="1" t="s">
        <v>17135</v>
      </c>
      <c r="C7807" s="1" t="s">
        <v>17136</v>
      </c>
      <c r="D7807" s="1" t="s">
        <v>16595</v>
      </c>
      <c r="E7807" s="1" t="s">
        <v>15442</v>
      </c>
      <c r="F7807" s="1" t="str">
        <f>IFERROR(__xludf.DUMMYFUNCTION("GOOGLETRANSLATE(C7807,""fr"",""en"")"),"#VALUE!")</f>
        <v>#VALUE!</v>
      </c>
    </row>
    <row r="7808" ht="15.75" customHeight="1">
      <c r="A7808" s="1" t="s">
        <v>3775</v>
      </c>
      <c r="B7808" s="1" t="s">
        <v>17137</v>
      </c>
      <c r="C7808" s="1" t="s">
        <v>17138</v>
      </c>
      <c r="D7808" s="1" t="s">
        <v>16595</v>
      </c>
      <c r="E7808" s="1" t="s">
        <v>15442</v>
      </c>
      <c r="F7808" s="1" t="str">
        <f>IFERROR(__xludf.DUMMYFUNCTION("GOOGLETRANSLATE(C7808,""fr"",""en"")"),"#VALUE!")</f>
        <v>#VALUE!</v>
      </c>
    </row>
    <row r="7809" ht="15.75" customHeight="1">
      <c r="A7809" s="1" t="s">
        <v>11550</v>
      </c>
      <c r="B7809" s="1" t="s">
        <v>17139</v>
      </c>
      <c r="C7809" s="1" t="s">
        <v>17140</v>
      </c>
      <c r="D7809" s="1" t="s">
        <v>16595</v>
      </c>
      <c r="E7809" s="1" t="s">
        <v>15442</v>
      </c>
      <c r="F7809" s="1" t="str">
        <f>IFERROR(__xludf.DUMMYFUNCTION("GOOGLETRANSLATE(C7809,""fr"",""en"")"),"#VALUE!")</f>
        <v>#VALUE!</v>
      </c>
    </row>
    <row r="7810" ht="15.75" customHeight="1">
      <c r="A7810" s="1" t="s">
        <v>11550</v>
      </c>
      <c r="B7810" s="1" t="s">
        <v>17141</v>
      </c>
      <c r="C7810" s="1" t="s">
        <v>17142</v>
      </c>
      <c r="D7810" s="1" t="s">
        <v>16595</v>
      </c>
      <c r="E7810" s="1" t="s">
        <v>15442</v>
      </c>
      <c r="F7810" s="1" t="str">
        <f>IFERROR(__xludf.DUMMYFUNCTION("GOOGLETRANSLATE(C7810,""fr"",""en"")"),"#VALUE!")</f>
        <v>#VALUE!</v>
      </c>
    </row>
    <row r="7811" ht="15.75" customHeight="1">
      <c r="A7811" s="1" t="s">
        <v>11550</v>
      </c>
      <c r="B7811" s="1" t="s">
        <v>17143</v>
      </c>
      <c r="C7811" s="1" t="s">
        <v>17144</v>
      </c>
      <c r="D7811" s="1" t="s">
        <v>16595</v>
      </c>
      <c r="E7811" s="1" t="s">
        <v>15442</v>
      </c>
      <c r="F7811" s="1" t="str">
        <f>IFERROR(__xludf.DUMMYFUNCTION("GOOGLETRANSLATE(C7811,""fr"",""en"")"),"#VALUE!")</f>
        <v>#VALUE!</v>
      </c>
    </row>
    <row r="7812" ht="15.75" customHeight="1">
      <c r="A7812" s="1" t="s">
        <v>11550</v>
      </c>
      <c r="B7812" s="1" t="s">
        <v>17145</v>
      </c>
      <c r="C7812" s="1" t="s">
        <v>17146</v>
      </c>
      <c r="D7812" s="1" t="s">
        <v>16595</v>
      </c>
      <c r="E7812" s="1" t="s">
        <v>15442</v>
      </c>
      <c r="F7812" s="1" t="str">
        <f>IFERROR(__xludf.DUMMYFUNCTION("GOOGLETRANSLATE(C7812,""fr"",""en"")"),"#VALUE!")</f>
        <v>#VALUE!</v>
      </c>
    </row>
    <row r="7813" ht="15.75" customHeight="1">
      <c r="A7813" s="1" t="s">
        <v>11550</v>
      </c>
      <c r="B7813" s="1" t="s">
        <v>17147</v>
      </c>
      <c r="C7813" s="1" t="s">
        <v>17148</v>
      </c>
      <c r="D7813" s="1" t="s">
        <v>16595</v>
      </c>
      <c r="E7813" s="1" t="s">
        <v>15442</v>
      </c>
      <c r="F7813" s="1" t="str">
        <f>IFERROR(__xludf.DUMMYFUNCTION("GOOGLETRANSLATE(C7813,""fr"",""en"")"),"#VALUE!")</f>
        <v>#VALUE!</v>
      </c>
    </row>
    <row r="7814" ht="15.75" customHeight="1">
      <c r="A7814" s="1" t="s">
        <v>17149</v>
      </c>
      <c r="B7814" s="1" t="s">
        <v>17150</v>
      </c>
      <c r="C7814" s="1" t="s">
        <v>17151</v>
      </c>
      <c r="D7814" s="1" t="s">
        <v>16595</v>
      </c>
      <c r="E7814" s="1" t="s">
        <v>15442</v>
      </c>
      <c r="F7814" s="1" t="str">
        <f>IFERROR(__xludf.DUMMYFUNCTION("GOOGLETRANSLATE(C7814,""fr"",""en"")"),"#VALUE!")</f>
        <v>#VALUE!</v>
      </c>
    </row>
    <row r="7815" ht="15.75" customHeight="1">
      <c r="A7815" s="1" t="s">
        <v>17152</v>
      </c>
      <c r="B7815" s="1" t="s">
        <v>17153</v>
      </c>
      <c r="C7815" s="1" t="s">
        <v>17154</v>
      </c>
      <c r="D7815" s="1" t="s">
        <v>16595</v>
      </c>
      <c r="E7815" s="1" t="s">
        <v>15442</v>
      </c>
      <c r="F7815" s="1" t="str">
        <f>IFERROR(__xludf.DUMMYFUNCTION("GOOGLETRANSLATE(C7815,""fr"",""en"")"),"#VALUE!")</f>
        <v>#VALUE!</v>
      </c>
    </row>
    <row r="7816" ht="15.75" customHeight="1">
      <c r="A7816" s="1" t="s">
        <v>9016</v>
      </c>
      <c r="B7816" s="1" t="s">
        <v>17155</v>
      </c>
      <c r="C7816" s="1" t="s">
        <v>17156</v>
      </c>
      <c r="D7816" s="1" t="s">
        <v>16595</v>
      </c>
      <c r="E7816" s="1" t="s">
        <v>15442</v>
      </c>
      <c r="F7816" s="1" t="str">
        <f>IFERROR(__xludf.DUMMYFUNCTION("GOOGLETRANSLATE(C7816,""fr"",""en"")"),"#VALUE!")</f>
        <v>#VALUE!</v>
      </c>
    </row>
    <row r="7817" ht="15.75" customHeight="1">
      <c r="A7817" s="1" t="s">
        <v>9016</v>
      </c>
      <c r="B7817" s="1" t="s">
        <v>17157</v>
      </c>
      <c r="C7817" s="1" t="s">
        <v>17158</v>
      </c>
      <c r="D7817" s="1" t="s">
        <v>16595</v>
      </c>
      <c r="E7817" s="1" t="s">
        <v>15442</v>
      </c>
      <c r="F7817" s="1" t="str">
        <f>IFERROR(__xludf.DUMMYFUNCTION("GOOGLETRANSLATE(C7817,""fr"",""en"")"),"#VALUE!")</f>
        <v>#VALUE!</v>
      </c>
    </row>
    <row r="7818" ht="15.75" customHeight="1">
      <c r="A7818" s="1" t="s">
        <v>9016</v>
      </c>
      <c r="B7818" s="1" t="s">
        <v>17159</v>
      </c>
      <c r="C7818" s="1" t="s">
        <v>17160</v>
      </c>
      <c r="D7818" s="1" t="s">
        <v>16595</v>
      </c>
      <c r="E7818" s="1" t="s">
        <v>15442</v>
      </c>
      <c r="F7818" s="1" t="str">
        <f>IFERROR(__xludf.DUMMYFUNCTION("GOOGLETRANSLATE(C7818,""fr"",""en"")"),"#VALUE!")</f>
        <v>#VALUE!</v>
      </c>
    </row>
    <row r="7819" ht="15.75" customHeight="1">
      <c r="A7819" s="1" t="s">
        <v>13393</v>
      </c>
      <c r="B7819" s="1" t="s">
        <v>17161</v>
      </c>
      <c r="C7819" s="1" t="s">
        <v>17162</v>
      </c>
      <c r="D7819" s="1" t="s">
        <v>16595</v>
      </c>
      <c r="E7819" s="1" t="s">
        <v>15442</v>
      </c>
      <c r="F7819" s="1" t="str">
        <f>IFERROR(__xludf.DUMMYFUNCTION("GOOGLETRANSLATE(C7819,""fr"",""en"")"),"#VALUE!")</f>
        <v>#VALUE!</v>
      </c>
    </row>
    <row r="7820" ht="15.75" customHeight="1">
      <c r="A7820" s="1" t="s">
        <v>13393</v>
      </c>
      <c r="B7820" s="1" t="s">
        <v>17163</v>
      </c>
      <c r="C7820" s="1" t="s">
        <v>17164</v>
      </c>
      <c r="D7820" s="1" t="s">
        <v>16595</v>
      </c>
      <c r="E7820" s="1" t="s">
        <v>15442</v>
      </c>
      <c r="F7820" s="1" t="str">
        <f>IFERROR(__xludf.DUMMYFUNCTION("GOOGLETRANSLATE(C7820,""fr"",""en"")"),"#VALUE!")</f>
        <v>#VALUE!</v>
      </c>
    </row>
    <row r="7821" ht="15.75" customHeight="1">
      <c r="A7821" s="1" t="s">
        <v>10992</v>
      </c>
      <c r="B7821" s="1" t="s">
        <v>17165</v>
      </c>
      <c r="C7821" s="1" t="s">
        <v>17166</v>
      </c>
      <c r="D7821" s="1" t="s">
        <v>16595</v>
      </c>
      <c r="E7821" s="1" t="s">
        <v>15442</v>
      </c>
      <c r="F7821" s="1" t="str">
        <f>IFERROR(__xludf.DUMMYFUNCTION("GOOGLETRANSLATE(C7821,""fr"",""en"")"),"Perfect file management. I am completely satisfied, especially since they are treated very quickly and that the regulations are fast. Rare telephone exchanges are always very courteous and enriching.")</f>
        <v>Perfect file management. I am completely satisfied, especially since they are treated very quickly and that the regulations are fast. Rare telephone exchanges are always very courteous and enriching.</v>
      </c>
    </row>
    <row r="7822" ht="15.75" customHeight="1">
      <c r="A7822" s="1" t="s">
        <v>10992</v>
      </c>
      <c r="B7822" s="1" t="s">
        <v>17167</v>
      </c>
      <c r="C7822" s="1" t="s">
        <v>17168</v>
      </c>
      <c r="D7822" s="1" t="s">
        <v>16595</v>
      </c>
      <c r="E7822" s="1" t="s">
        <v>15442</v>
      </c>
      <c r="F7822" s="1" t="str">
        <f>IFERROR(__xludf.DUMMYFUNCTION("GOOGLETRANSLATE(C7822,""fr"",""en"")"),"#VALUE!")</f>
        <v>#VALUE!</v>
      </c>
    </row>
    <row r="7823" ht="15.75" customHeight="1">
      <c r="A7823" s="1" t="s">
        <v>17169</v>
      </c>
      <c r="B7823" s="1" t="s">
        <v>17170</v>
      </c>
      <c r="C7823" s="1" t="s">
        <v>17171</v>
      </c>
      <c r="D7823" s="1" t="s">
        <v>16595</v>
      </c>
      <c r="E7823" s="1" t="s">
        <v>15442</v>
      </c>
      <c r="F7823" s="1" t="str">
        <f>IFERROR(__xludf.DUMMYFUNCTION("GOOGLETRANSLATE(C7823,""fr"",""en"")"),"#VALUE!")</f>
        <v>#VALUE!</v>
      </c>
    </row>
    <row r="7824" ht="15.75" customHeight="1">
      <c r="A7824" s="1" t="s">
        <v>3778</v>
      </c>
      <c r="B7824" s="1" t="s">
        <v>17172</v>
      </c>
      <c r="C7824" s="1" t="s">
        <v>17173</v>
      </c>
      <c r="D7824" s="1" t="s">
        <v>16595</v>
      </c>
      <c r="E7824" s="1" t="s">
        <v>15442</v>
      </c>
      <c r="F7824" s="1" t="str">
        <f>IFERROR(__xludf.DUMMYFUNCTION("GOOGLETRANSLATE(C7824,""fr"",""en"")"),"#VALUE!")</f>
        <v>#VALUE!</v>
      </c>
    </row>
    <row r="7825" ht="15.75" customHeight="1">
      <c r="A7825" s="1" t="s">
        <v>12678</v>
      </c>
      <c r="B7825" s="1" t="s">
        <v>17174</v>
      </c>
      <c r="C7825" s="1" t="s">
        <v>17175</v>
      </c>
      <c r="D7825" s="1" t="s">
        <v>16595</v>
      </c>
      <c r="E7825" s="1" t="s">
        <v>15442</v>
      </c>
      <c r="F7825" s="1" t="str">
        <f>IFERROR(__xludf.DUMMYFUNCTION("GOOGLETRANSLATE(C7825,""fr"",""en"")"),"#VALUE!")</f>
        <v>#VALUE!</v>
      </c>
    </row>
    <row r="7826" ht="15.75" customHeight="1">
      <c r="A7826" s="1" t="s">
        <v>11555</v>
      </c>
      <c r="B7826" s="1" t="s">
        <v>17176</v>
      </c>
      <c r="C7826" s="1" t="s">
        <v>17177</v>
      </c>
      <c r="D7826" s="1" t="s">
        <v>16595</v>
      </c>
      <c r="E7826" s="1" t="s">
        <v>15442</v>
      </c>
      <c r="F7826" s="1" t="str">
        <f>IFERROR(__xludf.DUMMYFUNCTION("GOOGLETRANSLATE(C7826,""fr"",""en"")"),"#VALUE!")</f>
        <v>#VALUE!</v>
      </c>
    </row>
    <row r="7827" ht="15.75" customHeight="1">
      <c r="A7827" s="1" t="s">
        <v>11555</v>
      </c>
      <c r="B7827" s="1" t="s">
        <v>17178</v>
      </c>
      <c r="C7827" s="1" t="s">
        <v>17179</v>
      </c>
      <c r="D7827" s="1" t="s">
        <v>16595</v>
      </c>
      <c r="E7827" s="1" t="s">
        <v>15442</v>
      </c>
      <c r="F7827" s="1" t="str">
        <f>IFERROR(__xludf.DUMMYFUNCTION("GOOGLETRANSLATE(C7827,""fr"",""en"")"),"#VALUE!")</f>
        <v>#VALUE!</v>
      </c>
    </row>
    <row r="7828" ht="15.75" customHeight="1">
      <c r="A7828" s="1" t="s">
        <v>11555</v>
      </c>
      <c r="B7828" s="1" t="s">
        <v>17180</v>
      </c>
      <c r="C7828" s="1" t="s">
        <v>17181</v>
      </c>
      <c r="D7828" s="1" t="s">
        <v>16595</v>
      </c>
      <c r="E7828" s="1" t="s">
        <v>15442</v>
      </c>
      <c r="F7828" s="1" t="str">
        <f>IFERROR(__xludf.DUMMYFUNCTION("GOOGLETRANSLATE(C7828,""fr"",""en"")"),"#VALUE!")</f>
        <v>#VALUE!</v>
      </c>
    </row>
    <row r="7829" ht="15.75" customHeight="1">
      <c r="A7829" s="1" t="s">
        <v>9034</v>
      </c>
      <c r="B7829" s="1" t="s">
        <v>17182</v>
      </c>
      <c r="C7829" s="1" t="s">
        <v>17183</v>
      </c>
      <c r="D7829" s="1" t="s">
        <v>16595</v>
      </c>
      <c r="E7829" s="1" t="s">
        <v>15442</v>
      </c>
      <c r="F7829" s="1" t="str">
        <f>IFERROR(__xludf.DUMMYFUNCTION("GOOGLETRANSLATE(C7829,""fr"",""en"")"),"#VALUE!")</f>
        <v>#VALUE!</v>
      </c>
    </row>
    <row r="7830" ht="15.75" customHeight="1">
      <c r="A7830" s="1" t="s">
        <v>16371</v>
      </c>
      <c r="B7830" s="1" t="s">
        <v>17184</v>
      </c>
      <c r="C7830" s="1" t="s">
        <v>17185</v>
      </c>
      <c r="D7830" s="1" t="s">
        <v>16595</v>
      </c>
      <c r="E7830" s="1" t="s">
        <v>15442</v>
      </c>
      <c r="F7830" s="1" t="str">
        <f>IFERROR(__xludf.DUMMYFUNCTION("GOOGLETRANSLATE(C7830,""fr"",""en"")"),"#VALUE!")</f>
        <v>#VALUE!</v>
      </c>
    </row>
    <row r="7831" ht="15.75" customHeight="1">
      <c r="A7831" s="1" t="s">
        <v>17186</v>
      </c>
      <c r="B7831" s="1" t="s">
        <v>17187</v>
      </c>
      <c r="C7831" s="1" t="s">
        <v>17188</v>
      </c>
      <c r="D7831" s="1" t="s">
        <v>16595</v>
      </c>
      <c r="E7831" s="1" t="s">
        <v>15442</v>
      </c>
      <c r="F7831" s="1" t="str">
        <f>IFERROR(__xludf.DUMMYFUNCTION("GOOGLETRANSLATE(C7831,""fr"",""en"")"),"#VALUE!")</f>
        <v>#VALUE!</v>
      </c>
    </row>
    <row r="7832" ht="15.75" customHeight="1">
      <c r="A7832" s="1" t="s">
        <v>17189</v>
      </c>
      <c r="B7832" s="1" t="s">
        <v>17190</v>
      </c>
      <c r="C7832" s="1" t="s">
        <v>17191</v>
      </c>
      <c r="D7832" s="1" t="s">
        <v>16595</v>
      </c>
      <c r="E7832" s="1" t="s">
        <v>15442</v>
      </c>
      <c r="F7832" s="1" t="str">
        <f>IFERROR(__xludf.DUMMYFUNCTION("GOOGLETRANSLATE(C7832,""fr"",""en"")"),"#VALUE!")</f>
        <v>#VALUE!</v>
      </c>
    </row>
    <row r="7833" ht="15.75" customHeight="1">
      <c r="A7833" s="1" t="s">
        <v>3828</v>
      </c>
      <c r="B7833" s="1" t="s">
        <v>17192</v>
      </c>
      <c r="C7833" s="1" t="s">
        <v>17193</v>
      </c>
      <c r="D7833" s="1" t="s">
        <v>16595</v>
      </c>
      <c r="E7833" s="1" t="s">
        <v>15442</v>
      </c>
      <c r="F7833" s="1" t="str">
        <f>IFERROR(__xludf.DUMMYFUNCTION("GOOGLETRANSLATE(C7833,""fr"",""en"")"),"#VALUE!")</f>
        <v>#VALUE!</v>
      </c>
    </row>
    <row r="7834" ht="15.75" customHeight="1">
      <c r="A7834" s="1" t="s">
        <v>13421</v>
      </c>
      <c r="B7834" s="1" t="s">
        <v>17194</v>
      </c>
      <c r="C7834" s="1" t="s">
        <v>17195</v>
      </c>
      <c r="D7834" s="1" t="s">
        <v>16595</v>
      </c>
      <c r="E7834" s="1" t="s">
        <v>15442</v>
      </c>
      <c r="F7834" s="1" t="str">
        <f>IFERROR(__xludf.DUMMYFUNCTION("GOOGLETRANSLATE(C7834,""fr"",""en"")"),"#VALUE!")</f>
        <v>#VALUE!</v>
      </c>
    </row>
    <row r="7835" ht="15.75" customHeight="1">
      <c r="A7835" s="1" t="s">
        <v>15964</v>
      </c>
      <c r="B7835" s="1" t="s">
        <v>17196</v>
      </c>
      <c r="C7835" s="1" t="s">
        <v>17197</v>
      </c>
      <c r="D7835" s="1" t="s">
        <v>16595</v>
      </c>
      <c r="E7835" s="1" t="s">
        <v>15442</v>
      </c>
      <c r="F7835" s="1" t="str">
        <f>IFERROR(__xludf.DUMMYFUNCTION("GOOGLETRANSLATE(C7835,""fr"",""en"")"),"#VALUE!")</f>
        <v>#VALUE!</v>
      </c>
    </row>
    <row r="7836" ht="15.75" customHeight="1">
      <c r="A7836" s="1" t="s">
        <v>9097</v>
      </c>
      <c r="B7836" s="1" t="s">
        <v>17198</v>
      </c>
      <c r="C7836" s="1" t="s">
        <v>17199</v>
      </c>
      <c r="D7836" s="1" t="s">
        <v>16595</v>
      </c>
      <c r="E7836" s="1" t="s">
        <v>15442</v>
      </c>
      <c r="F7836" s="1" t="str">
        <f>IFERROR(__xludf.DUMMYFUNCTION("GOOGLETRANSLATE(C7836,""fr"",""en"")"),"#VALUE!")</f>
        <v>#VALUE!</v>
      </c>
    </row>
    <row r="7837" ht="15.75" customHeight="1">
      <c r="A7837" s="1" t="s">
        <v>9100</v>
      </c>
      <c r="B7837" s="1" t="s">
        <v>17200</v>
      </c>
      <c r="C7837" s="1" t="s">
        <v>17201</v>
      </c>
      <c r="D7837" s="1" t="s">
        <v>16595</v>
      </c>
      <c r="E7837" s="1" t="s">
        <v>15442</v>
      </c>
      <c r="F7837" s="1" t="str">
        <f>IFERROR(__xludf.DUMMYFUNCTION("GOOGLETRANSLATE(C7837,""fr"",""en"")"),"#VALUE!")</f>
        <v>#VALUE!</v>
      </c>
    </row>
    <row r="7838" ht="15.75" customHeight="1">
      <c r="A7838" s="1" t="s">
        <v>9100</v>
      </c>
      <c r="B7838" s="1" t="s">
        <v>17202</v>
      </c>
      <c r="C7838" s="1" t="s">
        <v>17203</v>
      </c>
      <c r="D7838" s="1" t="s">
        <v>16595</v>
      </c>
      <c r="E7838" s="1" t="s">
        <v>15442</v>
      </c>
      <c r="F7838" s="1" t="str">
        <f>IFERROR(__xludf.DUMMYFUNCTION("GOOGLETRANSLATE(C7838,""fr"",""en"")"),"#VALUE!")</f>
        <v>#VALUE!</v>
      </c>
    </row>
    <row r="7839" ht="15.75" customHeight="1">
      <c r="A7839" s="1" t="s">
        <v>9100</v>
      </c>
      <c r="B7839" s="1" t="s">
        <v>17204</v>
      </c>
      <c r="C7839" s="1" t="s">
        <v>17205</v>
      </c>
      <c r="D7839" s="1" t="s">
        <v>16595</v>
      </c>
      <c r="E7839" s="1" t="s">
        <v>15442</v>
      </c>
      <c r="F7839" s="1" t="str">
        <f>IFERROR(__xludf.DUMMYFUNCTION("GOOGLETRANSLATE(C7839,""fr"",""en"")"),"#VALUE!")</f>
        <v>#VALUE!</v>
      </c>
    </row>
    <row r="7840" ht="15.75" customHeight="1">
      <c r="A7840" s="1" t="s">
        <v>17206</v>
      </c>
      <c r="B7840" s="1" t="s">
        <v>17207</v>
      </c>
      <c r="C7840" s="1" t="s">
        <v>17208</v>
      </c>
      <c r="D7840" s="1" t="s">
        <v>16595</v>
      </c>
      <c r="E7840" s="1" t="s">
        <v>15442</v>
      </c>
      <c r="F7840" s="1" t="str">
        <f>IFERROR(__xludf.DUMMYFUNCTION("GOOGLETRANSLATE(C7840,""fr"",""en"")"),"#VALUE!")</f>
        <v>#VALUE!</v>
      </c>
    </row>
    <row r="7841" ht="15.75" customHeight="1">
      <c r="A7841" s="1" t="s">
        <v>17206</v>
      </c>
      <c r="B7841" s="1" t="s">
        <v>17209</v>
      </c>
      <c r="C7841" s="1" t="s">
        <v>17210</v>
      </c>
      <c r="D7841" s="1" t="s">
        <v>16595</v>
      </c>
      <c r="E7841" s="1" t="s">
        <v>15442</v>
      </c>
      <c r="F7841" s="1" t="str">
        <f>IFERROR(__xludf.DUMMYFUNCTION("GOOGLETRANSLATE(C7841,""fr"",""en"")"),"#VALUE!")</f>
        <v>#VALUE!</v>
      </c>
    </row>
    <row r="7842" ht="15.75" customHeight="1">
      <c r="A7842" s="1" t="s">
        <v>17211</v>
      </c>
      <c r="B7842" s="1" t="s">
        <v>17212</v>
      </c>
      <c r="C7842" s="1" t="s">
        <v>17213</v>
      </c>
      <c r="D7842" s="1" t="s">
        <v>16595</v>
      </c>
      <c r="E7842" s="1" t="s">
        <v>15442</v>
      </c>
      <c r="F7842" s="1" t="str">
        <f>IFERROR(__xludf.DUMMYFUNCTION("GOOGLETRANSLATE(C7842,""fr"",""en"")"),"#VALUE!")</f>
        <v>#VALUE!</v>
      </c>
    </row>
    <row r="7843" ht="15.75" customHeight="1">
      <c r="A7843" s="1" t="s">
        <v>17211</v>
      </c>
      <c r="B7843" s="1" t="s">
        <v>17214</v>
      </c>
      <c r="C7843" s="1" t="s">
        <v>17215</v>
      </c>
      <c r="D7843" s="1" t="s">
        <v>16595</v>
      </c>
      <c r="E7843" s="1" t="s">
        <v>15442</v>
      </c>
      <c r="F7843" s="1" t="str">
        <f>IFERROR(__xludf.DUMMYFUNCTION("GOOGLETRANSLATE(C7843,""fr"",""en"")"),"#VALUE!")</f>
        <v>#VALUE!</v>
      </c>
    </row>
    <row r="7844" ht="15.75" customHeight="1">
      <c r="A7844" s="1" t="s">
        <v>10691</v>
      </c>
      <c r="B7844" s="1" t="s">
        <v>17216</v>
      </c>
      <c r="C7844" s="1" t="s">
        <v>17217</v>
      </c>
      <c r="D7844" s="1" t="s">
        <v>16595</v>
      </c>
      <c r="E7844" s="1" t="s">
        <v>15442</v>
      </c>
      <c r="F7844" s="1" t="str">
        <f>IFERROR(__xludf.DUMMYFUNCTION("GOOGLETRANSLATE(C7844,""fr"",""en"")"),"#VALUE!")</f>
        <v>#VALUE!</v>
      </c>
    </row>
    <row r="7845" ht="15.75" customHeight="1">
      <c r="A7845" s="1" t="s">
        <v>12702</v>
      </c>
      <c r="B7845" s="1" t="s">
        <v>17218</v>
      </c>
      <c r="C7845" s="1" t="s">
        <v>17219</v>
      </c>
      <c r="D7845" s="1" t="s">
        <v>16595</v>
      </c>
      <c r="E7845" s="1" t="s">
        <v>15442</v>
      </c>
      <c r="F7845" s="1" t="str">
        <f>IFERROR(__xludf.DUMMYFUNCTION("GOOGLETRANSLATE(C7845,""fr"",""en"")"),"#VALUE!")</f>
        <v>#VALUE!</v>
      </c>
    </row>
    <row r="7846" ht="15.75" customHeight="1">
      <c r="A7846" s="1" t="s">
        <v>12702</v>
      </c>
      <c r="B7846" s="1" t="s">
        <v>17220</v>
      </c>
      <c r="C7846" s="1" t="s">
        <v>17221</v>
      </c>
      <c r="D7846" s="1" t="s">
        <v>16595</v>
      </c>
      <c r="E7846" s="1" t="s">
        <v>15442</v>
      </c>
      <c r="F7846" s="1" t="str">
        <f>IFERROR(__xludf.DUMMYFUNCTION("GOOGLETRANSLATE(C7846,""fr"",""en"")"),"#VALUE!")</f>
        <v>#VALUE!</v>
      </c>
    </row>
    <row r="7847" ht="15.75" customHeight="1">
      <c r="A7847" s="1" t="s">
        <v>3840</v>
      </c>
      <c r="B7847" s="1" t="s">
        <v>17222</v>
      </c>
      <c r="C7847" s="1" t="s">
        <v>17223</v>
      </c>
      <c r="D7847" s="1" t="s">
        <v>16595</v>
      </c>
      <c r="E7847" s="1" t="s">
        <v>15442</v>
      </c>
      <c r="F7847" s="1" t="str">
        <f>IFERROR(__xludf.DUMMYFUNCTION("GOOGLETRANSLATE(C7847,""fr"",""en"")"),"#VALUE!")</f>
        <v>#VALUE!</v>
      </c>
    </row>
    <row r="7848" ht="15.75" customHeight="1">
      <c r="A7848" s="1" t="s">
        <v>3846</v>
      </c>
      <c r="B7848" s="1" t="s">
        <v>17224</v>
      </c>
      <c r="C7848" s="1" t="s">
        <v>17225</v>
      </c>
      <c r="D7848" s="1" t="s">
        <v>16595</v>
      </c>
      <c r="E7848" s="1" t="s">
        <v>15442</v>
      </c>
      <c r="F7848" s="1" t="str">
        <f>IFERROR(__xludf.DUMMYFUNCTION("GOOGLETRANSLATE(C7848,""fr"",""en"")"),"#VALUE!")</f>
        <v>#VALUE!</v>
      </c>
    </row>
    <row r="7849" ht="15.75" customHeight="1">
      <c r="A7849" s="1" t="s">
        <v>17226</v>
      </c>
      <c r="B7849" s="1" t="s">
        <v>17227</v>
      </c>
      <c r="C7849" s="1" t="s">
        <v>17228</v>
      </c>
      <c r="D7849" s="1" t="s">
        <v>16595</v>
      </c>
      <c r="E7849" s="1" t="s">
        <v>15442</v>
      </c>
      <c r="F7849" s="1" t="str">
        <f>IFERROR(__xludf.DUMMYFUNCTION("GOOGLETRANSLATE(C7849,""fr"",""en"")"),"#VALUE!")</f>
        <v>#VALUE!</v>
      </c>
    </row>
    <row r="7850" ht="15.75" customHeight="1">
      <c r="A7850" s="1" t="s">
        <v>9113</v>
      </c>
      <c r="B7850" s="1" t="s">
        <v>17229</v>
      </c>
      <c r="C7850" s="1" t="s">
        <v>17230</v>
      </c>
      <c r="D7850" s="1" t="s">
        <v>16595</v>
      </c>
      <c r="E7850" s="1" t="s">
        <v>15442</v>
      </c>
      <c r="F7850" s="1" t="str">
        <f>IFERROR(__xludf.DUMMYFUNCTION("GOOGLETRANSLATE(C7850,""fr"",""en"")"),"#VALUE!")</f>
        <v>#VALUE!</v>
      </c>
    </row>
    <row r="7851" ht="15.75" customHeight="1">
      <c r="A7851" s="1" t="s">
        <v>17231</v>
      </c>
      <c r="B7851" s="1" t="s">
        <v>17232</v>
      </c>
      <c r="C7851" s="1" t="s">
        <v>17233</v>
      </c>
      <c r="D7851" s="1" t="s">
        <v>16595</v>
      </c>
      <c r="E7851" s="1" t="s">
        <v>15442</v>
      </c>
      <c r="F7851" s="1" t="str">
        <f>IFERROR(__xludf.DUMMYFUNCTION("GOOGLETRANSLATE(C7851,""fr"",""en"")"),"#VALUE!")</f>
        <v>#VALUE!</v>
      </c>
    </row>
    <row r="7852" ht="15.75" customHeight="1">
      <c r="A7852" s="1" t="s">
        <v>10303</v>
      </c>
      <c r="B7852" s="1" t="s">
        <v>17234</v>
      </c>
      <c r="C7852" s="1" t="s">
        <v>17235</v>
      </c>
      <c r="D7852" s="1" t="s">
        <v>16595</v>
      </c>
      <c r="E7852" s="1" t="s">
        <v>15442</v>
      </c>
      <c r="F7852" s="1" t="str">
        <f>IFERROR(__xludf.DUMMYFUNCTION("GOOGLETRANSLATE(C7852,""fr"",""en"")"),"#VALUE!")</f>
        <v>#VALUE!</v>
      </c>
    </row>
    <row r="7853" ht="15.75" customHeight="1">
      <c r="A7853" s="1" t="s">
        <v>10303</v>
      </c>
      <c r="B7853" s="1" t="s">
        <v>17236</v>
      </c>
      <c r="C7853" s="1" t="s">
        <v>17237</v>
      </c>
      <c r="D7853" s="1" t="s">
        <v>16595</v>
      </c>
      <c r="E7853" s="1" t="s">
        <v>15442</v>
      </c>
      <c r="F7853" s="1" t="str">
        <f>IFERROR(__xludf.DUMMYFUNCTION("GOOGLETRANSLATE(C7853,""fr"",""en"")"),"#VALUE!")</f>
        <v>#VALUE!</v>
      </c>
    </row>
    <row r="7854" ht="15.75" customHeight="1">
      <c r="A7854" s="1" t="s">
        <v>9127</v>
      </c>
      <c r="B7854" s="1" t="s">
        <v>17238</v>
      </c>
      <c r="C7854" s="1" t="s">
        <v>17239</v>
      </c>
      <c r="D7854" s="1" t="s">
        <v>16595</v>
      </c>
      <c r="E7854" s="1" t="s">
        <v>15442</v>
      </c>
      <c r="F7854" s="1" t="str">
        <f>IFERROR(__xludf.DUMMYFUNCTION("GOOGLETRANSLATE(C7854,""fr"",""en"")"),"#VALUE!")</f>
        <v>#VALUE!</v>
      </c>
    </row>
    <row r="7855" ht="15.75" customHeight="1">
      <c r="A7855" s="1" t="s">
        <v>9127</v>
      </c>
      <c r="B7855" s="1" t="s">
        <v>17240</v>
      </c>
      <c r="C7855" s="1" t="s">
        <v>17241</v>
      </c>
      <c r="D7855" s="1" t="s">
        <v>16595</v>
      </c>
      <c r="E7855" s="1" t="s">
        <v>15442</v>
      </c>
      <c r="F7855" s="1" t="str">
        <f>IFERROR(__xludf.DUMMYFUNCTION("GOOGLETRANSLATE(C7855,""fr"",""en"")"),"#VALUE!")</f>
        <v>#VALUE!</v>
      </c>
    </row>
    <row r="7856" ht="15.75" customHeight="1">
      <c r="A7856" s="1" t="s">
        <v>12257</v>
      </c>
      <c r="B7856" s="1" t="s">
        <v>17242</v>
      </c>
      <c r="C7856" s="1" t="s">
        <v>17243</v>
      </c>
      <c r="D7856" s="1" t="s">
        <v>16595</v>
      </c>
      <c r="E7856" s="1" t="s">
        <v>15442</v>
      </c>
      <c r="F7856" s="1" t="str">
        <f>IFERROR(__xludf.DUMMYFUNCTION("GOOGLETRANSLATE(C7856,""fr"",""en"")"),"#VALUE!")</f>
        <v>#VALUE!</v>
      </c>
    </row>
    <row r="7857" ht="15.75" customHeight="1">
      <c r="A7857" s="1" t="s">
        <v>12257</v>
      </c>
      <c r="B7857" s="1" t="s">
        <v>17244</v>
      </c>
      <c r="C7857" s="1" t="s">
        <v>17245</v>
      </c>
      <c r="D7857" s="1" t="s">
        <v>16595</v>
      </c>
      <c r="E7857" s="1" t="s">
        <v>15442</v>
      </c>
      <c r="F7857" s="1" t="str">
        <f>IFERROR(__xludf.DUMMYFUNCTION("GOOGLETRANSLATE(C7857,""fr"",""en"")"),"#VALUE!")</f>
        <v>#VALUE!</v>
      </c>
    </row>
    <row r="7858" ht="15.75" customHeight="1">
      <c r="A7858" s="1" t="s">
        <v>12257</v>
      </c>
      <c r="B7858" s="1" t="s">
        <v>17246</v>
      </c>
      <c r="C7858" s="1" t="s">
        <v>17247</v>
      </c>
      <c r="D7858" s="1" t="s">
        <v>16595</v>
      </c>
      <c r="E7858" s="1" t="s">
        <v>15442</v>
      </c>
      <c r="F7858" s="1" t="str">
        <f>IFERROR(__xludf.DUMMYFUNCTION("GOOGLETRANSLATE(C7858,""fr"",""en"")"),"#VALUE!")</f>
        <v>#VALUE!</v>
      </c>
    </row>
    <row r="7859" ht="15.75" customHeight="1">
      <c r="A7859" s="1" t="s">
        <v>9130</v>
      </c>
      <c r="B7859" s="1" t="s">
        <v>17248</v>
      </c>
      <c r="C7859" s="1" t="s">
        <v>17249</v>
      </c>
      <c r="D7859" s="1" t="s">
        <v>16595</v>
      </c>
      <c r="E7859" s="1" t="s">
        <v>15442</v>
      </c>
      <c r="F7859" s="1" t="str">
        <f>IFERROR(__xludf.DUMMYFUNCTION("GOOGLETRANSLATE(C7859,""fr"",""en"")"),"#VALUE!")</f>
        <v>#VALUE!</v>
      </c>
    </row>
    <row r="7860" ht="15.75" customHeight="1">
      <c r="A7860" s="1" t="s">
        <v>11595</v>
      </c>
      <c r="B7860" s="1" t="s">
        <v>17250</v>
      </c>
      <c r="C7860" s="1" t="s">
        <v>17251</v>
      </c>
      <c r="D7860" s="1" t="s">
        <v>16595</v>
      </c>
      <c r="E7860" s="1" t="s">
        <v>15442</v>
      </c>
      <c r="F7860" s="1" t="str">
        <f>IFERROR(__xludf.DUMMYFUNCTION("GOOGLETRANSLATE(C7860,""fr"",""en"")"),"#VALUE!")</f>
        <v>#VALUE!</v>
      </c>
    </row>
    <row r="7861" ht="15.75" customHeight="1">
      <c r="A7861" s="1" t="s">
        <v>11595</v>
      </c>
      <c r="B7861" s="1" t="s">
        <v>17252</v>
      </c>
      <c r="C7861" s="1" t="s">
        <v>17253</v>
      </c>
      <c r="D7861" s="1" t="s">
        <v>16595</v>
      </c>
      <c r="E7861" s="1" t="s">
        <v>15442</v>
      </c>
      <c r="F7861" s="1" t="str">
        <f>IFERROR(__xludf.DUMMYFUNCTION("GOOGLETRANSLATE(C7861,""fr"",""en"")"),"#VALUE!")</f>
        <v>#VALUE!</v>
      </c>
    </row>
    <row r="7862" ht="15.75" customHeight="1">
      <c r="A7862" s="1" t="s">
        <v>3858</v>
      </c>
      <c r="B7862" s="1" t="s">
        <v>17254</v>
      </c>
      <c r="C7862" s="1" t="s">
        <v>17255</v>
      </c>
      <c r="D7862" s="1" t="s">
        <v>16595</v>
      </c>
      <c r="E7862" s="1" t="s">
        <v>15442</v>
      </c>
      <c r="F7862" s="1" t="str">
        <f>IFERROR(__xludf.DUMMYFUNCTION("GOOGLETRANSLATE(C7862,""fr"",""en"")"),"#VALUE!")</f>
        <v>#VALUE!</v>
      </c>
    </row>
    <row r="7863" ht="15.75" customHeight="1">
      <c r="A7863" s="1" t="s">
        <v>3861</v>
      </c>
      <c r="B7863" s="1" t="s">
        <v>17256</v>
      </c>
      <c r="C7863" s="1" t="s">
        <v>17257</v>
      </c>
      <c r="D7863" s="1" t="s">
        <v>16595</v>
      </c>
      <c r="E7863" s="1" t="s">
        <v>15442</v>
      </c>
      <c r="F7863" s="1" t="str">
        <f>IFERROR(__xludf.DUMMYFUNCTION("GOOGLETRANSLATE(C7863,""fr"",""en"")"),"#VALUE!")</f>
        <v>#VALUE!</v>
      </c>
    </row>
    <row r="7864" ht="15.75" customHeight="1">
      <c r="A7864" s="1" t="s">
        <v>17258</v>
      </c>
      <c r="B7864" s="1" t="s">
        <v>17259</v>
      </c>
      <c r="C7864" s="1" t="s">
        <v>17260</v>
      </c>
      <c r="D7864" s="1" t="s">
        <v>16595</v>
      </c>
      <c r="E7864" s="1" t="s">
        <v>15442</v>
      </c>
      <c r="F7864" s="1" t="str">
        <f>IFERROR(__xludf.DUMMYFUNCTION("GOOGLETRANSLATE(C7864,""fr"",""en"")"),"#VALUE!")</f>
        <v>#VALUE!</v>
      </c>
    </row>
    <row r="7865" ht="15.75" customHeight="1">
      <c r="A7865" s="1" t="s">
        <v>3875</v>
      </c>
      <c r="B7865" s="1" t="s">
        <v>17261</v>
      </c>
      <c r="C7865" s="1" t="s">
        <v>17262</v>
      </c>
      <c r="D7865" s="1" t="s">
        <v>16595</v>
      </c>
      <c r="E7865" s="1" t="s">
        <v>15442</v>
      </c>
      <c r="F7865" s="1" t="str">
        <f>IFERROR(__xludf.DUMMYFUNCTION("GOOGLETRANSLATE(C7865,""fr"",""en"")"),"Hello, I received a phone call from a messieur supposedly mandated by the MSA, following the opening of my business, no time to place a word that he asks me my rib, he tells me that this is Compulsory for any new company, after information MSA Mandates No"&amp;" mutual, sends a registered letter with AR and tomorrow filing of complaints to the gendarmerie, because I find it ashamed to pass for another person in order to obtain this that we want. Opposition of the samples and I am waiting for the following events"&amp;".")</f>
        <v>Hello, I received a phone call from a messieur supposedly mandated by the MSA, following the opening of my business, no time to place a word that he asks me my rib, he tells me that this is Compulsory for any new company, after information MSA Mandates No mutual, sends a registered letter with AR and tomorrow filing of complaints to the gendarmerie, because I find it ashamed to pass for another person in order to obtain this that we want. Opposition of the samples and I am waiting for the following events.</v>
      </c>
    </row>
    <row r="7866" ht="15.75" customHeight="1">
      <c r="A7866" s="1" t="s">
        <v>11610</v>
      </c>
      <c r="B7866" s="1" t="s">
        <v>17263</v>
      </c>
      <c r="C7866" s="1" t="s">
        <v>17264</v>
      </c>
      <c r="D7866" s="1" t="s">
        <v>16595</v>
      </c>
      <c r="E7866" s="1" t="s">
        <v>15442</v>
      </c>
      <c r="F7866" s="1" t="str">
        <f>IFERROR(__xludf.DUMMYFUNCTION("GOOGLETRANSLATE(C7866,""fr"",""en"")"),"I am not a customer at home, however for two months I have samples from my account it is intolerable, I phone I write I send email no answer. I want the reimbursements of these samples that has lasted enough")</f>
        <v>I am not a customer at home, however for two months I have samples from my account it is intolerable, I phone I write I send email no answer. I want the reimbursements of these samples that has lasted enough</v>
      </c>
    </row>
    <row r="7867" ht="15.75" customHeight="1">
      <c r="A7867" s="1" t="s">
        <v>11610</v>
      </c>
      <c r="B7867" s="1" t="s">
        <v>17265</v>
      </c>
      <c r="C7867" s="1" t="s">
        <v>17266</v>
      </c>
      <c r="D7867" s="1" t="s">
        <v>16595</v>
      </c>
      <c r="E7867" s="1" t="s">
        <v>15442</v>
      </c>
      <c r="F7867" s="1" t="str">
        <f>IFERROR(__xludf.DUMMYFUNCTION("GOOGLETRANSLATE(C7867,""fr"",""en"")"),"#VALUE!")</f>
        <v>#VALUE!</v>
      </c>
    </row>
    <row r="7868" ht="15.75" customHeight="1">
      <c r="A7868" s="1" t="s">
        <v>16001</v>
      </c>
      <c r="B7868" s="1" t="s">
        <v>17267</v>
      </c>
      <c r="C7868" s="1" t="s">
        <v>17268</v>
      </c>
      <c r="D7868" s="1" t="s">
        <v>16595</v>
      </c>
      <c r="E7868" s="1" t="s">
        <v>15442</v>
      </c>
      <c r="F7868" s="1" t="str">
        <f>IFERROR(__xludf.DUMMYFUNCTION("GOOGLETRANSLATE(C7868,""fr"",""en"")"),"#VALUE!")</f>
        <v>#VALUE!</v>
      </c>
    </row>
    <row r="7869" ht="15.75" customHeight="1">
      <c r="A7869" s="1" t="s">
        <v>12726</v>
      </c>
      <c r="B7869" s="1" t="s">
        <v>17269</v>
      </c>
      <c r="C7869" s="1" t="s">
        <v>17270</v>
      </c>
      <c r="D7869" s="1" t="s">
        <v>16595</v>
      </c>
      <c r="E7869" s="1" t="s">
        <v>15442</v>
      </c>
      <c r="F7869" s="1" t="str">
        <f>IFERROR(__xludf.DUMMYFUNCTION("GOOGLETRANSLATE(C7869,""fr"",""en"")"),"#VALUE!")</f>
        <v>#VALUE!</v>
      </c>
    </row>
    <row r="7870" ht="15.75" customHeight="1">
      <c r="A7870" s="1" t="s">
        <v>9173</v>
      </c>
      <c r="B7870" s="1" t="s">
        <v>17271</v>
      </c>
      <c r="C7870" s="1" t="s">
        <v>17272</v>
      </c>
      <c r="D7870" s="1" t="s">
        <v>16595</v>
      </c>
      <c r="E7870" s="1" t="s">
        <v>15442</v>
      </c>
      <c r="F7870" s="1" t="str">
        <f>IFERROR(__xludf.DUMMYFUNCTION("GOOGLETRANSLATE(C7870,""fr"",""en"")"),"#VALUE!")</f>
        <v>#VALUE!</v>
      </c>
    </row>
    <row r="7871" ht="15.75" customHeight="1">
      <c r="A7871" s="1" t="s">
        <v>10325</v>
      </c>
      <c r="B7871" s="1" t="s">
        <v>17273</v>
      </c>
      <c r="C7871" s="1" t="s">
        <v>17274</v>
      </c>
      <c r="D7871" s="1" t="s">
        <v>16595</v>
      </c>
      <c r="E7871" s="1" t="s">
        <v>15442</v>
      </c>
      <c r="F7871" s="1" t="str">
        <f>IFERROR(__xludf.DUMMYFUNCTION("GOOGLETRANSLATE(C7871,""fr"",""en"")"),"#VALUE!")</f>
        <v>#VALUE!</v>
      </c>
    </row>
    <row r="7872" ht="15.75" customHeight="1">
      <c r="A7872" s="1" t="s">
        <v>13465</v>
      </c>
      <c r="B7872" s="1" t="s">
        <v>17275</v>
      </c>
      <c r="C7872" s="1" t="s">
        <v>17276</v>
      </c>
      <c r="D7872" s="1" t="s">
        <v>16595</v>
      </c>
      <c r="E7872" s="1" t="s">
        <v>15442</v>
      </c>
      <c r="F7872" s="1" t="str">
        <f>IFERROR(__xludf.DUMMYFUNCTION("GOOGLETRANSLATE(C7872,""fr"",""en"")"),"#VALUE!")</f>
        <v>#VALUE!</v>
      </c>
    </row>
    <row r="7873" ht="15.75" customHeight="1">
      <c r="A7873" s="1" t="s">
        <v>3912</v>
      </c>
      <c r="B7873" s="1" t="s">
        <v>17277</v>
      </c>
      <c r="C7873" s="1" t="s">
        <v>17278</v>
      </c>
      <c r="D7873" s="1" t="s">
        <v>16595</v>
      </c>
      <c r="E7873" s="1" t="s">
        <v>15442</v>
      </c>
      <c r="F7873" s="1" t="str">
        <f>IFERROR(__xludf.DUMMYFUNCTION("GOOGLETRANSLATE(C7873,""fr"",""en"")"),"#VALUE!")</f>
        <v>#VALUE!</v>
      </c>
    </row>
    <row r="7874" ht="15.75" customHeight="1">
      <c r="A7874" s="1" t="s">
        <v>11626</v>
      </c>
      <c r="B7874" s="1" t="s">
        <v>17279</v>
      </c>
      <c r="C7874" s="1" t="s">
        <v>17280</v>
      </c>
      <c r="D7874" s="1" t="s">
        <v>16595</v>
      </c>
      <c r="E7874" s="1" t="s">
        <v>15442</v>
      </c>
      <c r="F7874" s="1" t="str">
        <f>IFERROR(__xludf.DUMMYFUNCTION("GOOGLETRANSLATE(C7874,""fr"",""en"")"),"#VALUE!")</f>
        <v>#VALUE!</v>
      </c>
    </row>
    <row r="7875" ht="15.75" customHeight="1">
      <c r="A7875" s="1" t="s">
        <v>11636</v>
      </c>
      <c r="B7875" s="1" t="s">
        <v>17281</v>
      </c>
      <c r="C7875" s="1" t="s">
        <v>17282</v>
      </c>
      <c r="D7875" s="1" t="s">
        <v>16595</v>
      </c>
      <c r="E7875" s="1" t="s">
        <v>15442</v>
      </c>
      <c r="F7875" s="1" t="str">
        <f>IFERROR(__xludf.DUMMYFUNCTION("GOOGLETRANSLATE(C7875,""fr"",""en"")"),"#VALUE!")</f>
        <v>#VALUE!</v>
      </c>
    </row>
    <row r="7876" ht="15.75" customHeight="1">
      <c r="A7876" s="1" t="s">
        <v>11989</v>
      </c>
      <c r="B7876" s="1" t="s">
        <v>17283</v>
      </c>
      <c r="C7876" s="1" t="s">
        <v>17284</v>
      </c>
      <c r="D7876" s="1" t="s">
        <v>16595</v>
      </c>
      <c r="E7876" s="1" t="s">
        <v>15442</v>
      </c>
      <c r="F7876" s="1" t="str">
        <f>IFERROR(__xludf.DUMMYFUNCTION("GOOGLETRANSLATE(C7876,""fr"",""en"")"),"#VALUE!")</f>
        <v>#VALUE!</v>
      </c>
    </row>
    <row r="7877" ht="15.75" customHeight="1">
      <c r="A7877" s="1" t="s">
        <v>15141</v>
      </c>
      <c r="B7877" s="1" t="s">
        <v>17285</v>
      </c>
      <c r="C7877" s="1" t="s">
        <v>17286</v>
      </c>
      <c r="D7877" s="1" t="s">
        <v>16595</v>
      </c>
      <c r="E7877" s="1" t="s">
        <v>15442</v>
      </c>
      <c r="F7877" s="1" t="str">
        <f>IFERROR(__xludf.DUMMYFUNCTION("GOOGLETRANSLATE(C7877,""fr"",""en"")"),"#VALUE!")</f>
        <v>#VALUE!</v>
      </c>
    </row>
    <row r="7878" ht="15.75" customHeight="1">
      <c r="A7878" s="1" t="s">
        <v>11994</v>
      </c>
      <c r="B7878" s="1" t="s">
        <v>17287</v>
      </c>
      <c r="C7878" s="1" t="s">
        <v>17288</v>
      </c>
      <c r="D7878" s="1" t="s">
        <v>16595</v>
      </c>
      <c r="E7878" s="1" t="s">
        <v>15442</v>
      </c>
      <c r="F7878" s="1" t="str">
        <f>IFERROR(__xludf.DUMMYFUNCTION("GOOGLETRANSLATE(C7878,""fr"",""en"")"),"#VALUE!")</f>
        <v>#VALUE!</v>
      </c>
    </row>
    <row r="7879" ht="15.75" customHeight="1">
      <c r="A7879" s="1" t="s">
        <v>12301</v>
      </c>
      <c r="B7879" s="1" t="s">
        <v>17289</v>
      </c>
      <c r="C7879" s="1" t="s">
        <v>17290</v>
      </c>
      <c r="D7879" s="1" t="s">
        <v>16595</v>
      </c>
      <c r="E7879" s="1" t="s">
        <v>15442</v>
      </c>
      <c r="F7879" s="1" t="str">
        <f>IFERROR(__xludf.DUMMYFUNCTION("GOOGLETRANSLATE(C7879,""fr"",""en"")"),"#VALUE!")</f>
        <v>#VALUE!</v>
      </c>
    </row>
    <row r="7880" ht="15.75" customHeight="1">
      <c r="A7880" s="1" t="s">
        <v>11260</v>
      </c>
      <c r="B7880" s="1" t="s">
        <v>17291</v>
      </c>
      <c r="C7880" s="1" t="s">
        <v>17292</v>
      </c>
      <c r="D7880" s="1" t="s">
        <v>16595</v>
      </c>
      <c r="E7880" s="1" t="s">
        <v>15442</v>
      </c>
      <c r="F7880" s="1" t="str">
        <f>IFERROR(__xludf.DUMMYFUNCTION("GOOGLETRANSLATE(C7880,""fr"",""en"")"),"#VALUE!")</f>
        <v>#VALUE!</v>
      </c>
    </row>
    <row r="7881" ht="15.75" customHeight="1">
      <c r="A7881" s="1" t="s">
        <v>3966</v>
      </c>
      <c r="B7881" s="1" t="s">
        <v>17293</v>
      </c>
      <c r="C7881" s="1" t="s">
        <v>17294</v>
      </c>
      <c r="D7881" s="1" t="s">
        <v>16595</v>
      </c>
      <c r="E7881" s="1" t="s">
        <v>15442</v>
      </c>
      <c r="F7881" s="1" t="str">
        <f>IFERROR(__xludf.DUMMYFUNCTION("GOOGLETRANSLATE(C7881,""fr"",""en"")"),"#VALUE!")</f>
        <v>#VALUE!</v>
      </c>
    </row>
    <row r="7882" ht="15.75" customHeight="1">
      <c r="A7882" s="1" t="s">
        <v>9279</v>
      </c>
      <c r="B7882" s="1" t="s">
        <v>16701</v>
      </c>
      <c r="C7882" s="1" t="s">
        <v>17295</v>
      </c>
      <c r="D7882" s="1" t="s">
        <v>16595</v>
      </c>
      <c r="E7882" s="1" t="s">
        <v>15442</v>
      </c>
      <c r="F7882" s="1" t="str">
        <f>IFERROR(__xludf.DUMMYFUNCTION("GOOGLETRANSLATE(C7882,""fr"",""en"")"),"#VALUE!")</f>
        <v>#VALUE!</v>
      </c>
    </row>
    <row r="7883" ht="15.75" customHeight="1">
      <c r="A7883" s="1" t="s">
        <v>9292</v>
      </c>
      <c r="B7883" s="1" t="s">
        <v>17296</v>
      </c>
      <c r="C7883" s="1" t="s">
        <v>17297</v>
      </c>
      <c r="D7883" s="1" t="s">
        <v>16595</v>
      </c>
      <c r="E7883" s="1" t="s">
        <v>15442</v>
      </c>
      <c r="F7883" s="1" t="str">
        <f>IFERROR(__xludf.DUMMYFUNCTION("GOOGLETRANSLATE(C7883,""fr"",""en"")"),"#VALUE!")</f>
        <v>#VALUE!</v>
      </c>
    </row>
    <row r="7884" ht="15.75" customHeight="1">
      <c r="A7884" s="1" t="s">
        <v>3985</v>
      </c>
      <c r="B7884" s="1" t="s">
        <v>17298</v>
      </c>
      <c r="C7884" s="1" t="s">
        <v>17299</v>
      </c>
      <c r="D7884" s="1" t="s">
        <v>16595</v>
      </c>
      <c r="E7884" s="1" t="s">
        <v>15442</v>
      </c>
      <c r="F7884" s="1" t="str">
        <f>IFERROR(__xludf.DUMMYFUNCTION("GOOGLETRANSLATE(C7884,""fr"",""en"")"),"#VALUE!")</f>
        <v>#VALUE!</v>
      </c>
    </row>
    <row r="7885" ht="15.75" customHeight="1">
      <c r="A7885" s="1" t="s">
        <v>3988</v>
      </c>
      <c r="B7885" s="1" t="s">
        <v>17300</v>
      </c>
      <c r="C7885" s="1" t="s">
        <v>17301</v>
      </c>
      <c r="D7885" s="1" t="s">
        <v>16595</v>
      </c>
      <c r="E7885" s="1" t="s">
        <v>15442</v>
      </c>
      <c r="F7885" s="1" t="str">
        <f>IFERROR(__xludf.DUMMYFUNCTION("GOOGLETRANSLATE(C7885,""fr"",""en"")"),"#VALUE!")</f>
        <v>#VALUE!</v>
      </c>
    </row>
    <row r="7886" ht="15.75" customHeight="1">
      <c r="A7886" s="1" t="s">
        <v>17302</v>
      </c>
      <c r="B7886" s="1" t="s">
        <v>17303</v>
      </c>
      <c r="C7886" s="1" t="s">
        <v>17304</v>
      </c>
      <c r="D7886" s="1" t="s">
        <v>16595</v>
      </c>
      <c r="E7886" s="1" t="s">
        <v>15442</v>
      </c>
      <c r="F7886" s="1" t="str">
        <f>IFERROR(__xludf.DUMMYFUNCTION("GOOGLETRANSLATE(C7886,""fr"",""en"")"),"#VALUE!")</f>
        <v>#VALUE!</v>
      </c>
    </row>
    <row r="7887" ht="15.75" customHeight="1">
      <c r="A7887" s="1" t="s">
        <v>9320</v>
      </c>
      <c r="B7887" s="1" t="s">
        <v>17305</v>
      </c>
      <c r="C7887" s="1" t="s">
        <v>17306</v>
      </c>
      <c r="D7887" s="1" t="s">
        <v>16595</v>
      </c>
      <c r="E7887" s="1" t="s">
        <v>15442</v>
      </c>
      <c r="F7887" s="1" t="str">
        <f>IFERROR(__xludf.DUMMYFUNCTION("GOOGLETRANSLATE(C7887,""fr"",""en"")"),"#VALUE!")</f>
        <v>#VALUE!</v>
      </c>
    </row>
    <row r="7888" ht="15.75" customHeight="1">
      <c r="A7888" s="1" t="s">
        <v>17307</v>
      </c>
      <c r="B7888" s="1" t="s">
        <v>17308</v>
      </c>
      <c r="C7888" s="1" t="s">
        <v>17309</v>
      </c>
      <c r="D7888" s="1" t="s">
        <v>16595</v>
      </c>
      <c r="E7888" s="1" t="s">
        <v>15442</v>
      </c>
      <c r="F7888" s="1" t="str">
        <f>IFERROR(__xludf.DUMMYFUNCTION("GOOGLETRANSLATE(C7888,""fr"",""en"")"),"#VALUE!")</f>
        <v>#VALUE!</v>
      </c>
    </row>
    <row r="7889" ht="15.75" customHeight="1">
      <c r="A7889" s="1" t="s">
        <v>17310</v>
      </c>
      <c r="B7889" s="1" t="s">
        <v>17311</v>
      </c>
      <c r="C7889" s="1" t="s">
        <v>17312</v>
      </c>
      <c r="D7889" s="1" t="s">
        <v>16595</v>
      </c>
      <c r="E7889" s="1" t="s">
        <v>15442</v>
      </c>
      <c r="F7889" s="1" t="str">
        <f>IFERROR(__xludf.DUMMYFUNCTION("GOOGLETRANSLATE(C7889,""fr"",""en"")"),"#VALUE!")</f>
        <v>#VALUE!</v>
      </c>
    </row>
    <row r="7890" ht="15.75" customHeight="1">
      <c r="A7890" s="1" t="s">
        <v>17313</v>
      </c>
      <c r="B7890" s="1" t="s">
        <v>17314</v>
      </c>
      <c r="C7890" s="1" t="s">
        <v>17315</v>
      </c>
      <c r="D7890" s="1" t="s">
        <v>16595</v>
      </c>
      <c r="E7890" s="1" t="s">
        <v>15442</v>
      </c>
      <c r="F7890" s="1" t="str">
        <f>IFERROR(__xludf.DUMMYFUNCTION("GOOGLETRANSLATE(C7890,""fr"",""en"")"),"#VALUE!")</f>
        <v>#VALUE!</v>
      </c>
    </row>
    <row r="7891" ht="15.75" customHeight="1">
      <c r="A7891" s="1" t="s">
        <v>9424</v>
      </c>
      <c r="B7891" s="1" t="s">
        <v>17316</v>
      </c>
      <c r="C7891" s="1" t="s">
        <v>17317</v>
      </c>
      <c r="D7891" s="1" t="s">
        <v>16595</v>
      </c>
      <c r="E7891" s="1" t="s">
        <v>15442</v>
      </c>
      <c r="F7891" s="1" t="str">
        <f>IFERROR(__xludf.DUMMYFUNCTION("GOOGLETRANSLATE(C7891,""fr"",""en"")"),"#VALUE!")</f>
        <v>#VALUE!</v>
      </c>
    </row>
    <row r="7892" ht="15.75" customHeight="1">
      <c r="A7892" s="1" t="s">
        <v>9427</v>
      </c>
      <c r="B7892" s="1" t="s">
        <v>17318</v>
      </c>
      <c r="C7892" s="1" t="s">
        <v>17319</v>
      </c>
      <c r="D7892" s="1" t="s">
        <v>16595</v>
      </c>
      <c r="E7892" s="1" t="s">
        <v>15442</v>
      </c>
      <c r="F7892" s="1" t="str">
        <f>IFERROR(__xludf.DUMMYFUNCTION("GOOGLETRANSLATE(C7892,""fr"",""en"")"),"#VALUE!")</f>
        <v>#VALUE!</v>
      </c>
    </row>
    <row r="7893" ht="15.75" customHeight="1">
      <c r="A7893" s="1" t="s">
        <v>12025</v>
      </c>
      <c r="B7893" s="1" t="s">
        <v>17320</v>
      </c>
      <c r="C7893" s="1" t="s">
        <v>17321</v>
      </c>
      <c r="D7893" s="1" t="s">
        <v>16595</v>
      </c>
      <c r="E7893" s="1" t="s">
        <v>15442</v>
      </c>
      <c r="F7893" s="1" t="str">
        <f>IFERROR(__xludf.DUMMYFUNCTION("GOOGLETRANSLATE(C7893,""fr"",""en"")"),"#VALUE!")</f>
        <v>#VALUE!</v>
      </c>
    </row>
    <row r="7894" ht="15.75" customHeight="1">
      <c r="A7894" s="1" t="s">
        <v>9472</v>
      </c>
      <c r="B7894" s="1" t="s">
        <v>17322</v>
      </c>
      <c r="C7894" s="1" t="s">
        <v>17323</v>
      </c>
      <c r="D7894" s="1" t="s">
        <v>16595</v>
      </c>
      <c r="E7894" s="1" t="s">
        <v>15442</v>
      </c>
      <c r="F7894" s="1" t="str">
        <f>IFERROR(__xludf.DUMMYFUNCTION("GOOGLETRANSLATE(C7894,""fr"",""en"")"),"#VALUE!")</f>
        <v>#VALUE!</v>
      </c>
    </row>
    <row r="7895" ht="15.75" customHeight="1">
      <c r="A7895" s="1" t="s">
        <v>4105</v>
      </c>
      <c r="B7895" s="1" t="s">
        <v>17324</v>
      </c>
      <c r="C7895" s="1" t="s">
        <v>17325</v>
      </c>
      <c r="D7895" s="1" t="s">
        <v>16595</v>
      </c>
      <c r="E7895" s="1" t="s">
        <v>15442</v>
      </c>
      <c r="F7895" s="1" t="str">
        <f>IFERROR(__xludf.DUMMYFUNCTION("GOOGLETRANSLATE(C7895,""fr"",""en"")"),"#VALUE!")</f>
        <v>#VALUE!</v>
      </c>
    </row>
    <row r="7896" ht="15.75" customHeight="1">
      <c r="A7896" s="1" t="s">
        <v>12824</v>
      </c>
      <c r="B7896" s="1" t="s">
        <v>17326</v>
      </c>
      <c r="C7896" s="1" t="s">
        <v>17327</v>
      </c>
      <c r="D7896" s="1" t="s">
        <v>16595</v>
      </c>
      <c r="E7896" s="1" t="s">
        <v>15442</v>
      </c>
      <c r="F7896" s="1" t="str">
        <f>IFERROR(__xludf.DUMMYFUNCTION("GOOGLETRANSLATE(C7896,""fr"",""en"")"),"#VALUE!")</f>
        <v>#VALUE!</v>
      </c>
    </row>
    <row r="7897" ht="15.75" customHeight="1">
      <c r="A7897" s="1" t="s">
        <v>17328</v>
      </c>
      <c r="B7897" s="1" t="s">
        <v>17329</v>
      </c>
      <c r="C7897" s="1" t="s">
        <v>17330</v>
      </c>
      <c r="D7897" s="1" t="s">
        <v>16595</v>
      </c>
      <c r="E7897" s="1" t="s">
        <v>15442</v>
      </c>
      <c r="F7897" s="1" t="str">
        <f>IFERROR(__xludf.DUMMYFUNCTION("GOOGLETRANSLATE(C7897,""fr"",""en"")"),"#VALUE!")</f>
        <v>#VALUE!</v>
      </c>
    </row>
    <row r="7898" ht="15.75" customHeight="1">
      <c r="A7898" s="1" t="s">
        <v>16036</v>
      </c>
      <c r="B7898" s="1" t="s">
        <v>17331</v>
      </c>
      <c r="C7898" s="1" t="s">
        <v>17332</v>
      </c>
      <c r="D7898" s="1" t="s">
        <v>16595</v>
      </c>
      <c r="E7898" s="1" t="s">
        <v>15442</v>
      </c>
      <c r="F7898" s="1" t="str">
        <f>IFERROR(__xludf.DUMMYFUNCTION("GOOGLETRANSLATE(C7898,""fr"",""en"")"),"#VALUE!")</f>
        <v>#VALUE!</v>
      </c>
    </row>
    <row r="7899" ht="15.75" customHeight="1">
      <c r="A7899" s="1" t="s">
        <v>4142</v>
      </c>
      <c r="B7899" s="1" t="s">
        <v>16044</v>
      </c>
      <c r="C7899" s="1" t="s">
        <v>17333</v>
      </c>
      <c r="D7899" s="1" t="s">
        <v>16595</v>
      </c>
      <c r="E7899" s="1" t="s">
        <v>15442</v>
      </c>
      <c r="F7899" s="1" t="str">
        <f>IFERROR(__xludf.DUMMYFUNCTION("GOOGLETRANSLATE(C7899,""fr"",""en"")"),"#VALUE!")</f>
        <v>#VALUE!</v>
      </c>
    </row>
    <row r="7900" ht="15.75" customHeight="1">
      <c r="A7900" s="1" t="s">
        <v>12034</v>
      </c>
      <c r="B7900" s="1" t="s">
        <v>16048</v>
      </c>
      <c r="C7900" s="1" t="s">
        <v>17334</v>
      </c>
      <c r="D7900" s="1" t="s">
        <v>16595</v>
      </c>
      <c r="E7900" s="1" t="s">
        <v>15442</v>
      </c>
      <c r="F7900" s="1" t="str">
        <f>IFERROR(__xludf.DUMMYFUNCTION("GOOGLETRANSLATE(C7900,""fr"",""en"")"),"#VALUE!")</f>
        <v>#VALUE!</v>
      </c>
    </row>
    <row r="7901" ht="15.75" customHeight="1">
      <c r="A7901" s="1" t="s">
        <v>11741</v>
      </c>
      <c r="B7901" s="1" t="s">
        <v>17335</v>
      </c>
      <c r="C7901" s="1" t="s">
        <v>17336</v>
      </c>
      <c r="D7901" s="1" t="s">
        <v>16595</v>
      </c>
      <c r="E7901" s="1" t="s">
        <v>15442</v>
      </c>
      <c r="F7901" s="1" t="str">
        <f>IFERROR(__xludf.DUMMYFUNCTION("GOOGLETRANSLATE(C7901,""fr"",""en"")"),"#VALUE!")</f>
        <v>#VALUE!</v>
      </c>
    </row>
    <row r="7902" ht="15.75" customHeight="1">
      <c r="A7902" s="1" t="s">
        <v>73</v>
      </c>
      <c r="B7902" s="1" t="s">
        <v>17337</v>
      </c>
      <c r="C7902" s="1" t="s">
        <v>17338</v>
      </c>
      <c r="D7902" s="1" t="s">
        <v>17339</v>
      </c>
      <c r="E7902" s="1" t="s">
        <v>15442</v>
      </c>
      <c r="F7902" s="1" t="str">
        <f>IFERROR(__xludf.DUMMYFUNCTION("GOOGLETRANSLATE(C7902,""fr"",""en"")"),"#VALUE!")</f>
        <v>#VALUE!</v>
      </c>
    </row>
    <row r="7903" ht="15.75" customHeight="1">
      <c r="A7903" s="1" t="s">
        <v>84</v>
      </c>
      <c r="B7903" s="1" t="s">
        <v>17340</v>
      </c>
      <c r="C7903" s="1" t="s">
        <v>17341</v>
      </c>
      <c r="D7903" s="1" t="s">
        <v>17339</v>
      </c>
      <c r="E7903" s="1" t="s">
        <v>15442</v>
      </c>
      <c r="F7903" s="1" t="str">
        <f>IFERROR(__xludf.DUMMYFUNCTION("GOOGLETRANSLATE(C7903,""fr"",""en"")"),"#VALUE!")</f>
        <v>#VALUE!</v>
      </c>
    </row>
    <row r="7904" ht="15.75" customHeight="1">
      <c r="A7904" s="1" t="s">
        <v>159</v>
      </c>
      <c r="B7904" s="1" t="s">
        <v>17342</v>
      </c>
      <c r="C7904" s="1" t="s">
        <v>17343</v>
      </c>
      <c r="D7904" s="1" t="s">
        <v>17339</v>
      </c>
      <c r="E7904" s="1" t="s">
        <v>15442</v>
      </c>
      <c r="F7904" s="1" t="str">
        <f>IFERROR(__xludf.DUMMYFUNCTION("GOOGLETRANSLATE(C7904,""fr"",""en"")"),"#VALUE!")</f>
        <v>#VALUE!</v>
      </c>
    </row>
    <row r="7905" ht="15.75" customHeight="1">
      <c r="A7905" s="1" t="s">
        <v>17344</v>
      </c>
      <c r="B7905" s="1" t="s">
        <v>17345</v>
      </c>
      <c r="C7905" s="1" t="s">
        <v>17346</v>
      </c>
      <c r="D7905" s="1" t="s">
        <v>17339</v>
      </c>
      <c r="E7905" s="1" t="s">
        <v>15442</v>
      </c>
      <c r="F7905" s="1" t="str">
        <f>IFERROR(__xludf.DUMMYFUNCTION("GOOGLETRANSLATE(C7905,""fr"",""en"")"),"#VALUE!")</f>
        <v>#VALUE!</v>
      </c>
    </row>
    <row r="7906" ht="15.75" customHeight="1">
      <c r="A7906" s="1" t="s">
        <v>1319</v>
      </c>
      <c r="B7906" s="1" t="s">
        <v>17347</v>
      </c>
      <c r="C7906" s="1" t="s">
        <v>17348</v>
      </c>
      <c r="D7906" s="1" t="s">
        <v>17339</v>
      </c>
      <c r="E7906" s="1" t="s">
        <v>15442</v>
      </c>
      <c r="F7906" s="1" t="str">
        <f>IFERROR(__xludf.DUMMYFUNCTION("GOOGLETRANSLATE(C7906,""fr"",""en"")"),"#VALUE!")</f>
        <v>#VALUE!</v>
      </c>
    </row>
    <row r="7907" ht="15.75" customHeight="1">
      <c r="A7907" s="1" t="s">
        <v>1361</v>
      </c>
      <c r="B7907" s="1" t="s">
        <v>17349</v>
      </c>
      <c r="C7907" s="1" t="s">
        <v>17350</v>
      </c>
      <c r="D7907" s="1" t="s">
        <v>17339</v>
      </c>
      <c r="E7907" s="1" t="s">
        <v>15442</v>
      </c>
      <c r="F7907" s="1" t="str">
        <f>IFERROR(__xludf.DUMMYFUNCTION("GOOGLETRANSLATE(C7907,""fr"",""en"")"),"#VALUE!")</f>
        <v>#VALUE!</v>
      </c>
    </row>
    <row r="7908" ht="15.75" customHeight="1">
      <c r="A7908" s="1" t="s">
        <v>1403</v>
      </c>
      <c r="B7908" s="1" t="s">
        <v>17351</v>
      </c>
      <c r="C7908" s="1" t="s">
        <v>17352</v>
      </c>
      <c r="D7908" s="1" t="s">
        <v>17339</v>
      </c>
      <c r="E7908" s="1" t="s">
        <v>15442</v>
      </c>
      <c r="F7908" s="1" t="str">
        <f>IFERROR(__xludf.DUMMYFUNCTION("GOOGLETRANSLATE(C7908,""fr"",""en"")"),"#VALUE!")</f>
        <v>#VALUE!</v>
      </c>
    </row>
    <row r="7909" ht="15.75" customHeight="1">
      <c r="A7909" s="1" t="s">
        <v>1531</v>
      </c>
      <c r="B7909" s="1" t="s">
        <v>17353</v>
      </c>
      <c r="C7909" s="1" t="s">
        <v>17354</v>
      </c>
      <c r="D7909" s="1" t="s">
        <v>17339</v>
      </c>
      <c r="E7909" s="1" t="s">
        <v>15442</v>
      </c>
      <c r="F7909" s="1" t="str">
        <f>IFERROR(__xludf.DUMMYFUNCTION("GOOGLETRANSLATE(C7909,""fr"",""en"")"),"#VALUE!")</f>
        <v>#VALUE!</v>
      </c>
    </row>
    <row r="7910" ht="15.75" customHeight="1">
      <c r="A7910" s="1" t="s">
        <v>1750</v>
      </c>
      <c r="B7910" s="1" t="s">
        <v>17355</v>
      </c>
      <c r="C7910" s="1" t="s">
        <v>17356</v>
      </c>
      <c r="D7910" s="1" t="s">
        <v>17339</v>
      </c>
      <c r="E7910" s="1" t="s">
        <v>15442</v>
      </c>
      <c r="F7910" s="1" t="str">
        <f>IFERROR(__xludf.DUMMYFUNCTION("GOOGLETRANSLATE(C7910,""fr"",""en"")"),"#VALUE!")</f>
        <v>#VALUE!</v>
      </c>
    </row>
    <row r="7911" ht="15.75" customHeight="1">
      <c r="A7911" s="1" t="s">
        <v>1967</v>
      </c>
      <c r="B7911" s="1" t="s">
        <v>17357</v>
      </c>
      <c r="C7911" s="1" t="s">
        <v>17358</v>
      </c>
      <c r="D7911" s="1" t="s">
        <v>17339</v>
      </c>
      <c r="E7911" s="1" t="s">
        <v>15442</v>
      </c>
      <c r="F7911" s="1" t="str">
        <f>IFERROR(__xludf.DUMMYFUNCTION("GOOGLETRANSLATE(C7911,""fr"",""en"")"),"#VALUE!")</f>
        <v>#VALUE!</v>
      </c>
    </row>
    <row r="7912" ht="15.75" customHeight="1">
      <c r="A7912" s="1" t="s">
        <v>1984</v>
      </c>
      <c r="B7912" s="1" t="s">
        <v>17359</v>
      </c>
      <c r="C7912" s="1" t="s">
        <v>17360</v>
      </c>
      <c r="D7912" s="1" t="s">
        <v>17339</v>
      </c>
      <c r="E7912" s="1" t="s">
        <v>15442</v>
      </c>
      <c r="F7912" s="1" t="str">
        <f>IFERROR(__xludf.DUMMYFUNCTION("GOOGLETRANSLATE(C7912,""fr"",""en"")"),"#VALUE!")</f>
        <v>#VALUE!</v>
      </c>
    </row>
    <row r="7913" ht="15.75" customHeight="1">
      <c r="A7913" s="1" t="s">
        <v>2030</v>
      </c>
      <c r="B7913" s="1" t="s">
        <v>17361</v>
      </c>
      <c r="C7913" s="1" t="s">
        <v>17362</v>
      </c>
      <c r="D7913" s="1" t="s">
        <v>17339</v>
      </c>
      <c r="E7913" s="1" t="s">
        <v>15442</v>
      </c>
      <c r="F7913" s="1" t="str">
        <f>IFERROR(__xludf.DUMMYFUNCTION("GOOGLETRANSLATE(C7913,""fr"",""en"")"),"#VALUE!")</f>
        <v>#VALUE!</v>
      </c>
    </row>
    <row r="7914" ht="15.75" customHeight="1">
      <c r="A7914" s="1" t="s">
        <v>2115</v>
      </c>
      <c r="B7914" s="1" t="s">
        <v>17363</v>
      </c>
      <c r="C7914" s="1" t="s">
        <v>17364</v>
      </c>
      <c r="D7914" s="1" t="s">
        <v>17339</v>
      </c>
      <c r="E7914" s="1" t="s">
        <v>15442</v>
      </c>
      <c r="F7914" s="1" t="str">
        <f>IFERROR(__xludf.DUMMYFUNCTION("GOOGLETRANSLATE(C7914,""fr"",""en"")"),"#VALUE!")</f>
        <v>#VALUE!</v>
      </c>
    </row>
    <row r="7915" ht="15.75" customHeight="1">
      <c r="A7915" s="1" t="s">
        <v>2132</v>
      </c>
      <c r="B7915" s="1" t="s">
        <v>17365</v>
      </c>
      <c r="C7915" s="1" t="s">
        <v>17366</v>
      </c>
      <c r="D7915" s="1" t="s">
        <v>17339</v>
      </c>
      <c r="E7915" s="1" t="s">
        <v>15442</v>
      </c>
      <c r="F7915" s="1" t="str">
        <f>IFERROR(__xludf.DUMMYFUNCTION("GOOGLETRANSLATE(C7915,""fr"",""en"")"),"#VALUE!")</f>
        <v>#VALUE!</v>
      </c>
    </row>
    <row r="7916" ht="15.75" customHeight="1">
      <c r="A7916" s="1" t="s">
        <v>2267</v>
      </c>
      <c r="B7916" s="1" t="s">
        <v>17367</v>
      </c>
      <c r="C7916" s="1" t="s">
        <v>17368</v>
      </c>
      <c r="D7916" s="1" t="s">
        <v>17339</v>
      </c>
      <c r="E7916" s="1" t="s">
        <v>15442</v>
      </c>
      <c r="F7916" s="1" t="str">
        <f>IFERROR(__xludf.DUMMYFUNCTION("GOOGLETRANSLATE(C7916,""fr"",""en"")"),"#VALUE!")</f>
        <v>#VALUE!</v>
      </c>
    </row>
    <row r="7917" ht="15.75" customHeight="1">
      <c r="A7917" s="1" t="s">
        <v>2493</v>
      </c>
      <c r="B7917" s="1" t="s">
        <v>17369</v>
      </c>
      <c r="C7917" s="1" t="s">
        <v>17370</v>
      </c>
      <c r="D7917" s="1" t="s">
        <v>17339</v>
      </c>
      <c r="E7917" s="1" t="s">
        <v>15442</v>
      </c>
      <c r="F7917" s="1" t="str">
        <f>IFERROR(__xludf.DUMMYFUNCTION("GOOGLETRANSLATE(C7917,""fr"",""en"")"),"#VALUE!")</f>
        <v>#VALUE!</v>
      </c>
    </row>
    <row r="7918" ht="15.75" customHeight="1">
      <c r="A7918" s="1" t="s">
        <v>2666</v>
      </c>
      <c r="B7918" s="1" t="s">
        <v>17371</v>
      </c>
      <c r="C7918" s="1" t="s">
        <v>17372</v>
      </c>
      <c r="D7918" s="1" t="s">
        <v>17339</v>
      </c>
      <c r="E7918" s="1" t="s">
        <v>15442</v>
      </c>
      <c r="F7918" s="1" t="str">
        <f>IFERROR(__xludf.DUMMYFUNCTION("GOOGLETRANSLATE(C7918,""fr"",""en"")"),"#VALUE!")</f>
        <v>#VALUE!</v>
      </c>
    </row>
    <row r="7919" ht="15.75" customHeight="1">
      <c r="A7919" s="1" t="s">
        <v>2734</v>
      </c>
      <c r="B7919" s="1" t="s">
        <v>17373</v>
      </c>
      <c r="C7919" s="1" t="s">
        <v>17374</v>
      </c>
      <c r="D7919" s="1" t="s">
        <v>17339</v>
      </c>
      <c r="E7919" s="1" t="s">
        <v>15442</v>
      </c>
      <c r="F7919" s="1" t="str">
        <f>IFERROR(__xludf.DUMMYFUNCTION("GOOGLETRANSLATE(C7919,""fr"",""en"")"),"#VALUE!")</f>
        <v>#VALUE!</v>
      </c>
    </row>
    <row r="7920" ht="15.75" customHeight="1">
      <c r="A7920" s="1" t="s">
        <v>2845</v>
      </c>
      <c r="B7920" s="1" t="s">
        <v>17375</v>
      </c>
      <c r="C7920" s="1" t="s">
        <v>17376</v>
      </c>
      <c r="D7920" s="1" t="s">
        <v>17339</v>
      </c>
      <c r="E7920" s="1" t="s">
        <v>15442</v>
      </c>
      <c r="F7920" s="1" t="str">
        <f>IFERROR(__xludf.DUMMYFUNCTION("GOOGLETRANSLATE(C7920,""fr"",""en"")"),"#VALUE!")</f>
        <v>#VALUE!</v>
      </c>
    </row>
    <row r="7921" ht="15.75" customHeight="1">
      <c r="A7921" s="1" t="s">
        <v>2884</v>
      </c>
      <c r="B7921" s="1" t="s">
        <v>17377</v>
      </c>
      <c r="C7921" s="1" t="s">
        <v>17378</v>
      </c>
      <c r="D7921" s="1" t="s">
        <v>17339</v>
      </c>
      <c r="E7921" s="1" t="s">
        <v>15442</v>
      </c>
      <c r="F7921" s="1" t="str">
        <f>IFERROR(__xludf.DUMMYFUNCTION("GOOGLETRANSLATE(C7921,""fr"",""en"")"),"#VALUE!")</f>
        <v>#VALUE!</v>
      </c>
    </row>
    <row r="7922" ht="15.75" customHeight="1">
      <c r="A7922" s="1" t="s">
        <v>3025</v>
      </c>
      <c r="B7922" s="1" t="s">
        <v>17379</v>
      </c>
      <c r="C7922" s="1" t="s">
        <v>17380</v>
      </c>
      <c r="D7922" s="1" t="s">
        <v>17339</v>
      </c>
      <c r="E7922" s="1" t="s">
        <v>15442</v>
      </c>
      <c r="F7922" s="1" t="str">
        <f>IFERROR(__xludf.DUMMYFUNCTION("GOOGLETRANSLATE(C7922,""fr"",""en"")"),"#VALUE!")</f>
        <v>#VALUE!</v>
      </c>
    </row>
    <row r="7923" ht="15.75" customHeight="1">
      <c r="A7923" s="1" t="s">
        <v>3025</v>
      </c>
      <c r="B7923" s="1" t="s">
        <v>17381</v>
      </c>
      <c r="C7923" s="1" t="s">
        <v>17382</v>
      </c>
      <c r="D7923" s="1" t="s">
        <v>17339</v>
      </c>
      <c r="E7923" s="1" t="s">
        <v>15442</v>
      </c>
      <c r="F7923" s="1" t="str">
        <f>IFERROR(__xludf.DUMMYFUNCTION("GOOGLETRANSLATE(C7923,""fr"",""en"")"),"#VALUE!")</f>
        <v>#VALUE!</v>
      </c>
    </row>
    <row r="7924" ht="15.75" customHeight="1">
      <c r="A7924" s="1" t="s">
        <v>11074</v>
      </c>
      <c r="B7924" s="1" t="s">
        <v>17383</v>
      </c>
      <c r="C7924" s="1" t="s">
        <v>17384</v>
      </c>
      <c r="D7924" s="1" t="s">
        <v>17339</v>
      </c>
      <c r="E7924" s="1" t="s">
        <v>15442</v>
      </c>
      <c r="F7924" s="1" t="str">
        <f>IFERROR(__xludf.DUMMYFUNCTION("GOOGLETRANSLATE(C7924,""fr"",""en"")"),"#VALUE!")</f>
        <v>#VALUE!</v>
      </c>
    </row>
    <row r="7925" ht="15.75" customHeight="1">
      <c r="A7925" s="1" t="s">
        <v>10533</v>
      </c>
      <c r="B7925" s="1" t="s">
        <v>17385</v>
      </c>
      <c r="C7925" s="1" t="s">
        <v>17386</v>
      </c>
      <c r="D7925" s="1" t="s">
        <v>17339</v>
      </c>
      <c r="E7925" s="1" t="s">
        <v>15442</v>
      </c>
      <c r="F7925" s="1" t="str">
        <f>IFERROR(__xludf.DUMMYFUNCTION("GOOGLETRANSLATE(C7925,""fr"",""en"")"),"A disaster !
For 2021, I received, in the space of 20 days, 3 deadlines from different amounts, this without any explanation.
The 2 samples taken to date on my account for 2021 do not correspond to any of them!
The requests for explanation on the site rem"&amp;"ain unanswered.
On the phone, my interlocutor tells me not to understand what is going on and therefore cannot inform me.
Total lack of professionalism.
Simply lamentable ...")</f>
        <v>A disaster !
For 2021, I received, in the space of 20 days, 3 deadlines from different amounts, this without any explanation.
The 2 samples taken to date on my account for 2021 do not correspond to any of them!
The requests for explanation on the site remain unanswered.
On the phone, my interlocutor tells me not to understand what is going on and therefore cannot inform me.
Total lack of professionalism.
Simply lamentable ...</v>
      </c>
    </row>
    <row r="7926" ht="15.75" customHeight="1">
      <c r="A7926" s="1" t="s">
        <v>8170</v>
      </c>
      <c r="B7926" s="1" t="s">
        <v>17387</v>
      </c>
      <c r="C7926" s="1" t="s">
        <v>17388</v>
      </c>
      <c r="D7926" s="1" t="s">
        <v>17339</v>
      </c>
      <c r="E7926" s="1" t="s">
        <v>15442</v>
      </c>
      <c r="F7926" s="1" t="str">
        <f>IFERROR(__xludf.DUMMYFUNCTION("GOOGLETRANSLATE(C7926,""fr"",""en"")"),"#VALUE!")</f>
        <v>#VALUE!</v>
      </c>
    </row>
    <row r="7927" ht="15.75" customHeight="1">
      <c r="A7927" s="1" t="s">
        <v>10095</v>
      </c>
      <c r="B7927" s="1" t="s">
        <v>17389</v>
      </c>
      <c r="C7927" s="1" t="s">
        <v>17390</v>
      </c>
      <c r="D7927" s="1" t="s">
        <v>17339</v>
      </c>
      <c r="E7927" s="1" t="s">
        <v>15442</v>
      </c>
      <c r="F7927" s="1" t="str">
        <f>IFERROR(__xludf.DUMMYFUNCTION("GOOGLETRANSLATE(C7927,""fr"",""en"")"),"#VALUE!")</f>
        <v>#VALUE!</v>
      </c>
    </row>
    <row r="7928" ht="15.75" customHeight="1">
      <c r="A7928" s="1" t="s">
        <v>3098</v>
      </c>
      <c r="B7928" s="1" t="s">
        <v>17391</v>
      </c>
      <c r="C7928" s="1" t="s">
        <v>17392</v>
      </c>
      <c r="D7928" s="1" t="s">
        <v>17339</v>
      </c>
      <c r="E7928" s="1" t="s">
        <v>15442</v>
      </c>
      <c r="F7928" s="1" t="str">
        <f>IFERROR(__xludf.DUMMYFUNCTION("GOOGLETRANSLATE(C7928,""fr"",""en"")"),"#VALUE!")</f>
        <v>#VALUE!</v>
      </c>
    </row>
    <row r="7929" ht="15.75" customHeight="1">
      <c r="A7929" s="1" t="s">
        <v>8181</v>
      </c>
      <c r="B7929" s="1" t="s">
        <v>17393</v>
      </c>
      <c r="C7929" s="1" t="s">
        <v>17394</v>
      </c>
      <c r="D7929" s="1" t="s">
        <v>17339</v>
      </c>
      <c r="E7929" s="1" t="s">
        <v>15442</v>
      </c>
      <c r="F7929" s="1" t="str">
        <f>IFERROR(__xludf.DUMMYFUNCTION("GOOGLETRANSLATE(C7929,""fr"",""en"")"),"#VALUE!")</f>
        <v>#VALUE!</v>
      </c>
    </row>
    <row r="7930" ht="15.75" customHeight="1">
      <c r="A7930" s="1" t="s">
        <v>8181</v>
      </c>
      <c r="B7930" s="1" t="s">
        <v>17395</v>
      </c>
      <c r="C7930" s="1" t="s">
        <v>17396</v>
      </c>
      <c r="D7930" s="1" t="s">
        <v>17339</v>
      </c>
      <c r="E7930" s="1" t="s">
        <v>15442</v>
      </c>
      <c r="F7930" s="1" t="str">
        <f>IFERROR(__xludf.DUMMYFUNCTION("GOOGLETRANSLATE(C7930,""fr"",""en"")"),"#VALUE!")</f>
        <v>#VALUE!</v>
      </c>
    </row>
    <row r="7931" ht="15.75" customHeight="1">
      <c r="A7931" s="1" t="s">
        <v>8189</v>
      </c>
      <c r="B7931" s="1" t="s">
        <v>17397</v>
      </c>
      <c r="C7931" s="1" t="s">
        <v>17398</v>
      </c>
      <c r="D7931" s="1" t="s">
        <v>17339</v>
      </c>
      <c r="E7931" s="1" t="s">
        <v>15442</v>
      </c>
      <c r="F7931" s="1" t="str">
        <f>IFERROR(__xludf.DUMMYFUNCTION("GOOGLETRANSLATE(C7931,""fr"",""en"")"),"#VALUE!")</f>
        <v>#VALUE!</v>
      </c>
    </row>
    <row r="7932" ht="15.75" customHeight="1">
      <c r="A7932" s="1" t="s">
        <v>3139</v>
      </c>
      <c r="B7932" s="1" t="s">
        <v>17399</v>
      </c>
      <c r="C7932" s="1" t="s">
        <v>17400</v>
      </c>
      <c r="D7932" s="1" t="s">
        <v>17339</v>
      </c>
      <c r="E7932" s="1" t="s">
        <v>15442</v>
      </c>
      <c r="F7932" s="1" t="str">
        <f>IFERROR(__xludf.DUMMYFUNCTION("GOOGLETRANSLATE(C7932,""fr"",""en"")"),"#VALUE!")</f>
        <v>#VALUE!</v>
      </c>
    </row>
    <row r="7933" ht="15.75" customHeight="1">
      <c r="A7933" s="1" t="s">
        <v>3139</v>
      </c>
      <c r="B7933" s="1" t="s">
        <v>17401</v>
      </c>
      <c r="C7933" s="1" t="s">
        <v>17402</v>
      </c>
      <c r="D7933" s="1" t="s">
        <v>17339</v>
      </c>
      <c r="E7933" s="1" t="s">
        <v>15442</v>
      </c>
      <c r="F7933" s="1" t="str">
        <f>IFERROR(__xludf.DUMMYFUNCTION("GOOGLETRANSLATE(C7933,""fr"",""en"")"),"#VALUE!")</f>
        <v>#VALUE!</v>
      </c>
    </row>
    <row r="7934" ht="15.75" customHeight="1">
      <c r="A7934" s="1" t="s">
        <v>8226</v>
      </c>
      <c r="B7934" s="1" t="s">
        <v>17403</v>
      </c>
      <c r="C7934" s="1" t="s">
        <v>17404</v>
      </c>
      <c r="D7934" s="1" t="s">
        <v>17339</v>
      </c>
      <c r="E7934" s="1" t="s">
        <v>15442</v>
      </c>
      <c r="F7934" s="1" t="str">
        <f>IFERROR(__xludf.DUMMYFUNCTION("GOOGLETRANSLATE(C7934,""fr"",""en"")"),"Hello, am I the only one that does not happen to connect to the site? I would like to be contacted to be able to connect to be reimbursing on my next consultation thank you.")</f>
        <v>Hello, am I the only one that does not happen to connect to the site? I would like to be contacted to be able to connect to be reimbursing on my next consultation thank you.</v>
      </c>
    </row>
    <row r="7935" ht="15.75" customHeight="1">
      <c r="A7935" s="1" t="s">
        <v>3156</v>
      </c>
      <c r="B7935" s="1" t="s">
        <v>17405</v>
      </c>
      <c r="C7935" s="1" t="s">
        <v>17406</v>
      </c>
      <c r="D7935" s="1" t="s">
        <v>17339</v>
      </c>
      <c r="E7935" s="1" t="s">
        <v>15442</v>
      </c>
      <c r="F7935" s="1" t="str">
        <f>IFERROR(__xludf.DUMMYFUNCTION("GOOGLETRANSLATE(C7935,""fr"",""en"")"),"#VALUE!")</f>
        <v>#VALUE!</v>
      </c>
    </row>
    <row r="7936" ht="15.75" customHeight="1">
      <c r="A7936" s="1" t="s">
        <v>10571</v>
      </c>
      <c r="B7936" s="1" t="s">
        <v>17407</v>
      </c>
      <c r="C7936" s="1" t="s">
        <v>17408</v>
      </c>
      <c r="D7936" s="1" t="s">
        <v>17339</v>
      </c>
      <c r="E7936" s="1" t="s">
        <v>15442</v>
      </c>
      <c r="F7936" s="1" t="str">
        <f>IFERROR(__xludf.DUMMYFUNCTION("GOOGLETRANSLATE(C7936,""fr"",""en"")"),"#VALUE!")</f>
        <v>#VALUE!</v>
      </c>
    </row>
    <row r="7937" ht="15.75" customHeight="1">
      <c r="A7937" s="1" t="s">
        <v>10574</v>
      </c>
      <c r="B7937" s="1" t="s">
        <v>17409</v>
      </c>
      <c r="C7937" s="1" t="s">
        <v>17410</v>
      </c>
      <c r="D7937" s="1" t="s">
        <v>17339</v>
      </c>
      <c r="E7937" s="1" t="s">
        <v>15442</v>
      </c>
      <c r="F7937" s="1" t="str">
        <f>IFERROR(__xludf.DUMMYFUNCTION("GOOGLETRANSLATE(C7937,""fr"",""en"")"),"#VALUE!")</f>
        <v>#VALUE!</v>
      </c>
    </row>
    <row r="7938" ht="15.75" customHeight="1">
      <c r="A7938" s="1" t="s">
        <v>3177</v>
      </c>
      <c r="B7938" s="1" t="s">
        <v>17411</v>
      </c>
      <c r="C7938" s="1" t="s">
        <v>17412</v>
      </c>
      <c r="D7938" s="1" t="s">
        <v>17339</v>
      </c>
      <c r="E7938" s="1" t="s">
        <v>15442</v>
      </c>
      <c r="F7938" s="1" t="str">
        <f>IFERROR(__xludf.DUMMYFUNCTION("GOOGLETRANSLATE(C7938,""fr"",""en"")"),"#VALUE!")</f>
        <v>#VALUE!</v>
      </c>
    </row>
    <row r="7939" ht="15.75" customHeight="1">
      <c r="A7939" s="1" t="s">
        <v>3180</v>
      </c>
      <c r="B7939" s="1" t="s">
        <v>17413</v>
      </c>
      <c r="C7939" s="1" t="s">
        <v>17414</v>
      </c>
      <c r="D7939" s="1" t="s">
        <v>17339</v>
      </c>
      <c r="E7939" s="1" t="s">
        <v>15442</v>
      </c>
      <c r="F7939" s="1" t="str">
        <f>IFERROR(__xludf.DUMMYFUNCTION("GOOGLETRANSLATE(C7939,""fr"",""en"")"),"#VALUE!")</f>
        <v>#VALUE!</v>
      </c>
    </row>
    <row r="7940" ht="15.75" customHeight="1">
      <c r="A7940" s="1" t="s">
        <v>3180</v>
      </c>
      <c r="B7940" s="1" t="s">
        <v>17415</v>
      </c>
      <c r="C7940" s="1" t="s">
        <v>17416</v>
      </c>
      <c r="D7940" s="1" t="s">
        <v>17339</v>
      </c>
      <c r="E7940" s="1" t="s">
        <v>15442</v>
      </c>
      <c r="F7940" s="1" t="str">
        <f>IFERROR(__xludf.DUMMYFUNCTION("GOOGLETRANSLATE(C7940,""fr"",""en"")"),"#VALUE!")</f>
        <v>#VALUE!</v>
      </c>
    </row>
    <row r="7941" ht="15.75" customHeight="1">
      <c r="A7941" s="1" t="s">
        <v>3180</v>
      </c>
      <c r="B7941" s="1" t="s">
        <v>17417</v>
      </c>
      <c r="C7941" s="1" t="s">
        <v>17418</v>
      </c>
      <c r="D7941" s="1" t="s">
        <v>17339</v>
      </c>
      <c r="E7941" s="1" t="s">
        <v>15442</v>
      </c>
      <c r="F7941" s="1" t="str">
        <f>IFERROR(__xludf.DUMMYFUNCTION("GOOGLETRANSLATE(C7941,""fr"",""en"")"),"#VALUE!")</f>
        <v>#VALUE!</v>
      </c>
    </row>
    <row r="7942" ht="15.75" customHeight="1">
      <c r="A7942" s="1" t="s">
        <v>3183</v>
      </c>
      <c r="B7942" s="1" t="s">
        <v>17419</v>
      </c>
      <c r="C7942" s="1" t="s">
        <v>17420</v>
      </c>
      <c r="D7942" s="1" t="s">
        <v>17339</v>
      </c>
      <c r="E7942" s="1" t="s">
        <v>15442</v>
      </c>
      <c r="F7942" s="1" t="str">
        <f>IFERROR(__xludf.DUMMYFUNCTION("GOOGLETRANSLATE(C7942,""fr"",""en"")"),"#VALUE!")</f>
        <v>#VALUE!</v>
      </c>
    </row>
    <row r="7943" ht="15.75" customHeight="1">
      <c r="A7943" s="1" t="s">
        <v>12948</v>
      </c>
      <c r="B7943" s="1" t="s">
        <v>17421</v>
      </c>
      <c r="C7943" s="1" t="s">
        <v>17422</v>
      </c>
      <c r="D7943" s="1" t="s">
        <v>17339</v>
      </c>
      <c r="E7943" s="1" t="s">
        <v>15442</v>
      </c>
      <c r="F7943" s="1" t="str">
        <f>IFERROR(__xludf.DUMMYFUNCTION("GOOGLETRANSLATE(C7943,""fr"",""en"")"),"#VALUE!")</f>
        <v>#VALUE!</v>
      </c>
    </row>
    <row r="7944" ht="15.75" customHeight="1">
      <c r="A7944" s="1" t="s">
        <v>11405</v>
      </c>
      <c r="B7944" s="1" t="s">
        <v>17423</v>
      </c>
      <c r="C7944" s="1" t="s">
        <v>17424</v>
      </c>
      <c r="D7944" s="1" t="s">
        <v>17339</v>
      </c>
      <c r="E7944" s="1" t="s">
        <v>15442</v>
      </c>
      <c r="F7944" s="1" t="str">
        <f>IFERROR(__xludf.DUMMYFUNCTION("GOOGLETRANSLATE(C7944,""fr"",""en"")"),"#VALUE!")</f>
        <v>#VALUE!</v>
      </c>
    </row>
    <row r="7945" ht="15.75" customHeight="1">
      <c r="A7945" s="1" t="s">
        <v>12482</v>
      </c>
      <c r="B7945" s="1" t="s">
        <v>17425</v>
      </c>
      <c r="C7945" s="1" t="s">
        <v>17426</v>
      </c>
      <c r="D7945" s="1" t="s">
        <v>17339</v>
      </c>
      <c r="E7945" s="1" t="s">
        <v>15442</v>
      </c>
      <c r="F7945" s="1" t="str">
        <f>IFERROR(__xludf.DUMMYFUNCTION("GOOGLETRANSLATE(C7945,""fr"",""en"")"),"#VALUE!")</f>
        <v>#VALUE!</v>
      </c>
    </row>
    <row r="7946" ht="15.75" customHeight="1">
      <c r="A7946" s="1" t="s">
        <v>8284</v>
      </c>
      <c r="B7946" s="1" t="s">
        <v>17427</v>
      </c>
      <c r="C7946" s="1" t="s">
        <v>17428</v>
      </c>
      <c r="D7946" s="1" t="s">
        <v>17339</v>
      </c>
      <c r="E7946" s="1" t="s">
        <v>15442</v>
      </c>
      <c r="F7946" s="1" t="str">
        <f>IFERROR(__xludf.DUMMYFUNCTION("GOOGLETRANSLATE(C7946,""fr"",""en"")"),"#VALUE!")</f>
        <v>#VALUE!</v>
      </c>
    </row>
    <row r="7947" ht="15.75" customHeight="1">
      <c r="A7947" s="1" t="s">
        <v>10124</v>
      </c>
      <c r="B7947" s="1" t="s">
        <v>17429</v>
      </c>
      <c r="C7947" s="1" t="s">
        <v>17430</v>
      </c>
      <c r="D7947" s="1" t="s">
        <v>17339</v>
      </c>
      <c r="E7947" s="1" t="s">
        <v>15442</v>
      </c>
      <c r="F7947" s="1" t="str">
        <f>IFERROR(__xludf.DUMMYFUNCTION("GOOGLETRANSLATE(C7947,""fr"",""en"")"),"#VALUE!")</f>
        <v>#VALUE!</v>
      </c>
    </row>
    <row r="7948" ht="15.75" customHeight="1">
      <c r="A7948" s="1" t="s">
        <v>10841</v>
      </c>
      <c r="B7948" s="1" t="s">
        <v>17431</v>
      </c>
      <c r="C7948" s="1" t="s">
        <v>17432</v>
      </c>
      <c r="D7948" s="1" t="s">
        <v>17339</v>
      </c>
      <c r="E7948" s="1" t="s">
        <v>15442</v>
      </c>
      <c r="F7948" s="1" t="str">
        <f>IFERROR(__xludf.DUMMYFUNCTION("GOOGLETRANSLATE(C7948,""fr"",""en"")"),"#VALUE!")</f>
        <v>#VALUE!</v>
      </c>
    </row>
    <row r="7949" ht="15.75" customHeight="1">
      <c r="A7949" s="1" t="s">
        <v>12971</v>
      </c>
      <c r="B7949" s="1" t="s">
        <v>17433</v>
      </c>
      <c r="C7949" s="1" t="s">
        <v>17434</v>
      </c>
      <c r="D7949" s="1" t="s">
        <v>17339</v>
      </c>
      <c r="E7949" s="1" t="s">
        <v>15442</v>
      </c>
      <c r="F7949" s="1" t="str">
        <f>IFERROR(__xludf.DUMMYFUNCTION("GOOGLETRANSLATE(C7949,""fr"",""en"")"),"#VALUE!")</f>
        <v>#VALUE!</v>
      </c>
    </row>
    <row r="7950" ht="15.75" customHeight="1">
      <c r="A7950" s="1" t="s">
        <v>10143</v>
      </c>
      <c r="B7950" s="1" t="s">
        <v>17435</v>
      </c>
      <c r="C7950" s="1" t="s">
        <v>17436</v>
      </c>
      <c r="D7950" s="1" t="s">
        <v>17339</v>
      </c>
      <c r="E7950" s="1" t="s">
        <v>15442</v>
      </c>
      <c r="F7950" s="1" t="str">
        <f>IFERROR(__xludf.DUMMYFUNCTION("GOOGLETRANSLATE(C7950,""fr"",""en"")"),"#VALUE!")</f>
        <v>#VALUE!</v>
      </c>
    </row>
    <row r="7951" ht="15.75" customHeight="1">
      <c r="A7951" s="1" t="s">
        <v>10608</v>
      </c>
      <c r="B7951" s="1" t="s">
        <v>17437</v>
      </c>
      <c r="C7951" s="1" t="s">
        <v>17438</v>
      </c>
      <c r="D7951" s="1" t="s">
        <v>17339</v>
      </c>
      <c r="E7951" s="1" t="s">
        <v>15442</v>
      </c>
      <c r="F7951" s="1" t="str">
        <f>IFERROR(__xludf.DUMMYFUNCTION("GOOGLETRANSLATE(C7951,""fr"",""en"")"),"#VALUE!")</f>
        <v>#VALUE!</v>
      </c>
    </row>
    <row r="7952" ht="15.75" customHeight="1">
      <c r="A7952" s="1" t="s">
        <v>3242</v>
      </c>
      <c r="B7952" s="1" t="s">
        <v>17439</v>
      </c>
      <c r="C7952" s="1" t="s">
        <v>17440</v>
      </c>
      <c r="D7952" s="1" t="s">
        <v>17339</v>
      </c>
      <c r="E7952" s="1" t="s">
        <v>15442</v>
      </c>
      <c r="F7952" s="1" t="str">
        <f>IFERROR(__xludf.DUMMYFUNCTION("GOOGLETRANSLATE(C7952,""fr"",""en"")"),"#VALUE!")</f>
        <v>#VALUE!</v>
      </c>
    </row>
    <row r="7953" ht="15.75" customHeight="1">
      <c r="A7953" s="1" t="s">
        <v>11117</v>
      </c>
      <c r="B7953" s="1" t="s">
        <v>17441</v>
      </c>
      <c r="C7953" s="1" t="s">
        <v>17442</v>
      </c>
      <c r="D7953" s="1" t="s">
        <v>17339</v>
      </c>
      <c r="E7953" s="1" t="s">
        <v>15442</v>
      </c>
      <c r="F7953" s="1" t="str">
        <f>IFERROR(__xludf.DUMMYFUNCTION("GOOGLETRANSLATE(C7953,""fr"",""en"")"),"#VALUE!")</f>
        <v>#VALUE!</v>
      </c>
    </row>
    <row r="7954" ht="15.75" customHeight="1">
      <c r="A7954" s="1" t="s">
        <v>3250</v>
      </c>
      <c r="B7954" s="1" t="s">
        <v>17443</v>
      </c>
      <c r="C7954" s="1" t="s">
        <v>17444</v>
      </c>
      <c r="D7954" s="1" t="s">
        <v>17339</v>
      </c>
      <c r="E7954" s="1" t="s">
        <v>15442</v>
      </c>
      <c r="F7954" s="1" t="str">
        <f>IFERROR(__xludf.DUMMYFUNCTION("GOOGLETRANSLATE(C7954,""fr"",""en"")"),"#VALUE!")</f>
        <v>#VALUE!</v>
      </c>
    </row>
    <row r="7955" ht="15.75" customHeight="1">
      <c r="A7955" s="1" t="s">
        <v>10856</v>
      </c>
      <c r="B7955" s="1" t="s">
        <v>17445</v>
      </c>
      <c r="C7955" s="1" t="s">
        <v>17446</v>
      </c>
      <c r="D7955" s="1" t="s">
        <v>17339</v>
      </c>
      <c r="E7955" s="1" t="s">
        <v>15442</v>
      </c>
      <c r="F7955" s="1" t="str">
        <f>IFERROR(__xludf.DUMMYFUNCTION("GOOGLETRANSLATE(C7955,""fr"",""en"")"),"#VALUE!")</f>
        <v>#VALUE!</v>
      </c>
    </row>
    <row r="7956" ht="15.75" customHeight="1">
      <c r="A7956" s="1" t="s">
        <v>8372</v>
      </c>
      <c r="B7956" s="1" t="s">
        <v>17447</v>
      </c>
      <c r="C7956" s="1" t="s">
        <v>17448</v>
      </c>
      <c r="D7956" s="1" t="s">
        <v>17339</v>
      </c>
      <c r="E7956" s="1" t="s">
        <v>15442</v>
      </c>
      <c r="F7956" s="1" t="str">
        <f>IFERROR(__xludf.DUMMYFUNCTION("GOOGLETRANSLATE(C7956,""fr"",""en"")"),"#VALUE!")</f>
        <v>#VALUE!</v>
      </c>
    </row>
    <row r="7957" ht="15.75" customHeight="1">
      <c r="A7957" s="1" t="s">
        <v>3299</v>
      </c>
      <c r="B7957" s="1" t="s">
        <v>17449</v>
      </c>
      <c r="C7957" s="1" t="s">
        <v>17450</v>
      </c>
      <c r="D7957" s="1" t="s">
        <v>17339</v>
      </c>
      <c r="E7957" s="1" t="s">
        <v>15442</v>
      </c>
      <c r="F7957" s="1" t="str">
        <f>IFERROR(__xludf.DUMMYFUNCTION("GOOGLETRANSLATE(C7957,""fr"",""en"")"),"#VALUE!")</f>
        <v>#VALUE!</v>
      </c>
    </row>
    <row r="7958" ht="15.75" customHeight="1">
      <c r="A7958" s="1" t="s">
        <v>3319</v>
      </c>
      <c r="B7958" s="1" t="s">
        <v>17451</v>
      </c>
      <c r="C7958" s="1" t="s">
        <v>17452</v>
      </c>
      <c r="D7958" s="1" t="s">
        <v>17339</v>
      </c>
      <c r="E7958" s="1" t="s">
        <v>15442</v>
      </c>
      <c r="F7958" s="1" t="str">
        <f>IFERROR(__xludf.DUMMYFUNCTION("GOOGLETRANSLATE(C7958,""fr"",""en"")"),"#VALUE!")</f>
        <v>#VALUE!</v>
      </c>
    </row>
    <row r="7959" ht="15.75" customHeight="1">
      <c r="A7959" s="1" t="s">
        <v>8713</v>
      </c>
      <c r="B7959" s="1" t="s">
        <v>17453</v>
      </c>
      <c r="C7959" s="1" t="s">
        <v>17454</v>
      </c>
      <c r="D7959" s="1" t="s">
        <v>17339</v>
      </c>
      <c r="E7959" s="1" t="s">
        <v>15442</v>
      </c>
      <c r="F7959" s="1" t="str">
        <f>IFERROR(__xludf.DUMMYFUNCTION("GOOGLETRANSLATE(C7959,""fr"",""en"")"),"#VALUE!")</f>
        <v>#VALUE!</v>
      </c>
    </row>
    <row r="7960" ht="15.75" customHeight="1">
      <c r="A7960" s="1" t="s">
        <v>16344</v>
      </c>
      <c r="B7960" s="1" t="s">
        <v>17455</v>
      </c>
      <c r="C7960" s="1" t="s">
        <v>17456</v>
      </c>
      <c r="D7960" s="1" t="s">
        <v>17339</v>
      </c>
      <c r="E7960" s="1" t="s">
        <v>15442</v>
      </c>
      <c r="F7960" s="1" t="str">
        <f>IFERROR(__xludf.DUMMYFUNCTION("GOOGLETRANSLATE(C7960,""fr"",""en"")"),"#VALUE!")</f>
        <v>#VALUE!</v>
      </c>
    </row>
    <row r="7961" ht="15.75" customHeight="1">
      <c r="A7961" s="1" t="s">
        <v>3380</v>
      </c>
      <c r="B7961" s="1" t="s">
        <v>17457</v>
      </c>
      <c r="C7961" s="1" t="s">
        <v>17458</v>
      </c>
      <c r="D7961" s="1" t="s">
        <v>17339</v>
      </c>
      <c r="E7961" s="1" t="s">
        <v>15442</v>
      </c>
      <c r="F7961" s="1" t="str">
        <f>IFERROR(__xludf.DUMMYFUNCTION("GOOGLETRANSLATE(C7961,""fr"",""en"")"),"#VALUE!")</f>
        <v>#VALUE!</v>
      </c>
    </row>
    <row r="7962" ht="15.75" customHeight="1">
      <c r="A7962" s="1" t="s">
        <v>8792</v>
      </c>
      <c r="B7962" s="1" t="s">
        <v>17459</v>
      </c>
      <c r="C7962" s="1" t="s">
        <v>17460</v>
      </c>
      <c r="D7962" s="1" t="s">
        <v>17339</v>
      </c>
      <c r="E7962" s="1" t="s">
        <v>15442</v>
      </c>
      <c r="F7962" s="1" t="str">
        <f>IFERROR(__xludf.DUMMYFUNCTION("GOOGLETRANSLATE(C7962,""fr"",""en"")"),"#VALUE!")</f>
        <v>#VALUE!</v>
      </c>
    </row>
    <row r="7963" ht="15.75" customHeight="1">
      <c r="A7963" s="1" t="s">
        <v>3448</v>
      </c>
      <c r="B7963" s="1" t="s">
        <v>17461</v>
      </c>
      <c r="C7963" s="1" t="s">
        <v>17462</v>
      </c>
      <c r="D7963" s="1" t="s">
        <v>17339</v>
      </c>
      <c r="E7963" s="1" t="s">
        <v>15442</v>
      </c>
      <c r="F7963" s="1" t="str">
        <f>IFERROR(__xludf.DUMMYFUNCTION("GOOGLETRANSLATE(C7963,""fr"",""en"")"),"Flee are completely incompetent, non -existent customer service !!! unable to send the care rates for more than a month, supposedly the new reform !!!!! It should be anticipated for several months .....")</f>
        <v>Flee are completely incompetent, non -existent customer service !!! unable to send the care rates for more than a month, supposedly the new reform !!!!! It should be anticipated for several months .....</v>
      </c>
    </row>
    <row r="7964" ht="15.75" customHeight="1">
      <c r="A7964" s="1" t="s">
        <v>17463</v>
      </c>
      <c r="B7964" s="1" t="s">
        <v>17464</v>
      </c>
      <c r="C7964" s="1" t="s">
        <v>17465</v>
      </c>
      <c r="D7964" s="1" t="s">
        <v>17339</v>
      </c>
      <c r="E7964" s="1" t="s">
        <v>15442</v>
      </c>
      <c r="F7964" s="1" t="str">
        <f>IFERROR(__xludf.DUMMYFUNCTION("GOOGLETRANSLATE(C7964,""fr"",""en"")"),"#VALUE!")</f>
        <v>#VALUE!</v>
      </c>
    </row>
    <row r="7965" ht="15.75" customHeight="1">
      <c r="A7965" s="1" t="s">
        <v>8814</v>
      </c>
      <c r="B7965" s="1" t="s">
        <v>17466</v>
      </c>
      <c r="C7965" s="1" t="s">
        <v>17467</v>
      </c>
      <c r="D7965" s="1" t="s">
        <v>17339</v>
      </c>
      <c r="E7965" s="1" t="s">
        <v>15442</v>
      </c>
      <c r="F7965" s="1" t="str">
        <f>IFERROR(__xludf.DUMMYFUNCTION("GOOGLETRANSLATE(C7965,""fr"",""en"")"),"#VALUE!")</f>
        <v>#VALUE!</v>
      </c>
    </row>
    <row r="7966" ht="15.75" customHeight="1">
      <c r="A7966" s="1" t="s">
        <v>11169</v>
      </c>
      <c r="B7966" s="1" t="s">
        <v>17468</v>
      </c>
      <c r="C7966" s="1" t="s">
        <v>17469</v>
      </c>
      <c r="D7966" s="1" t="s">
        <v>17339</v>
      </c>
      <c r="E7966" s="1" t="s">
        <v>15442</v>
      </c>
      <c r="F7966" s="1" t="str">
        <f>IFERROR(__xludf.DUMMYFUNCTION("GOOGLETRANSLATE(C7966,""fr"",""en"")"),"#VALUE!")</f>
        <v>#VALUE!</v>
      </c>
    </row>
    <row r="7967" ht="15.75" customHeight="1">
      <c r="A7967" s="1" t="s">
        <v>11169</v>
      </c>
      <c r="B7967" s="1" t="s">
        <v>17470</v>
      </c>
      <c r="C7967" s="1" t="s">
        <v>17471</v>
      </c>
      <c r="D7967" s="1" t="s">
        <v>17339</v>
      </c>
      <c r="E7967" s="1" t="s">
        <v>15442</v>
      </c>
      <c r="F7967" s="1" t="str">
        <f>IFERROR(__xludf.DUMMYFUNCTION("GOOGLETRANSLATE(C7967,""fr"",""en"")"),"#VALUE!")</f>
        <v>#VALUE!</v>
      </c>
    </row>
    <row r="7968" ht="15.75" customHeight="1">
      <c r="A7968" s="1" t="s">
        <v>17472</v>
      </c>
      <c r="B7968" s="1" t="s">
        <v>17473</v>
      </c>
      <c r="C7968" s="1" t="s">
        <v>17474</v>
      </c>
      <c r="D7968" s="1" t="s">
        <v>17339</v>
      </c>
      <c r="E7968" s="1" t="s">
        <v>15442</v>
      </c>
      <c r="F7968" s="1" t="str">
        <f>IFERROR(__xludf.DUMMYFUNCTION("GOOGLETRANSLATE(C7968,""fr"",""en"")"),"#VALUE!")</f>
        <v>#VALUE!</v>
      </c>
    </row>
    <row r="7969" ht="15.75" customHeight="1">
      <c r="A7969" s="1" t="s">
        <v>17475</v>
      </c>
      <c r="B7969" s="1" t="s">
        <v>17476</v>
      </c>
      <c r="C7969" s="1" t="s">
        <v>17477</v>
      </c>
      <c r="D7969" s="1" t="s">
        <v>17339</v>
      </c>
      <c r="E7969" s="1" t="s">
        <v>15442</v>
      </c>
      <c r="F7969" s="1" t="str">
        <f>IFERROR(__xludf.DUMMYFUNCTION("GOOGLETRANSLATE(C7969,""fr"",""en"")"),"#VALUE!")</f>
        <v>#VALUE!</v>
      </c>
    </row>
    <row r="7970" ht="15.75" customHeight="1">
      <c r="A7970" s="1" t="s">
        <v>14090</v>
      </c>
      <c r="B7970" s="1" t="s">
        <v>17478</v>
      </c>
      <c r="C7970" s="1" t="s">
        <v>17479</v>
      </c>
      <c r="D7970" s="1" t="s">
        <v>17339</v>
      </c>
      <c r="E7970" s="1" t="s">
        <v>15442</v>
      </c>
      <c r="F7970" s="1" t="str">
        <f>IFERROR(__xludf.DUMMYFUNCTION("GOOGLETRANSLATE(C7970,""fr"",""en"")"),"#VALUE!")</f>
        <v>#VALUE!</v>
      </c>
    </row>
    <row r="7971" ht="15.75" customHeight="1">
      <c r="A7971" s="1" t="s">
        <v>17480</v>
      </c>
      <c r="B7971" s="1" t="s">
        <v>17481</v>
      </c>
      <c r="C7971" s="1" t="s">
        <v>17482</v>
      </c>
      <c r="D7971" s="1" t="s">
        <v>17339</v>
      </c>
      <c r="E7971" s="1" t="s">
        <v>15442</v>
      </c>
      <c r="F7971" s="1" t="str">
        <f>IFERROR(__xludf.DUMMYFUNCTION("GOOGLETRANSLATE(C7971,""fr"",""en"")"),"#VALUE!")</f>
        <v>#VALUE!</v>
      </c>
    </row>
    <row r="7972" ht="15.75" customHeight="1">
      <c r="A7972" s="1" t="s">
        <v>15959</v>
      </c>
      <c r="B7972" s="1" t="s">
        <v>17483</v>
      </c>
      <c r="C7972" s="1" t="s">
        <v>17484</v>
      </c>
      <c r="D7972" s="1" t="s">
        <v>17339</v>
      </c>
      <c r="E7972" s="1" t="s">
        <v>15442</v>
      </c>
      <c r="F7972" s="1" t="str">
        <f>IFERROR(__xludf.DUMMYFUNCTION("GOOGLETRANSLATE(C7972,""fr"",""en"")"),"#VALUE!")</f>
        <v>#VALUE!</v>
      </c>
    </row>
    <row r="7973" ht="15.75" customHeight="1">
      <c r="A7973" s="1" t="s">
        <v>15138</v>
      </c>
      <c r="B7973" s="1" t="s">
        <v>17485</v>
      </c>
      <c r="C7973" s="1" t="s">
        <v>17486</v>
      </c>
      <c r="D7973" s="1" t="s">
        <v>17339</v>
      </c>
      <c r="E7973" s="1" t="s">
        <v>15442</v>
      </c>
      <c r="F7973" s="1" t="str">
        <f>IFERROR(__xludf.DUMMYFUNCTION("GOOGLETRANSLATE(C7973,""fr"",""en"")"),"#VALUE!")</f>
        <v>#VALUE!</v>
      </c>
    </row>
    <row r="7974" ht="15.75" customHeight="1">
      <c r="A7974" s="1" t="s">
        <v>3886</v>
      </c>
      <c r="B7974" s="1" t="s">
        <v>17487</v>
      </c>
      <c r="C7974" s="1" t="s">
        <v>17488</v>
      </c>
      <c r="D7974" s="1" t="s">
        <v>17339</v>
      </c>
      <c r="E7974" s="1" t="s">
        <v>15442</v>
      </c>
      <c r="F7974" s="1" t="str">
        <f>IFERROR(__xludf.DUMMYFUNCTION("GOOGLETRANSLATE(C7974,""fr"",""en"")"),"#VALUE!")</f>
        <v>#VALUE!</v>
      </c>
    </row>
    <row r="7975" ht="15.75" customHeight="1">
      <c r="A7975" s="1" t="s">
        <v>12269</v>
      </c>
      <c r="B7975" s="1" t="s">
        <v>17489</v>
      </c>
      <c r="C7975" s="1" t="s">
        <v>17490</v>
      </c>
      <c r="D7975" s="1" t="s">
        <v>17339</v>
      </c>
      <c r="E7975" s="1" t="s">
        <v>15442</v>
      </c>
      <c r="F7975" s="1" t="str">
        <f>IFERROR(__xludf.DUMMYFUNCTION("GOOGLETRANSLATE(C7975,""fr"",""en"")"),"#VALUE!")</f>
        <v>#VALUE!</v>
      </c>
    </row>
    <row r="7976" ht="15.75" customHeight="1">
      <c r="A7976" s="1" t="s">
        <v>13103</v>
      </c>
      <c r="B7976" s="1" t="s">
        <v>17491</v>
      </c>
      <c r="C7976" s="1" t="s">
        <v>17492</v>
      </c>
      <c r="D7976" s="1" t="s">
        <v>17339</v>
      </c>
      <c r="E7976" s="1" t="s">
        <v>15442</v>
      </c>
      <c r="F7976" s="1" t="str">
        <f>IFERROR(__xludf.DUMMYFUNCTION("GOOGLETRANSLATE(C7976,""fr"",""en"")"),"#VALUE!")</f>
        <v>#VALUE!</v>
      </c>
    </row>
    <row r="7977" ht="15.75" customHeight="1">
      <c r="A7977" s="1" t="s">
        <v>9164</v>
      </c>
      <c r="B7977" s="1" t="s">
        <v>17493</v>
      </c>
      <c r="C7977" s="1" t="s">
        <v>17494</v>
      </c>
      <c r="D7977" s="1" t="s">
        <v>17339</v>
      </c>
      <c r="E7977" s="1" t="s">
        <v>15442</v>
      </c>
      <c r="F7977" s="1" t="str">
        <f>IFERROR(__xludf.DUMMYFUNCTION("GOOGLETRANSLATE(C7977,""fr"",""en"")"),"#VALUE!")</f>
        <v>#VALUE!</v>
      </c>
    </row>
    <row r="7978" ht="15.75" customHeight="1">
      <c r="A7978" s="1" t="s">
        <v>12726</v>
      </c>
      <c r="B7978" s="1" t="s">
        <v>17495</v>
      </c>
      <c r="C7978" s="1" t="s">
        <v>17496</v>
      </c>
      <c r="D7978" s="1" t="s">
        <v>17339</v>
      </c>
      <c r="E7978" s="1" t="s">
        <v>15442</v>
      </c>
      <c r="F7978" s="1" t="str">
        <f>IFERROR(__xludf.DUMMYFUNCTION("GOOGLETRANSLATE(C7978,""fr"",""en"")"),"More than 3 weeks that I expect to reimburse my optical costs (lentils)! By phone, we are late, given the price of this mutual, it's unacceptable! Fed up. They rarely respond to messages!")</f>
        <v>More than 3 weeks that I expect to reimburse my optical costs (lentils)! By phone, we are late, given the price of this mutual, it's unacceptable! Fed up. They rarely respond to messages!</v>
      </c>
    </row>
    <row r="7979" ht="15.75" customHeight="1">
      <c r="A7979" s="1" t="s">
        <v>9176</v>
      </c>
      <c r="B7979" s="1" t="s">
        <v>17497</v>
      </c>
      <c r="C7979" s="1" t="s">
        <v>17498</v>
      </c>
      <c r="D7979" s="1" t="s">
        <v>17339</v>
      </c>
      <c r="E7979" s="1" t="s">
        <v>15442</v>
      </c>
      <c r="F7979" s="1" t="str">
        <f>IFERROR(__xludf.DUMMYFUNCTION("GOOGLETRANSLATE(C7979,""fr"",""en"")"),"#VALUE!")</f>
        <v>#VALUE!</v>
      </c>
    </row>
    <row r="7980" ht="15.75" customHeight="1">
      <c r="A7980" s="1" t="s">
        <v>3906</v>
      </c>
      <c r="B7980" s="1" t="s">
        <v>17499</v>
      </c>
      <c r="C7980" s="1" t="s">
        <v>17500</v>
      </c>
      <c r="D7980" s="1" t="s">
        <v>17339</v>
      </c>
      <c r="E7980" s="1" t="s">
        <v>15442</v>
      </c>
      <c r="F7980" s="1" t="str">
        <f>IFERROR(__xludf.DUMMYFUNCTION("GOOGLETRANSLATE(C7980,""fr"",""en"")"),"#VALUE!")</f>
        <v>#VALUE!</v>
      </c>
    </row>
    <row r="7981" ht="15.75" customHeight="1">
      <c r="A7981" s="1" t="s">
        <v>12354</v>
      </c>
      <c r="B7981" s="1" t="s">
        <v>17501</v>
      </c>
      <c r="C7981" s="1" t="s">
        <v>17502</v>
      </c>
      <c r="D7981" s="1" t="s">
        <v>17339</v>
      </c>
      <c r="E7981" s="1" t="s">
        <v>15442</v>
      </c>
      <c r="F7981" s="1" t="str">
        <f>IFERROR(__xludf.DUMMYFUNCTION("GOOGLETRANSLATE(C7981,""fr"",""en"")"),"#VALUE!")</f>
        <v>#VALUE!</v>
      </c>
    </row>
    <row r="7982" ht="15.75" customHeight="1">
      <c r="A7982" s="1" t="s">
        <v>17503</v>
      </c>
      <c r="B7982" s="1" t="s">
        <v>17504</v>
      </c>
      <c r="C7982" s="1" t="s">
        <v>17505</v>
      </c>
      <c r="D7982" s="1" t="s">
        <v>17506</v>
      </c>
      <c r="E7982" s="1" t="s">
        <v>15442</v>
      </c>
      <c r="F7982" s="1" t="str">
        <f>IFERROR(__xludf.DUMMYFUNCTION("GOOGLETRANSLATE(C7982,""fr"",""en"")"),"#VALUE!")</f>
        <v>#VALUE!</v>
      </c>
    </row>
    <row r="7983" ht="15.75" customHeight="1">
      <c r="A7983" s="1" t="s">
        <v>73</v>
      </c>
      <c r="B7983" s="1" t="s">
        <v>17507</v>
      </c>
      <c r="C7983" s="1" t="s">
        <v>17508</v>
      </c>
      <c r="D7983" s="1" t="s">
        <v>17506</v>
      </c>
      <c r="E7983" s="1" t="s">
        <v>15442</v>
      </c>
      <c r="F7983" s="1" t="str">
        <f>IFERROR(__xludf.DUMMYFUNCTION("GOOGLETRANSLATE(C7983,""fr"",""en"")"),"#VALUE!")</f>
        <v>#VALUE!</v>
      </c>
    </row>
    <row r="7984" ht="15.75" customHeight="1">
      <c r="A7984" s="1" t="s">
        <v>17509</v>
      </c>
      <c r="B7984" s="1" t="s">
        <v>17510</v>
      </c>
      <c r="C7984" s="1" t="s">
        <v>17511</v>
      </c>
      <c r="D7984" s="1" t="s">
        <v>17506</v>
      </c>
      <c r="E7984" s="1" t="s">
        <v>15442</v>
      </c>
      <c r="F7984" s="1" t="str">
        <f>IFERROR(__xludf.DUMMYFUNCTION("GOOGLETRANSLATE(C7984,""fr"",""en"")"),"#VALUE!")</f>
        <v>#VALUE!</v>
      </c>
    </row>
    <row r="7985" ht="15.75" customHeight="1">
      <c r="A7985" s="1" t="s">
        <v>903</v>
      </c>
      <c r="B7985" s="1" t="s">
        <v>17512</v>
      </c>
      <c r="C7985" s="1" t="s">
        <v>17513</v>
      </c>
      <c r="D7985" s="1" t="s">
        <v>17506</v>
      </c>
      <c r="E7985" s="1" t="s">
        <v>15442</v>
      </c>
      <c r="F7985" s="1" t="str">
        <f>IFERROR(__xludf.DUMMYFUNCTION("GOOGLETRANSLATE(C7985,""fr"",""en"")"),"#VALUE!")</f>
        <v>#VALUE!</v>
      </c>
    </row>
    <row r="7986" ht="15.75" customHeight="1">
      <c r="A7986" s="1" t="s">
        <v>1156</v>
      </c>
      <c r="B7986" s="1" t="s">
        <v>17514</v>
      </c>
      <c r="C7986" s="1" t="s">
        <v>17515</v>
      </c>
      <c r="D7986" s="1" t="s">
        <v>17506</v>
      </c>
      <c r="E7986" s="1" t="s">
        <v>15442</v>
      </c>
      <c r="F7986" s="1" t="str">
        <f>IFERROR(__xludf.DUMMYFUNCTION("GOOGLETRANSLATE(C7986,""fr"",""en"")"),"#VALUE!")</f>
        <v>#VALUE!</v>
      </c>
    </row>
    <row r="7987" ht="15.75" customHeight="1">
      <c r="A7987" s="1" t="s">
        <v>1455</v>
      </c>
      <c r="B7987" s="1" t="s">
        <v>17516</v>
      </c>
      <c r="C7987" s="1" t="s">
        <v>17517</v>
      </c>
      <c r="D7987" s="1" t="s">
        <v>17506</v>
      </c>
      <c r="E7987" s="1" t="s">
        <v>15442</v>
      </c>
      <c r="F7987" s="1" t="str">
        <f>IFERROR(__xludf.DUMMYFUNCTION("GOOGLETRANSLATE(C7987,""fr"",""en"")"),"#VALUE!")</f>
        <v>#VALUE!</v>
      </c>
    </row>
    <row r="7988" ht="15.75" customHeight="1">
      <c r="A7988" s="1" t="s">
        <v>1504</v>
      </c>
      <c r="B7988" s="1" t="s">
        <v>17518</v>
      </c>
      <c r="C7988" s="1" t="s">
        <v>17519</v>
      </c>
      <c r="D7988" s="1" t="s">
        <v>17506</v>
      </c>
      <c r="E7988" s="1" t="s">
        <v>15442</v>
      </c>
      <c r="F7988" s="1" t="str">
        <f>IFERROR(__xludf.DUMMYFUNCTION("GOOGLETRANSLATE(C7988,""fr"",""en"")"),"#VALUE!")</f>
        <v>#VALUE!</v>
      </c>
    </row>
    <row r="7989" ht="15.75" customHeight="1">
      <c r="A7989" s="1" t="s">
        <v>1836</v>
      </c>
      <c r="B7989" s="1" t="s">
        <v>17520</v>
      </c>
      <c r="C7989" s="1" t="s">
        <v>17521</v>
      </c>
      <c r="D7989" s="1" t="s">
        <v>17506</v>
      </c>
      <c r="E7989" s="1" t="s">
        <v>15442</v>
      </c>
      <c r="F7989" s="1" t="str">
        <f>IFERROR(__xludf.DUMMYFUNCTION("GOOGLETRANSLATE(C7989,""fr"",""en"")"),"#VALUE!")</f>
        <v>#VALUE!</v>
      </c>
    </row>
    <row r="7990" ht="15.75" customHeight="1">
      <c r="A7990" s="1" t="s">
        <v>6580</v>
      </c>
      <c r="B7990" s="1" t="s">
        <v>17522</v>
      </c>
      <c r="C7990" s="1" t="s">
        <v>17523</v>
      </c>
      <c r="D7990" s="1" t="s">
        <v>17506</v>
      </c>
      <c r="E7990" s="1" t="s">
        <v>15442</v>
      </c>
      <c r="F7990" s="1" t="str">
        <f>IFERROR(__xludf.DUMMYFUNCTION("GOOGLETRANSLATE(C7990,""fr"",""en"")"),"#VALUE!")</f>
        <v>#VALUE!</v>
      </c>
    </row>
    <row r="7991" ht="15.75" customHeight="1">
      <c r="A7991" s="1" t="s">
        <v>2515</v>
      </c>
      <c r="B7991" s="1" t="s">
        <v>17524</v>
      </c>
      <c r="C7991" s="1" t="s">
        <v>17525</v>
      </c>
      <c r="D7991" s="1" t="s">
        <v>17506</v>
      </c>
      <c r="E7991" s="1" t="s">
        <v>15442</v>
      </c>
      <c r="F7991" s="1" t="str">
        <f>IFERROR(__xludf.DUMMYFUNCTION("GOOGLETRANSLATE(C7991,""fr"",""en"")"),"#VALUE!")</f>
        <v>#VALUE!</v>
      </c>
    </row>
    <row r="7992" ht="15.75" customHeight="1">
      <c r="A7992" s="1" t="s">
        <v>2582</v>
      </c>
      <c r="B7992" s="1" t="s">
        <v>17526</v>
      </c>
      <c r="C7992" s="1" t="s">
        <v>17527</v>
      </c>
      <c r="D7992" s="1" t="s">
        <v>17506</v>
      </c>
      <c r="E7992" s="1" t="s">
        <v>15442</v>
      </c>
      <c r="F7992" s="1" t="str">
        <f>IFERROR(__xludf.DUMMYFUNCTION("GOOGLETRANSLATE(C7992,""fr"",""en"")"),"#VALUE!")</f>
        <v>#VALUE!</v>
      </c>
    </row>
    <row r="7993" ht="15.75" customHeight="1">
      <c r="A7993" s="1" t="s">
        <v>2734</v>
      </c>
      <c r="B7993" s="1" t="s">
        <v>17528</v>
      </c>
      <c r="C7993" s="1" t="s">
        <v>17529</v>
      </c>
      <c r="D7993" s="1" t="s">
        <v>17506</v>
      </c>
      <c r="E7993" s="1" t="s">
        <v>15442</v>
      </c>
      <c r="F7993" s="1" t="str">
        <f>IFERROR(__xludf.DUMMYFUNCTION("GOOGLETRANSLATE(C7993,""fr"",""en"")"),"#VALUE!")</f>
        <v>#VALUE!</v>
      </c>
    </row>
    <row r="7994" ht="15.75" customHeight="1">
      <c r="A7994" s="1" t="s">
        <v>2867</v>
      </c>
      <c r="B7994" s="1" t="s">
        <v>17530</v>
      </c>
      <c r="C7994" s="1" t="s">
        <v>17531</v>
      </c>
      <c r="D7994" s="1" t="s">
        <v>17506</v>
      </c>
      <c r="E7994" s="1" t="s">
        <v>15442</v>
      </c>
      <c r="F7994" s="1" t="str">
        <f>IFERROR(__xludf.DUMMYFUNCTION("GOOGLETRANSLATE(C7994,""fr"",""en"")"),"#VALUE!")</f>
        <v>#VALUE!</v>
      </c>
    </row>
    <row r="7995" ht="15.75" customHeight="1">
      <c r="A7995" s="1" t="s">
        <v>2950</v>
      </c>
      <c r="B7995" s="1" t="s">
        <v>17532</v>
      </c>
      <c r="C7995" s="1" t="s">
        <v>17533</v>
      </c>
      <c r="D7995" s="1" t="s">
        <v>17506</v>
      </c>
      <c r="E7995" s="1" t="s">
        <v>15442</v>
      </c>
      <c r="F7995" s="1" t="str">
        <f>IFERROR(__xludf.DUMMYFUNCTION("GOOGLETRANSLATE(C7995,""fr"",""en"")"),"#VALUE!")</f>
        <v>#VALUE!</v>
      </c>
    </row>
    <row r="7996" ht="15.75" customHeight="1">
      <c r="A7996" s="1" t="s">
        <v>3025</v>
      </c>
      <c r="B7996" s="1" t="s">
        <v>17534</v>
      </c>
      <c r="C7996" s="1" t="s">
        <v>17535</v>
      </c>
      <c r="D7996" s="1" t="s">
        <v>17506</v>
      </c>
      <c r="E7996" s="1" t="s">
        <v>15442</v>
      </c>
      <c r="F7996" s="1" t="str">
        <f>IFERROR(__xludf.DUMMYFUNCTION("GOOGLETRANSLATE(C7996,""fr"",""en"")"),"#VALUE!")</f>
        <v>#VALUE!</v>
      </c>
    </row>
    <row r="7997" ht="15.75" customHeight="1">
      <c r="A7997" s="1" t="s">
        <v>7737</v>
      </c>
      <c r="B7997" s="1" t="s">
        <v>17536</v>
      </c>
      <c r="C7997" s="1" t="s">
        <v>17537</v>
      </c>
      <c r="D7997" s="1" t="s">
        <v>17506</v>
      </c>
      <c r="E7997" s="1" t="s">
        <v>15442</v>
      </c>
      <c r="F7997" s="1" t="str">
        <f>IFERROR(__xludf.DUMMYFUNCTION("GOOGLETRANSLATE(C7997,""fr"",""en"")"),"#VALUE!")</f>
        <v>#VALUE!</v>
      </c>
    </row>
    <row r="7998" ht="15.75" customHeight="1">
      <c r="A7998" s="1" t="s">
        <v>3051</v>
      </c>
      <c r="B7998" s="1" t="s">
        <v>17538</v>
      </c>
      <c r="C7998" s="1" t="s">
        <v>17539</v>
      </c>
      <c r="D7998" s="1" t="s">
        <v>17506</v>
      </c>
      <c r="E7998" s="1" t="s">
        <v>15442</v>
      </c>
      <c r="F7998" s="1" t="str">
        <f>IFERROR(__xludf.DUMMYFUNCTION("GOOGLETRANSLATE(C7998,""fr"",""en"")"),"#VALUE!")</f>
        <v>#VALUE!</v>
      </c>
    </row>
    <row r="7999" ht="15.75" customHeight="1">
      <c r="A7999" s="1" t="s">
        <v>3081</v>
      </c>
      <c r="B7999" s="1" t="s">
        <v>17540</v>
      </c>
      <c r="C7999" s="1" t="s">
        <v>17541</v>
      </c>
      <c r="D7999" s="1" t="s">
        <v>17506</v>
      </c>
      <c r="E7999" s="1" t="s">
        <v>15442</v>
      </c>
      <c r="F7999" s="1" t="str">
        <f>IFERROR(__xludf.DUMMYFUNCTION("GOOGLETRANSLATE(C7999,""fr"",""en"")"),"#VALUE!")</f>
        <v>#VALUE!</v>
      </c>
    </row>
    <row r="8000" ht="15.75" customHeight="1">
      <c r="A8000" s="1" t="s">
        <v>10536</v>
      </c>
      <c r="B8000" s="1" t="s">
        <v>17542</v>
      </c>
      <c r="C8000" s="1" t="s">
        <v>17543</v>
      </c>
      <c r="D8000" s="1" t="s">
        <v>17506</v>
      </c>
      <c r="E8000" s="1" t="s">
        <v>15442</v>
      </c>
      <c r="F8000" s="1" t="str">
        <f>IFERROR(__xludf.DUMMYFUNCTION("GOOGLETRANSLATE(C8000,""fr"",""en"")"),"#VALUE!")</f>
        <v>#VALUE!</v>
      </c>
    </row>
    <row r="8001" ht="15.75" customHeight="1">
      <c r="A8001" s="1" t="s">
        <v>3098</v>
      </c>
      <c r="B8001" s="1" t="s">
        <v>17544</v>
      </c>
      <c r="C8001" s="1" t="s">
        <v>17545</v>
      </c>
      <c r="D8001" s="1" t="s">
        <v>17506</v>
      </c>
      <c r="E8001" s="1" t="s">
        <v>15442</v>
      </c>
      <c r="F8001" s="1" t="str">
        <f>IFERROR(__xludf.DUMMYFUNCTION("GOOGLETRANSLATE(C8001,""fr"",""en"")"),"#VALUE!")</f>
        <v>#VALUE!</v>
      </c>
    </row>
    <row r="8002" ht="15.75" customHeight="1">
      <c r="A8002" s="1" t="s">
        <v>8181</v>
      </c>
      <c r="B8002" s="1" t="s">
        <v>17546</v>
      </c>
      <c r="C8002" s="1" t="s">
        <v>17547</v>
      </c>
      <c r="D8002" s="1" t="s">
        <v>17506</v>
      </c>
      <c r="E8002" s="1" t="s">
        <v>15442</v>
      </c>
      <c r="F8002" s="1" t="str">
        <f>IFERROR(__xludf.DUMMYFUNCTION("GOOGLETRANSLATE(C8002,""fr"",""en"")"),"#VALUE!")</f>
        <v>#VALUE!</v>
      </c>
    </row>
    <row r="8003" ht="15.75" customHeight="1">
      <c r="A8003" s="1" t="s">
        <v>17548</v>
      </c>
      <c r="B8003" s="1" t="s">
        <v>17549</v>
      </c>
      <c r="C8003" s="1" t="s">
        <v>17550</v>
      </c>
      <c r="D8003" s="1" t="s">
        <v>17506</v>
      </c>
      <c r="E8003" s="1" t="s">
        <v>15442</v>
      </c>
      <c r="F8003" s="1" t="str">
        <f>IFERROR(__xludf.DUMMYFUNCTION("GOOGLETRANSLATE(C8003,""fr"",""en"")"),"#VALUE!")</f>
        <v>#VALUE!</v>
      </c>
    </row>
    <row r="8004" ht="15.75" customHeight="1">
      <c r="A8004" s="1" t="s">
        <v>10559</v>
      </c>
      <c r="B8004" s="1" t="s">
        <v>17551</v>
      </c>
      <c r="C8004" s="1" t="s">
        <v>17552</v>
      </c>
      <c r="D8004" s="1" t="s">
        <v>17506</v>
      </c>
      <c r="E8004" s="1" t="s">
        <v>15442</v>
      </c>
      <c r="F8004" s="1" t="str">
        <f>IFERROR(__xludf.DUMMYFUNCTION("GOOGLETRANSLATE(C8004,""fr"",""en"")"),"#VALUE!")</f>
        <v>#VALUE!</v>
      </c>
    </row>
    <row r="8005" ht="15.75" customHeight="1">
      <c r="A8005" s="1" t="s">
        <v>3153</v>
      </c>
      <c r="B8005" s="1" t="s">
        <v>17553</v>
      </c>
      <c r="C8005" s="1" t="s">
        <v>17554</v>
      </c>
      <c r="D8005" s="1" t="s">
        <v>17506</v>
      </c>
      <c r="E8005" s="1" t="s">
        <v>15442</v>
      </c>
      <c r="F8005" s="1" t="str">
        <f>IFERROR(__xludf.DUMMYFUNCTION("GOOGLETRANSLATE(C8005,""fr"",""en"")"),"#VALUE!")</f>
        <v>#VALUE!</v>
      </c>
    </row>
    <row r="8006" ht="15.75" customHeight="1">
      <c r="A8006" s="1" t="s">
        <v>3177</v>
      </c>
      <c r="B8006" s="1" t="s">
        <v>17555</v>
      </c>
      <c r="C8006" s="1" t="s">
        <v>17556</v>
      </c>
      <c r="D8006" s="1" t="s">
        <v>17506</v>
      </c>
      <c r="E8006" s="1" t="s">
        <v>15442</v>
      </c>
      <c r="F8006" s="1" t="str">
        <f>IFERROR(__xludf.DUMMYFUNCTION("GOOGLETRANSLATE(C8006,""fr"",""en"")"),"#VALUE!")</f>
        <v>#VALUE!</v>
      </c>
    </row>
    <row r="8007" ht="15.75" customHeight="1">
      <c r="A8007" s="1" t="s">
        <v>11400</v>
      </c>
      <c r="B8007" s="1" t="s">
        <v>17557</v>
      </c>
      <c r="C8007" s="1" t="s">
        <v>17558</v>
      </c>
      <c r="D8007" s="1" t="s">
        <v>17506</v>
      </c>
      <c r="E8007" s="1" t="s">
        <v>15442</v>
      </c>
      <c r="F8007" s="1" t="str">
        <f>IFERROR(__xludf.DUMMYFUNCTION("GOOGLETRANSLATE(C8007,""fr"",""en"")"),"#VALUE!")</f>
        <v>#VALUE!</v>
      </c>
    </row>
    <row r="8008" ht="15.75" customHeight="1">
      <c r="A8008" s="1" t="s">
        <v>8281</v>
      </c>
      <c r="B8008" s="1" t="s">
        <v>17559</v>
      </c>
      <c r="C8008" s="1" t="s">
        <v>17560</v>
      </c>
      <c r="D8008" s="1" t="s">
        <v>17506</v>
      </c>
      <c r="E8008" s="1" t="s">
        <v>15442</v>
      </c>
      <c r="F8008" s="1" t="str">
        <f>IFERROR(__xludf.DUMMYFUNCTION("GOOGLETRANSLATE(C8008,""fr"",""en"")"),"#VALUE!")</f>
        <v>#VALUE!</v>
      </c>
    </row>
    <row r="8009" ht="15.75" customHeight="1">
      <c r="A8009" s="1" t="s">
        <v>3247</v>
      </c>
      <c r="B8009" s="1" t="s">
        <v>17561</v>
      </c>
      <c r="C8009" s="1" t="s">
        <v>17562</v>
      </c>
      <c r="D8009" s="1" t="s">
        <v>17506</v>
      </c>
      <c r="E8009" s="1" t="s">
        <v>15442</v>
      </c>
      <c r="F8009" s="1" t="str">
        <f>IFERROR(__xludf.DUMMYFUNCTION("GOOGLETRANSLATE(C8009,""fr"",""en"")"),"#VALUE!")</f>
        <v>#VALUE!</v>
      </c>
    </row>
    <row r="8010" ht="15.75" customHeight="1">
      <c r="A8010" s="1" t="s">
        <v>8412</v>
      </c>
      <c r="B8010" s="1" t="s">
        <v>17563</v>
      </c>
      <c r="C8010" s="1" t="s">
        <v>17564</v>
      </c>
      <c r="D8010" s="1" t="s">
        <v>17506</v>
      </c>
      <c r="E8010" s="1" t="s">
        <v>15442</v>
      </c>
      <c r="F8010" s="1" t="str">
        <f>IFERROR(__xludf.DUMMYFUNCTION("GOOGLETRANSLATE(C8010,""fr"",""en"")"),"#VALUE!")</f>
        <v>#VALUE!</v>
      </c>
    </row>
    <row r="8011" ht="15.75" customHeight="1">
      <c r="A8011" s="1" t="s">
        <v>8481</v>
      </c>
      <c r="B8011" s="1" t="s">
        <v>17565</v>
      </c>
      <c r="C8011" s="1" t="s">
        <v>17566</v>
      </c>
      <c r="D8011" s="1" t="s">
        <v>17506</v>
      </c>
      <c r="E8011" s="1" t="s">
        <v>15442</v>
      </c>
      <c r="F8011" s="1" t="str">
        <f>IFERROR(__xludf.DUMMYFUNCTION("GOOGLETRANSLATE(C8011,""fr"",""en"")"),"#VALUE!")</f>
        <v>#VALUE!</v>
      </c>
    </row>
    <row r="8012" ht="15.75" customHeight="1">
      <c r="A8012" s="1" t="s">
        <v>8659</v>
      </c>
      <c r="B8012" s="1" t="s">
        <v>17567</v>
      </c>
      <c r="C8012" s="1" t="s">
        <v>17568</v>
      </c>
      <c r="D8012" s="1" t="s">
        <v>17506</v>
      </c>
      <c r="E8012" s="1" t="s">
        <v>15442</v>
      </c>
      <c r="F8012" s="1" t="str">
        <f>IFERROR(__xludf.DUMMYFUNCTION("GOOGLETRANSLATE(C8012,""fr"",""en"")"),"#VALUE!")</f>
        <v>#VALUE!</v>
      </c>
    </row>
    <row r="8013" ht="15.75" customHeight="1">
      <c r="A8013" s="1" t="s">
        <v>16943</v>
      </c>
      <c r="B8013" s="1" t="s">
        <v>17569</v>
      </c>
      <c r="C8013" s="1" t="s">
        <v>17570</v>
      </c>
      <c r="D8013" s="1" t="s">
        <v>17506</v>
      </c>
      <c r="E8013" s="1" t="s">
        <v>15442</v>
      </c>
      <c r="F8013" s="1" t="str">
        <f>IFERROR(__xludf.DUMMYFUNCTION("GOOGLETRANSLATE(C8013,""fr"",""en"")"),"#VALUE!")</f>
        <v>#VALUE!</v>
      </c>
    </row>
    <row r="8014" ht="15.75" customHeight="1">
      <c r="A8014" s="1" t="s">
        <v>3439</v>
      </c>
      <c r="B8014" s="1" t="s">
        <v>17571</v>
      </c>
      <c r="C8014" s="1" t="s">
        <v>17572</v>
      </c>
      <c r="D8014" s="1" t="s">
        <v>17506</v>
      </c>
      <c r="E8014" s="1" t="s">
        <v>15442</v>
      </c>
      <c r="F8014" s="1" t="str">
        <f>IFERROR(__xludf.DUMMYFUNCTION("GOOGLETRANSLATE(C8014,""fr"",""en"")"),"#VALUE!")</f>
        <v>#VALUE!</v>
      </c>
    </row>
    <row r="8015" ht="15.75" customHeight="1">
      <c r="A8015" s="1" t="s">
        <v>17573</v>
      </c>
      <c r="B8015" s="1" t="s">
        <v>17574</v>
      </c>
      <c r="C8015" s="1" t="s">
        <v>17575</v>
      </c>
      <c r="D8015" s="1" t="s">
        <v>17506</v>
      </c>
      <c r="E8015" s="1" t="s">
        <v>15442</v>
      </c>
      <c r="F8015" s="1" t="str">
        <f>IFERROR(__xludf.DUMMYFUNCTION("GOOGLETRANSLATE(C8015,""fr"",""en"")"),"#VALUE!")</f>
        <v>#VALUE!</v>
      </c>
    </row>
    <row r="8016" ht="15.75" customHeight="1">
      <c r="A8016" s="1" t="s">
        <v>17576</v>
      </c>
      <c r="B8016" s="1" t="s">
        <v>17577</v>
      </c>
      <c r="C8016" s="1" t="s">
        <v>17578</v>
      </c>
      <c r="D8016" s="1" t="s">
        <v>17506</v>
      </c>
      <c r="E8016" s="1" t="s">
        <v>15442</v>
      </c>
      <c r="F8016" s="1" t="str">
        <f>IFERROR(__xludf.DUMMYFUNCTION("GOOGLETRANSLATE(C8016,""fr"",""en"")"),"#VALUE!")</f>
        <v>#VALUE!</v>
      </c>
    </row>
    <row r="8017" ht="15.75" customHeight="1">
      <c r="A8017" s="1" t="s">
        <v>10179</v>
      </c>
      <c r="B8017" s="1" t="s">
        <v>17579</v>
      </c>
      <c r="C8017" s="1" t="s">
        <v>17580</v>
      </c>
      <c r="D8017" s="1" t="s">
        <v>17506</v>
      </c>
      <c r="E8017" s="1" t="s">
        <v>15442</v>
      </c>
      <c r="F8017" s="1" t="str">
        <f>IFERROR(__xludf.DUMMYFUNCTION("GOOGLETRANSLATE(C8017,""fr"",""en"")"),"#VALUE!")</f>
        <v>#VALUE!</v>
      </c>
    </row>
    <row r="8018" ht="15.75" customHeight="1">
      <c r="A8018" s="1" t="s">
        <v>3465</v>
      </c>
      <c r="B8018" s="1" t="s">
        <v>17581</v>
      </c>
      <c r="C8018" s="1" t="s">
        <v>17582</v>
      </c>
      <c r="D8018" s="1" t="s">
        <v>17506</v>
      </c>
      <c r="E8018" s="1" t="s">
        <v>15442</v>
      </c>
      <c r="F8018" s="1" t="str">
        <f>IFERROR(__xludf.DUMMYFUNCTION("GOOGLETRANSLATE(C8018,""fr"",""en"")"),"#VALUE!")</f>
        <v>#VALUE!</v>
      </c>
    </row>
    <row r="8019" ht="15.75" customHeight="1">
      <c r="A8019" s="1" t="s">
        <v>3470</v>
      </c>
      <c r="B8019" s="1" t="s">
        <v>17583</v>
      </c>
      <c r="C8019" s="1" t="s">
        <v>17584</v>
      </c>
      <c r="D8019" s="1" t="s">
        <v>17506</v>
      </c>
      <c r="E8019" s="1" t="s">
        <v>15442</v>
      </c>
      <c r="F8019" s="1" t="str">
        <f>IFERROR(__xludf.DUMMYFUNCTION("GOOGLETRANSLATE(C8019,""fr"",""en"")"),"#VALUE!")</f>
        <v>#VALUE!</v>
      </c>
    </row>
    <row r="8020" ht="15.75" customHeight="1">
      <c r="A8020" s="1" t="s">
        <v>3484</v>
      </c>
      <c r="B8020" s="1" t="s">
        <v>17585</v>
      </c>
      <c r="C8020" s="1" t="s">
        <v>17586</v>
      </c>
      <c r="D8020" s="1" t="s">
        <v>17506</v>
      </c>
      <c r="E8020" s="1" t="s">
        <v>15442</v>
      </c>
      <c r="F8020" s="1" t="str">
        <f>IFERROR(__xludf.DUMMYFUNCTION("GOOGLETRANSLATE(C8020,""fr"",""en"")"),"#VALUE!")</f>
        <v>#VALUE!</v>
      </c>
    </row>
    <row r="8021" ht="15.75" customHeight="1">
      <c r="A8021" s="1" t="s">
        <v>14043</v>
      </c>
      <c r="B8021" s="1" t="s">
        <v>17587</v>
      </c>
      <c r="C8021" s="1" t="s">
        <v>17588</v>
      </c>
      <c r="D8021" s="1" t="s">
        <v>17506</v>
      </c>
      <c r="E8021" s="1" t="s">
        <v>15442</v>
      </c>
      <c r="F8021" s="1" t="str">
        <f>IFERROR(__xludf.DUMMYFUNCTION("GOOGLETRANSLATE(C8021,""fr"",""en"")"),"#VALUE!")</f>
        <v>#VALUE!</v>
      </c>
    </row>
    <row r="8022" ht="15.75" customHeight="1">
      <c r="A8022" s="1" t="s">
        <v>3493</v>
      </c>
      <c r="B8022" s="1" t="s">
        <v>17589</v>
      </c>
      <c r="C8022" s="1" t="s">
        <v>17590</v>
      </c>
      <c r="D8022" s="1" t="s">
        <v>17506</v>
      </c>
      <c r="E8022" s="1" t="s">
        <v>15442</v>
      </c>
      <c r="F8022" s="1" t="str">
        <f>IFERROR(__xludf.DUMMYFUNCTION("GOOGLETRANSLATE(C8022,""fr"",""en"")"),"#VALUE!")</f>
        <v>#VALUE!</v>
      </c>
    </row>
    <row r="8023" ht="15.75" customHeight="1">
      <c r="A8023" s="1" t="s">
        <v>12600</v>
      </c>
      <c r="B8023" s="1" t="s">
        <v>17591</v>
      </c>
      <c r="C8023" s="1" t="s">
        <v>17592</v>
      </c>
      <c r="D8023" s="1" t="s">
        <v>17506</v>
      </c>
      <c r="E8023" s="1" t="s">
        <v>15442</v>
      </c>
      <c r="F8023" s="1" t="str">
        <f>IFERROR(__xludf.DUMMYFUNCTION("GOOGLETRANSLATE(C8023,""fr"",""en"")"),"#VALUE!")</f>
        <v>#VALUE!</v>
      </c>
    </row>
    <row r="8024" ht="15.75" customHeight="1">
      <c r="A8024" s="1" t="s">
        <v>11152</v>
      </c>
      <c r="B8024" s="1" t="s">
        <v>17593</v>
      </c>
      <c r="C8024" s="1" t="s">
        <v>17594</v>
      </c>
      <c r="D8024" s="1" t="s">
        <v>17506</v>
      </c>
      <c r="E8024" s="1" t="s">
        <v>15442</v>
      </c>
      <c r="F8024" s="1" t="str">
        <f>IFERROR(__xludf.DUMMYFUNCTION("GOOGLETRANSLATE(C8024,""fr"",""en"")"),"#VALUE!")</f>
        <v>#VALUE!</v>
      </c>
    </row>
    <row r="8025" ht="15.75" customHeight="1">
      <c r="A8025" s="1" t="s">
        <v>11472</v>
      </c>
      <c r="B8025" s="1" t="s">
        <v>17595</v>
      </c>
      <c r="C8025" s="1" t="s">
        <v>17596</v>
      </c>
      <c r="D8025" s="1" t="s">
        <v>17506</v>
      </c>
      <c r="E8025" s="1" t="s">
        <v>15442</v>
      </c>
      <c r="F8025" s="1" t="str">
        <f>IFERROR(__xludf.DUMMYFUNCTION("GOOGLETRANSLATE(C8025,""fr"",""en"")"),"#VALUE!")</f>
        <v>#VALUE!</v>
      </c>
    </row>
    <row r="8026" ht="15.75" customHeight="1">
      <c r="A8026" s="1" t="s">
        <v>8903</v>
      </c>
      <c r="B8026" s="1" t="s">
        <v>17597</v>
      </c>
      <c r="C8026" s="1" t="s">
        <v>17598</v>
      </c>
      <c r="D8026" s="1" t="s">
        <v>17506</v>
      </c>
      <c r="E8026" s="1" t="s">
        <v>15442</v>
      </c>
      <c r="F8026" s="1" t="str">
        <f>IFERROR(__xludf.DUMMYFUNCTION("GOOGLETRANSLATE(C8026,""fr"",""en"")"),"#VALUE!")</f>
        <v>#VALUE!</v>
      </c>
    </row>
    <row r="8027" ht="15.75" customHeight="1">
      <c r="A8027" s="1" t="s">
        <v>8918</v>
      </c>
      <c r="B8027" s="1" t="s">
        <v>17599</v>
      </c>
      <c r="C8027" s="1" t="s">
        <v>17600</v>
      </c>
      <c r="D8027" s="1" t="s">
        <v>17506</v>
      </c>
      <c r="E8027" s="1" t="s">
        <v>15442</v>
      </c>
      <c r="F8027" s="1" t="str">
        <f>IFERROR(__xludf.DUMMYFUNCTION("GOOGLETRANSLATE(C8027,""fr"",""en"")"),"#VALUE!")</f>
        <v>#VALUE!</v>
      </c>
    </row>
    <row r="8028" ht="15.75" customHeight="1">
      <c r="A8028" s="1" t="s">
        <v>8936</v>
      </c>
      <c r="B8028" s="1" t="s">
        <v>17601</v>
      </c>
      <c r="C8028" s="1" t="s">
        <v>17602</v>
      </c>
      <c r="D8028" s="1" t="s">
        <v>17506</v>
      </c>
      <c r="E8028" s="1" t="s">
        <v>15442</v>
      </c>
      <c r="F8028" s="1" t="str">
        <f>IFERROR(__xludf.DUMMYFUNCTION("GOOGLETRANSLATE(C8028,""fr"",""en"")"),"#VALUE!")</f>
        <v>#VALUE!</v>
      </c>
    </row>
    <row r="8029" ht="15.75" customHeight="1">
      <c r="A8029" s="1" t="s">
        <v>3654</v>
      </c>
      <c r="B8029" s="1" t="s">
        <v>17603</v>
      </c>
      <c r="C8029" s="1" t="s">
        <v>17604</v>
      </c>
      <c r="D8029" s="1" t="s">
        <v>17506</v>
      </c>
      <c r="E8029" s="1" t="s">
        <v>15442</v>
      </c>
      <c r="F8029" s="1" t="str">
        <f>IFERROR(__xludf.DUMMYFUNCTION("GOOGLETRANSLATE(C8029,""fr"",""en"")"),"#VALUE!")</f>
        <v>#VALUE!</v>
      </c>
    </row>
    <row r="8030" ht="15.75" customHeight="1">
      <c r="A8030" s="1" t="s">
        <v>8953</v>
      </c>
      <c r="B8030" s="1" t="s">
        <v>17605</v>
      </c>
      <c r="C8030" s="1" t="s">
        <v>17606</v>
      </c>
      <c r="D8030" s="1" t="s">
        <v>17506</v>
      </c>
      <c r="E8030" s="1" t="s">
        <v>15442</v>
      </c>
      <c r="F8030" s="1" t="str">
        <f>IFERROR(__xludf.DUMMYFUNCTION("GOOGLETRANSLATE(C8030,""fr"",""en"")"),"#VALUE!")</f>
        <v>#VALUE!</v>
      </c>
    </row>
    <row r="8031" ht="15.75" customHeight="1">
      <c r="A8031" s="1" t="s">
        <v>17607</v>
      </c>
      <c r="B8031" s="1" t="s">
        <v>17608</v>
      </c>
      <c r="C8031" s="1" t="s">
        <v>17609</v>
      </c>
      <c r="D8031" s="1" t="s">
        <v>17506</v>
      </c>
      <c r="E8031" s="1" t="s">
        <v>15442</v>
      </c>
      <c r="F8031" s="1" t="str">
        <f>IFERROR(__xludf.DUMMYFUNCTION("GOOGLETRANSLATE(C8031,""fr"",""en"")"),"#VALUE!")</f>
        <v>#VALUE!</v>
      </c>
    </row>
    <row r="8032" ht="15.75" customHeight="1">
      <c r="A8032" s="1" t="s">
        <v>13361</v>
      </c>
      <c r="B8032" s="1" t="s">
        <v>17610</v>
      </c>
      <c r="C8032" s="1" t="s">
        <v>17611</v>
      </c>
      <c r="D8032" s="1" t="s">
        <v>17506</v>
      </c>
      <c r="E8032" s="1" t="s">
        <v>15442</v>
      </c>
      <c r="F8032" s="1" t="str">
        <f>IFERROR(__xludf.DUMMYFUNCTION("GOOGLETRANSLATE(C8032,""fr"",""en"")"),"#VALUE!")</f>
        <v>#VALUE!</v>
      </c>
    </row>
    <row r="8033" ht="15.75" customHeight="1">
      <c r="A8033" s="1" t="s">
        <v>12658</v>
      </c>
      <c r="B8033" s="1" t="s">
        <v>17612</v>
      </c>
      <c r="C8033" s="1" t="s">
        <v>17613</v>
      </c>
      <c r="D8033" s="1" t="s">
        <v>17506</v>
      </c>
      <c r="E8033" s="1" t="s">
        <v>15442</v>
      </c>
      <c r="F8033" s="1" t="str">
        <f>IFERROR(__xludf.DUMMYFUNCTION("GOOGLETRANSLATE(C8033,""fr"",""en"")"),"#VALUE!")</f>
        <v>#VALUE!</v>
      </c>
    </row>
    <row r="8034" ht="15.75" customHeight="1">
      <c r="A8034" s="1" t="s">
        <v>17614</v>
      </c>
      <c r="B8034" s="1" t="s">
        <v>17615</v>
      </c>
      <c r="C8034" s="1" t="s">
        <v>17616</v>
      </c>
      <c r="D8034" s="1" t="s">
        <v>17506</v>
      </c>
      <c r="E8034" s="1" t="s">
        <v>15442</v>
      </c>
      <c r="F8034" s="1" t="str">
        <f>IFERROR(__xludf.DUMMYFUNCTION("GOOGLETRANSLATE(C8034,""fr"",""en"")"),"#VALUE!")</f>
        <v>#VALUE!</v>
      </c>
    </row>
    <row r="8035" ht="15.75" customHeight="1">
      <c r="A8035" s="1" t="s">
        <v>3735</v>
      </c>
      <c r="B8035" s="1" t="s">
        <v>17617</v>
      </c>
      <c r="C8035" s="1" t="s">
        <v>17618</v>
      </c>
      <c r="D8035" s="1" t="s">
        <v>17506</v>
      </c>
      <c r="E8035" s="1" t="s">
        <v>15442</v>
      </c>
      <c r="F8035" s="1" t="str">
        <f>IFERROR(__xludf.DUMMYFUNCTION("GOOGLETRANSLATE(C8035,""fr"",""en"")"),"#VALUE!")</f>
        <v>#VALUE!</v>
      </c>
    </row>
    <row r="8036" ht="15.75" customHeight="1">
      <c r="A8036" s="1" t="s">
        <v>11530</v>
      </c>
      <c r="B8036" s="1" t="s">
        <v>17619</v>
      </c>
      <c r="C8036" s="1" t="s">
        <v>17620</v>
      </c>
      <c r="D8036" s="1" t="s">
        <v>17506</v>
      </c>
      <c r="E8036" s="1" t="s">
        <v>15442</v>
      </c>
      <c r="F8036" s="1" t="str">
        <f>IFERROR(__xludf.DUMMYFUNCTION("GOOGLETRANSLATE(C8036,""fr"",""en"")"),"#VALUE!")</f>
        <v>#VALUE!</v>
      </c>
    </row>
    <row r="8037" ht="15.75" customHeight="1">
      <c r="A8037" s="1" t="s">
        <v>3758</v>
      </c>
      <c r="B8037" s="1" t="s">
        <v>17621</v>
      </c>
      <c r="C8037" s="1" t="s">
        <v>17622</v>
      </c>
      <c r="D8037" s="1" t="s">
        <v>17506</v>
      </c>
      <c r="E8037" s="1" t="s">
        <v>15442</v>
      </c>
      <c r="F8037" s="1" t="str">
        <f>IFERROR(__xludf.DUMMYFUNCTION("GOOGLETRANSLATE(C8037,""fr"",""en"")"),"#VALUE!")</f>
        <v>#VALUE!</v>
      </c>
    </row>
    <row r="8038" ht="15.75" customHeight="1">
      <c r="A8038" s="1" t="s">
        <v>17152</v>
      </c>
      <c r="B8038" s="1" t="s">
        <v>17623</v>
      </c>
      <c r="C8038" s="1" t="s">
        <v>17624</v>
      </c>
      <c r="D8038" s="1" t="s">
        <v>17506</v>
      </c>
      <c r="E8038" s="1" t="s">
        <v>15442</v>
      </c>
      <c r="F8038" s="1" t="str">
        <f>IFERROR(__xludf.DUMMYFUNCTION("GOOGLETRANSLATE(C8038,""fr"",""en"")"),"#VALUE!")</f>
        <v>#VALUE!</v>
      </c>
    </row>
    <row r="8039" ht="15.75" customHeight="1">
      <c r="A8039" s="1" t="s">
        <v>17625</v>
      </c>
      <c r="B8039" s="1" t="s">
        <v>17626</v>
      </c>
      <c r="C8039" s="1" t="s">
        <v>17627</v>
      </c>
      <c r="D8039" s="1" t="s">
        <v>17506</v>
      </c>
      <c r="E8039" s="1" t="s">
        <v>15442</v>
      </c>
      <c r="F8039" s="1" t="str">
        <f>IFERROR(__xludf.DUMMYFUNCTION("GOOGLETRANSLATE(C8039,""fr"",""en"")"),"Very bad to flee this insurer especially for repatriation seeks the little beast does not try to know the health of the customer does not want to know anything
")</f>
        <v>Very bad to flee this insurer especially for repatriation seeks the little beast does not try to know the health of the customer does not want to know anything
</v>
      </c>
    </row>
    <row r="8040" ht="15.75" customHeight="1">
      <c r="A8040" s="1" t="s">
        <v>11587</v>
      </c>
      <c r="B8040" s="1" t="s">
        <v>17628</v>
      </c>
      <c r="C8040" s="1" t="s">
        <v>17629</v>
      </c>
      <c r="D8040" s="1" t="s">
        <v>17506</v>
      </c>
      <c r="E8040" s="1" t="s">
        <v>15442</v>
      </c>
      <c r="F8040" s="1" t="str">
        <f>IFERROR(__xludf.DUMMYFUNCTION("GOOGLETRANSLATE(C8040,""fr"",""en"")"),"#VALUE!")</f>
        <v>#VALUE!</v>
      </c>
    </row>
    <row r="8041" ht="15.75" customHeight="1">
      <c r="A8041" s="1" t="s">
        <v>15138</v>
      </c>
      <c r="B8041" s="1" t="s">
        <v>17630</v>
      </c>
      <c r="C8041" s="1" t="s">
        <v>17631</v>
      </c>
      <c r="D8041" s="1" t="s">
        <v>17506</v>
      </c>
      <c r="E8041" s="1" t="s">
        <v>15442</v>
      </c>
      <c r="F8041" s="1" t="str">
        <f>IFERROR(__xludf.DUMMYFUNCTION("GOOGLETRANSLATE(C8041,""fr"",""en"")"),"#VALUE!")</f>
        <v>#VALUE!</v>
      </c>
    </row>
    <row r="8042" ht="15.75" customHeight="1">
      <c r="A8042" s="1" t="s">
        <v>15984</v>
      </c>
      <c r="B8042" s="1" t="s">
        <v>17632</v>
      </c>
      <c r="C8042" s="1" t="s">
        <v>17633</v>
      </c>
      <c r="D8042" s="1" t="s">
        <v>17506</v>
      </c>
      <c r="E8042" s="1" t="s">
        <v>15442</v>
      </c>
      <c r="F8042" s="1" t="str">
        <f>IFERROR(__xludf.DUMMYFUNCTION("GOOGLETRANSLATE(C8042,""fr"",""en"")"),"#VALUE!")</f>
        <v>#VALUE!</v>
      </c>
    </row>
    <row r="8043" ht="15.75" customHeight="1">
      <c r="A8043" s="1" t="s">
        <v>17258</v>
      </c>
      <c r="B8043" s="1" t="s">
        <v>17634</v>
      </c>
      <c r="C8043" s="1" t="s">
        <v>17635</v>
      </c>
      <c r="D8043" s="1" t="s">
        <v>17506</v>
      </c>
      <c r="E8043" s="1" t="s">
        <v>15442</v>
      </c>
      <c r="F8043" s="1" t="str">
        <f>IFERROR(__xludf.DUMMYFUNCTION("GOOGLETRANSLATE(C8043,""fr"",""en"")"),"#VALUE!")</f>
        <v>#VALUE!</v>
      </c>
    </row>
    <row r="8044" ht="15.75" customHeight="1">
      <c r="A8044" s="1" t="s">
        <v>13109</v>
      </c>
      <c r="B8044" s="1" t="s">
        <v>17636</v>
      </c>
      <c r="C8044" s="1" t="s">
        <v>17637</v>
      </c>
      <c r="D8044" s="1" t="s">
        <v>17506</v>
      </c>
      <c r="E8044" s="1" t="s">
        <v>15442</v>
      </c>
      <c r="F8044" s="1" t="str">
        <f>IFERROR(__xludf.DUMMYFUNCTION("GOOGLETRANSLATE(C8044,""fr"",""en"")"),"#VALUE!")</f>
        <v>#VALUE!</v>
      </c>
    </row>
    <row r="8045" ht="15.75" customHeight="1">
      <c r="A8045" s="1" t="s">
        <v>10701</v>
      </c>
      <c r="B8045" s="1" t="s">
        <v>17638</v>
      </c>
      <c r="C8045" s="1" t="s">
        <v>17639</v>
      </c>
      <c r="D8045" s="1" t="s">
        <v>17506</v>
      </c>
      <c r="E8045" s="1" t="s">
        <v>15442</v>
      </c>
      <c r="F8045" s="1" t="str">
        <f>IFERROR(__xludf.DUMMYFUNCTION("GOOGLETRANSLATE(C8045,""fr"",""en"")"),"#VALUE!")</f>
        <v>#VALUE!</v>
      </c>
    </row>
    <row r="8046" ht="15.75" customHeight="1">
      <c r="A8046" s="1" t="s">
        <v>10322</v>
      </c>
      <c r="B8046" s="1" t="s">
        <v>17640</v>
      </c>
      <c r="C8046" s="1" t="s">
        <v>17641</v>
      </c>
      <c r="D8046" s="1" t="s">
        <v>17506</v>
      </c>
      <c r="E8046" s="1" t="s">
        <v>15442</v>
      </c>
      <c r="F8046" s="1" t="str">
        <f>IFERROR(__xludf.DUMMYFUNCTION("GOOGLETRANSLATE(C8046,""fr"",""en"")"),"#VALUE!")</f>
        <v>#VALUE!</v>
      </c>
    </row>
    <row r="8047" ht="15.75" customHeight="1">
      <c r="A8047" s="1" t="s">
        <v>17642</v>
      </c>
      <c r="B8047" s="1" t="s">
        <v>17643</v>
      </c>
      <c r="C8047" s="1" t="s">
        <v>17644</v>
      </c>
      <c r="D8047" s="1" t="s">
        <v>17506</v>
      </c>
      <c r="E8047" s="1" t="s">
        <v>15442</v>
      </c>
      <c r="F8047" s="1" t="str">
        <f>IFERROR(__xludf.DUMMYFUNCTION("GOOGLETRANSLATE(C8047,""fr"",""en"")"),"#VALUE!")</f>
        <v>#VALUE!</v>
      </c>
    </row>
    <row r="8048" ht="15.75" customHeight="1">
      <c r="A8048" s="1" t="s">
        <v>14147</v>
      </c>
      <c r="B8048" s="1" t="s">
        <v>17645</v>
      </c>
      <c r="C8048" s="1" t="s">
        <v>17646</v>
      </c>
      <c r="D8048" s="1" t="s">
        <v>17506</v>
      </c>
      <c r="E8048" s="1" t="s">
        <v>15442</v>
      </c>
      <c r="F8048" s="1" t="str">
        <f>IFERROR(__xludf.DUMMYFUNCTION("GOOGLETRANSLATE(C8048,""fr"",""en"")"),"#VALUE!")</f>
        <v>#VALUE!</v>
      </c>
    </row>
    <row r="8049" ht="15.75" customHeight="1">
      <c r="A8049" s="1" t="s">
        <v>16573</v>
      </c>
      <c r="B8049" s="1" t="s">
        <v>17647</v>
      </c>
      <c r="C8049" s="1" t="s">
        <v>17648</v>
      </c>
      <c r="D8049" s="1" t="s">
        <v>17506</v>
      </c>
      <c r="E8049" s="1" t="s">
        <v>15442</v>
      </c>
      <c r="F8049" s="1" t="str">
        <f>IFERROR(__xludf.DUMMYFUNCTION("GOOGLETRANSLATE(C8049,""fr"",""en"")"),"#VALUE!")</f>
        <v>#VALUE!</v>
      </c>
    </row>
    <row r="8050" ht="15.75" customHeight="1">
      <c r="A8050" s="1" t="s">
        <v>17649</v>
      </c>
      <c r="B8050" s="1" t="s">
        <v>17650</v>
      </c>
      <c r="C8050" s="1" t="s">
        <v>17651</v>
      </c>
      <c r="D8050" s="1" t="s">
        <v>17506</v>
      </c>
      <c r="E8050" s="1" t="s">
        <v>15442</v>
      </c>
      <c r="F8050" s="1" t="str">
        <f>IFERROR(__xludf.DUMMYFUNCTION("GOOGLETRANSLATE(C8050,""fr"",""en"")"),"#VALUE!")</f>
        <v>#VALUE!</v>
      </c>
    </row>
    <row r="8051" ht="15.75" customHeight="1">
      <c r="A8051" s="1" t="s">
        <v>9351</v>
      </c>
      <c r="B8051" s="1" t="s">
        <v>17652</v>
      </c>
      <c r="C8051" s="1" t="s">
        <v>17653</v>
      </c>
      <c r="D8051" s="1" t="s">
        <v>17506</v>
      </c>
      <c r="E8051" s="1" t="s">
        <v>15442</v>
      </c>
      <c r="F8051" s="1" t="str">
        <f>IFERROR(__xludf.DUMMYFUNCTION("GOOGLETRANSLATE(C8051,""fr"",""en"")"),"#VALUE!")</f>
        <v>#VALUE!</v>
      </c>
    </row>
    <row r="8052" ht="15.75" customHeight="1">
      <c r="A8052" s="1" t="s">
        <v>4052</v>
      </c>
      <c r="B8052" s="1" t="s">
        <v>17654</v>
      </c>
      <c r="C8052" s="1" t="s">
        <v>17655</v>
      </c>
      <c r="D8052" s="1" t="s">
        <v>17506</v>
      </c>
      <c r="E8052" s="1" t="s">
        <v>15442</v>
      </c>
      <c r="F8052" s="1" t="str">
        <f>IFERROR(__xludf.DUMMYFUNCTION("GOOGLETRANSLATE(C8052,""fr"",""en"")"),"#VALUE!")</f>
        <v>#VALUE!</v>
      </c>
    </row>
    <row r="8053" ht="15.75" customHeight="1">
      <c r="A8053" s="1" t="s">
        <v>15151</v>
      </c>
      <c r="B8053" s="1" t="s">
        <v>17656</v>
      </c>
      <c r="C8053" s="1" t="s">
        <v>17657</v>
      </c>
      <c r="D8053" s="1" t="s">
        <v>17506</v>
      </c>
      <c r="E8053" s="1" t="s">
        <v>15442</v>
      </c>
      <c r="F8053" s="1" t="str">
        <f>IFERROR(__xludf.DUMMYFUNCTION("GOOGLETRANSLATE(C8053,""fr"",""en"")"),"#VALUE!")</f>
        <v>#VALUE!</v>
      </c>
    </row>
    <row r="8054" ht="15.75" customHeight="1">
      <c r="A8054" s="1" t="s">
        <v>17658</v>
      </c>
      <c r="B8054" s="1" t="s">
        <v>17659</v>
      </c>
      <c r="C8054" s="1" t="s">
        <v>17660</v>
      </c>
      <c r="D8054" s="1" t="s">
        <v>17506</v>
      </c>
      <c r="E8054" s="1" t="s">
        <v>15442</v>
      </c>
      <c r="F8054" s="1" t="str">
        <f>IFERROR(__xludf.DUMMYFUNCTION("GOOGLETRANSLATE(C8054,""fr"",""en"")"),"#VALUE!")</f>
        <v>#VALUE!</v>
      </c>
    </row>
    <row r="8055" ht="15.75" customHeight="1">
      <c r="A8055" s="1" t="s">
        <v>9421</v>
      </c>
      <c r="B8055" s="1" t="s">
        <v>17661</v>
      </c>
      <c r="C8055" s="1" t="s">
        <v>17662</v>
      </c>
      <c r="D8055" s="1" t="s">
        <v>17506</v>
      </c>
      <c r="E8055" s="1" t="s">
        <v>15442</v>
      </c>
      <c r="F8055" s="1" t="str">
        <f>IFERROR(__xludf.DUMMYFUNCTION("GOOGLETRANSLATE(C8055,""fr"",""en"")"),"#VALUE!")</f>
        <v>#VALUE!</v>
      </c>
    </row>
    <row r="8056" ht="15.75" customHeight="1">
      <c r="A8056" s="1" t="s">
        <v>4082</v>
      </c>
      <c r="B8056" s="1" t="s">
        <v>17663</v>
      </c>
      <c r="C8056" s="1" t="s">
        <v>17664</v>
      </c>
      <c r="D8056" s="1" t="s">
        <v>17506</v>
      </c>
      <c r="E8056" s="1" t="s">
        <v>15442</v>
      </c>
      <c r="F8056" s="1" t="str">
        <f>IFERROR(__xludf.DUMMYFUNCTION("GOOGLETRANSLATE(C8056,""fr"",""en"")"),"#VALUE!")</f>
        <v>#VALUE!</v>
      </c>
    </row>
    <row r="8057" ht="15.75" customHeight="1">
      <c r="A8057" s="1" t="s">
        <v>17665</v>
      </c>
      <c r="B8057" s="1" t="s">
        <v>17666</v>
      </c>
      <c r="C8057" s="1" t="s">
        <v>17667</v>
      </c>
      <c r="D8057" s="1" t="s">
        <v>17506</v>
      </c>
      <c r="E8057" s="1" t="s">
        <v>15442</v>
      </c>
      <c r="F8057" s="1" t="str">
        <f>IFERROR(__xludf.DUMMYFUNCTION("GOOGLETRANSLATE(C8057,""fr"",""en"")"),"#VALUE!")</f>
        <v>#VALUE!</v>
      </c>
    </row>
    <row r="8058" ht="15.75" customHeight="1">
      <c r="A8058" s="1" t="s">
        <v>15192</v>
      </c>
      <c r="B8058" s="1" t="s">
        <v>17668</v>
      </c>
      <c r="C8058" s="1" t="s">
        <v>17669</v>
      </c>
      <c r="D8058" s="1" t="s">
        <v>17506</v>
      </c>
      <c r="E8058" s="1" t="s">
        <v>15442</v>
      </c>
      <c r="F8058" s="1" t="str">
        <f>IFERROR(__xludf.DUMMYFUNCTION("GOOGLETRANSLATE(C8058,""fr"",""en"")"),"#VALUE!")</f>
        <v>#VALUE!</v>
      </c>
    </row>
    <row r="8059" ht="15.75" customHeight="1">
      <c r="A8059" s="1" t="s">
        <v>9520</v>
      </c>
      <c r="B8059" s="1" t="s">
        <v>17670</v>
      </c>
      <c r="C8059" s="1" t="s">
        <v>17671</v>
      </c>
      <c r="D8059" s="1" t="s">
        <v>17506</v>
      </c>
      <c r="E8059" s="1" t="s">
        <v>15442</v>
      </c>
      <c r="F8059" s="1" t="str">
        <f>IFERROR(__xludf.DUMMYFUNCTION("GOOGLETRANSLATE(C8059,""fr"",""en"")"),"#VALUE!")</f>
        <v>#VALUE!</v>
      </c>
    </row>
    <row r="8060" ht="15.75" customHeight="1">
      <c r="A8060" s="1" t="s">
        <v>12034</v>
      </c>
      <c r="B8060" s="1" t="s">
        <v>17672</v>
      </c>
      <c r="C8060" s="1" t="s">
        <v>17673</v>
      </c>
      <c r="D8060" s="1" t="s">
        <v>17506</v>
      </c>
      <c r="E8060" s="1" t="s">
        <v>15442</v>
      </c>
      <c r="F8060" s="1" t="str">
        <f>IFERROR(__xludf.DUMMYFUNCTION("GOOGLETRANSLATE(C8060,""fr"",""en"")"),"#VALUE!")</f>
        <v>#VALUE!</v>
      </c>
    </row>
    <row r="8061" ht="15.75" customHeight="1">
      <c r="A8061" s="1" t="s">
        <v>11726</v>
      </c>
      <c r="B8061" s="1" t="s">
        <v>17674</v>
      </c>
      <c r="C8061" s="1" t="s">
        <v>17675</v>
      </c>
      <c r="D8061" s="1" t="s">
        <v>17506</v>
      </c>
      <c r="E8061" s="1" t="s">
        <v>15442</v>
      </c>
      <c r="F8061" s="1" t="str">
        <f>IFERROR(__xludf.DUMMYFUNCTION("GOOGLETRANSLATE(C8061,""fr"",""en"")"),"#VALUE!")</f>
        <v>#VALUE!</v>
      </c>
    </row>
    <row r="8062" ht="15.75" customHeight="1">
      <c r="A8062" s="1" t="s">
        <v>12843</v>
      </c>
      <c r="B8062" s="1" t="s">
        <v>17676</v>
      </c>
      <c r="C8062" s="1" t="s">
        <v>17677</v>
      </c>
      <c r="D8062" s="1" t="s">
        <v>17506</v>
      </c>
      <c r="E8062" s="1" t="s">
        <v>15442</v>
      </c>
      <c r="F8062" s="1" t="str">
        <f>IFERROR(__xludf.DUMMYFUNCTION("GOOGLETRANSLATE(C8062,""fr"",""en"")"),"Adherting for 4 years now, this is the first time that I have to use my optical warranty which should be at € 300, guarantee acquired maximum reached from the 3rd year and it is without any other condition. This is what is written black on white in my con"&amp;"tract. Unfortunately in reality; It is not at all that. I am told that the amount reimbursed depends on the correction of views; Which is obviously written anywhere in my contract. We managed to have someone from customer service but we don't stop walking"&amp;" from left to right. And the version of the answers changes from one person to another. Some tell me that actually I am entitled to the € 300 that I had been promised but it is not the right service and others that I am not entitled to it but that they ar"&amp;"e not in the possibility of Tell me clearly why it is not mentioned in my contract. Very disappointed with this lack of professionalism")</f>
        <v>Adherting for 4 years now, this is the first time that I have to use my optical warranty which should be at € 300, guarantee acquired maximum reached from the 3rd year and it is without any other condition. This is what is written black on white in my contract. Unfortunately in reality; It is not at all that. I am told that the amount reimbursed depends on the correction of views; Which is obviously written anywhere in my contract. We managed to have someone from customer service but we don't stop walking from left to right. And the version of the answers changes from one person to another. Some tell me that actually I am entitled to the € 300 that I had been promised but it is not the right service and others that I am not entitled to it but that they are not in the possibility of Tell me clearly why it is not mentioned in my contract. Very disappointed with this lack of professionalism</v>
      </c>
    </row>
    <row r="8063" ht="15.75" customHeight="1">
      <c r="A8063" s="1" t="s">
        <v>9565</v>
      </c>
      <c r="B8063" s="1" t="s">
        <v>17678</v>
      </c>
      <c r="C8063" s="1" t="s">
        <v>17679</v>
      </c>
      <c r="D8063" s="1" t="s">
        <v>17506</v>
      </c>
      <c r="E8063" s="1" t="s">
        <v>15442</v>
      </c>
      <c r="F8063" s="1" t="str">
        <f>IFERROR(__xludf.DUMMYFUNCTION("GOOGLETRANSLATE(C8063,""fr"",""en"")"),"#VALUE!")</f>
        <v>#VALUE!</v>
      </c>
    </row>
    <row r="8064" ht="15.75" customHeight="1">
      <c r="A8064" s="1" t="s">
        <v>17680</v>
      </c>
      <c r="B8064" s="1" t="s">
        <v>17681</v>
      </c>
      <c r="C8064" s="1" t="s">
        <v>17682</v>
      </c>
      <c r="D8064" s="1" t="s">
        <v>17506</v>
      </c>
      <c r="E8064" s="1" t="s">
        <v>15442</v>
      </c>
      <c r="F8064" s="1" t="str">
        <f>IFERROR(__xludf.DUMMYFUNCTION("GOOGLETRANSLATE(C8064,""fr"",""en"")"),"#VALUE!")</f>
        <v>#VALUE!</v>
      </c>
    </row>
    <row r="8065" ht="15.75" customHeight="1">
      <c r="A8065" s="1" t="s">
        <v>17683</v>
      </c>
      <c r="B8065" s="1" t="s">
        <v>17684</v>
      </c>
      <c r="C8065" s="1" t="s">
        <v>17685</v>
      </c>
      <c r="D8065" s="1" t="s">
        <v>17686</v>
      </c>
      <c r="E8065" s="1" t="s">
        <v>15442</v>
      </c>
      <c r="F8065" s="1" t="str">
        <f>IFERROR(__xludf.DUMMYFUNCTION("GOOGLETRANSLATE(C8065,""fr"",""en"")"),"#VALUE!")</f>
        <v>#VALUE!</v>
      </c>
    </row>
    <row r="8066" ht="15.75" customHeight="1">
      <c r="A8066" s="1" t="s">
        <v>372</v>
      </c>
      <c r="B8066" s="1" t="s">
        <v>17687</v>
      </c>
      <c r="C8066" s="1" t="s">
        <v>17688</v>
      </c>
      <c r="D8066" s="1" t="s">
        <v>17686</v>
      </c>
      <c r="E8066" s="1" t="s">
        <v>15442</v>
      </c>
      <c r="F8066" s="1" t="str">
        <f>IFERROR(__xludf.DUMMYFUNCTION("GOOGLETRANSLATE(C8066,""fr"",""en"")"),"#VALUE!")</f>
        <v>#VALUE!</v>
      </c>
    </row>
    <row r="8067" ht="15.75" customHeight="1">
      <c r="A8067" s="1" t="s">
        <v>540</v>
      </c>
      <c r="B8067" s="1" t="s">
        <v>17689</v>
      </c>
      <c r="C8067" s="1" t="s">
        <v>17690</v>
      </c>
      <c r="D8067" s="1" t="s">
        <v>17686</v>
      </c>
      <c r="E8067" s="1" t="s">
        <v>15442</v>
      </c>
      <c r="F8067" s="1" t="str">
        <f>IFERROR(__xludf.DUMMYFUNCTION("GOOGLETRANSLATE(C8067,""fr"",""en"")"),"#VALUE!")</f>
        <v>#VALUE!</v>
      </c>
    </row>
    <row r="8068" ht="15.75" customHeight="1">
      <c r="A8068" s="1" t="s">
        <v>17691</v>
      </c>
      <c r="B8068" s="1" t="s">
        <v>17692</v>
      </c>
      <c r="C8068" s="1" t="s">
        <v>17693</v>
      </c>
      <c r="D8068" s="1" t="s">
        <v>17686</v>
      </c>
      <c r="E8068" s="1" t="s">
        <v>15442</v>
      </c>
      <c r="F8068" s="1" t="str">
        <f>IFERROR(__xludf.DUMMYFUNCTION("GOOGLETRANSLATE(C8068,""fr"",""en"")"),"#VALUE!")</f>
        <v>#VALUE!</v>
      </c>
    </row>
    <row r="8069" ht="15.75" customHeight="1">
      <c r="A8069" s="1" t="s">
        <v>961</v>
      </c>
      <c r="B8069" s="1" t="s">
        <v>17694</v>
      </c>
      <c r="C8069" s="1" t="s">
        <v>17695</v>
      </c>
      <c r="D8069" s="1" t="s">
        <v>17686</v>
      </c>
      <c r="E8069" s="1" t="s">
        <v>15442</v>
      </c>
      <c r="F8069" s="1" t="str">
        <f>IFERROR(__xludf.DUMMYFUNCTION("GOOGLETRANSLATE(C8069,""fr"",""en"")"),"#VALUE!")</f>
        <v>#VALUE!</v>
      </c>
    </row>
    <row r="8070" ht="15.75" customHeight="1">
      <c r="A8070" s="1" t="s">
        <v>1006</v>
      </c>
      <c r="B8070" s="1" t="s">
        <v>17696</v>
      </c>
      <c r="C8070" s="1" t="s">
        <v>17697</v>
      </c>
      <c r="D8070" s="1" t="s">
        <v>17686</v>
      </c>
      <c r="E8070" s="1" t="s">
        <v>15442</v>
      </c>
      <c r="F8070" s="1" t="str">
        <f>IFERROR(__xludf.DUMMYFUNCTION("GOOGLETRANSLATE(C8070,""fr"",""en"")"),"#VALUE!")</f>
        <v>#VALUE!</v>
      </c>
    </row>
    <row r="8071" ht="15.75" customHeight="1">
      <c r="A8071" s="1" t="s">
        <v>1361</v>
      </c>
      <c r="B8071" s="1" t="s">
        <v>17698</v>
      </c>
      <c r="C8071" s="1" t="s">
        <v>17699</v>
      </c>
      <c r="D8071" s="1" t="s">
        <v>17686</v>
      </c>
      <c r="E8071" s="1" t="s">
        <v>15442</v>
      </c>
      <c r="F8071" s="1" t="str">
        <f>IFERROR(__xludf.DUMMYFUNCTION("GOOGLETRANSLATE(C8071,""fr"",""en"")"),"#VALUE!")</f>
        <v>#VALUE!</v>
      </c>
    </row>
    <row r="8072" ht="15.75" customHeight="1">
      <c r="A8072" s="1" t="s">
        <v>1386</v>
      </c>
      <c r="B8072" s="1" t="s">
        <v>17700</v>
      </c>
      <c r="C8072" s="1" t="s">
        <v>17701</v>
      </c>
      <c r="D8072" s="1" t="s">
        <v>17686</v>
      </c>
      <c r="E8072" s="1" t="s">
        <v>15442</v>
      </c>
      <c r="F8072" s="1" t="str">
        <f>IFERROR(__xludf.DUMMYFUNCTION("GOOGLETRANSLATE(C8072,""fr"",""en"")"),"#VALUE!")</f>
        <v>#VALUE!</v>
      </c>
    </row>
    <row r="8073" ht="15.75" customHeight="1">
      <c r="A8073" s="1" t="s">
        <v>1403</v>
      </c>
      <c r="B8073" s="1" t="s">
        <v>17702</v>
      </c>
      <c r="C8073" s="1" t="s">
        <v>17703</v>
      </c>
      <c r="D8073" s="1" t="s">
        <v>17686</v>
      </c>
      <c r="E8073" s="1" t="s">
        <v>15442</v>
      </c>
      <c r="F8073" s="1" t="str">
        <f>IFERROR(__xludf.DUMMYFUNCTION("GOOGLETRANSLATE(C8073,""fr"",""en"")"),"#VALUE!")</f>
        <v>#VALUE!</v>
      </c>
    </row>
    <row r="8074" ht="15.75" customHeight="1">
      <c r="A8074" s="1" t="s">
        <v>1434</v>
      </c>
      <c r="B8074" s="1" t="s">
        <v>17704</v>
      </c>
      <c r="C8074" s="1" t="s">
        <v>17705</v>
      </c>
      <c r="D8074" s="1" t="s">
        <v>17686</v>
      </c>
      <c r="E8074" s="1" t="s">
        <v>15442</v>
      </c>
      <c r="F8074" s="1" t="str">
        <f>IFERROR(__xludf.DUMMYFUNCTION("GOOGLETRANSLATE(C8074,""fr"",""en"")"),"#VALUE!")</f>
        <v>#VALUE!</v>
      </c>
    </row>
    <row r="8075" ht="15.75" customHeight="1">
      <c r="A8075" s="1" t="s">
        <v>1481</v>
      </c>
      <c r="B8075" s="1" t="s">
        <v>17706</v>
      </c>
      <c r="C8075" s="1" t="s">
        <v>17707</v>
      </c>
      <c r="D8075" s="1" t="s">
        <v>17686</v>
      </c>
      <c r="E8075" s="1" t="s">
        <v>15442</v>
      </c>
      <c r="F8075" s="1" t="str">
        <f>IFERROR(__xludf.DUMMYFUNCTION("GOOGLETRANSLATE(C8075,""fr"",""en"")"),"#VALUE!")</f>
        <v>#VALUE!</v>
      </c>
    </row>
    <row r="8076" ht="15.75" customHeight="1">
      <c r="A8076" s="1" t="s">
        <v>1531</v>
      </c>
      <c r="B8076" s="1" t="s">
        <v>17708</v>
      </c>
      <c r="C8076" s="1" t="s">
        <v>17709</v>
      </c>
      <c r="D8076" s="1" t="s">
        <v>17686</v>
      </c>
      <c r="E8076" s="1" t="s">
        <v>15442</v>
      </c>
      <c r="F8076" s="1" t="str">
        <f>IFERROR(__xludf.DUMMYFUNCTION("GOOGLETRANSLATE(C8076,""fr"",""en"")"),"#VALUE!")</f>
        <v>#VALUE!</v>
      </c>
    </row>
    <row r="8077" ht="15.75" customHeight="1">
      <c r="A8077" s="1" t="s">
        <v>1577</v>
      </c>
      <c r="B8077" s="1" t="s">
        <v>17710</v>
      </c>
      <c r="C8077" s="1" t="s">
        <v>17711</v>
      </c>
      <c r="D8077" s="1" t="s">
        <v>17686</v>
      </c>
      <c r="E8077" s="1" t="s">
        <v>15442</v>
      </c>
      <c r="F8077" s="1" t="str">
        <f>IFERROR(__xludf.DUMMYFUNCTION("GOOGLETRANSLATE(C8077,""fr"",""en"")"),"#VALUE!")</f>
        <v>#VALUE!</v>
      </c>
    </row>
    <row r="8078" ht="15.75" customHeight="1">
      <c r="A8078" s="1" t="s">
        <v>1597</v>
      </c>
      <c r="B8078" s="1" t="s">
        <v>17712</v>
      </c>
      <c r="C8078" s="1" t="s">
        <v>17713</v>
      </c>
      <c r="D8078" s="1" t="s">
        <v>17686</v>
      </c>
      <c r="E8078" s="1" t="s">
        <v>15442</v>
      </c>
      <c r="F8078" s="1" t="str">
        <f>IFERROR(__xludf.DUMMYFUNCTION("GOOGLETRANSLATE(C8078,""fr"",""en"")"),"#VALUE!")</f>
        <v>#VALUE!</v>
      </c>
    </row>
    <row r="8079" ht="15.75" customHeight="1">
      <c r="A8079" s="1" t="s">
        <v>1717</v>
      </c>
      <c r="B8079" s="1" t="s">
        <v>17714</v>
      </c>
      <c r="C8079" s="1" t="s">
        <v>17715</v>
      </c>
      <c r="D8079" s="1" t="s">
        <v>17686</v>
      </c>
      <c r="E8079" s="1" t="s">
        <v>15442</v>
      </c>
      <c r="F8079" s="1" t="str">
        <f>IFERROR(__xludf.DUMMYFUNCTION("GOOGLETRANSLATE(C8079,""fr"",""en"")"),"#VALUE!")</f>
        <v>#VALUE!</v>
      </c>
    </row>
    <row r="8080" ht="15.75" customHeight="1">
      <c r="A8080" s="1" t="s">
        <v>1750</v>
      </c>
      <c r="B8080" s="1" t="s">
        <v>17716</v>
      </c>
      <c r="C8080" s="1" t="s">
        <v>17717</v>
      </c>
      <c r="D8080" s="1" t="s">
        <v>17686</v>
      </c>
      <c r="E8080" s="1" t="s">
        <v>15442</v>
      </c>
      <c r="F8080" s="1" t="str">
        <f>IFERROR(__xludf.DUMMYFUNCTION("GOOGLETRANSLATE(C8080,""fr"",""en"")"),"#VALUE!")</f>
        <v>#VALUE!</v>
      </c>
    </row>
    <row r="8081" ht="15.75" customHeight="1">
      <c r="A8081" s="1" t="s">
        <v>1765</v>
      </c>
      <c r="B8081" s="1" t="s">
        <v>17718</v>
      </c>
      <c r="C8081" s="1" t="s">
        <v>17719</v>
      </c>
      <c r="D8081" s="1" t="s">
        <v>17686</v>
      </c>
      <c r="E8081" s="1" t="s">
        <v>15442</v>
      </c>
      <c r="F8081" s="1" t="str">
        <f>IFERROR(__xludf.DUMMYFUNCTION("GOOGLETRANSLATE(C8081,""fr"",""en"")"),"#VALUE!")</f>
        <v>#VALUE!</v>
      </c>
    </row>
    <row r="8082" ht="15.75" customHeight="1">
      <c r="A8082" s="1" t="s">
        <v>1872</v>
      </c>
      <c r="B8082" s="1" t="s">
        <v>17720</v>
      </c>
      <c r="C8082" s="1" t="s">
        <v>17721</v>
      </c>
      <c r="D8082" s="1" t="s">
        <v>17686</v>
      </c>
      <c r="E8082" s="1" t="s">
        <v>15442</v>
      </c>
      <c r="F8082" s="1" t="str">
        <f>IFERROR(__xludf.DUMMYFUNCTION("GOOGLETRANSLATE(C8082,""fr"",""en"")"),"#VALUE!")</f>
        <v>#VALUE!</v>
      </c>
    </row>
    <row r="8083" ht="15.75" customHeight="1">
      <c r="A8083" s="1" t="s">
        <v>1898</v>
      </c>
      <c r="B8083" s="1" t="s">
        <v>17722</v>
      </c>
      <c r="C8083" s="1" t="s">
        <v>17723</v>
      </c>
      <c r="D8083" s="1" t="s">
        <v>17686</v>
      </c>
      <c r="E8083" s="1" t="s">
        <v>15442</v>
      </c>
      <c r="F8083" s="1" t="str">
        <f>IFERROR(__xludf.DUMMYFUNCTION("GOOGLETRANSLATE(C8083,""fr"",""en"")"),"#VALUE!")</f>
        <v>#VALUE!</v>
      </c>
    </row>
    <row r="8084" ht="15.75" customHeight="1">
      <c r="A8084" s="1" t="s">
        <v>1999</v>
      </c>
      <c r="B8084" s="1" t="s">
        <v>17724</v>
      </c>
      <c r="C8084" s="1" t="s">
        <v>17725</v>
      </c>
      <c r="D8084" s="1" t="s">
        <v>17686</v>
      </c>
      <c r="E8084" s="1" t="s">
        <v>15442</v>
      </c>
      <c r="F8084" s="1" t="str">
        <f>IFERROR(__xludf.DUMMYFUNCTION("GOOGLETRANSLATE(C8084,""fr"",""en"")"),"#VALUE!")</f>
        <v>#VALUE!</v>
      </c>
    </row>
    <row r="8085" ht="15.75" customHeight="1">
      <c r="A8085" s="1" t="s">
        <v>2058</v>
      </c>
      <c r="B8085" s="1" t="s">
        <v>17726</v>
      </c>
      <c r="C8085" s="1" t="s">
        <v>17727</v>
      </c>
      <c r="D8085" s="1" t="s">
        <v>17686</v>
      </c>
      <c r="E8085" s="1" t="s">
        <v>15442</v>
      </c>
      <c r="F8085" s="1" t="str">
        <f>IFERROR(__xludf.DUMMYFUNCTION("GOOGLETRANSLATE(C8085,""fr"",""en"")"),"#VALUE!")</f>
        <v>#VALUE!</v>
      </c>
    </row>
    <row r="8086" ht="15.75" customHeight="1">
      <c r="A8086" s="1" t="s">
        <v>2086</v>
      </c>
      <c r="B8086" s="1" t="s">
        <v>17728</v>
      </c>
      <c r="C8086" s="1" t="s">
        <v>17729</v>
      </c>
      <c r="D8086" s="1" t="s">
        <v>17686</v>
      </c>
      <c r="E8086" s="1" t="s">
        <v>15442</v>
      </c>
      <c r="F8086" s="1" t="str">
        <f>IFERROR(__xludf.DUMMYFUNCTION("GOOGLETRANSLATE(C8086,""fr"",""en"")"),"No contact, no compliance with the contract, a particularly aggressive interlocutor and reimbursement that never happens
I had great difficulty in obtaining a refund from my dental device from the bottom while I subscribed to a 100% refund
No answer for t"&amp;"he high device despite multiple reminders
No answer for other care
I am very disappointed with what had been announced to me when I subscribed")</f>
        <v>No contact, no compliance with the contract, a particularly aggressive interlocutor and reimbursement that never happens
I had great difficulty in obtaining a refund from my dental device from the bottom while I subscribed to a 100% refund
No answer for the high device despite multiple reminders
No answer for other care
I am very disappointed with what had been announced to me when I subscribed</v>
      </c>
    </row>
    <row r="8087" ht="15.75" customHeight="1">
      <c r="A8087" s="1" t="s">
        <v>2104</v>
      </c>
      <c r="B8087" s="1" t="s">
        <v>17730</v>
      </c>
      <c r="C8087" s="1" t="s">
        <v>17731</v>
      </c>
      <c r="D8087" s="1" t="s">
        <v>17686</v>
      </c>
      <c r="E8087" s="1" t="s">
        <v>15442</v>
      </c>
      <c r="F8087" s="1" t="str">
        <f>IFERROR(__xludf.DUMMYFUNCTION("GOOGLETRANSLATE(C8087,""fr"",""en"")"),"#VALUE!")</f>
        <v>#VALUE!</v>
      </c>
    </row>
    <row r="8088" ht="15.75" customHeight="1">
      <c r="A8088" s="1" t="s">
        <v>2104</v>
      </c>
      <c r="B8088" s="1" t="s">
        <v>17732</v>
      </c>
      <c r="C8088" s="1" t="s">
        <v>17733</v>
      </c>
      <c r="D8088" s="1" t="s">
        <v>17686</v>
      </c>
      <c r="E8088" s="1" t="s">
        <v>15442</v>
      </c>
      <c r="F8088" s="1" t="str">
        <f>IFERROR(__xludf.DUMMYFUNCTION("GOOGLETRANSLATE(C8088,""fr"",""en"")"),"#VALUE!")</f>
        <v>#VALUE!</v>
      </c>
    </row>
    <row r="8089" ht="15.75" customHeight="1">
      <c r="A8089" s="1" t="s">
        <v>2132</v>
      </c>
      <c r="B8089" s="1" t="s">
        <v>17734</v>
      </c>
      <c r="C8089" s="1" t="s">
        <v>17735</v>
      </c>
      <c r="D8089" s="1" t="s">
        <v>17686</v>
      </c>
      <c r="E8089" s="1" t="s">
        <v>15442</v>
      </c>
      <c r="F8089" s="1" t="str">
        <f>IFERROR(__xludf.DUMMYFUNCTION("GOOGLETRANSLATE(C8089,""fr"",""en"")"),"#VALUE!")</f>
        <v>#VALUE!</v>
      </c>
    </row>
    <row r="8090" ht="15.75" customHeight="1">
      <c r="A8090" s="1" t="s">
        <v>2132</v>
      </c>
      <c r="B8090" s="1" t="s">
        <v>17736</v>
      </c>
      <c r="C8090" s="1" t="s">
        <v>17737</v>
      </c>
      <c r="D8090" s="1" t="s">
        <v>17686</v>
      </c>
      <c r="E8090" s="1" t="s">
        <v>15442</v>
      </c>
      <c r="F8090" s="1" t="str">
        <f>IFERROR(__xludf.DUMMYFUNCTION("GOOGLETRANSLATE(C8090,""fr"",""en"")"),"#VALUE!")</f>
        <v>#VALUE!</v>
      </c>
    </row>
    <row r="8091" ht="15.75" customHeight="1">
      <c r="A8091" s="1" t="s">
        <v>2151</v>
      </c>
      <c r="B8091" s="1" t="s">
        <v>17738</v>
      </c>
      <c r="C8091" s="1" t="s">
        <v>17739</v>
      </c>
      <c r="D8091" s="1" t="s">
        <v>17686</v>
      </c>
      <c r="E8091" s="1" t="s">
        <v>15442</v>
      </c>
      <c r="F8091" s="1" t="str">
        <f>IFERROR(__xludf.DUMMYFUNCTION("GOOGLETRANSLATE(C8091,""fr"",""en"")"),"#VALUE!")</f>
        <v>#VALUE!</v>
      </c>
    </row>
    <row r="8092" ht="15.75" customHeight="1">
      <c r="A8092" s="1" t="s">
        <v>2203</v>
      </c>
      <c r="B8092" s="1" t="s">
        <v>17740</v>
      </c>
      <c r="C8092" s="1" t="s">
        <v>17741</v>
      </c>
      <c r="D8092" s="1" t="s">
        <v>17686</v>
      </c>
      <c r="E8092" s="1" t="s">
        <v>15442</v>
      </c>
      <c r="F8092" s="1" t="str">
        <f>IFERROR(__xludf.DUMMYFUNCTION("GOOGLETRANSLATE(C8092,""fr"",""en"")"),"#VALUE!")</f>
        <v>#VALUE!</v>
      </c>
    </row>
    <row r="8093" ht="15.75" customHeight="1">
      <c r="A8093" s="1" t="s">
        <v>2284</v>
      </c>
      <c r="B8093" s="1" t="s">
        <v>17742</v>
      </c>
      <c r="C8093" s="1" t="s">
        <v>17743</v>
      </c>
      <c r="D8093" s="1" t="s">
        <v>17686</v>
      </c>
      <c r="E8093" s="1" t="s">
        <v>15442</v>
      </c>
      <c r="F8093" s="1" t="str">
        <f>IFERROR(__xludf.DUMMYFUNCTION("GOOGLETRANSLATE(C8093,""fr"",""en"")"),"#VALUE!")</f>
        <v>#VALUE!</v>
      </c>
    </row>
    <row r="8094" ht="15.75" customHeight="1">
      <c r="A8094" s="1" t="s">
        <v>2347</v>
      </c>
      <c r="B8094" s="1" t="s">
        <v>17744</v>
      </c>
      <c r="C8094" s="1" t="s">
        <v>17745</v>
      </c>
      <c r="D8094" s="1" t="s">
        <v>17686</v>
      </c>
      <c r="E8094" s="1" t="s">
        <v>15442</v>
      </c>
      <c r="F8094" s="1" t="str">
        <f>IFERROR(__xludf.DUMMYFUNCTION("GOOGLETRANSLATE(C8094,""fr"",""en"")"),"#VALUE!")</f>
        <v>#VALUE!</v>
      </c>
    </row>
    <row r="8095" ht="15.75" customHeight="1">
      <c r="A8095" s="1" t="s">
        <v>2396</v>
      </c>
      <c r="B8095" s="1" t="s">
        <v>17746</v>
      </c>
      <c r="C8095" s="1" t="s">
        <v>17747</v>
      </c>
      <c r="D8095" s="1" t="s">
        <v>17686</v>
      </c>
      <c r="E8095" s="1" t="s">
        <v>15442</v>
      </c>
      <c r="F8095" s="1" t="str">
        <f>IFERROR(__xludf.DUMMYFUNCTION("GOOGLETRANSLATE(C8095,""fr"",""en"")"),"#VALUE!")</f>
        <v>#VALUE!</v>
      </c>
    </row>
    <row r="8096" ht="15.75" customHeight="1">
      <c r="A8096" s="1" t="s">
        <v>2417</v>
      </c>
      <c r="B8096" s="1" t="s">
        <v>17748</v>
      </c>
      <c r="C8096" s="1" t="s">
        <v>17749</v>
      </c>
      <c r="D8096" s="1" t="s">
        <v>17686</v>
      </c>
      <c r="E8096" s="1" t="s">
        <v>15442</v>
      </c>
      <c r="F8096" s="1" t="str">
        <f>IFERROR(__xludf.DUMMYFUNCTION("GOOGLETRANSLATE(C8096,""fr"",""en"")"),"#VALUE!")</f>
        <v>#VALUE!</v>
      </c>
    </row>
    <row r="8097" ht="15.75" customHeight="1">
      <c r="A8097" s="1" t="s">
        <v>2417</v>
      </c>
      <c r="B8097" s="1" t="s">
        <v>17750</v>
      </c>
      <c r="C8097" s="1" t="s">
        <v>17751</v>
      </c>
      <c r="D8097" s="1" t="s">
        <v>17686</v>
      </c>
      <c r="E8097" s="1" t="s">
        <v>15442</v>
      </c>
      <c r="F8097" s="1" t="str">
        <f>IFERROR(__xludf.DUMMYFUNCTION("GOOGLETRANSLATE(C8097,""fr"",""en"")"),"#VALUE!")</f>
        <v>#VALUE!</v>
      </c>
    </row>
    <row r="8098" ht="15.75" customHeight="1">
      <c r="A8098" s="1" t="s">
        <v>2417</v>
      </c>
      <c r="B8098" s="1" t="s">
        <v>17752</v>
      </c>
      <c r="C8098" s="1" t="s">
        <v>17753</v>
      </c>
      <c r="D8098" s="1" t="s">
        <v>17686</v>
      </c>
      <c r="E8098" s="1" t="s">
        <v>15442</v>
      </c>
      <c r="F8098" s="1" t="str">
        <f>IFERROR(__xludf.DUMMYFUNCTION("GOOGLETRANSLATE(C8098,""fr"",""en"")"),"#VALUE!")</f>
        <v>#VALUE!</v>
      </c>
    </row>
    <row r="8099" ht="15.75" customHeight="1">
      <c r="A8099" s="1" t="s">
        <v>2417</v>
      </c>
      <c r="B8099" s="1" t="s">
        <v>17754</v>
      </c>
      <c r="C8099" s="1" t="s">
        <v>17755</v>
      </c>
      <c r="D8099" s="1" t="s">
        <v>17686</v>
      </c>
      <c r="E8099" s="1" t="s">
        <v>15442</v>
      </c>
      <c r="F8099" s="1" t="str">
        <f>IFERROR(__xludf.DUMMYFUNCTION("GOOGLETRANSLATE(C8099,""fr"",""en"")"),"#VALUE!")</f>
        <v>#VALUE!</v>
      </c>
    </row>
    <row r="8100" ht="15.75" customHeight="1">
      <c r="A8100" s="1" t="s">
        <v>2430</v>
      </c>
      <c r="B8100" s="1" t="s">
        <v>17756</v>
      </c>
      <c r="C8100" s="1" t="s">
        <v>17757</v>
      </c>
      <c r="D8100" s="1" t="s">
        <v>17686</v>
      </c>
      <c r="E8100" s="1" t="s">
        <v>15442</v>
      </c>
      <c r="F8100" s="1" t="str">
        <f>IFERROR(__xludf.DUMMYFUNCTION("GOOGLETRANSLATE(C8100,""fr"",""en"")"),"#VALUE!")</f>
        <v>#VALUE!</v>
      </c>
    </row>
    <row r="8101" ht="15.75" customHeight="1">
      <c r="A8101" s="1" t="s">
        <v>2493</v>
      </c>
      <c r="B8101" s="1" t="s">
        <v>17758</v>
      </c>
      <c r="C8101" s="1" t="s">
        <v>17759</v>
      </c>
      <c r="D8101" s="1" t="s">
        <v>17686</v>
      </c>
      <c r="E8101" s="1" t="s">
        <v>15442</v>
      </c>
      <c r="F8101" s="1" t="str">
        <f>IFERROR(__xludf.DUMMYFUNCTION("GOOGLETRANSLATE(C8101,""fr"",""en"")"),"#VALUE!")</f>
        <v>#VALUE!</v>
      </c>
    </row>
    <row r="8102" ht="15.75" customHeight="1">
      <c r="A8102" s="1" t="s">
        <v>2545</v>
      </c>
      <c r="B8102" s="1" t="s">
        <v>17760</v>
      </c>
      <c r="C8102" s="1" t="s">
        <v>17761</v>
      </c>
      <c r="D8102" s="1" t="s">
        <v>17686</v>
      </c>
      <c r="E8102" s="1" t="s">
        <v>15442</v>
      </c>
      <c r="F8102" s="1" t="str">
        <f>IFERROR(__xludf.DUMMYFUNCTION("GOOGLETRANSLATE(C8102,""fr"",""en"")"),"#VALUE!")</f>
        <v>#VALUE!</v>
      </c>
    </row>
    <row r="8103" ht="15.75" customHeight="1">
      <c r="A8103" s="1" t="s">
        <v>2610</v>
      </c>
      <c r="B8103" s="1" t="s">
        <v>17762</v>
      </c>
      <c r="C8103" s="1" t="s">
        <v>17763</v>
      </c>
      <c r="D8103" s="1" t="s">
        <v>17686</v>
      </c>
      <c r="E8103" s="1" t="s">
        <v>15442</v>
      </c>
      <c r="F8103" s="1" t="str">
        <f>IFERROR(__xludf.DUMMYFUNCTION("GOOGLETRANSLATE(C8103,""fr"",""en"")"),"#VALUE!")</f>
        <v>#VALUE!</v>
      </c>
    </row>
    <row r="8104" ht="15.75" customHeight="1">
      <c r="A8104" s="1" t="s">
        <v>2635</v>
      </c>
      <c r="B8104" s="1" t="s">
        <v>17764</v>
      </c>
      <c r="C8104" s="1" t="s">
        <v>17765</v>
      </c>
      <c r="D8104" s="1" t="s">
        <v>17686</v>
      </c>
      <c r="E8104" s="1" t="s">
        <v>15442</v>
      </c>
      <c r="F8104" s="1" t="str">
        <f>IFERROR(__xludf.DUMMYFUNCTION("GOOGLETRANSLATE(C8104,""fr"",""en"")"),"#VALUE!")</f>
        <v>#VALUE!</v>
      </c>
    </row>
    <row r="8105" ht="15.75" customHeight="1">
      <c r="A8105" s="1" t="s">
        <v>2663</v>
      </c>
      <c r="B8105" s="1" t="s">
        <v>17766</v>
      </c>
      <c r="C8105" s="1" t="s">
        <v>17767</v>
      </c>
      <c r="D8105" s="1" t="s">
        <v>17686</v>
      </c>
      <c r="E8105" s="1" t="s">
        <v>15442</v>
      </c>
      <c r="F8105" s="1" t="str">
        <f>IFERROR(__xludf.DUMMYFUNCTION("GOOGLETRANSLATE(C8105,""fr"",""en"")"),"#VALUE!")</f>
        <v>#VALUE!</v>
      </c>
    </row>
    <row r="8106" ht="15.75" customHeight="1">
      <c r="A8106" s="1" t="s">
        <v>2734</v>
      </c>
      <c r="B8106" s="1" t="s">
        <v>17768</v>
      </c>
      <c r="C8106" s="1" t="s">
        <v>17769</v>
      </c>
      <c r="D8106" s="1" t="s">
        <v>17686</v>
      </c>
      <c r="E8106" s="1" t="s">
        <v>15442</v>
      </c>
      <c r="F8106" s="1" t="str">
        <f>IFERROR(__xludf.DUMMYFUNCTION("GOOGLETRANSLATE(C8106,""fr"",""en"")"),"#VALUE!")</f>
        <v>#VALUE!</v>
      </c>
    </row>
    <row r="8107" ht="15.75" customHeight="1">
      <c r="A8107" s="1" t="s">
        <v>2734</v>
      </c>
      <c r="B8107" s="1" t="s">
        <v>17770</v>
      </c>
      <c r="C8107" s="1" t="s">
        <v>17771</v>
      </c>
      <c r="D8107" s="1" t="s">
        <v>17686</v>
      </c>
      <c r="E8107" s="1" t="s">
        <v>15442</v>
      </c>
      <c r="F8107" s="1" t="str">
        <f>IFERROR(__xludf.DUMMYFUNCTION("GOOGLETRANSLATE(C8107,""fr"",""en"")"),"#VALUE!")</f>
        <v>#VALUE!</v>
      </c>
    </row>
    <row r="8108" ht="15.75" customHeight="1">
      <c r="A8108" s="1" t="s">
        <v>2816</v>
      </c>
      <c r="B8108" s="1" t="s">
        <v>17772</v>
      </c>
      <c r="C8108" s="1" t="s">
        <v>17773</v>
      </c>
      <c r="D8108" s="1" t="s">
        <v>17686</v>
      </c>
      <c r="E8108" s="1" t="s">
        <v>15442</v>
      </c>
      <c r="F8108" s="1" t="str">
        <f>IFERROR(__xludf.DUMMYFUNCTION("GOOGLETRANSLATE(C8108,""fr"",""en"")"),"#VALUE!")</f>
        <v>#VALUE!</v>
      </c>
    </row>
    <row r="8109" ht="15.75" customHeight="1">
      <c r="A8109" s="1" t="s">
        <v>2928</v>
      </c>
      <c r="B8109" s="1" t="s">
        <v>17774</v>
      </c>
      <c r="C8109" s="1" t="s">
        <v>17775</v>
      </c>
      <c r="D8109" s="1" t="s">
        <v>17686</v>
      </c>
      <c r="E8109" s="1" t="s">
        <v>15442</v>
      </c>
      <c r="F8109" s="1" t="str">
        <f>IFERROR(__xludf.DUMMYFUNCTION("GOOGLETRANSLATE(C8109,""fr"",""en"")"),"#VALUE!")</f>
        <v>#VALUE!</v>
      </c>
    </row>
    <row r="8110" ht="15.75" customHeight="1">
      <c r="A8110" s="1" t="s">
        <v>2935</v>
      </c>
      <c r="B8110" s="1" t="s">
        <v>17776</v>
      </c>
      <c r="C8110" s="1" t="s">
        <v>17777</v>
      </c>
      <c r="D8110" s="1" t="s">
        <v>17686</v>
      </c>
      <c r="E8110" s="1" t="s">
        <v>15442</v>
      </c>
      <c r="F8110" s="1" t="str">
        <f>IFERROR(__xludf.DUMMYFUNCTION("GOOGLETRANSLATE(C8110,""fr"",""en"")"),"#VALUE!")</f>
        <v>#VALUE!</v>
      </c>
    </row>
    <row r="8111" ht="15.75" customHeight="1">
      <c r="A8111" s="1" t="s">
        <v>2980</v>
      </c>
      <c r="B8111" s="1" t="s">
        <v>17778</v>
      </c>
      <c r="C8111" s="1" t="s">
        <v>17779</v>
      </c>
      <c r="D8111" s="1" t="s">
        <v>17686</v>
      </c>
      <c r="E8111" s="1" t="s">
        <v>15442</v>
      </c>
      <c r="F8111" s="1" t="str">
        <f>IFERROR(__xludf.DUMMYFUNCTION("GOOGLETRANSLATE(C8111,""fr"",""en"")"),"#VALUE!")</f>
        <v>#VALUE!</v>
      </c>
    </row>
    <row r="8112" ht="15.75" customHeight="1">
      <c r="A8112" s="1" t="s">
        <v>3025</v>
      </c>
      <c r="B8112" s="1" t="s">
        <v>17780</v>
      </c>
      <c r="C8112" s="1" t="s">
        <v>17781</v>
      </c>
      <c r="D8112" s="1" t="s">
        <v>17686</v>
      </c>
      <c r="E8112" s="1" t="s">
        <v>15442</v>
      </c>
      <c r="F8112" s="1" t="str">
        <f>IFERROR(__xludf.DUMMYFUNCTION("GOOGLETRANSLATE(C8112,""fr"",""en"")"),"#VALUE!")</f>
        <v>#VALUE!</v>
      </c>
    </row>
    <row r="8113" ht="15.75" customHeight="1">
      <c r="A8113" s="1" t="s">
        <v>7596</v>
      </c>
      <c r="B8113" s="1" t="s">
        <v>17782</v>
      </c>
      <c r="C8113" s="1" t="s">
        <v>17783</v>
      </c>
      <c r="D8113" s="1" t="s">
        <v>17686</v>
      </c>
      <c r="E8113" s="1" t="s">
        <v>15442</v>
      </c>
      <c r="F8113" s="1" t="str">
        <f>IFERROR(__xludf.DUMMYFUNCTION("GOOGLETRANSLATE(C8113,""fr"",""en"")"),"#VALUE!")</f>
        <v>#VALUE!</v>
      </c>
    </row>
    <row r="8114" ht="15.75" customHeight="1">
      <c r="A8114" s="1" t="s">
        <v>7633</v>
      </c>
      <c r="B8114" s="1" t="s">
        <v>17784</v>
      </c>
      <c r="C8114" s="1" t="s">
        <v>17785</v>
      </c>
      <c r="D8114" s="1" t="s">
        <v>17686</v>
      </c>
      <c r="E8114" s="1" t="s">
        <v>15442</v>
      </c>
      <c r="F8114" s="1" t="str">
        <f>IFERROR(__xludf.DUMMYFUNCTION("GOOGLETRANSLATE(C8114,""fr"",""en"")"),"#VALUE!")</f>
        <v>#VALUE!</v>
      </c>
    </row>
    <row r="8115" ht="15.75" customHeight="1">
      <c r="A8115" s="1" t="s">
        <v>7662</v>
      </c>
      <c r="B8115" s="1" t="s">
        <v>17786</v>
      </c>
      <c r="C8115" s="1" t="s">
        <v>17787</v>
      </c>
      <c r="D8115" s="1" t="s">
        <v>17686</v>
      </c>
      <c r="E8115" s="1" t="s">
        <v>15442</v>
      </c>
      <c r="F8115" s="1" t="str">
        <f>IFERROR(__xludf.DUMMYFUNCTION("GOOGLETRANSLATE(C8115,""fr"",""en"")"),"#VALUE!")</f>
        <v>#VALUE!</v>
      </c>
    </row>
    <row r="8116" ht="15.75" customHeight="1">
      <c r="A8116" s="1" t="s">
        <v>7806</v>
      </c>
      <c r="B8116" s="1" t="s">
        <v>17788</v>
      </c>
      <c r="C8116" s="1" t="s">
        <v>17789</v>
      </c>
      <c r="D8116" s="1" t="s">
        <v>17686</v>
      </c>
      <c r="E8116" s="1" t="s">
        <v>15442</v>
      </c>
      <c r="F8116" s="1" t="str">
        <f>IFERROR(__xludf.DUMMYFUNCTION("GOOGLETRANSLATE(C8116,""fr"",""en"")"),"#VALUE!")</f>
        <v>#VALUE!</v>
      </c>
    </row>
    <row r="8117" ht="15.75" customHeight="1">
      <c r="A8117" s="1" t="s">
        <v>7806</v>
      </c>
      <c r="B8117" s="1" t="s">
        <v>17790</v>
      </c>
      <c r="C8117" s="1" t="s">
        <v>17791</v>
      </c>
      <c r="D8117" s="1" t="s">
        <v>17686</v>
      </c>
      <c r="E8117" s="1" t="s">
        <v>15442</v>
      </c>
      <c r="F8117" s="1" t="str">
        <f>IFERROR(__xludf.DUMMYFUNCTION("GOOGLETRANSLATE(C8117,""fr"",""en"")"),"#VALUE!")</f>
        <v>#VALUE!</v>
      </c>
    </row>
    <row r="8118" ht="15.75" customHeight="1">
      <c r="A8118" s="1" t="s">
        <v>7853</v>
      </c>
      <c r="B8118" s="1" t="s">
        <v>17792</v>
      </c>
      <c r="C8118" s="1" t="s">
        <v>17793</v>
      </c>
      <c r="D8118" s="1" t="s">
        <v>17686</v>
      </c>
      <c r="E8118" s="1" t="s">
        <v>15442</v>
      </c>
      <c r="F8118" s="1" t="str">
        <f>IFERROR(__xludf.DUMMYFUNCTION("GOOGLETRANSLATE(C8118,""fr"",""en"")"),"#VALUE!")</f>
        <v>#VALUE!</v>
      </c>
    </row>
    <row r="8119" ht="15.75" customHeight="1">
      <c r="A8119" s="1" t="s">
        <v>3046</v>
      </c>
      <c r="B8119" s="1" t="s">
        <v>17794</v>
      </c>
      <c r="C8119" s="1" t="s">
        <v>17795</v>
      </c>
      <c r="D8119" s="1" t="s">
        <v>17686</v>
      </c>
      <c r="E8119" s="1" t="s">
        <v>15442</v>
      </c>
      <c r="F8119" s="1" t="str">
        <f>IFERROR(__xludf.DUMMYFUNCTION("GOOGLETRANSLATE(C8119,""fr"",""en"")"),"#VALUE!")</f>
        <v>#VALUE!</v>
      </c>
    </row>
    <row r="8120" ht="15.75" customHeight="1">
      <c r="A8120" s="1" t="s">
        <v>3051</v>
      </c>
      <c r="B8120" s="1" t="s">
        <v>17796</v>
      </c>
      <c r="C8120" s="1" t="s">
        <v>17797</v>
      </c>
      <c r="D8120" s="1" t="s">
        <v>17686</v>
      </c>
      <c r="E8120" s="1" t="s">
        <v>15442</v>
      </c>
      <c r="F8120" s="1" t="str">
        <f>IFERROR(__xludf.DUMMYFUNCTION("GOOGLETRANSLATE(C8120,""fr"",""en"")"),"#VALUE!")</f>
        <v>#VALUE!</v>
      </c>
    </row>
    <row r="8121" ht="15.75" customHeight="1">
      <c r="A8121" s="1" t="s">
        <v>3068</v>
      </c>
      <c r="B8121" s="1" t="s">
        <v>17798</v>
      </c>
      <c r="C8121" s="1" t="s">
        <v>17799</v>
      </c>
      <c r="D8121" s="1" t="s">
        <v>17686</v>
      </c>
      <c r="E8121" s="1" t="s">
        <v>15442</v>
      </c>
      <c r="F8121" s="1" t="str">
        <f>IFERROR(__xludf.DUMMYFUNCTION("GOOGLETRANSLATE(C8121,""fr"",""en"")"),"#VALUE!")</f>
        <v>#VALUE!</v>
      </c>
    </row>
    <row r="8122" ht="15.75" customHeight="1">
      <c r="A8122" s="1" t="s">
        <v>8152</v>
      </c>
      <c r="B8122" s="1" t="s">
        <v>17800</v>
      </c>
      <c r="C8122" s="1" t="s">
        <v>17801</v>
      </c>
      <c r="D8122" s="1" t="s">
        <v>17686</v>
      </c>
      <c r="E8122" s="1" t="s">
        <v>15442</v>
      </c>
      <c r="F8122" s="1" t="str">
        <f>IFERROR(__xludf.DUMMYFUNCTION("GOOGLETRANSLATE(C8122,""fr"",""en"")"),"#VALUE!")</f>
        <v>#VALUE!</v>
      </c>
    </row>
    <row r="8123" ht="15.75" customHeight="1">
      <c r="A8123" s="1" t="s">
        <v>10530</v>
      </c>
      <c r="B8123" s="1" t="s">
        <v>17802</v>
      </c>
      <c r="C8123" s="1" t="s">
        <v>17803</v>
      </c>
      <c r="D8123" s="1" t="s">
        <v>17686</v>
      </c>
      <c r="E8123" s="1" t="s">
        <v>15442</v>
      </c>
      <c r="F8123" s="1" t="str">
        <f>IFERROR(__xludf.DUMMYFUNCTION("GOOGLETRANSLATE(C8123,""fr"",""en"")"),"#VALUE!")</f>
        <v>#VALUE!</v>
      </c>
    </row>
    <row r="8124" ht="15.75" customHeight="1">
      <c r="A8124" s="1" t="s">
        <v>3081</v>
      </c>
      <c r="B8124" s="1" t="s">
        <v>17804</v>
      </c>
      <c r="C8124" s="1" t="s">
        <v>17805</v>
      </c>
      <c r="D8124" s="1" t="s">
        <v>17686</v>
      </c>
      <c r="E8124" s="1" t="s">
        <v>15442</v>
      </c>
      <c r="F8124" s="1" t="str">
        <f>IFERROR(__xludf.DUMMYFUNCTION("GOOGLETRANSLATE(C8124,""fr"",""en"")"),"#VALUE!")</f>
        <v>#VALUE!</v>
      </c>
    </row>
    <row r="8125" ht="15.75" customHeight="1">
      <c r="A8125" s="1" t="s">
        <v>3081</v>
      </c>
      <c r="B8125" s="1" t="s">
        <v>17806</v>
      </c>
      <c r="C8125" s="1" t="s">
        <v>17807</v>
      </c>
      <c r="D8125" s="1" t="s">
        <v>17686</v>
      </c>
      <c r="E8125" s="1" t="s">
        <v>15442</v>
      </c>
      <c r="F8125" s="1" t="str">
        <f>IFERROR(__xludf.DUMMYFUNCTION("GOOGLETRANSLATE(C8125,""fr"",""en"")"),"#VALUE!")</f>
        <v>#VALUE!</v>
      </c>
    </row>
    <row r="8126" ht="15.75" customHeight="1">
      <c r="A8126" s="1" t="s">
        <v>10794</v>
      </c>
      <c r="B8126" s="1" t="s">
        <v>17808</v>
      </c>
      <c r="C8126" s="1" t="s">
        <v>17809</v>
      </c>
      <c r="D8126" s="1" t="s">
        <v>17686</v>
      </c>
      <c r="E8126" s="1" t="s">
        <v>15442</v>
      </c>
      <c r="F8126" s="1" t="str">
        <f>IFERROR(__xludf.DUMMYFUNCTION("GOOGLETRANSLATE(C8126,""fr"",""en"")"),"#VALUE!")</f>
        <v>#VALUE!</v>
      </c>
    </row>
    <row r="8127" ht="15.75" customHeight="1">
      <c r="A8127" s="1" t="s">
        <v>10536</v>
      </c>
      <c r="B8127" s="1" t="s">
        <v>16998</v>
      </c>
      <c r="C8127" s="1" t="s">
        <v>17810</v>
      </c>
      <c r="D8127" s="1" t="s">
        <v>17686</v>
      </c>
      <c r="E8127" s="1" t="s">
        <v>15442</v>
      </c>
      <c r="F8127" s="1" t="str">
        <f>IFERROR(__xludf.DUMMYFUNCTION("GOOGLETRANSLATE(C8127,""fr"",""en"")"),"#VALUE!")</f>
        <v>#VALUE!</v>
      </c>
    </row>
    <row r="8128" ht="15.75" customHeight="1">
      <c r="A8128" s="1" t="s">
        <v>3106</v>
      </c>
      <c r="B8128" s="1" t="s">
        <v>17811</v>
      </c>
      <c r="C8128" s="1" t="s">
        <v>17812</v>
      </c>
      <c r="D8128" s="1" t="s">
        <v>17686</v>
      </c>
      <c r="E8128" s="1" t="s">
        <v>15442</v>
      </c>
      <c r="F8128" s="1" t="str">
        <f>IFERROR(__xludf.DUMMYFUNCTION("GOOGLETRANSLATE(C8128,""fr"",""en"")"),"#VALUE!")</f>
        <v>#VALUE!</v>
      </c>
    </row>
    <row r="8129" ht="15.75" customHeight="1">
      <c r="A8129" s="1" t="s">
        <v>8203</v>
      </c>
      <c r="B8129" s="1" t="s">
        <v>17813</v>
      </c>
      <c r="C8129" s="1" t="s">
        <v>17814</v>
      </c>
      <c r="D8129" s="1" t="s">
        <v>17686</v>
      </c>
      <c r="E8129" s="1" t="s">
        <v>15442</v>
      </c>
      <c r="F8129" s="1" t="str">
        <f>IFERROR(__xludf.DUMMYFUNCTION("GOOGLETRANSLATE(C8129,""fr"",""en"")"),"#VALUE!")</f>
        <v>#VALUE!</v>
      </c>
    </row>
    <row r="8130" ht="15.75" customHeight="1">
      <c r="A8130" s="1" t="s">
        <v>8216</v>
      </c>
      <c r="B8130" s="1" t="s">
        <v>17815</v>
      </c>
      <c r="C8130" s="1" t="s">
        <v>17816</v>
      </c>
      <c r="D8130" s="1" t="s">
        <v>17686</v>
      </c>
      <c r="E8130" s="1" t="s">
        <v>15442</v>
      </c>
      <c r="F8130" s="1" t="str">
        <f>IFERROR(__xludf.DUMMYFUNCTION("GOOGLETRANSLATE(C8130,""fr"",""en"")"),"#VALUE!")</f>
        <v>#VALUE!</v>
      </c>
    </row>
    <row r="8131" ht="15.75" customHeight="1">
      <c r="A8131" s="1" t="s">
        <v>8216</v>
      </c>
      <c r="B8131" s="1" t="s">
        <v>17817</v>
      </c>
      <c r="C8131" s="1" t="s">
        <v>17818</v>
      </c>
      <c r="D8131" s="1" t="s">
        <v>17686</v>
      </c>
      <c r="E8131" s="1" t="s">
        <v>15442</v>
      </c>
      <c r="F8131" s="1" t="str">
        <f>IFERROR(__xludf.DUMMYFUNCTION("GOOGLETRANSLATE(C8131,""fr"",""en"")"),"#VALUE!")</f>
        <v>#VALUE!</v>
      </c>
    </row>
    <row r="8132" ht="15.75" customHeight="1">
      <c r="A8132" s="1" t="s">
        <v>8235</v>
      </c>
      <c r="B8132" s="1" t="s">
        <v>17819</v>
      </c>
      <c r="C8132" s="1" t="s">
        <v>17820</v>
      </c>
      <c r="D8132" s="1" t="s">
        <v>17686</v>
      </c>
      <c r="E8132" s="1" t="s">
        <v>15442</v>
      </c>
      <c r="F8132" s="1" t="str">
        <f>IFERROR(__xludf.DUMMYFUNCTION("GOOGLETRANSLATE(C8132,""fr"",""en"")"),"#VALUE!")</f>
        <v>#VALUE!</v>
      </c>
    </row>
    <row r="8133" ht="15.75" customHeight="1">
      <c r="A8133" s="1" t="s">
        <v>10571</v>
      </c>
      <c r="B8133" s="1" t="s">
        <v>17821</v>
      </c>
      <c r="C8133" s="1" t="s">
        <v>17822</v>
      </c>
      <c r="D8133" s="1" t="s">
        <v>17686</v>
      </c>
      <c r="E8133" s="1" t="s">
        <v>15442</v>
      </c>
      <c r="F8133" s="1" t="str">
        <f>IFERROR(__xludf.DUMMYFUNCTION("GOOGLETRANSLATE(C8133,""fr"",""en"")"),"#VALUE!")</f>
        <v>#VALUE!</v>
      </c>
    </row>
    <row r="8134" ht="15.75" customHeight="1">
      <c r="A8134" s="1" t="s">
        <v>8265</v>
      </c>
      <c r="B8134" s="1" t="s">
        <v>17823</v>
      </c>
      <c r="C8134" s="1" t="s">
        <v>17824</v>
      </c>
      <c r="D8134" s="1" t="s">
        <v>17686</v>
      </c>
      <c r="E8134" s="1" t="s">
        <v>15442</v>
      </c>
      <c r="F8134" s="1" t="str">
        <f>IFERROR(__xludf.DUMMYFUNCTION("GOOGLETRANSLATE(C8134,""fr"",""en"")"),"#VALUE!")</f>
        <v>#VALUE!</v>
      </c>
    </row>
    <row r="8135" ht="15.75" customHeight="1">
      <c r="A8135" s="1" t="s">
        <v>8271</v>
      </c>
      <c r="B8135" s="1" t="s">
        <v>17825</v>
      </c>
      <c r="C8135" s="1" t="s">
        <v>17826</v>
      </c>
      <c r="D8135" s="1" t="s">
        <v>17686</v>
      </c>
      <c r="E8135" s="1" t="s">
        <v>15442</v>
      </c>
      <c r="F8135" s="1" t="str">
        <f>IFERROR(__xludf.DUMMYFUNCTION("GOOGLETRANSLATE(C8135,""fr"",""en"")"),"#VALUE!")</f>
        <v>#VALUE!</v>
      </c>
    </row>
    <row r="8136" ht="15.75" customHeight="1">
      <c r="A8136" s="1" t="s">
        <v>11814</v>
      </c>
      <c r="B8136" s="1" t="s">
        <v>17827</v>
      </c>
      <c r="C8136" s="1" t="s">
        <v>17828</v>
      </c>
      <c r="D8136" s="1" t="s">
        <v>17686</v>
      </c>
      <c r="E8136" s="1" t="s">
        <v>15442</v>
      </c>
      <c r="F8136" s="1" t="str">
        <f>IFERROR(__xludf.DUMMYFUNCTION("GOOGLETRANSLATE(C8136,""fr"",""en"")"),"#VALUE!")</f>
        <v>#VALUE!</v>
      </c>
    </row>
    <row r="8137" ht="15.75" customHeight="1">
      <c r="A8137" s="1" t="s">
        <v>10135</v>
      </c>
      <c r="B8137" s="1" t="s">
        <v>17829</v>
      </c>
      <c r="C8137" s="1" t="s">
        <v>17830</v>
      </c>
      <c r="D8137" s="1" t="s">
        <v>17686</v>
      </c>
      <c r="E8137" s="1" t="s">
        <v>15442</v>
      </c>
      <c r="F8137" s="1" t="str">
        <f>IFERROR(__xludf.DUMMYFUNCTION("GOOGLETRANSLATE(C8137,""fr"",""en"")"),"#VALUE!")</f>
        <v>#VALUE!</v>
      </c>
    </row>
    <row r="8138" ht="15.75" customHeight="1">
      <c r="A8138" s="1" t="s">
        <v>3247</v>
      </c>
      <c r="B8138" s="1" t="s">
        <v>17831</v>
      </c>
      <c r="C8138" s="1" t="s">
        <v>17832</v>
      </c>
      <c r="D8138" s="1" t="s">
        <v>17686</v>
      </c>
      <c r="E8138" s="1" t="s">
        <v>15442</v>
      </c>
      <c r="F8138" s="1" t="str">
        <f>IFERROR(__xludf.DUMMYFUNCTION("GOOGLETRANSLATE(C8138,""fr"",""en"")"),"#VALUE!")</f>
        <v>#VALUE!</v>
      </c>
    </row>
    <row r="8139" ht="15.75" customHeight="1">
      <c r="A8139" s="1" t="s">
        <v>3289</v>
      </c>
      <c r="B8139" s="1" t="s">
        <v>17833</v>
      </c>
      <c r="C8139" s="1" t="s">
        <v>17834</v>
      </c>
      <c r="D8139" s="1" t="s">
        <v>17686</v>
      </c>
      <c r="E8139" s="1" t="s">
        <v>15442</v>
      </c>
      <c r="F8139" s="1" t="str">
        <f>IFERROR(__xludf.DUMMYFUNCTION("GOOGLETRANSLATE(C8139,""fr"",""en"")"),"#VALUE!")</f>
        <v>#VALUE!</v>
      </c>
    </row>
    <row r="8140" ht="15.75" customHeight="1">
      <c r="A8140" s="1" t="s">
        <v>8595</v>
      </c>
      <c r="B8140" s="1" t="s">
        <v>17835</v>
      </c>
      <c r="C8140" s="1" t="s">
        <v>17836</v>
      </c>
      <c r="D8140" s="1" t="s">
        <v>17686</v>
      </c>
      <c r="E8140" s="1" t="s">
        <v>15442</v>
      </c>
      <c r="F8140" s="1" t="str">
        <f>IFERROR(__xludf.DUMMYFUNCTION("GOOGLETRANSLATE(C8140,""fr"",""en"")"),"Follow -up of files too long calà made a month that I await my glasses")</f>
        <v>Follow -up of files too long calà made a month that I await my glasses</v>
      </c>
    </row>
    <row r="8141" ht="15.75" customHeight="1">
      <c r="A8141" s="1" t="s">
        <v>15297</v>
      </c>
      <c r="B8141" s="1" t="s">
        <v>17837</v>
      </c>
      <c r="C8141" s="1" t="s">
        <v>17838</v>
      </c>
      <c r="D8141" s="1" t="s">
        <v>17686</v>
      </c>
      <c r="E8141" s="1" t="s">
        <v>15442</v>
      </c>
      <c r="F8141" s="1" t="str">
        <f>IFERROR(__xludf.DUMMYFUNCTION("GOOGLETRANSLATE(C8141,""fr"",""en"")"),"#VALUE!")</f>
        <v>#VALUE!</v>
      </c>
    </row>
    <row r="8142" ht="15.75" customHeight="1">
      <c r="A8142" s="1" t="s">
        <v>8722</v>
      </c>
      <c r="B8142" s="1" t="s">
        <v>17839</v>
      </c>
      <c r="C8142" s="1" t="s">
        <v>17840</v>
      </c>
      <c r="D8142" s="1" t="s">
        <v>17686</v>
      </c>
      <c r="E8142" s="1" t="s">
        <v>15442</v>
      </c>
      <c r="F8142" s="1" t="str">
        <f>IFERROR(__xludf.DUMMYFUNCTION("GOOGLETRANSLATE(C8142,""fr"",""en"")"),"#VALUE!")</f>
        <v>#VALUE!</v>
      </c>
    </row>
    <row r="8143" ht="15.75" customHeight="1">
      <c r="A8143" s="1" t="s">
        <v>10632</v>
      </c>
      <c r="B8143" s="1" t="s">
        <v>17841</v>
      </c>
      <c r="C8143" s="1" t="s">
        <v>17842</v>
      </c>
      <c r="D8143" s="1" t="s">
        <v>17686</v>
      </c>
      <c r="E8143" s="1" t="s">
        <v>15442</v>
      </c>
      <c r="F8143" s="1" t="str">
        <f>IFERROR(__xludf.DUMMYFUNCTION("GOOGLETRANSLATE(C8143,""fr"",""en"")"),"#VALUE!")</f>
        <v>#VALUE!</v>
      </c>
    </row>
    <row r="8144" ht="15.75" customHeight="1">
      <c r="A8144" s="1" t="s">
        <v>8769</v>
      </c>
      <c r="B8144" s="1" t="s">
        <v>17843</v>
      </c>
      <c r="C8144" s="1" t="s">
        <v>17844</v>
      </c>
      <c r="D8144" s="1" t="s">
        <v>17686</v>
      </c>
      <c r="E8144" s="1" t="s">
        <v>15442</v>
      </c>
      <c r="F8144" s="1" t="str">
        <f>IFERROR(__xludf.DUMMYFUNCTION("GOOGLETRANSLATE(C8144,""fr"",""en"")"),"#VALUE!")</f>
        <v>#VALUE!</v>
      </c>
    </row>
    <row r="8145" ht="15.75" customHeight="1">
      <c r="A8145" s="1" t="s">
        <v>3431</v>
      </c>
      <c r="B8145" s="1" t="s">
        <v>17845</v>
      </c>
      <c r="C8145" s="1" t="s">
        <v>17846</v>
      </c>
      <c r="D8145" s="1" t="s">
        <v>17686</v>
      </c>
      <c r="E8145" s="1" t="s">
        <v>15442</v>
      </c>
      <c r="F8145" s="1" t="str">
        <f>IFERROR(__xludf.DUMMYFUNCTION("GOOGLETRANSLATE(C8145,""fr"",""en"")"),"#VALUE!")</f>
        <v>#VALUE!</v>
      </c>
    </row>
    <row r="8146" ht="15.75" customHeight="1">
      <c r="A8146" s="1" t="s">
        <v>13283</v>
      </c>
      <c r="B8146" s="1" t="s">
        <v>17847</v>
      </c>
      <c r="C8146" s="1" t="s">
        <v>17848</v>
      </c>
      <c r="D8146" s="1" t="s">
        <v>17686</v>
      </c>
      <c r="E8146" s="1" t="s">
        <v>15442</v>
      </c>
      <c r="F8146" s="1" t="str">
        <f>IFERROR(__xludf.DUMMYFUNCTION("GOOGLETRANSLATE(C8146,""fr"",""en"")"),"#VALUE!")</f>
        <v>#VALUE!</v>
      </c>
    </row>
    <row r="8147" ht="15.75" customHeight="1">
      <c r="A8147" s="1" t="s">
        <v>10924</v>
      </c>
      <c r="B8147" s="1" t="s">
        <v>17849</v>
      </c>
      <c r="C8147" s="1" t="s">
        <v>17850</v>
      </c>
      <c r="D8147" s="1" t="s">
        <v>17686</v>
      </c>
      <c r="E8147" s="1" t="s">
        <v>15442</v>
      </c>
      <c r="F8147" s="1" t="str">
        <f>IFERROR(__xludf.DUMMYFUNCTION("GOOGLETRANSLATE(C8147,""fr"",""en"")"),"#VALUE!")</f>
        <v>#VALUE!</v>
      </c>
    </row>
    <row r="8148" ht="15.75" customHeight="1">
      <c r="A8148" s="1" t="s">
        <v>3451</v>
      </c>
      <c r="B8148" s="1" t="s">
        <v>17851</v>
      </c>
      <c r="C8148" s="1" t="s">
        <v>17852</v>
      </c>
      <c r="D8148" s="1" t="s">
        <v>17686</v>
      </c>
      <c r="E8148" s="1" t="s">
        <v>15442</v>
      </c>
      <c r="F8148" s="1" t="str">
        <f>IFERROR(__xludf.DUMMYFUNCTION("GOOGLETRANSLATE(C8148,""fr"",""en"")"),"#VALUE!")</f>
        <v>#VALUE!</v>
      </c>
    </row>
    <row r="8149" ht="15.75" customHeight="1">
      <c r="A8149" s="1" t="s">
        <v>3610</v>
      </c>
      <c r="B8149" s="1" t="s">
        <v>17853</v>
      </c>
      <c r="C8149" s="1" t="s">
        <v>17854</v>
      </c>
      <c r="D8149" s="1" t="s">
        <v>17686</v>
      </c>
      <c r="E8149" s="1" t="s">
        <v>15442</v>
      </c>
      <c r="F8149" s="1" t="str">
        <f>IFERROR(__xludf.DUMMYFUNCTION("GOOGLETRANSLATE(C8149,""fr"",""en"")"),"#VALUE!")</f>
        <v>#VALUE!</v>
      </c>
    </row>
    <row r="8150" ht="15.75" customHeight="1">
      <c r="A8150" s="1" t="s">
        <v>15931</v>
      </c>
      <c r="B8150" s="1" t="s">
        <v>17855</v>
      </c>
      <c r="C8150" s="1" t="s">
        <v>17856</v>
      </c>
      <c r="D8150" s="1" t="s">
        <v>17686</v>
      </c>
      <c r="E8150" s="1" t="s">
        <v>15442</v>
      </c>
      <c r="F8150" s="1" t="str">
        <f>IFERROR(__xludf.DUMMYFUNCTION("GOOGLETRANSLATE(C8150,""fr"",""en"")"),"#VALUE!")</f>
        <v>#VALUE!</v>
      </c>
    </row>
    <row r="8151" ht="15.75" customHeight="1">
      <c r="A8151" s="1" t="s">
        <v>17857</v>
      </c>
      <c r="B8151" s="1" t="s">
        <v>17858</v>
      </c>
      <c r="C8151" s="1" t="s">
        <v>17859</v>
      </c>
      <c r="D8151" s="1" t="s">
        <v>17686</v>
      </c>
      <c r="E8151" s="1" t="s">
        <v>15442</v>
      </c>
      <c r="F8151" s="1" t="str">
        <f>IFERROR(__xludf.DUMMYFUNCTION("GOOGLETRANSLATE(C8151,""fr"",""en"")"),"#VALUE!")</f>
        <v>#VALUE!</v>
      </c>
    </row>
    <row r="8152" ht="15.75" customHeight="1">
      <c r="A8152" s="1" t="s">
        <v>17097</v>
      </c>
      <c r="B8152" s="1" t="s">
        <v>17860</v>
      </c>
      <c r="C8152" s="1" t="s">
        <v>17861</v>
      </c>
      <c r="D8152" s="1" t="s">
        <v>17686</v>
      </c>
      <c r="E8152" s="1" t="s">
        <v>15442</v>
      </c>
      <c r="F8152" s="1" t="str">
        <f>IFERROR(__xludf.DUMMYFUNCTION("GOOGLETRANSLATE(C8152,""fr"",""en"")"),"#VALUE!")</f>
        <v>#VALUE!</v>
      </c>
    </row>
    <row r="8153" ht="15.75" customHeight="1">
      <c r="A8153" s="1" t="s">
        <v>11539</v>
      </c>
      <c r="B8153" s="1" t="s">
        <v>17862</v>
      </c>
      <c r="C8153" s="1" t="s">
        <v>17863</v>
      </c>
      <c r="D8153" s="1" t="s">
        <v>17686</v>
      </c>
      <c r="E8153" s="1" t="s">
        <v>15442</v>
      </c>
      <c r="F8153" s="1" t="str">
        <f>IFERROR(__xludf.DUMMYFUNCTION("GOOGLETRANSLATE(C8153,""fr"",""en"")"),"#VALUE!")</f>
        <v>#VALUE!</v>
      </c>
    </row>
    <row r="8154" ht="15.75" customHeight="1">
      <c r="A8154" s="1" t="s">
        <v>13106</v>
      </c>
      <c r="B8154" s="1" t="s">
        <v>17864</v>
      </c>
      <c r="C8154" s="1" t="s">
        <v>17865</v>
      </c>
      <c r="D8154" s="1" t="s">
        <v>17686</v>
      </c>
      <c r="E8154" s="1" t="s">
        <v>15442</v>
      </c>
      <c r="F8154" s="1" t="str">
        <f>IFERROR(__xludf.DUMMYFUNCTION("GOOGLETRANSLATE(C8154,""fr"",""en"")"),"#VALUE!")</f>
        <v>#VALUE!</v>
      </c>
    </row>
    <row r="8155" ht="15.75" customHeight="1">
      <c r="A8155" s="1" t="s">
        <v>9206</v>
      </c>
      <c r="B8155" s="1" t="s">
        <v>17866</v>
      </c>
      <c r="C8155" s="1" t="s">
        <v>17867</v>
      </c>
      <c r="D8155" s="1" t="s">
        <v>17686</v>
      </c>
      <c r="E8155" s="1" t="s">
        <v>15442</v>
      </c>
      <c r="F8155" s="1" t="str">
        <f>IFERROR(__xludf.DUMMYFUNCTION("GOOGLETRANSLATE(C8155,""fr"",""en"")"),"#VALUE!")</f>
        <v>#VALUE!</v>
      </c>
    </row>
    <row r="8156" ht="15.75" customHeight="1">
      <c r="A8156" s="1" t="s">
        <v>15141</v>
      </c>
      <c r="B8156" s="1" t="s">
        <v>17868</v>
      </c>
      <c r="C8156" s="1" t="s">
        <v>17869</v>
      </c>
      <c r="D8156" s="1" t="s">
        <v>17686</v>
      </c>
      <c r="E8156" s="1" t="s">
        <v>15442</v>
      </c>
      <c r="F8156" s="1" t="str">
        <f>IFERROR(__xludf.DUMMYFUNCTION("GOOGLETRANSLATE(C8156,""fr"",""en"")"),"#VALUE!")</f>
        <v>#VALUE!</v>
      </c>
    </row>
    <row r="8157" ht="15.75" customHeight="1">
      <c r="A8157" s="1" t="s">
        <v>10351</v>
      </c>
      <c r="B8157" s="1" t="s">
        <v>17870</v>
      </c>
      <c r="C8157" s="1" t="s">
        <v>17871</v>
      </c>
      <c r="D8157" s="1" t="s">
        <v>17686</v>
      </c>
      <c r="E8157" s="1" t="s">
        <v>15442</v>
      </c>
      <c r="F8157" s="1" t="str">
        <f>IFERROR(__xludf.DUMMYFUNCTION("GOOGLETRANSLATE(C8157,""fr"",""en"")"),"#VALUE!")</f>
        <v>#VALUE!</v>
      </c>
    </row>
    <row r="8158" ht="15.75" customHeight="1">
      <c r="A8158" s="1" t="s">
        <v>3994</v>
      </c>
      <c r="B8158" s="1" t="s">
        <v>17872</v>
      </c>
      <c r="C8158" s="1" t="s">
        <v>17873</v>
      </c>
      <c r="D8158" s="1" t="s">
        <v>17686</v>
      </c>
      <c r="E8158" s="1" t="s">
        <v>15442</v>
      </c>
      <c r="F8158" s="1" t="str">
        <f>IFERROR(__xludf.DUMMYFUNCTION("GOOGLETRANSLATE(C8158,""fr"",""en"")"),"#VALUE!")</f>
        <v>#VALUE!</v>
      </c>
    </row>
    <row r="8159" ht="15.75" customHeight="1">
      <c r="A8159" s="1" t="s">
        <v>17665</v>
      </c>
      <c r="B8159" s="1" t="s">
        <v>17874</v>
      </c>
      <c r="C8159" s="1" t="s">
        <v>17875</v>
      </c>
      <c r="D8159" s="1" t="s">
        <v>17686</v>
      </c>
      <c r="E8159" s="1" t="s">
        <v>15442</v>
      </c>
      <c r="F8159" s="1" t="str">
        <f>IFERROR(__xludf.DUMMYFUNCTION("GOOGLETRANSLATE(C8159,""fr"",""en"")"),"#VALUE!")</f>
        <v>#VALUE!</v>
      </c>
    </row>
    <row r="8160" ht="15.75" customHeight="1">
      <c r="A8160" s="1" t="s">
        <v>4120</v>
      </c>
      <c r="B8160" s="1" t="s">
        <v>17876</v>
      </c>
      <c r="C8160" s="1" t="s">
        <v>17877</v>
      </c>
      <c r="D8160" s="1" t="s">
        <v>17686</v>
      </c>
      <c r="E8160" s="1" t="s">
        <v>15442</v>
      </c>
      <c r="F8160" s="1" t="str">
        <f>IFERROR(__xludf.DUMMYFUNCTION("GOOGLETRANSLATE(C8160,""fr"",""en"")"),"#VALUE!")</f>
        <v>#VALUE!</v>
      </c>
    </row>
    <row r="8161" ht="15.75" customHeight="1">
      <c r="A8161" s="1" t="s">
        <v>9532</v>
      </c>
      <c r="B8161" s="1" t="s">
        <v>17878</v>
      </c>
      <c r="C8161" s="1" t="s">
        <v>17879</v>
      </c>
      <c r="D8161" s="1" t="s">
        <v>17686</v>
      </c>
      <c r="E8161" s="1" t="s">
        <v>15442</v>
      </c>
      <c r="F8161" s="1" t="str">
        <f>IFERROR(__xludf.DUMMYFUNCTION("GOOGLETRANSLATE(C8161,""fr"",""en"")"),"#VALUE!")</f>
        <v>#VALUE!</v>
      </c>
    </row>
    <row r="8162" ht="15.75" customHeight="1">
      <c r="A8162" s="1" t="s">
        <v>17880</v>
      </c>
      <c r="B8162" s="1" t="s">
        <v>17881</v>
      </c>
      <c r="C8162" s="1" t="s">
        <v>17882</v>
      </c>
      <c r="D8162" s="1" t="s">
        <v>17686</v>
      </c>
      <c r="E8162" s="1" t="s">
        <v>15442</v>
      </c>
      <c r="F8162" s="1" t="str">
        <f>IFERROR(__xludf.DUMMYFUNCTION("GOOGLETRANSLATE(C8162,""fr"",""en"")"),"#VALUE!")</f>
        <v>#VALUE!</v>
      </c>
    </row>
    <row r="8163" ht="15.75" customHeight="1">
      <c r="A8163" s="1" t="s">
        <v>180</v>
      </c>
      <c r="B8163" s="1" t="s">
        <v>17883</v>
      </c>
      <c r="C8163" s="1" t="s">
        <v>17884</v>
      </c>
      <c r="D8163" s="1" t="s">
        <v>17885</v>
      </c>
      <c r="E8163" s="1" t="s">
        <v>15442</v>
      </c>
      <c r="F8163" s="1" t="str">
        <f>IFERROR(__xludf.DUMMYFUNCTION("GOOGLETRANSLATE(C8163,""fr"",""en"")"),"#VALUE!")</f>
        <v>#VALUE!</v>
      </c>
    </row>
    <row r="8164" ht="15.75" customHeight="1">
      <c r="A8164" s="1" t="s">
        <v>847</v>
      </c>
      <c r="B8164" s="1" t="s">
        <v>17886</v>
      </c>
      <c r="C8164" s="1" t="s">
        <v>17887</v>
      </c>
      <c r="D8164" s="1" t="s">
        <v>17885</v>
      </c>
      <c r="E8164" s="1" t="s">
        <v>15442</v>
      </c>
      <c r="F8164" s="1" t="str">
        <f>IFERROR(__xludf.DUMMYFUNCTION("GOOGLETRANSLATE(C8164,""fr"",""en"")"),"Hello, MGEN member since 1975, I have just left it since September 1.
Here are the reasons:
- Dear contribution for the reimbursements offered: € 123.40.
- Call platform from which need to rephrase your problem ...
- Pub it costs expensive….
- Contributio"&amp;"n of the non -teacher spouse attached to teaching cheaper than two married teachers ... ..
- The new mutual: € 76.50
Including orange stickers, exceeding 250%fees,
Better reimbursement of glasses,
Ditto for dental implants.
Individual room for 35 € MGEN f"&amp;"or 55 € for the news.")</f>
        <v>Hello, MGEN member since 1975, I have just left it since September 1.
Here are the reasons:
- Dear contribution for the reimbursements offered: € 123.40.
- Call platform from which need to rephrase your problem ...
- Pub it costs expensive….
- Contribution of the non -teacher spouse attached to teaching cheaper than two married teachers ... ..
- The new mutual: € 76.50
Including orange stickers, exceeding 250%fees,
Better reimbursement of glasses,
Ditto for dental implants.
Individual room for 35 € MGEN for 55 € for the news.</v>
      </c>
    </row>
    <row r="8165" ht="15.75" customHeight="1">
      <c r="A8165" s="1" t="s">
        <v>892</v>
      </c>
      <c r="B8165" s="1" t="s">
        <v>17888</v>
      </c>
      <c r="C8165" s="1" t="s">
        <v>17889</v>
      </c>
      <c r="D8165" s="1" t="s">
        <v>17885</v>
      </c>
      <c r="E8165" s="1" t="s">
        <v>15442</v>
      </c>
      <c r="F8165" s="1" t="str">
        <f>IFERROR(__xludf.DUMMYFUNCTION("GOOGLETRANSLATE(C8165,""fr"",""en"")"),"Insurance far too expensive and that it is never easy to contact. A website that leaves little room for spontaneous questions. Supervision of too rigid questions. Not adapted to specific situations.")</f>
        <v>Insurance far too expensive and that it is never easy to contact. A website that leaves little room for spontaneous questions. Supervision of too rigid questions. Not adapted to specific situations.</v>
      </c>
    </row>
    <row r="8166" ht="15.75" customHeight="1">
      <c r="A8166" s="1" t="s">
        <v>1063</v>
      </c>
      <c r="B8166" s="1" t="s">
        <v>17890</v>
      </c>
      <c r="C8166" s="1" t="s">
        <v>17891</v>
      </c>
      <c r="D8166" s="1" t="s">
        <v>17885</v>
      </c>
      <c r="E8166" s="1" t="s">
        <v>15442</v>
      </c>
      <c r="F8166" s="1" t="str">
        <f>IFERROR(__xludf.DUMMYFUNCTION("GOOGLETRANSLATE(C8166,""fr"",""en"")"),"#VALUE!")</f>
        <v>#VALUE!</v>
      </c>
    </row>
    <row r="8167" ht="15.75" customHeight="1">
      <c r="A8167" s="1" t="s">
        <v>1887</v>
      </c>
      <c r="B8167" s="1" t="s">
        <v>17892</v>
      </c>
      <c r="C8167" s="1" t="s">
        <v>17893</v>
      </c>
      <c r="D8167" s="1" t="s">
        <v>17885</v>
      </c>
      <c r="E8167" s="1" t="s">
        <v>15442</v>
      </c>
      <c r="F8167" s="1" t="str">
        <f>IFERROR(__xludf.DUMMYFUNCTION("GOOGLETRANSLATE(C8167,""fr"",""en"")"),"Caution costly mutual with deplorable administrative management (X interlocutors). I needed the assistance service following surgery to transport my children to the School. Although having anticipated my request, it was a real novel. Alternating overwhelm"&amp;"ed advisers who refer responsibility, dozens of minutes of waiting every time to hear me in the end ""you are entitled but we have no providers"" !! ?? ""Look for yourself Madame"", ""Already made sir but I found no one"" (I specify again that I leave an "&amp;"operation) .... ""I am sorry madam. In short, unacceptable. Unacceptable ... J AI contacted the school insurance of my children: in less than an hour, all transport was regulated until the end of the school year. Everything is said. I am looking for anoth"&amp;"er provident and I re -use MGEN contracts.")</f>
        <v>Caution costly mutual with deplorable administrative management (X interlocutors). I needed the assistance service following surgery to transport my children to the School. Although having anticipated my request, it was a real novel. Alternating overwhelmed advisers who refer responsibility, dozens of minutes of waiting every time to hear me in the end "you are entitled but we have no providers" !! ?? "Look for yourself Madame", "Already made sir but I found no one" (I specify again that I leave an operation) .... "I am sorry madam. In short, unacceptable. Unacceptable ... J AI contacted the school insurance of my children: in less than an hour, all transport was regulated until the end of the school year. Everything is said. I am looking for another provident and I re -use MGEN contracts.</v>
      </c>
    </row>
    <row r="8168" ht="15.75" customHeight="1">
      <c r="A8168" s="1" t="s">
        <v>1999</v>
      </c>
      <c r="B8168" s="1" t="s">
        <v>17894</v>
      </c>
      <c r="C8168" s="1" t="s">
        <v>17895</v>
      </c>
      <c r="D8168" s="1" t="s">
        <v>17885</v>
      </c>
      <c r="E8168" s="1" t="s">
        <v>15442</v>
      </c>
      <c r="F8168" s="1" t="str">
        <f>IFERROR(__xludf.DUMMYFUNCTION("GOOGLETRANSLATE(C8168,""fr"",""en"")"),"#VALUE!")</f>
        <v>#VALUE!</v>
      </c>
    </row>
    <row r="8169" ht="15.75" customHeight="1">
      <c r="A8169" s="1" t="s">
        <v>2115</v>
      </c>
      <c r="B8169" s="1" t="s">
        <v>17896</v>
      </c>
      <c r="C8169" s="1" t="s">
        <v>17897</v>
      </c>
      <c r="D8169" s="1" t="s">
        <v>17885</v>
      </c>
      <c r="E8169" s="1" t="s">
        <v>15442</v>
      </c>
      <c r="F8169" s="1" t="str">
        <f>IFERROR(__xludf.DUMMYFUNCTION("GOOGLETRANSLATE(C8169,""fr"",""en"")"),"#VALUE!")</f>
        <v>#VALUE!</v>
      </c>
    </row>
    <row r="8170" ht="15.75" customHeight="1">
      <c r="A8170" s="1" t="s">
        <v>2203</v>
      </c>
      <c r="B8170" s="1" t="s">
        <v>17898</v>
      </c>
      <c r="C8170" s="1" t="s">
        <v>17899</v>
      </c>
      <c r="D8170" s="1" t="s">
        <v>17885</v>
      </c>
      <c r="E8170" s="1" t="s">
        <v>15442</v>
      </c>
      <c r="F8170" s="1" t="str">
        <f>IFERROR(__xludf.DUMMYFUNCTION("GOOGLETRANSLATE(C8170,""fr"",""en"")"),"#VALUE!")</f>
        <v>#VALUE!</v>
      </c>
    </row>
    <row r="8171" ht="15.75" customHeight="1">
      <c r="A8171" s="1" t="s">
        <v>2763</v>
      </c>
      <c r="B8171" s="1" t="s">
        <v>17900</v>
      </c>
      <c r="C8171" s="1" t="s">
        <v>17901</v>
      </c>
      <c r="D8171" s="1" t="s">
        <v>17885</v>
      </c>
      <c r="E8171" s="1" t="s">
        <v>15442</v>
      </c>
      <c r="F8171" s="1" t="str">
        <f>IFERROR(__xludf.DUMMYFUNCTION("GOOGLETRANSLATE(C8171,""fr"",""en"")"),"#VALUE!")</f>
        <v>#VALUE!</v>
      </c>
    </row>
    <row r="8172" ht="15.75" customHeight="1">
      <c r="A8172" s="1" t="s">
        <v>3025</v>
      </c>
      <c r="B8172" s="1" t="s">
        <v>17902</v>
      </c>
      <c r="C8172" s="1" t="s">
        <v>17903</v>
      </c>
      <c r="D8172" s="1" t="s">
        <v>17885</v>
      </c>
      <c r="E8172" s="1" t="s">
        <v>15442</v>
      </c>
      <c r="F8172" s="1" t="str">
        <f>IFERROR(__xludf.DUMMYFUNCTION("GOOGLETRANSLATE(C8172,""fr"",""en"")"),"#VALUE!")</f>
        <v>#VALUE!</v>
      </c>
    </row>
    <row r="8173" ht="15.75" customHeight="1">
      <c r="A8173" s="1" t="s">
        <v>3025</v>
      </c>
      <c r="B8173" s="1" t="s">
        <v>17904</v>
      </c>
      <c r="C8173" s="1" t="s">
        <v>17905</v>
      </c>
      <c r="D8173" s="1" t="s">
        <v>17885</v>
      </c>
      <c r="E8173" s="1" t="s">
        <v>15442</v>
      </c>
      <c r="F8173" s="1" t="str">
        <f>IFERROR(__xludf.DUMMYFUNCTION("GOOGLETRANSLATE(C8173,""fr"",""en"")"),"#VALUE!")</f>
        <v>#VALUE!</v>
      </c>
    </row>
    <row r="8174" ht="15.75" customHeight="1">
      <c r="A8174" s="1" t="s">
        <v>7596</v>
      </c>
      <c r="B8174" s="1" t="s">
        <v>17906</v>
      </c>
      <c r="C8174" s="1" t="s">
        <v>17907</v>
      </c>
      <c r="D8174" s="1" t="s">
        <v>17885</v>
      </c>
      <c r="E8174" s="1" t="s">
        <v>15442</v>
      </c>
      <c r="F8174" s="1" t="str">
        <f>IFERROR(__xludf.DUMMYFUNCTION("GOOGLETRANSLATE(C8174,""fr"",""en"")"),"#VALUE!")</f>
        <v>#VALUE!</v>
      </c>
    </row>
    <row r="8175" ht="15.75" customHeight="1">
      <c r="A8175" s="1" t="s">
        <v>8091</v>
      </c>
      <c r="B8175" s="1" t="s">
        <v>17908</v>
      </c>
      <c r="C8175" s="1" t="s">
        <v>17909</v>
      </c>
      <c r="D8175" s="1" t="s">
        <v>17885</v>
      </c>
      <c r="E8175" s="1" t="s">
        <v>15442</v>
      </c>
      <c r="F8175" s="1" t="str">
        <f>IFERROR(__xludf.DUMMYFUNCTION("GOOGLETRANSLATE(C8175,""fr"",""en"")"),"This mutual which is imposed on me by my employer is just scandalous, no customer service, impossible to create their customer area on their platform, change of bank details not taken into account, reimbursements made on closed accounts, no response to em"&amp;"ails etc ... We are strolled from service to brief service it is a shame!")</f>
        <v>This mutual which is imposed on me by my employer is just scandalous, no customer service, impossible to create their customer area on their platform, change of bank details not taken into account, reimbursements made on closed accounts, no response to emails etc ... We are strolled from service to brief service it is a shame!</v>
      </c>
    </row>
    <row r="8176" ht="15.75" customHeight="1">
      <c r="A8176" s="1" t="s">
        <v>3076</v>
      </c>
      <c r="B8176" s="1" t="s">
        <v>17910</v>
      </c>
      <c r="C8176" s="1" t="s">
        <v>17911</v>
      </c>
      <c r="D8176" s="1" t="s">
        <v>17885</v>
      </c>
      <c r="E8176" s="1" t="s">
        <v>15442</v>
      </c>
      <c r="F8176" s="1" t="str">
        <f>IFERROR(__xludf.DUMMYFUNCTION("GOOGLETRANSLATE(C8176,""fr"",""en"")"),"#VALUE!")</f>
        <v>#VALUE!</v>
      </c>
    </row>
    <row r="8177" ht="15.75" customHeight="1">
      <c r="A8177" s="1" t="s">
        <v>3081</v>
      </c>
      <c r="B8177" s="1" t="s">
        <v>17912</v>
      </c>
      <c r="C8177" s="1" t="s">
        <v>17913</v>
      </c>
      <c r="D8177" s="1" t="s">
        <v>17885</v>
      </c>
      <c r="E8177" s="1" t="s">
        <v>15442</v>
      </c>
      <c r="F8177" s="1" t="str">
        <f>IFERROR(__xludf.DUMMYFUNCTION("GOOGLETRANSLATE(C8177,""fr"",""en"")"),"I can't put less than a star. I was operated on for cancer in November 2020, I had the invoice on December 21, 2020 and immediately sent to the MGEN. Still no refund two months later. They are not able to give a deadline. In the meantime, with the excess "&amp;"fees (which they had undertaken to pay) I had to pay from my pocket 1600 €. When the vital card comes into play, it goes but as soon as you have to send an invoice for fee supplements, alternative or other medicines, nothing goes! No information, no conti"&amp;"nuation is given to complaints. It would seem that our emails are not even read because I have had no response to my reminders since the implementation of the new personal space. I think I contact a lawyer.
TO FLEE !")</f>
        <v>I can't put less than a star. I was operated on for cancer in November 2020, I had the invoice on December 21, 2020 and immediately sent to the MGEN. Still no refund two months later. They are not able to give a deadline. In the meantime, with the excess fees (which they had undertaken to pay) I had to pay from my pocket 1600 €. When the vital card comes into play, it goes but as soon as you have to send an invoice for fee supplements, alternative or other medicines, nothing goes! No information, no continuation is given to complaints. It would seem that our emails are not even read because I have had no response to my reminders since the implementation of the new personal space. I think I contact a lawyer.
TO FLEE !</v>
      </c>
    </row>
    <row r="8178" ht="15.75" customHeight="1">
      <c r="A8178" s="1" t="s">
        <v>3081</v>
      </c>
      <c r="B8178" s="1" t="s">
        <v>17914</v>
      </c>
      <c r="C8178" s="1" t="s">
        <v>17915</v>
      </c>
      <c r="D8178" s="1" t="s">
        <v>17885</v>
      </c>
      <c r="E8178" s="1" t="s">
        <v>15442</v>
      </c>
      <c r="F8178" s="1" t="str">
        <f>IFERROR(__xludf.DUMMYFUNCTION("GOOGLETRANSLATE(C8178,""fr"",""en"")"),"#VALUE!")</f>
        <v>#VALUE!</v>
      </c>
    </row>
    <row r="8179" ht="15.75" customHeight="1">
      <c r="A8179" s="1" t="s">
        <v>8162</v>
      </c>
      <c r="B8179" s="1" t="s">
        <v>17916</v>
      </c>
      <c r="C8179" s="1" t="s">
        <v>17917</v>
      </c>
      <c r="D8179" s="1" t="s">
        <v>17885</v>
      </c>
      <c r="E8179" s="1" t="s">
        <v>15442</v>
      </c>
      <c r="F8179" s="1" t="str">
        <f>IFERROR(__xludf.DUMMYFUNCTION("GOOGLETRANSLATE(C8179,""fr"",""en"")"),"#VALUE!")</f>
        <v>#VALUE!</v>
      </c>
    </row>
    <row r="8180" ht="15.75" customHeight="1">
      <c r="A8180" s="1" t="s">
        <v>10533</v>
      </c>
      <c r="B8180" s="1" t="s">
        <v>17918</v>
      </c>
      <c r="C8180" s="1" t="s">
        <v>17919</v>
      </c>
      <c r="D8180" s="1" t="s">
        <v>17885</v>
      </c>
      <c r="E8180" s="1" t="s">
        <v>15442</v>
      </c>
      <c r="F8180" s="1" t="str">
        <f>IFERROR(__xludf.DUMMYFUNCTION("GOOGLETRANSLATE(C8180,""fr"",""en"")"),"#VALUE!")</f>
        <v>#VALUE!</v>
      </c>
    </row>
    <row r="8181" ht="15.75" customHeight="1">
      <c r="A8181" s="1" t="s">
        <v>10533</v>
      </c>
      <c r="B8181" s="1" t="s">
        <v>17920</v>
      </c>
      <c r="C8181" s="1" t="s">
        <v>17921</v>
      </c>
      <c r="D8181" s="1" t="s">
        <v>17885</v>
      </c>
      <c r="E8181" s="1" t="s">
        <v>15442</v>
      </c>
      <c r="F8181" s="1" t="str">
        <f>IFERROR(__xludf.DUMMYFUNCTION("GOOGLETRANSLATE(C8181,""fr"",""en"")"),"#VALUE!")</f>
        <v>#VALUE!</v>
      </c>
    </row>
    <row r="8182" ht="15.75" customHeight="1">
      <c r="A8182" s="1" t="s">
        <v>8178</v>
      </c>
      <c r="B8182" s="1" t="s">
        <v>17922</v>
      </c>
      <c r="C8182" s="1" t="s">
        <v>17923</v>
      </c>
      <c r="D8182" s="1" t="s">
        <v>17885</v>
      </c>
      <c r="E8182" s="1" t="s">
        <v>15442</v>
      </c>
      <c r="F8182" s="1" t="str">
        <f>IFERROR(__xludf.DUMMYFUNCTION("GOOGLETRANSLATE(C8182,""fr"",""en"")"),"#VALUE!")</f>
        <v>#VALUE!</v>
      </c>
    </row>
    <row r="8183" ht="15.75" customHeight="1">
      <c r="A8183" s="1" t="s">
        <v>3106</v>
      </c>
      <c r="B8183" s="1" t="s">
        <v>17924</v>
      </c>
      <c r="C8183" s="1" t="s">
        <v>17925</v>
      </c>
      <c r="D8183" s="1" t="s">
        <v>17885</v>
      </c>
      <c r="E8183" s="1" t="s">
        <v>15442</v>
      </c>
      <c r="F8183" s="1" t="str">
        <f>IFERROR(__xludf.DUMMYFUNCTION("GOOGLETRANSLATE(C8183,""fr"",""en"")"),"#VALUE!")</f>
        <v>#VALUE!</v>
      </c>
    </row>
    <row r="8184" ht="15.75" customHeight="1">
      <c r="A8184" s="1" t="s">
        <v>3116</v>
      </c>
      <c r="B8184" s="1" t="s">
        <v>17926</v>
      </c>
      <c r="C8184" s="1" t="s">
        <v>17927</v>
      </c>
      <c r="D8184" s="1" t="s">
        <v>17885</v>
      </c>
      <c r="E8184" s="1" t="s">
        <v>15442</v>
      </c>
      <c r="F8184" s="1" t="str">
        <f>IFERROR(__xludf.DUMMYFUNCTION("GOOGLETRANSLATE(C8184,""fr"",""en"")"),"#VALUE!")</f>
        <v>#VALUE!</v>
      </c>
    </row>
    <row r="8185" ht="15.75" customHeight="1">
      <c r="A8185" s="1" t="s">
        <v>3136</v>
      </c>
      <c r="B8185" s="1" t="s">
        <v>17928</v>
      </c>
      <c r="C8185" s="1" t="s">
        <v>17929</v>
      </c>
      <c r="D8185" s="1" t="s">
        <v>17885</v>
      </c>
      <c r="E8185" s="1" t="s">
        <v>15442</v>
      </c>
      <c r="F8185" s="1" t="str">
        <f>IFERROR(__xludf.DUMMYFUNCTION("GOOGLETRANSLATE(C8185,""fr"",""en"")"),"#VALUE!")</f>
        <v>#VALUE!</v>
      </c>
    </row>
    <row r="8186" ht="15.75" customHeight="1">
      <c r="A8186" s="1" t="s">
        <v>10553</v>
      </c>
      <c r="B8186" s="1" t="s">
        <v>17930</v>
      </c>
      <c r="C8186" s="1" t="s">
        <v>17931</v>
      </c>
      <c r="D8186" s="1" t="s">
        <v>17885</v>
      </c>
      <c r="E8186" s="1" t="s">
        <v>15442</v>
      </c>
      <c r="F8186" s="1" t="str">
        <f>IFERROR(__xludf.DUMMYFUNCTION("GOOGLETRANSLATE(C8186,""fr"",""en"")"),"#VALUE!")</f>
        <v>#VALUE!</v>
      </c>
    </row>
    <row r="8187" ht="15.75" customHeight="1">
      <c r="A8187" s="1" t="s">
        <v>10815</v>
      </c>
      <c r="B8187" s="1" t="s">
        <v>17932</v>
      </c>
      <c r="C8187" s="1" t="s">
        <v>17933</v>
      </c>
      <c r="D8187" s="1" t="s">
        <v>17885</v>
      </c>
      <c r="E8187" s="1" t="s">
        <v>15442</v>
      </c>
      <c r="F8187" s="1" t="str">
        <f>IFERROR(__xludf.DUMMYFUNCTION("GOOGLETRANSLATE(C8187,""fr"",""en"")"),"#VALUE!")</f>
        <v>#VALUE!</v>
      </c>
    </row>
    <row r="8188" ht="15.75" customHeight="1">
      <c r="A8188" s="1" t="s">
        <v>3147</v>
      </c>
      <c r="B8188" s="1" t="s">
        <v>17934</v>
      </c>
      <c r="C8188" s="1" t="s">
        <v>17935</v>
      </c>
      <c r="D8188" s="1" t="s">
        <v>17885</v>
      </c>
      <c r="E8188" s="1" t="s">
        <v>15442</v>
      </c>
      <c r="F8188" s="1" t="str">
        <f>IFERROR(__xludf.DUMMYFUNCTION("GOOGLETRANSLATE(C8188,""fr"",""en"")"),"#VALUE!")</f>
        <v>#VALUE!</v>
      </c>
    </row>
    <row r="8189" ht="15.75" customHeight="1">
      <c r="A8189" s="1" t="s">
        <v>8235</v>
      </c>
      <c r="B8189" s="1" t="s">
        <v>17936</v>
      </c>
      <c r="C8189" s="1" t="s">
        <v>17937</v>
      </c>
      <c r="D8189" s="1" t="s">
        <v>17885</v>
      </c>
      <c r="E8189" s="1" t="s">
        <v>15442</v>
      </c>
      <c r="F8189" s="1" t="str">
        <f>IFERROR(__xludf.DUMMYFUNCTION("GOOGLETRANSLATE(C8189,""fr"",""en"")"),"Distressing! Impossible to have the ITT reimbursement service. Only telephone platforms that make reminders in the various services. There is never a follow -up data ... We receive an automatic message which stipulates that we will have an answer within 1"&amp;"2 days ... and we receive absolutely nothing 12 days later! It is distressing and even sometimes humiliating to be obliged to constantly recall and to obtain no answer! How sad. I am in the management of a college, I have always advised new teachers to ta"&amp;"ke MGEN ... I will now dissuade them. I sent my file to a lawyer so that it is the intermediary with the MGEN. I am not proceeding, this is the first time. I am really disillusioned. 10 months that it lasts. Good luck to all.")</f>
        <v>Distressing! Impossible to have the ITT reimbursement service. Only telephone platforms that make reminders in the various services. There is never a follow -up data ... We receive an automatic message which stipulates that we will have an answer within 12 days ... and we receive absolutely nothing 12 days later! It is distressing and even sometimes humiliating to be obliged to constantly recall and to obtain no answer! How sad. I am in the management of a college, I have always advised new teachers to take MGEN ... I will now dissuade them. I sent my file to a lawyer so that it is the intermediary with the MGEN. I am not proceeding, this is the first time. I am really disillusioned. 10 months that it lasts. Good luck to all.</v>
      </c>
    </row>
    <row r="8190" ht="15.75" customHeight="1">
      <c r="A8190" s="1" t="s">
        <v>8249</v>
      </c>
      <c r="B8190" s="1" t="s">
        <v>17938</v>
      </c>
      <c r="C8190" s="1" t="s">
        <v>17939</v>
      </c>
      <c r="D8190" s="1" t="s">
        <v>17885</v>
      </c>
      <c r="E8190" s="1" t="s">
        <v>15442</v>
      </c>
      <c r="F8190" s="1" t="str">
        <f>IFERROR(__xludf.DUMMYFUNCTION("GOOGLETRANSLATE(C8190,""fr"",""en"")"),"#VALUE!")</f>
        <v>#VALUE!</v>
      </c>
    </row>
    <row r="8191" ht="15.75" customHeight="1">
      <c r="A8191" s="1" t="s">
        <v>8281</v>
      </c>
      <c r="B8191" s="1" t="s">
        <v>8282</v>
      </c>
      <c r="C8191" s="1" t="s">
        <v>17940</v>
      </c>
      <c r="D8191" s="1" t="s">
        <v>17885</v>
      </c>
      <c r="E8191" s="1" t="s">
        <v>15442</v>
      </c>
      <c r="F8191" s="1" t="str">
        <f>IFERROR(__xludf.DUMMYFUNCTION("GOOGLETRANSLATE(C8191,""fr"",""en"")"),"#VALUE!")</f>
        <v>#VALUE!</v>
      </c>
    </row>
    <row r="8192" ht="15.75" customHeight="1">
      <c r="A8192" s="1" t="s">
        <v>3208</v>
      </c>
      <c r="B8192" s="1" t="s">
        <v>17941</v>
      </c>
      <c r="C8192" s="1" t="s">
        <v>17942</v>
      </c>
      <c r="D8192" s="1" t="s">
        <v>17885</v>
      </c>
      <c r="E8192" s="1" t="s">
        <v>15442</v>
      </c>
      <c r="F8192" s="1" t="str">
        <f>IFERROR(__xludf.DUMMYFUNCTION("GOOGLETRANSLATE(C8192,""fr"",""en"")"),"#VALUE!")</f>
        <v>#VALUE!</v>
      </c>
    </row>
    <row r="8193" ht="15.75" customHeight="1">
      <c r="A8193" s="1" t="s">
        <v>12491</v>
      </c>
      <c r="B8193" s="1" t="s">
        <v>17943</v>
      </c>
      <c r="C8193" s="1" t="s">
        <v>17944</v>
      </c>
      <c r="D8193" s="1" t="s">
        <v>17885</v>
      </c>
      <c r="E8193" s="1" t="s">
        <v>15442</v>
      </c>
      <c r="F8193" s="1" t="str">
        <f>IFERROR(__xludf.DUMMYFUNCTION("GOOGLETRANSLATE(C8193,""fr"",""en"")"),"#VALUE!")</f>
        <v>#VALUE!</v>
      </c>
    </row>
    <row r="8194" ht="15.75" customHeight="1">
      <c r="A8194" s="1" t="s">
        <v>8372</v>
      </c>
      <c r="B8194" s="1" t="s">
        <v>17945</v>
      </c>
      <c r="C8194" s="1" t="s">
        <v>17946</v>
      </c>
      <c r="D8194" s="1" t="s">
        <v>17885</v>
      </c>
      <c r="E8194" s="1" t="s">
        <v>15442</v>
      </c>
      <c r="F8194" s="1" t="str">
        <f>IFERROR(__xludf.DUMMYFUNCTION("GOOGLETRANSLATE(C8194,""fr"",""en"")"),"#VALUE!")</f>
        <v>#VALUE!</v>
      </c>
    </row>
    <row r="8195" ht="15.75" customHeight="1">
      <c r="A8195" s="1" t="s">
        <v>10866</v>
      </c>
      <c r="B8195" s="1" t="s">
        <v>17947</v>
      </c>
      <c r="C8195" s="1" t="s">
        <v>17948</v>
      </c>
      <c r="D8195" s="1" t="s">
        <v>17885</v>
      </c>
      <c r="E8195" s="1" t="s">
        <v>15442</v>
      </c>
      <c r="F8195" s="1" t="str">
        <f>IFERROR(__xludf.DUMMYFUNCTION("GOOGLETRANSLATE(C8195,""fr"",""en"")"),"#VALUE!")</f>
        <v>#VALUE!</v>
      </c>
    </row>
    <row r="8196" ht="15.75" customHeight="1">
      <c r="A8196" s="1" t="s">
        <v>11835</v>
      </c>
      <c r="B8196" s="1" t="s">
        <v>11836</v>
      </c>
      <c r="C8196" s="1" t="s">
        <v>17949</v>
      </c>
      <c r="D8196" s="1" t="s">
        <v>17885</v>
      </c>
      <c r="E8196" s="1" t="s">
        <v>15442</v>
      </c>
      <c r="F8196" s="1" t="str">
        <f>IFERROR(__xludf.DUMMYFUNCTION("GOOGLETRANSLATE(C8196,""fr"",""en"")"),"#VALUE!")</f>
        <v>#VALUE!</v>
      </c>
    </row>
    <row r="8197" ht="15.75" customHeight="1">
      <c r="A8197" s="1" t="s">
        <v>13251</v>
      </c>
      <c r="B8197" s="1" t="s">
        <v>17950</v>
      </c>
      <c r="C8197" s="1" t="s">
        <v>17951</v>
      </c>
      <c r="D8197" s="1" t="s">
        <v>17885</v>
      </c>
      <c r="E8197" s="1" t="s">
        <v>15442</v>
      </c>
      <c r="F8197" s="1" t="str">
        <f>IFERROR(__xludf.DUMMYFUNCTION("GOOGLETRANSLATE(C8197,""fr"",""en"")"),"#VALUE!")</f>
        <v>#VALUE!</v>
      </c>
    </row>
    <row r="8198" ht="15.75" customHeight="1">
      <c r="A8198" s="1" t="s">
        <v>11427</v>
      </c>
      <c r="B8198" s="1" t="s">
        <v>17952</v>
      </c>
      <c r="C8198" s="1" t="s">
        <v>17953</v>
      </c>
      <c r="D8198" s="1" t="s">
        <v>17885</v>
      </c>
      <c r="E8198" s="1" t="s">
        <v>15442</v>
      </c>
      <c r="F8198" s="1" t="str">
        <f>IFERROR(__xludf.DUMMYFUNCTION("GOOGLETRANSLATE(C8198,""fr"",""en"")"),"#VALUE!")</f>
        <v>#VALUE!</v>
      </c>
    </row>
    <row r="8199" ht="15.75" customHeight="1">
      <c r="A8199" s="1" t="s">
        <v>8595</v>
      </c>
      <c r="B8199" s="1" t="s">
        <v>17954</v>
      </c>
      <c r="C8199" s="1" t="s">
        <v>17955</v>
      </c>
      <c r="D8199" s="1" t="s">
        <v>17885</v>
      </c>
      <c r="E8199" s="1" t="s">
        <v>15442</v>
      </c>
      <c r="F8199" s="1" t="str">
        <f>IFERROR(__xludf.DUMMYFUNCTION("GOOGLETRANSLATE(C8199,""fr"",""en"")"),"#VALUE!")</f>
        <v>#VALUE!</v>
      </c>
    </row>
    <row r="8200" ht="15.75" customHeight="1">
      <c r="A8200" s="1" t="s">
        <v>8600</v>
      </c>
      <c r="B8200" s="1" t="s">
        <v>17956</v>
      </c>
      <c r="C8200" s="1" t="s">
        <v>17957</v>
      </c>
      <c r="D8200" s="1" t="s">
        <v>17885</v>
      </c>
      <c r="E8200" s="1" t="s">
        <v>15442</v>
      </c>
      <c r="F8200" s="1" t="str">
        <f>IFERROR(__xludf.DUMMYFUNCTION("GOOGLETRANSLATE(C8200,""fr"",""en"")"),"#VALUE!")</f>
        <v>#VALUE!</v>
      </c>
    </row>
    <row r="8201" ht="15.75" customHeight="1">
      <c r="A8201" s="1" t="s">
        <v>8625</v>
      </c>
      <c r="B8201" s="1" t="s">
        <v>17958</v>
      </c>
      <c r="C8201" s="1" t="s">
        <v>17959</v>
      </c>
      <c r="D8201" s="1" t="s">
        <v>17885</v>
      </c>
      <c r="E8201" s="1" t="s">
        <v>15442</v>
      </c>
      <c r="F8201" s="1" t="str">
        <f>IFERROR(__xludf.DUMMYFUNCTION("GOOGLETRANSLATE(C8201,""fr"",""en"")"),"#VALUE!")</f>
        <v>#VALUE!</v>
      </c>
    </row>
    <row r="8202" ht="15.75" customHeight="1">
      <c r="A8202" s="1" t="s">
        <v>8625</v>
      </c>
      <c r="B8202" s="1" t="s">
        <v>17960</v>
      </c>
      <c r="C8202" s="1" t="s">
        <v>17961</v>
      </c>
      <c r="D8202" s="1" t="s">
        <v>17885</v>
      </c>
      <c r="E8202" s="1" t="s">
        <v>15442</v>
      </c>
      <c r="F8202" s="1" t="str">
        <f>IFERROR(__xludf.DUMMYFUNCTION("GOOGLETRANSLATE(C8202,""fr"",""en"")"),"#VALUE!")</f>
        <v>#VALUE!</v>
      </c>
    </row>
    <row r="8203" ht="15.75" customHeight="1">
      <c r="A8203" s="1" t="s">
        <v>8625</v>
      </c>
      <c r="B8203" s="1" t="s">
        <v>17962</v>
      </c>
      <c r="C8203" s="1" t="s">
        <v>17963</v>
      </c>
      <c r="D8203" s="1" t="s">
        <v>17885</v>
      </c>
      <c r="E8203" s="1" t="s">
        <v>15442</v>
      </c>
      <c r="F8203" s="1" t="str">
        <f>IFERROR(__xludf.DUMMYFUNCTION("GOOGLETRANSLATE(C8203,""fr"",""en"")"),"#VALUE!")</f>
        <v>#VALUE!</v>
      </c>
    </row>
    <row r="8204" ht="15.75" customHeight="1">
      <c r="A8204" s="1" t="s">
        <v>8659</v>
      </c>
      <c r="B8204" s="1" t="s">
        <v>17964</v>
      </c>
      <c r="C8204" s="1" t="s">
        <v>17965</v>
      </c>
      <c r="D8204" s="1" t="s">
        <v>17885</v>
      </c>
      <c r="E8204" s="1" t="s">
        <v>15442</v>
      </c>
      <c r="F8204" s="1" t="str">
        <f>IFERROR(__xludf.DUMMYFUNCTION("GOOGLETRANSLATE(C8204,""fr"",""en"")"),"#VALUE!")</f>
        <v>#VALUE!</v>
      </c>
    </row>
    <row r="8205" ht="15.75" customHeight="1">
      <c r="A8205" s="1" t="s">
        <v>3355</v>
      </c>
      <c r="B8205" s="1" t="s">
        <v>17966</v>
      </c>
      <c r="C8205" s="1" t="s">
        <v>17967</v>
      </c>
      <c r="D8205" s="1" t="s">
        <v>17885</v>
      </c>
      <c r="E8205" s="1" t="s">
        <v>15442</v>
      </c>
      <c r="F8205" s="1" t="str">
        <f>IFERROR(__xludf.DUMMYFUNCTION("GOOGLETRANSLATE(C8205,""fr"",""en"")"),"#VALUE!")</f>
        <v>#VALUE!</v>
      </c>
    </row>
    <row r="8206" ht="15.75" customHeight="1">
      <c r="A8206" s="1" t="s">
        <v>3358</v>
      </c>
      <c r="B8206" s="1" t="s">
        <v>17968</v>
      </c>
      <c r="C8206" s="1" t="s">
        <v>17969</v>
      </c>
      <c r="D8206" s="1" t="s">
        <v>17885</v>
      </c>
      <c r="E8206" s="1" t="s">
        <v>15442</v>
      </c>
      <c r="F8206" s="1" t="str">
        <f>IFERROR(__xludf.DUMMYFUNCTION("GOOGLETRANSLATE(C8206,""fr"",""en"")"),"#VALUE!")</f>
        <v>#VALUE!</v>
      </c>
    </row>
    <row r="8207" ht="15.75" customHeight="1">
      <c r="A8207" s="1" t="s">
        <v>13267</v>
      </c>
      <c r="B8207" s="1" t="s">
        <v>17970</v>
      </c>
      <c r="C8207" s="1" t="s">
        <v>17971</v>
      </c>
      <c r="D8207" s="1" t="s">
        <v>17885</v>
      </c>
      <c r="E8207" s="1" t="s">
        <v>15442</v>
      </c>
      <c r="F8207" s="1" t="str">
        <f>IFERROR(__xludf.DUMMYFUNCTION("GOOGLETRANSLATE(C8207,""fr"",""en"")"),"#VALUE!")</f>
        <v>#VALUE!</v>
      </c>
    </row>
    <row r="8208" ht="15.75" customHeight="1">
      <c r="A8208" s="1" t="s">
        <v>8733</v>
      </c>
      <c r="B8208" s="1" t="s">
        <v>17972</v>
      </c>
      <c r="C8208" s="1" t="s">
        <v>17973</v>
      </c>
      <c r="D8208" s="1" t="s">
        <v>17885</v>
      </c>
      <c r="E8208" s="1" t="s">
        <v>15442</v>
      </c>
      <c r="F8208" s="1" t="str">
        <f>IFERROR(__xludf.DUMMYFUNCTION("GOOGLETRANSLATE(C8208,""fr"",""en"")"),"#VALUE!")</f>
        <v>#VALUE!</v>
      </c>
    </row>
    <row r="8209" ht="15.75" customHeight="1">
      <c r="A8209" s="1" t="s">
        <v>16512</v>
      </c>
      <c r="B8209" s="1" t="s">
        <v>17974</v>
      </c>
      <c r="C8209" s="1" t="s">
        <v>17975</v>
      </c>
      <c r="D8209" s="1" t="s">
        <v>17885</v>
      </c>
      <c r="E8209" s="1" t="s">
        <v>15442</v>
      </c>
      <c r="F8209" s="1" t="str">
        <f>IFERROR(__xludf.DUMMYFUNCTION("GOOGLETRANSLATE(C8209,""fr"",""en"")"),"#VALUE!")</f>
        <v>#VALUE!</v>
      </c>
    </row>
    <row r="8210" ht="15.75" customHeight="1">
      <c r="A8210" s="1" t="s">
        <v>10632</v>
      </c>
      <c r="B8210" s="1" t="s">
        <v>17976</v>
      </c>
      <c r="C8210" s="1" t="s">
        <v>17977</v>
      </c>
      <c r="D8210" s="1" t="s">
        <v>17885</v>
      </c>
      <c r="E8210" s="1" t="s">
        <v>15442</v>
      </c>
      <c r="F8210" s="1" t="str">
        <f>IFERROR(__xludf.DUMMYFUNCTION("GOOGLETRANSLATE(C8210,""fr"",""en"")"),"good morning
I have recently retired from the National Eduction. I still have a dependent child. I want to leave MGEN. Who can advise me for another mutual. The mage recommended on this site does not accept retirees.
Thanks in advance;")</f>
        <v>good morning
I have recently retired from the National Eduction. I still have a dependent child. I want to leave MGEN. Who can advise me for another mutual. The mage recommended on this site does not accept retirees.
Thanks in advance;</v>
      </c>
    </row>
    <row r="8211" ht="15.75" customHeight="1">
      <c r="A8211" s="1" t="s">
        <v>3421</v>
      </c>
      <c r="B8211" s="1" t="s">
        <v>17978</v>
      </c>
      <c r="C8211" s="1" t="s">
        <v>17979</v>
      </c>
      <c r="D8211" s="1" t="s">
        <v>17885</v>
      </c>
      <c r="E8211" s="1" t="s">
        <v>15442</v>
      </c>
      <c r="F8211" s="1" t="str">
        <f>IFERROR(__xludf.DUMMYFUNCTION("GOOGLETRANSLATE(C8211,""fr"",""en"")"),"#VALUE!")</f>
        <v>#VALUE!</v>
      </c>
    </row>
    <row r="8212" ht="15.75" customHeight="1">
      <c r="A8212" s="1" t="s">
        <v>17463</v>
      </c>
      <c r="B8212" s="1" t="s">
        <v>17980</v>
      </c>
      <c r="C8212" s="1" t="s">
        <v>17981</v>
      </c>
      <c r="D8212" s="1" t="s">
        <v>17885</v>
      </c>
      <c r="E8212" s="1" t="s">
        <v>15442</v>
      </c>
      <c r="F8212" s="1" t="str">
        <f>IFERROR(__xludf.DUMMYFUNCTION("GOOGLETRANSLATE(C8212,""fr"",""en"")"),"#VALUE!")</f>
        <v>#VALUE!</v>
      </c>
    </row>
    <row r="8213" ht="15.75" customHeight="1">
      <c r="A8213" s="1" t="s">
        <v>15722</v>
      </c>
      <c r="B8213" s="1" t="s">
        <v>17982</v>
      </c>
      <c r="C8213" s="1" t="s">
        <v>17983</v>
      </c>
      <c r="D8213" s="1" t="s">
        <v>17885</v>
      </c>
      <c r="E8213" s="1" t="s">
        <v>15442</v>
      </c>
      <c r="F8213" s="1" t="str">
        <f>IFERROR(__xludf.DUMMYFUNCTION("GOOGLETRANSLATE(C8213,""fr"",""en"")"),"#VALUE!")</f>
        <v>#VALUE!</v>
      </c>
    </row>
    <row r="8214" ht="15.75" customHeight="1">
      <c r="A8214" s="1" t="s">
        <v>11467</v>
      </c>
      <c r="B8214" s="1" t="s">
        <v>17984</v>
      </c>
      <c r="C8214" s="1" t="s">
        <v>17985</v>
      </c>
      <c r="D8214" s="1" t="s">
        <v>17885</v>
      </c>
      <c r="E8214" s="1" t="s">
        <v>15442</v>
      </c>
      <c r="F8214" s="1" t="str">
        <f>IFERROR(__xludf.DUMMYFUNCTION("GOOGLETRANSLATE(C8214,""fr"",""en"")"),"#VALUE!")</f>
        <v>#VALUE!</v>
      </c>
    </row>
    <row r="8215" ht="15.75" customHeight="1">
      <c r="A8215" s="1" t="s">
        <v>11467</v>
      </c>
      <c r="B8215" s="1" t="s">
        <v>17986</v>
      </c>
      <c r="C8215" s="1" t="s">
        <v>17987</v>
      </c>
      <c r="D8215" s="1" t="s">
        <v>17885</v>
      </c>
      <c r="E8215" s="1" t="s">
        <v>15442</v>
      </c>
      <c r="F8215" s="1" t="str">
        <f>IFERROR(__xludf.DUMMYFUNCTION("GOOGLETRANSLATE(C8215,""fr"",""en"")"),"#VALUE!")</f>
        <v>#VALUE!</v>
      </c>
    </row>
    <row r="8216" ht="15.75" customHeight="1">
      <c r="A8216" s="1" t="s">
        <v>10196</v>
      </c>
      <c r="B8216" s="1" t="s">
        <v>17988</v>
      </c>
      <c r="C8216" s="1" t="s">
        <v>17989</v>
      </c>
      <c r="D8216" s="1" t="s">
        <v>17885</v>
      </c>
      <c r="E8216" s="1" t="s">
        <v>15442</v>
      </c>
      <c r="F8216" s="1" t="str">
        <f>IFERROR(__xludf.DUMMYFUNCTION("GOOGLETRANSLATE(C8216,""fr"",""en"")"),"#VALUE!")</f>
        <v>#VALUE!</v>
      </c>
    </row>
    <row r="8217" ht="15.75" customHeight="1">
      <c r="A8217" s="1" t="s">
        <v>15854</v>
      </c>
      <c r="B8217" s="1" t="s">
        <v>17990</v>
      </c>
      <c r="C8217" s="1" t="s">
        <v>17991</v>
      </c>
      <c r="D8217" s="1" t="s">
        <v>17885</v>
      </c>
      <c r="E8217" s="1" t="s">
        <v>15442</v>
      </c>
      <c r="F8217" s="1" t="str">
        <f>IFERROR(__xludf.DUMMYFUNCTION("GOOGLETRANSLATE(C8217,""fr"",""en"")"),"#VALUE!")</f>
        <v>#VALUE!</v>
      </c>
    </row>
    <row r="8218" ht="15.75" customHeight="1">
      <c r="A8218" s="1" t="s">
        <v>10967</v>
      </c>
      <c r="B8218" s="1" t="s">
        <v>17992</v>
      </c>
      <c r="C8218" s="1" t="s">
        <v>17993</v>
      </c>
      <c r="D8218" s="1" t="s">
        <v>17885</v>
      </c>
      <c r="E8218" s="1" t="s">
        <v>15442</v>
      </c>
      <c r="F8218" s="1" t="str">
        <f>IFERROR(__xludf.DUMMYFUNCTION("GOOGLETRANSLATE(C8218,""fr"",""en"")"),"#VALUE!")</f>
        <v>#VALUE!</v>
      </c>
    </row>
    <row r="8219" ht="15.75" customHeight="1">
      <c r="A8219" s="1" t="s">
        <v>17994</v>
      </c>
      <c r="B8219" s="1" t="s">
        <v>17995</v>
      </c>
      <c r="C8219" s="1" t="s">
        <v>17996</v>
      </c>
      <c r="D8219" s="1" t="s">
        <v>17885</v>
      </c>
      <c r="E8219" s="1" t="s">
        <v>15442</v>
      </c>
      <c r="F8219" s="1" t="str">
        <f>IFERROR(__xludf.DUMMYFUNCTION("GOOGLETRANSLATE(C8219,""fr"",""en"")"),"Provident, null with regard to the payment period. Paid on April 10 for the period from February 18 to March 31 and to date no response for the period in April")</f>
        <v>Provident, null with regard to the payment period. Paid on April 10 for the period from February 18 to March 31 and to date no response for the period in April</v>
      </c>
    </row>
    <row r="8220" ht="15.75" customHeight="1">
      <c r="A8220" s="1" t="s">
        <v>13051</v>
      </c>
      <c r="B8220" s="1" t="s">
        <v>17997</v>
      </c>
      <c r="C8220" s="1" t="s">
        <v>17998</v>
      </c>
      <c r="D8220" s="1" t="s">
        <v>17885</v>
      </c>
      <c r="E8220" s="1" t="s">
        <v>15442</v>
      </c>
      <c r="F8220" s="1" t="str">
        <f>IFERROR(__xludf.DUMMYFUNCTION("GOOGLETRANSLATE(C8220,""fr"",""en"")"),"#VALUE!")</f>
        <v>#VALUE!</v>
      </c>
    </row>
    <row r="8221" ht="15.75" customHeight="1">
      <c r="A8221" s="1" t="s">
        <v>15231</v>
      </c>
      <c r="B8221" s="1" t="s">
        <v>17999</v>
      </c>
      <c r="C8221" s="1" t="s">
        <v>18000</v>
      </c>
      <c r="D8221" s="1" t="s">
        <v>17885</v>
      </c>
      <c r="E8221" s="1" t="s">
        <v>15442</v>
      </c>
      <c r="F8221" s="1" t="str">
        <f>IFERROR(__xludf.DUMMYFUNCTION("GOOGLETRANSLATE(C8221,""fr"",""en"")"),"#VALUE!")</f>
        <v>#VALUE!</v>
      </c>
    </row>
    <row r="8222" ht="15.75" customHeight="1">
      <c r="A8222" s="1" t="s">
        <v>17614</v>
      </c>
      <c r="B8222" s="1" t="s">
        <v>18001</v>
      </c>
      <c r="C8222" s="1" t="s">
        <v>18002</v>
      </c>
      <c r="D8222" s="1" t="s">
        <v>17885</v>
      </c>
      <c r="E8222" s="1" t="s">
        <v>15442</v>
      </c>
      <c r="F8222" s="1" t="str">
        <f>IFERROR(__xludf.DUMMYFUNCTION("GOOGLETRANSLATE(C8222,""fr"",""en"")"),"#VALUE!")</f>
        <v>#VALUE!</v>
      </c>
    </row>
    <row r="8223" ht="15.75" customHeight="1">
      <c r="A8223" s="1" t="s">
        <v>18003</v>
      </c>
      <c r="B8223" s="1" t="s">
        <v>18004</v>
      </c>
      <c r="C8223" s="1" t="s">
        <v>18005</v>
      </c>
      <c r="D8223" s="1" t="s">
        <v>17885</v>
      </c>
      <c r="E8223" s="1" t="s">
        <v>15442</v>
      </c>
      <c r="F8223" s="1" t="str">
        <f>IFERROR(__xludf.DUMMYFUNCTION("GOOGLETRANSLATE(C8223,""fr"",""en"")"),"#VALUE!")</f>
        <v>#VALUE!</v>
      </c>
    </row>
    <row r="8224" ht="15.75" customHeight="1">
      <c r="A8224" s="1" t="s">
        <v>13064</v>
      </c>
      <c r="B8224" s="1" t="s">
        <v>18006</v>
      </c>
      <c r="C8224" s="1" t="s">
        <v>18007</v>
      </c>
      <c r="D8224" s="1" t="s">
        <v>17885</v>
      </c>
      <c r="E8224" s="1" t="s">
        <v>15442</v>
      </c>
      <c r="F8224" s="1" t="str">
        <f>IFERROR(__xludf.DUMMYFUNCTION("GOOGLETRANSLATE(C8224,""fr"",""en"")"),"#VALUE!")</f>
        <v>#VALUE!</v>
      </c>
    </row>
    <row r="8225" ht="15.75" customHeight="1">
      <c r="A8225" s="1" t="s">
        <v>12671</v>
      </c>
      <c r="B8225" s="1" t="s">
        <v>18008</v>
      </c>
      <c r="C8225" s="1" t="s">
        <v>18009</v>
      </c>
      <c r="D8225" s="1" t="s">
        <v>17885</v>
      </c>
      <c r="E8225" s="1" t="s">
        <v>15442</v>
      </c>
      <c r="F8225" s="1" t="str">
        <f>IFERROR(__xludf.DUMMYFUNCTION("GOOGLETRANSLATE(C8225,""fr"",""en"")"),"#VALUE!")</f>
        <v>#VALUE!</v>
      </c>
    </row>
    <row r="8226" ht="15.75" customHeight="1">
      <c r="A8226" s="1" t="s">
        <v>9019</v>
      </c>
      <c r="B8226" s="1" t="s">
        <v>18010</v>
      </c>
      <c r="C8226" s="1" t="s">
        <v>18011</v>
      </c>
      <c r="D8226" s="1" t="s">
        <v>17885</v>
      </c>
      <c r="E8226" s="1" t="s">
        <v>15442</v>
      </c>
      <c r="F8226" s="1" t="str">
        <f>IFERROR(__xludf.DUMMYFUNCTION("GOOGLETRANSLATE(C8226,""fr"",""en"")"),"#VALUE!")</f>
        <v>#VALUE!</v>
      </c>
    </row>
    <row r="8227" ht="15.75" customHeight="1">
      <c r="A8227" s="1" t="s">
        <v>18012</v>
      </c>
      <c r="B8227" s="1" t="s">
        <v>18013</v>
      </c>
      <c r="C8227" s="1" t="s">
        <v>18014</v>
      </c>
      <c r="D8227" s="1" t="s">
        <v>17885</v>
      </c>
      <c r="E8227" s="1" t="s">
        <v>15442</v>
      </c>
      <c r="F8227" s="1" t="str">
        <f>IFERROR(__xludf.DUMMYFUNCTION("GOOGLETRANSLATE(C8227,""fr"",""en"")"),"#VALUE!")</f>
        <v>#VALUE!</v>
      </c>
    </row>
    <row r="8228" ht="15.75" customHeight="1">
      <c r="A8228" s="1" t="s">
        <v>3814</v>
      </c>
      <c r="B8228" s="1" t="s">
        <v>18015</v>
      </c>
      <c r="C8228" s="1" t="s">
        <v>18016</v>
      </c>
      <c r="D8228" s="1" t="s">
        <v>17885</v>
      </c>
      <c r="E8228" s="1" t="s">
        <v>15442</v>
      </c>
      <c r="F8228" s="1" t="str">
        <f>IFERROR(__xludf.DUMMYFUNCTION("GOOGLETRANSLATE(C8228,""fr"",""en"")"),"#VALUE!")</f>
        <v>#VALUE!</v>
      </c>
    </row>
    <row r="8229" ht="15.75" customHeight="1">
      <c r="A8229" s="1" t="s">
        <v>10289</v>
      </c>
      <c r="B8229" s="1" t="s">
        <v>18017</v>
      </c>
      <c r="C8229" s="1" t="s">
        <v>18018</v>
      </c>
      <c r="D8229" s="1" t="s">
        <v>17885</v>
      </c>
      <c r="E8229" s="1" t="s">
        <v>15442</v>
      </c>
      <c r="F8229" s="1" t="str">
        <f>IFERROR(__xludf.DUMMYFUNCTION("GOOGLETRANSLATE(C8229,""fr"",""en"")"),"#VALUE!")</f>
        <v>#VALUE!</v>
      </c>
    </row>
    <row r="8230" ht="15.75" customHeight="1">
      <c r="A8230" s="1" t="s">
        <v>13421</v>
      </c>
      <c r="B8230" s="1" t="s">
        <v>18019</v>
      </c>
      <c r="C8230" s="1" t="s">
        <v>18020</v>
      </c>
      <c r="D8230" s="1" t="s">
        <v>17885</v>
      </c>
      <c r="E8230" s="1" t="s">
        <v>15442</v>
      </c>
      <c r="F8230" s="1" t="str">
        <f>IFERROR(__xludf.DUMMYFUNCTION("GOOGLETRANSLATE(C8230,""fr"",""en"")"),"#VALUE!")</f>
        <v>#VALUE!</v>
      </c>
    </row>
    <row r="8231" ht="15.75" customHeight="1">
      <c r="A8231" s="1" t="s">
        <v>9100</v>
      </c>
      <c r="B8231" s="1" t="s">
        <v>18021</v>
      </c>
      <c r="C8231" s="1" t="s">
        <v>18022</v>
      </c>
      <c r="D8231" s="1" t="s">
        <v>17885</v>
      </c>
      <c r="E8231" s="1" t="s">
        <v>15442</v>
      </c>
      <c r="F8231" s="1" t="str">
        <f>IFERROR(__xludf.DUMMYFUNCTION("GOOGLETRANSLATE(C8231,""fr"",""en"")"),"#VALUE!")</f>
        <v>#VALUE!</v>
      </c>
    </row>
    <row r="8232" ht="15.75" customHeight="1">
      <c r="A8232" s="1" t="s">
        <v>12702</v>
      </c>
      <c r="B8232" s="1" t="s">
        <v>18023</v>
      </c>
      <c r="C8232" s="1" t="s">
        <v>18024</v>
      </c>
      <c r="D8232" s="1" t="s">
        <v>17885</v>
      </c>
      <c r="E8232" s="1" t="s">
        <v>15442</v>
      </c>
      <c r="F8232" s="1" t="str">
        <f>IFERROR(__xludf.DUMMYFUNCTION("GOOGLETRANSLATE(C8232,""fr"",""en"")"),"#VALUE!")</f>
        <v>#VALUE!</v>
      </c>
    </row>
    <row r="8233" ht="15.75" customHeight="1">
      <c r="A8233" s="1" t="s">
        <v>16378</v>
      </c>
      <c r="B8233" s="1" t="s">
        <v>18025</v>
      </c>
      <c r="C8233" s="1" t="s">
        <v>18026</v>
      </c>
      <c r="D8233" s="1" t="s">
        <v>17885</v>
      </c>
      <c r="E8233" s="1" t="s">
        <v>15442</v>
      </c>
      <c r="F8233" s="1" t="str">
        <f>IFERROR(__xludf.DUMMYFUNCTION("GOOGLETRANSLATE(C8233,""fr"",""en"")"),"#VALUE!")</f>
        <v>#VALUE!</v>
      </c>
    </row>
    <row r="8234" ht="15.75" customHeight="1">
      <c r="A8234" s="1" t="s">
        <v>15138</v>
      </c>
      <c r="B8234" s="1" t="s">
        <v>18027</v>
      </c>
      <c r="C8234" s="1" t="s">
        <v>18028</v>
      </c>
      <c r="D8234" s="1" t="s">
        <v>17885</v>
      </c>
      <c r="E8234" s="1" t="s">
        <v>15442</v>
      </c>
      <c r="F8234" s="1" t="str">
        <f>IFERROR(__xludf.DUMMYFUNCTION("GOOGLETRANSLATE(C8234,""fr"",""en"")"),"#VALUE!")</f>
        <v>#VALUE!</v>
      </c>
    </row>
    <row r="8235" ht="15.75" customHeight="1">
      <c r="A8235" s="1" t="s">
        <v>3870</v>
      </c>
      <c r="B8235" s="1" t="s">
        <v>18029</v>
      </c>
      <c r="C8235" s="1" t="s">
        <v>18030</v>
      </c>
      <c r="D8235" s="1" t="s">
        <v>17885</v>
      </c>
      <c r="E8235" s="1" t="s">
        <v>15442</v>
      </c>
      <c r="F8235" s="1" t="str">
        <f>IFERROR(__xludf.DUMMYFUNCTION("GOOGLETRANSLATE(C8235,""fr"",""en"")"),"#VALUE!")</f>
        <v>#VALUE!</v>
      </c>
    </row>
    <row r="8236" ht="15.75" customHeight="1">
      <c r="A8236" s="1" t="s">
        <v>3886</v>
      </c>
      <c r="B8236" s="1" t="s">
        <v>18031</v>
      </c>
      <c r="C8236" s="1" t="s">
        <v>18032</v>
      </c>
      <c r="D8236" s="1" t="s">
        <v>17885</v>
      </c>
      <c r="E8236" s="1" t="s">
        <v>15442</v>
      </c>
      <c r="F8236" s="1" t="str">
        <f>IFERROR(__xludf.DUMMYFUNCTION("GOOGLETRANSLATE(C8236,""fr"",""en"")"),"#VALUE!")</f>
        <v>#VALUE!</v>
      </c>
    </row>
    <row r="8237" ht="15.75" customHeight="1">
      <c r="A8237" s="1" t="s">
        <v>13109</v>
      </c>
      <c r="B8237" s="1" t="s">
        <v>18033</v>
      </c>
      <c r="C8237" s="1" t="s">
        <v>18034</v>
      </c>
      <c r="D8237" s="1" t="s">
        <v>17885</v>
      </c>
      <c r="E8237" s="1" t="s">
        <v>15442</v>
      </c>
      <c r="F8237" s="1" t="str">
        <f>IFERROR(__xludf.DUMMYFUNCTION("GOOGLETRANSLATE(C8237,""fr"",""en"")"),"Bjr I am at the Mgen and Meconent of their services they lost all my reimbursement papers of glasses yet the mail happened well with another leaf of rebuilding, they never found anything, it lasted 2 months I have given everything at all, my Optian tells "&amp;"me that they are used to this fact !!!! When I write an email I have no response or 3 weeks after and which does not result the problem !!! mutual to flee I have no news of a refund for my husband for a month")</f>
        <v>Bjr I am at the Mgen and Meconent of their services they lost all my reimbursement papers of glasses yet the mail happened well with another leaf of rebuilding, they never found anything, it lasted 2 months I have given everything at all, my Optian tells me that they are used to this fact !!!! When I write an email I have no response or 3 weeks after and which does not result the problem !!! mutual to flee I have no news of a refund for my husband for a month</v>
      </c>
    </row>
    <row r="8238" ht="15.75" customHeight="1">
      <c r="A8238" s="1" t="s">
        <v>9181</v>
      </c>
      <c r="B8238" s="1" t="s">
        <v>18035</v>
      </c>
      <c r="C8238" s="1" t="s">
        <v>18036</v>
      </c>
      <c r="D8238" s="1" t="s">
        <v>17885</v>
      </c>
      <c r="E8238" s="1" t="s">
        <v>15442</v>
      </c>
      <c r="F8238" s="1" t="str">
        <f>IFERROR(__xludf.DUMMYFUNCTION("GOOGLETRANSLATE(C8238,""fr"",""en"")"),"#VALUE!")</f>
        <v>#VALUE!</v>
      </c>
    </row>
    <row r="8239" ht="15.75" customHeight="1">
      <c r="A8239" s="1" t="s">
        <v>11626</v>
      </c>
      <c r="B8239" s="1" t="s">
        <v>18037</v>
      </c>
      <c r="C8239" s="1" t="s">
        <v>18038</v>
      </c>
      <c r="D8239" s="1" t="s">
        <v>17885</v>
      </c>
      <c r="E8239" s="1" t="s">
        <v>15442</v>
      </c>
      <c r="F8239" s="1" t="str">
        <f>IFERROR(__xludf.DUMMYFUNCTION("GOOGLETRANSLATE(C8239,""fr"",""en"")"),"#VALUE!")</f>
        <v>#VALUE!</v>
      </c>
    </row>
    <row r="8240" ht="15.75" customHeight="1">
      <c r="A8240" s="1" t="s">
        <v>12279</v>
      </c>
      <c r="B8240" s="1" t="s">
        <v>18039</v>
      </c>
      <c r="C8240" s="1" t="s">
        <v>18040</v>
      </c>
      <c r="D8240" s="1" t="s">
        <v>17885</v>
      </c>
      <c r="E8240" s="1" t="s">
        <v>15442</v>
      </c>
      <c r="F8240" s="1" t="str">
        <f>IFERROR(__xludf.DUMMYFUNCTION("GOOGLETRANSLATE(C8240,""fr"",""en"")"),"#VALUE!")</f>
        <v>#VALUE!</v>
      </c>
    </row>
    <row r="8241" ht="15.75" customHeight="1">
      <c r="A8241" s="1" t="s">
        <v>15141</v>
      </c>
      <c r="B8241" s="1" t="s">
        <v>18041</v>
      </c>
      <c r="C8241" s="1" t="s">
        <v>18042</v>
      </c>
      <c r="D8241" s="1" t="s">
        <v>17885</v>
      </c>
      <c r="E8241" s="1" t="s">
        <v>15442</v>
      </c>
      <c r="F8241" s="1" t="str">
        <f>IFERROR(__xludf.DUMMYFUNCTION("GOOGLETRANSLATE(C8241,""fr"",""en"")"),"#VALUE!")</f>
        <v>#VALUE!</v>
      </c>
    </row>
    <row r="8242" ht="15.75" customHeight="1">
      <c r="A8242" s="1" t="s">
        <v>11024</v>
      </c>
      <c r="B8242" s="1" t="s">
        <v>18043</v>
      </c>
      <c r="C8242" s="1" t="s">
        <v>18044</v>
      </c>
      <c r="D8242" s="1" t="s">
        <v>17885</v>
      </c>
      <c r="E8242" s="1" t="s">
        <v>15442</v>
      </c>
      <c r="F8242" s="1" t="str">
        <f>IFERROR(__xludf.DUMMYFUNCTION("GOOGLETRANSLATE(C8242,""fr"",""en"")"),"#VALUE!")</f>
        <v>#VALUE!</v>
      </c>
    </row>
    <row r="8243" ht="15.75" customHeight="1">
      <c r="A8243" s="1" t="s">
        <v>9279</v>
      </c>
      <c r="B8243" s="1" t="s">
        <v>18045</v>
      </c>
      <c r="C8243" s="1" t="s">
        <v>18046</v>
      </c>
      <c r="D8243" s="1" t="s">
        <v>17885</v>
      </c>
      <c r="E8243" s="1" t="s">
        <v>15442</v>
      </c>
      <c r="F8243" s="1" t="str">
        <f>IFERROR(__xludf.DUMMYFUNCTION("GOOGLETRANSLATE(C8243,""fr"",""en"")"),"#VALUE!")</f>
        <v>#VALUE!</v>
      </c>
    </row>
    <row r="8244" ht="15.75" customHeight="1">
      <c r="A8244" s="1" t="s">
        <v>18047</v>
      </c>
      <c r="B8244" s="1" t="s">
        <v>18048</v>
      </c>
      <c r="C8244" s="1" t="s">
        <v>18049</v>
      </c>
      <c r="D8244" s="1" t="s">
        <v>17885</v>
      </c>
      <c r="E8244" s="1" t="s">
        <v>15442</v>
      </c>
      <c r="F8244" s="1" t="str">
        <f>IFERROR(__xludf.DUMMYFUNCTION("GOOGLETRANSLATE(C8244,""fr"",""en"")"),"#VALUE!")</f>
        <v>#VALUE!</v>
      </c>
    </row>
    <row r="8245" ht="15.75" customHeight="1">
      <c r="A8245" s="1" t="s">
        <v>11680</v>
      </c>
      <c r="B8245" s="1" t="s">
        <v>18050</v>
      </c>
      <c r="C8245" s="1" t="s">
        <v>18051</v>
      </c>
      <c r="D8245" s="1" t="s">
        <v>17885</v>
      </c>
      <c r="E8245" s="1" t="s">
        <v>15442</v>
      </c>
      <c r="F8245" s="1" t="str">
        <f>IFERROR(__xludf.DUMMYFUNCTION("GOOGLETRANSLATE(C8245,""fr"",""en"")"),"#VALUE!")</f>
        <v>#VALUE!</v>
      </c>
    </row>
    <row r="8246" ht="15.75" customHeight="1">
      <c r="A8246" s="1" t="s">
        <v>11693</v>
      </c>
      <c r="B8246" s="1" t="s">
        <v>18052</v>
      </c>
      <c r="C8246" s="1" t="s">
        <v>18053</v>
      </c>
      <c r="D8246" s="1" t="s">
        <v>17885</v>
      </c>
      <c r="E8246" s="1" t="s">
        <v>15442</v>
      </c>
      <c r="F8246" s="1" t="str">
        <f>IFERROR(__xludf.DUMMYFUNCTION("GOOGLETRANSLATE(C8246,""fr"",""en"")"),"#VALUE!")</f>
        <v>#VALUE!</v>
      </c>
    </row>
    <row r="8247" ht="15.75" customHeight="1">
      <c r="A8247" s="1" t="s">
        <v>10367</v>
      </c>
      <c r="B8247" s="1" t="s">
        <v>18054</v>
      </c>
      <c r="C8247" s="1" t="s">
        <v>18055</v>
      </c>
      <c r="D8247" s="1" t="s">
        <v>17885</v>
      </c>
      <c r="E8247" s="1" t="s">
        <v>15442</v>
      </c>
      <c r="F8247" s="1" t="str">
        <f>IFERROR(__xludf.DUMMYFUNCTION("GOOGLETRANSLATE(C8247,""fr"",""en"")"),"#VALUE!")</f>
        <v>#VALUE!</v>
      </c>
    </row>
    <row r="8248" ht="15.75" customHeight="1">
      <c r="A8248" s="1" t="s">
        <v>12013</v>
      </c>
      <c r="B8248" s="1" t="s">
        <v>18056</v>
      </c>
      <c r="C8248" s="1" t="s">
        <v>18057</v>
      </c>
      <c r="D8248" s="1" t="s">
        <v>17885</v>
      </c>
      <c r="E8248" s="1" t="s">
        <v>15442</v>
      </c>
      <c r="F8248" s="1" t="str">
        <f>IFERROR(__xludf.DUMMYFUNCTION("GOOGLETRANSLATE(C8248,""fr"",""en"")"),"#VALUE!")</f>
        <v>#VALUE!</v>
      </c>
    </row>
    <row r="8249" ht="15.75" customHeight="1">
      <c r="A8249" s="1" t="s">
        <v>12798</v>
      </c>
      <c r="B8249" s="1" t="s">
        <v>18058</v>
      </c>
      <c r="C8249" s="1" t="s">
        <v>18059</v>
      </c>
      <c r="D8249" s="1" t="s">
        <v>17885</v>
      </c>
      <c r="E8249" s="1" t="s">
        <v>15442</v>
      </c>
      <c r="F8249" s="1" t="str">
        <f>IFERROR(__xludf.DUMMYFUNCTION("GOOGLETRANSLATE(C8249,""fr"",""en"")"),"I am very disappointed with the MGEN. Since I am there I had not had any problems concerning republishment, and now for 2 years following heavy health problems I have been going on there to obtain my reimbursements which are essential to me to continue to"&amp;" have A decent life. The unreachable telephone service, unless you have 1 hour to lose during the end of the unanswered. Refunds are still late or never happens if you don't call. This is frankly not practical when you have a lot of health costs and a sma"&amp;"ll salary. I therefore do not recommend the MGEN, because this mutual is seriously lacking in professionalism and rigor.")</f>
        <v>I am very disappointed with the MGEN. Since I am there I had not had any problems concerning republishment, and now for 2 years following heavy health problems I have been going on there to obtain my reimbursements which are essential to me to continue to have A decent life. The unreachable telephone service, unless you have 1 hour to lose during the end of the unanswered. Refunds are still late or never happens if you don't call. This is frankly not practical when you have a lot of health costs and a small salary. I therefore do not recommend the MGEN, because this mutual is seriously lacking in professionalism and rigor.</v>
      </c>
    </row>
    <row r="8250" ht="15.75" customHeight="1">
      <c r="A8250" s="1" t="s">
        <v>9452</v>
      </c>
      <c r="B8250" s="1" t="s">
        <v>18060</v>
      </c>
      <c r="C8250" s="1" t="s">
        <v>18061</v>
      </c>
      <c r="D8250" s="1" t="s">
        <v>17885</v>
      </c>
      <c r="E8250" s="1" t="s">
        <v>15442</v>
      </c>
      <c r="F8250" s="1" t="str">
        <f>IFERROR(__xludf.DUMMYFUNCTION("GOOGLETRANSLATE(C8250,""fr"",""en"")"),"#VALUE!")</f>
        <v>#VALUE!</v>
      </c>
    </row>
    <row r="8251" ht="15.75" customHeight="1">
      <c r="A8251" s="1" t="s">
        <v>4126</v>
      </c>
      <c r="B8251" s="1" t="s">
        <v>18062</v>
      </c>
      <c r="C8251" s="1" t="s">
        <v>18063</v>
      </c>
      <c r="D8251" s="1" t="s">
        <v>17885</v>
      </c>
      <c r="E8251" s="1" t="s">
        <v>15442</v>
      </c>
      <c r="F8251" s="1" t="str">
        <f>IFERROR(__xludf.DUMMYFUNCTION("GOOGLETRANSLATE(C8251,""fr"",""en"")"),"#VALUE!")</f>
        <v>#VALUE!</v>
      </c>
    </row>
    <row r="8252" ht="15.75" customHeight="1">
      <c r="A8252" s="1" t="s">
        <v>12028</v>
      </c>
      <c r="B8252" s="1" t="s">
        <v>18064</v>
      </c>
      <c r="C8252" s="1" t="s">
        <v>18065</v>
      </c>
      <c r="D8252" s="1" t="s">
        <v>17885</v>
      </c>
      <c r="E8252" s="1" t="s">
        <v>15442</v>
      </c>
      <c r="F8252" s="1" t="str">
        <f>IFERROR(__xludf.DUMMYFUNCTION("GOOGLETRANSLATE(C8252,""fr"",""en"")"),"#VALUE!")</f>
        <v>#VALUE!</v>
      </c>
    </row>
    <row r="8253" ht="15.75" customHeight="1">
      <c r="A8253" s="1" t="s">
        <v>9526</v>
      </c>
      <c r="B8253" s="1" t="s">
        <v>18066</v>
      </c>
      <c r="C8253" s="1" t="s">
        <v>18067</v>
      </c>
      <c r="D8253" s="1" t="s">
        <v>17885</v>
      </c>
      <c r="E8253" s="1" t="s">
        <v>15442</v>
      </c>
      <c r="F8253" s="1" t="str">
        <f>IFERROR(__xludf.DUMMYFUNCTION("GOOGLETRANSLATE(C8253,""fr"",""en"")"),"IT ""bugs"" that block the payment of services and a local incapacity to react to overcome them (it's not me is Paris).
Big concerns with the old MGET members taken up by MGEN")</f>
        <v>IT "bugs" that block the payment of services and a local incapacity to react to overcome them (it's not me is Paris).
Big concerns with the old MGET members taken up by MGEN</v>
      </c>
    </row>
    <row r="8254" ht="15.75" customHeight="1">
      <c r="A8254" s="1" t="s">
        <v>18068</v>
      </c>
      <c r="B8254" s="1" t="s">
        <v>18069</v>
      </c>
      <c r="C8254" s="1" t="s">
        <v>18070</v>
      </c>
      <c r="D8254" s="1" t="s">
        <v>17885</v>
      </c>
      <c r="E8254" s="1" t="s">
        <v>15442</v>
      </c>
      <c r="F8254" s="1" t="str">
        <f>IFERROR(__xludf.DUMMYFUNCTION("GOOGLETRANSLATE(C8254,""fr"",""en"")"),"#VALUE!")</f>
        <v>#VALUE!</v>
      </c>
    </row>
    <row r="8255" ht="15.75" customHeight="1">
      <c r="A8255" s="1" t="s">
        <v>4153</v>
      </c>
      <c r="B8255" s="1" t="s">
        <v>18071</v>
      </c>
      <c r="C8255" s="1" t="s">
        <v>18072</v>
      </c>
      <c r="D8255" s="1" t="s">
        <v>17885</v>
      </c>
      <c r="E8255" s="1" t="s">
        <v>15442</v>
      </c>
      <c r="F8255" s="1" t="str">
        <f>IFERROR(__xludf.DUMMYFUNCTION("GOOGLETRANSLATE(C8255,""fr"",""en"")"),"#VALUE!")</f>
        <v>#VALUE!</v>
      </c>
    </row>
    <row r="8256" ht="15.75" customHeight="1">
      <c r="A8256" s="1" t="s">
        <v>12043</v>
      </c>
      <c r="B8256" s="1" t="s">
        <v>18073</v>
      </c>
      <c r="C8256" s="1" t="s">
        <v>18074</v>
      </c>
      <c r="D8256" s="1" t="s">
        <v>17885</v>
      </c>
      <c r="E8256" s="1" t="s">
        <v>15442</v>
      </c>
      <c r="F8256" s="1" t="str">
        <f>IFERROR(__xludf.DUMMYFUNCTION("GOOGLETRANSLATE(C8256,""fr"",""en"")"),"#VALUE!")</f>
        <v>#VALUE!</v>
      </c>
    </row>
    <row r="8257" ht="15.75" customHeight="1">
      <c r="A8257" s="1" t="s">
        <v>11313</v>
      </c>
      <c r="B8257" s="1" t="s">
        <v>18075</v>
      </c>
      <c r="C8257" s="1" t="s">
        <v>18076</v>
      </c>
      <c r="D8257" s="1" t="s">
        <v>17885</v>
      </c>
      <c r="E8257" s="1" t="s">
        <v>15442</v>
      </c>
      <c r="F8257" s="1" t="str">
        <f>IFERROR(__xludf.DUMMYFUNCTION("GOOGLETRANSLATE(C8257,""fr"",""en"")"),"For the same services, the subscription can be very variable. It is calculated directly as a percentage of the salary.
MGEN's motto could be ""earned more to pay more""")</f>
        <v>For the same services, the subscription can be very variable. It is calculated directly as a percentage of the salary.
MGEN's motto could be "earned more to pay more"</v>
      </c>
    </row>
    <row r="8258" ht="15.75" customHeight="1">
      <c r="A8258" s="1" t="s">
        <v>10427</v>
      </c>
      <c r="B8258" s="1" t="s">
        <v>18077</v>
      </c>
      <c r="C8258" s="1" t="s">
        <v>18078</v>
      </c>
      <c r="D8258" s="1" t="s">
        <v>17885</v>
      </c>
      <c r="E8258" s="1" t="s">
        <v>15442</v>
      </c>
      <c r="F8258" s="1" t="str">
        <f>IFERROR(__xludf.DUMMYFUNCTION("GOOGLETRANSLATE(C8258,""fr"",""en"")"),"#VALUE!")</f>
        <v>#VALUE!</v>
      </c>
    </row>
    <row r="8259" ht="15.75" customHeight="1">
      <c r="A8259" s="1" t="s">
        <v>37</v>
      </c>
      <c r="B8259" s="1" t="s">
        <v>18079</v>
      </c>
      <c r="C8259" s="1" t="s">
        <v>18080</v>
      </c>
      <c r="D8259" s="1" t="s">
        <v>18081</v>
      </c>
      <c r="E8259" s="1" t="s">
        <v>15442</v>
      </c>
      <c r="F8259" s="1" t="str">
        <f>IFERROR(__xludf.DUMMYFUNCTION("GOOGLETRANSLATE(C8259,""fr"",""en"")"),"#VALUE!")</f>
        <v>#VALUE!</v>
      </c>
    </row>
    <row r="8260" ht="15.75" customHeight="1">
      <c r="A8260" s="1" t="s">
        <v>152</v>
      </c>
      <c r="B8260" s="1" t="s">
        <v>18082</v>
      </c>
      <c r="C8260" s="1" t="s">
        <v>18083</v>
      </c>
      <c r="D8260" s="1" t="s">
        <v>18081</v>
      </c>
      <c r="E8260" s="1" t="s">
        <v>15442</v>
      </c>
      <c r="F8260" s="1" t="str">
        <f>IFERROR(__xludf.DUMMYFUNCTION("GOOGLETRANSLATE(C8260,""fr"",""en"")"),"#VALUE!")</f>
        <v>#VALUE!</v>
      </c>
    </row>
    <row r="8261" ht="15.75" customHeight="1">
      <c r="A8261" s="1" t="s">
        <v>372</v>
      </c>
      <c r="B8261" s="1" t="s">
        <v>18084</v>
      </c>
      <c r="C8261" s="1" t="s">
        <v>18085</v>
      </c>
      <c r="D8261" s="1" t="s">
        <v>18081</v>
      </c>
      <c r="E8261" s="1" t="s">
        <v>15442</v>
      </c>
      <c r="F8261" s="1" t="str">
        <f>IFERROR(__xludf.DUMMYFUNCTION("GOOGLETRANSLATE(C8261,""fr"",""en"")"),"#VALUE!")</f>
        <v>#VALUE!</v>
      </c>
    </row>
    <row r="8262" ht="15.75" customHeight="1">
      <c r="A8262" s="1" t="s">
        <v>18086</v>
      </c>
      <c r="B8262" s="1" t="s">
        <v>18087</v>
      </c>
      <c r="C8262" s="1" t="s">
        <v>18088</v>
      </c>
      <c r="D8262" s="1" t="s">
        <v>18081</v>
      </c>
      <c r="E8262" s="1" t="s">
        <v>15442</v>
      </c>
      <c r="F8262" s="1" t="str">
        <f>IFERROR(__xludf.DUMMYFUNCTION("GOOGLETRANSLATE(C8262,""fr"",""en"")"),"Very friendly staff but general skill 0/5
An administrative still ...
""On"" was supposed to have gone to the moon, it's not with their teams
")</f>
        <v>Very friendly staff but general skill 0/5
An administrative still ...
"On" was supposed to have gone to the moon, it's not with their teams
</v>
      </c>
    </row>
    <row r="8263" ht="15.75" customHeight="1">
      <c r="A8263" s="1" t="s">
        <v>1403</v>
      </c>
      <c r="B8263" s="1" t="s">
        <v>18089</v>
      </c>
      <c r="C8263" s="1" t="s">
        <v>18090</v>
      </c>
      <c r="D8263" s="1" t="s">
        <v>18081</v>
      </c>
      <c r="E8263" s="1" t="s">
        <v>15442</v>
      </c>
      <c r="F8263" s="1" t="str">
        <f>IFERROR(__xludf.DUMMYFUNCTION("GOOGLETRANSLATE(C8263,""fr"",""en"")"),"#VALUE!")</f>
        <v>#VALUE!</v>
      </c>
    </row>
    <row r="8264" ht="15.75" customHeight="1">
      <c r="A8264" s="1" t="s">
        <v>1577</v>
      </c>
      <c r="B8264" s="1" t="s">
        <v>18091</v>
      </c>
      <c r="C8264" s="1" t="s">
        <v>18092</v>
      </c>
      <c r="D8264" s="1" t="s">
        <v>18081</v>
      </c>
      <c r="E8264" s="1" t="s">
        <v>15442</v>
      </c>
      <c r="F8264" s="1" t="str">
        <f>IFERROR(__xludf.DUMMYFUNCTION("GOOGLETRANSLATE(C8264,""fr"",""en"")"),"#VALUE!")</f>
        <v>#VALUE!</v>
      </c>
    </row>
    <row r="8265" ht="15.75" customHeight="1">
      <c r="A8265" s="1" t="s">
        <v>1610</v>
      </c>
      <c r="B8265" s="1" t="s">
        <v>18093</v>
      </c>
      <c r="C8265" s="1" t="s">
        <v>18094</v>
      </c>
      <c r="D8265" s="1" t="s">
        <v>18081</v>
      </c>
      <c r="E8265" s="1" t="s">
        <v>15442</v>
      </c>
      <c r="F8265" s="1" t="str">
        <f>IFERROR(__xludf.DUMMYFUNCTION("GOOGLETRANSLATE(C8265,""fr"",""en"")"),"#VALUE!")</f>
        <v>#VALUE!</v>
      </c>
    </row>
    <row r="8266" ht="15.75" customHeight="1">
      <c r="A8266" s="1" t="s">
        <v>1999</v>
      </c>
      <c r="B8266" s="1" t="s">
        <v>18095</v>
      </c>
      <c r="C8266" s="1" t="s">
        <v>18096</v>
      </c>
      <c r="D8266" s="1" t="s">
        <v>18081</v>
      </c>
      <c r="E8266" s="1" t="s">
        <v>15442</v>
      </c>
      <c r="F8266" s="1" t="str">
        <f>IFERROR(__xludf.DUMMYFUNCTION("GOOGLETRANSLATE(C8266,""fr"",""en"")"),"#VALUE!")</f>
        <v>#VALUE!</v>
      </c>
    </row>
    <row r="8267" ht="15.75" customHeight="1">
      <c r="A8267" s="1" t="s">
        <v>2043</v>
      </c>
      <c r="B8267" s="1" t="s">
        <v>18097</v>
      </c>
      <c r="C8267" s="1" t="s">
        <v>18098</v>
      </c>
      <c r="D8267" s="1" t="s">
        <v>18081</v>
      </c>
      <c r="E8267" s="1" t="s">
        <v>15442</v>
      </c>
      <c r="F8267" s="1" t="str">
        <f>IFERROR(__xludf.DUMMYFUNCTION("GOOGLETRANSLATE(C8267,""fr"",""en"")"),"#VALUE!")</f>
        <v>#VALUE!</v>
      </c>
    </row>
    <row r="8268" ht="15.75" customHeight="1">
      <c r="A8268" s="1" t="s">
        <v>2151</v>
      </c>
      <c r="B8268" s="1" t="s">
        <v>18099</v>
      </c>
      <c r="C8268" s="1" t="s">
        <v>18100</v>
      </c>
      <c r="D8268" s="1" t="s">
        <v>18081</v>
      </c>
      <c r="E8268" s="1" t="s">
        <v>15442</v>
      </c>
      <c r="F8268" s="1" t="str">
        <f>IFERROR(__xludf.DUMMYFUNCTION("GOOGLETRANSLATE(C8268,""fr"",""en"")"),"#VALUE!")</f>
        <v>#VALUE!</v>
      </c>
    </row>
    <row r="8269" ht="15.75" customHeight="1">
      <c r="A8269" s="1" t="s">
        <v>2196</v>
      </c>
      <c r="B8269" s="1" t="s">
        <v>18101</v>
      </c>
      <c r="C8269" s="1" t="s">
        <v>18102</v>
      </c>
      <c r="D8269" s="1" t="s">
        <v>18081</v>
      </c>
      <c r="E8269" s="1" t="s">
        <v>15442</v>
      </c>
      <c r="F8269" s="1" t="str">
        <f>IFERROR(__xludf.DUMMYFUNCTION("GOOGLETRANSLATE(C8269,""fr"",""en"")"),"#VALUE!")</f>
        <v>#VALUE!</v>
      </c>
    </row>
    <row r="8270" ht="15.75" customHeight="1">
      <c r="A8270" s="1" t="s">
        <v>2328</v>
      </c>
      <c r="B8270" s="1" t="s">
        <v>18103</v>
      </c>
      <c r="C8270" s="1" t="s">
        <v>18104</v>
      </c>
      <c r="D8270" s="1" t="s">
        <v>18081</v>
      </c>
      <c r="E8270" s="1" t="s">
        <v>15442</v>
      </c>
      <c r="F8270" s="1" t="str">
        <f>IFERROR(__xludf.DUMMYFUNCTION("GOOGLETRANSLATE(C8270,""fr"",""en"")"),"#VALUE!")</f>
        <v>#VALUE!</v>
      </c>
    </row>
    <row r="8271" ht="15.75" customHeight="1">
      <c r="A8271" s="1" t="s">
        <v>2648</v>
      </c>
      <c r="B8271" s="1" t="s">
        <v>18105</v>
      </c>
      <c r="C8271" s="1" t="s">
        <v>18106</v>
      </c>
      <c r="D8271" s="1" t="s">
        <v>18081</v>
      </c>
      <c r="E8271" s="1" t="s">
        <v>15442</v>
      </c>
      <c r="F8271" s="1" t="str">
        <f>IFERROR(__xludf.DUMMYFUNCTION("GOOGLETRANSLATE(C8271,""fr"",""en"")"),"#VALUE!")</f>
        <v>#VALUE!</v>
      </c>
    </row>
    <row r="8272" ht="15.75" customHeight="1">
      <c r="A8272" s="1" t="s">
        <v>2797</v>
      </c>
      <c r="B8272" s="1" t="s">
        <v>18107</v>
      </c>
      <c r="C8272" s="1" t="s">
        <v>18108</v>
      </c>
      <c r="D8272" s="1" t="s">
        <v>18081</v>
      </c>
      <c r="E8272" s="1" t="s">
        <v>15442</v>
      </c>
      <c r="F8272" s="1" t="str">
        <f>IFERROR(__xludf.DUMMYFUNCTION("GOOGLETRANSLATE(C8272,""fr"",""en"")"),"#VALUE!")</f>
        <v>#VALUE!</v>
      </c>
    </row>
    <row r="8273" ht="15.75" customHeight="1">
      <c r="A8273" s="1" t="s">
        <v>2950</v>
      </c>
      <c r="B8273" s="1" t="s">
        <v>18109</v>
      </c>
      <c r="C8273" s="1" t="s">
        <v>18110</v>
      </c>
      <c r="D8273" s="1" t="s">
        <v>18081</v>
      </c>
      <c r="E8273" s="1" t="s">
        <v>15442</v>
      </c>
      <c r="F8273" s="1" t="str">
        <f>IFERROR(__xludf.DUMMYFUNCTION("GOOGLETRANSLATE(C8273,""fr"",""en"")"),"I put zero.
 They demand the contribution of the 1st quarter of 2021 while the check was cashed on January 5! ! ! What to do ?
Since I was at this mutual, they constantly make mistakes, sends the same doc and their opposite several times, etc ... and neve"&amp;"r apologize!
Bureaucratic incompetence, or perhaps a way of turning people who are expensive, in other words too sick?")</f>
        <v>I put zero.
 They demand the contribution of the 1st quarter of 2021 while the check was cashed on January 5! ! ! What to do ?
Since I was at this mutual, they constantly make mistakes, sends the same doc and their opposite several times, etc ... and never apologize!
Bureaucratic incompetence, or perhaps a way of turning people who are expensive, in other words too sick?</v>
      </c>
    </row>
    <row r="8274" ht="15.75" customHeight="1">
      <c r="A8274" s="1" t="s">
        <v>3014</v>
      </c>
      <c r="B8274" s="1" t="s">
        <v>18111</v>
      </c>
      <c r="C8274" s="1" t="s">
        <v>18112</v>
      </c>
      <c r="D8274" s="1" t="s">
        <v>18081</v>
      </c>
      <c r="E8274" s="1" t="s">
        <v>15442</v>
      </c>
      <c r="F8274" s="1" t="str">
        <f>IFERROR(__xludf.DUMMYFUNCTION("GOOGLETRANSLATE(C8274,""fr"",""en"")"),"If I could put 0 sincerely this is the note that I would have put.
If you are looking for a mutual insurance for advice do not choose mutual harmony.
I have terminated my contract with them since 2017.
And every year I have a small letter from their share"&amp;"s claiming me from Indus and what is craziest is that each year the amount changes if I had been able to make the screenshots to show the proof. And when you call the litigation service we are not able to explain why but we force you to pay.
And when you "&amp;"ask for a manager even this is the cross and the banner.
An old client exasperated and the word is weak.")</f>
        <v>If I could put 0 sincerely this is the note that I would have put.
If you are looking for a mutual insurance for advice do not choose mutual harmony.
I have terminated my contract with them since 2017.
And every year I have a small letter from their shares claiming me from Indus and what is craziest is that each year the amount changes if I had been able to make the screenshots to show the proof. And when you call the litigation service we are not able to explain why but we force you to pay.
And when you ask for a manager even this is the cross and the banner.
An old client exasperated and the word is weak.</v>
      </c>
    </row>
    <row r="8275" ht="15.75" customHeight="1">
      <c r="A8275" s="1" t="s">
        <v>8091</v>
      </c>
      <c r="B8275" s="1" t="s">
        <v>18113</v>
      </c>
      <c r="C8275" s="1" t="s">
        <v>18114</v>
      </c>
      <c r="D8275" s="1" t="s">
        <v>18081</v>
      </c>
      <c r="E8275" s="1" t="s">
        <v>15442</v>
      </c>
      <c r="F8275" s="1" t="str">
        <f>IFERROR(__xludf.DUMMYFUNCTION("GOOGLETRANSLATE(C8275,""fr"",""en"")"),"Now that I have discovered this site, I can finally express myself and finally be read.
Before ProBTP (opinion already filed), I was at Harmonie Mutuelle for at least 10 years (formerly Touraine Mutualiste about me)
I asked for a refund for dental care (a"&amp;"nd not a luxury, just ""real"" care). Answer, ""You have no care!""
I was never sick, I didn't cost them anything.
One day I needed it, and I was not even referred, no additional explanation that ""you have no care!""
Disgusted, I send a recommended at th"&amp;"e end of October for termination (you have to stop being stupid anyway)
I am written on me of the following year that I have not paid since the beginning of January and I am threatened with prosecution!
I send an email indicating the date of the mail and "&amp;"recommended it.
I am asked for the copy of the mail and a photocopy of the recommended!
Hallucing, I only send a copy of the darkened registered mail to October 31.
No more return.
Ok, I tell myself that finally I will make me peace.
They remained ""graft"&amp;"ed"" on my Améli account without having the possibility of withdrawing them (gray area), they alone are it to do so.
I write again, never the slightest return.
For months, the care data could not be telework because Harmonie Mutuelle occupied the place!
I"&amp;"t was finally the CPAM which left me access and the choice to remove them, but after sending me lots of emails stipulating me to contact Harmonie.
Thank you anyway.
And ashamed to this mutual, threats and bad faith are put in them.
And finally the Mutual "&amp;"ProBTP took place and the reimbursements have finally taken place, for the moment.
Because with the foresight for work stoppage .. I do not touch anything, nothing, nothing, unreachable than contempt!
See my opinion on this subject =&gt; Probtp Provident
Tha"&amp;"nk you for reading and watch out for you, future subscribers, mutual harmony are like most, you pay, everything seems ok, except that the day of checkout or departure, we threaten you or we swing you a simple refusal without explanation .")</f>
        <v>Now that I have discovered this site, I can finally express myself and finally be read.
Before ProBTP (opinion already filed), I was at Harmonie Mutuelle for at least 10 years (formerly Touraine Mutualiste about me)
I asked for a refund for dental care (and not a luxury, just "real" care). Answer, "You have no care!"
I was never sick, I didn't cost them anything.
One day I needed it, and I was not even referred, no additional explanation that "you have no care!"
Disgusted, I send a recommended at the end of October for termination (you have to stop being stupid anyway)
I am written on me of the following year that I have not paid since the beginning of January and I am threatened with prosecution!
I send an email indicating the date of the mail and recommended it.
I am asked for the copy of the mail and a photocopy of the recommended!
Hallucing, I only send a copy of the darkened registered mail to October 31.
No more return.
Ok, I tell myself that finally I will make me peace.
They remained "grafted" on my Améli account without having the possibility of withdrawing them (gray area), they alone are it to do so.
I write again, never the slightest return.
For months, the care data could not be telework because Harmonie Mutuelle occupied the place!
It was finally the CPAM which left me access and the choice to remove them, but after sending me lots of emails stipulating me to contact Harmonie.
Thank you anyway.
And ashamed to this mutual, threats and bad faith are put in them.
And finally the Mutual ProBTP took place and the reimbursements have finally taken place, for the moment.
Because with the foresight for work stoppage .. I do not touch anything, nothing, nothing, unreachable than contempt!
See my opinion on this subject =&gt; Probtp Provident
Thank you for reading and watch out for you, future subscribers, mutual harmony are like most, you pay, everything seems ok, except that the day of checkout or departure, we threaten you or we swing you a simple refusal without explanation .</v>
      </c>
    </row>
    <row r="8276" ht="15.75" customHeight="1">
      <c r="A8276" s="1" t="s">
        <v>8147</v>
      </c>
      <c r="B8276" s="1" t="s">
        <v>18115</v>
      </c>
      <c r="C8276" s="1" t="s">
        <v>18116</v>
      </c>
      <c r="D8276" s="1" t="s">
        <v>18081</v>
      </c>
      <c r="E8276" s="1" t="s">
        <v>15442</v>
      </c>
      <c r="F8276" s="1" t="str">
        <f>IFERROR(__xludf.DUMMYFUNCTION("GOOGLETRANSLATE(C8276,""fr"",""en"")"),"#VALUE!")</f>
        <v>#VALUE!</v>
      </c>
    </row>
    <row r="8277" ht="15.75" customHeight="1">
      <c r="A8277" s="1" t="s">
        <v>3060</v>
      </c>
      <c r="B8277" s="1" t="s">
        <v>18117</v>
      </c>
      <c r="C8277" s="1" t="s">
        <v>18118</v>
      </c>
      <c r="D8277" s="1" t="s">
        <v>18081</v>
      </c>
      <c r="E8277" s="1" t="s">
        <v>15442</v>
      </c>
      <c r="F8277" s="1" t="str">
        <f>IFERROR(__xludf.DUMMYFUNCTION("GOOGLETRANSLATE(C8277,""fr"",""en"")"),"#VALUE!")</f>
        <v>#VALUE!</v>
      </c>
    </row>
    <row r="8278" ht="15.75" customHeight="1">
      <c r="A8278" s="1" t="s">
        <v>3084</v>
      </c>
      <c r="B8278" s="1" t="s">
        <v>18119</v>
      </c>
      <c r="C8278" s="1" t="s">
        <v>18120</v>
      </c>
      <c r="D8278" s="1" t="s">
        <v>18081</v>
      </c>
      <c r="E8278" s="1" t="s">
        <v>15442</v>
      </c>
      <c r="F8278" s="1" t="str">
        <f>IFERROR(__xludf.DUMMYFUNCTION("GOOGLETRANSLATE(C8278,""fr"",""en"")"),"#VALUE!")</f>
        <v>#VALUE!</v>
      </c>
    </row>
    <row r="8279" ht="15.75" customHeight="1">
      <c r="A8279" s="1" t="s">
        <v>8162</v>
      </c>
      <c r="B8279" s="1" t="s">
        <v>18121</v>
      </c>
      <c r="C8279" s="1" t="s">
        <v>18122</v>
      </c>
      <c r="D8279" s="1" t="s">
        <v>18081</v>
      </c>
      <c r="E8279" s="1" t="s">
        <v>15442</v>
      </c>
      <c r="F8279" s="1" t="str">
        <f>IFERROR(__xludf.DUMMYFUNCTION("GOOGLETRANSLATE(C8279,""fr"",""en"")"),"#VALUE!")</f>
        <v>#VALUE!</v>
      </c>
    </row>
    <row r="8280" ht="15.75" customHeight="1">
      <c r="A8280" s="1" t="s">
        <v>3098</v>
      </c>
      <c r="B8280" s="1" t="s">
        <v>18123</v>
      </c>
      <c r="C8280" s="1" t="s">
        <v>18124</v>
      </c>
      <c r="D8280" s="1" t="s">
        <v>18081</v>
      </c>
      <c r="E8280" s="1" t="s">
        <v>15442</v>
      </c>
      <c r="F8280" s="1" t="str">
        <f>IFERROR(__xludf.DUMMYFUNCTION("GOOGLETRANSLATE(C8280,""fr"",""en"")"),"#VALUE!")</f>
        <v>#VALUE!</v>
      </c>
    </row>
    <row r="8281" ht="15.75" customHeight="1">
      <c r="A8281" s="1" t="s">
        <v>8178</v>
      </c>
      <c r="B8281" s="1" t="s">
        <v>18125</v>
      </c>
      <c r="C8281" s="1" t="s">
        <v>18126</v>
      </c>
      <c r="D8281" s="1" t="s">
        <v>18081</v>
      </c>
      <c r="E8281" s="1" t="s">
        <v>15442</v>
      </c>
      <c r="F8281" s="1" t="str">
        <f>IFERROR(__xludf.DUMMYFUNCTION("GOOGLETRANSLATE(C8281,""fr"",""en"")"),"#VALUE!")</f>
        <v>#VALUE!</v>
      </c>
    </row>
    <row r="8282" ht="15.75" customHeight="1">
      <c r="A8282" s="1" t="s">
        <v>3122</v>
      </c>
      <c r="B8282" s="1" t="s">
        <v>18127</v>
      </c>
      <c r="C8282" s="1" t="s">
        <v>18128</v>
      </c>
      <c r="D8282" s="1" t="s">
        <v>18081</v>
      </c>
      <c r="E8282" s="1" t="s">
        <v>15442</v>
      </c>
      <c r="F8282" s="1" t="str">
        <f>IFERROR(__xludf.DUMMYFUNCTION("GOOGLETRANSLATE(C8282,""fr"",""en"")"),"#VALUE!")</f>
        <v>#VALUE!</v>
      </c>
    </row>
    <row r="8283" ht="15.75" customHeight="1">
      <c r="A8283" s="1" t="s">
        <v>15380</v>
      </c>
      <c r="B8283" s="1" t="s">
        <v>18129</v>
      </c>
      <c r="C8283" s="1" t="s">
        <v>18130</v>
      </c>
      <c r="D8283" s="1" t="s">
        <v>18081</v>
      </c>
      <c r="E8283" s="1" t="s">
        <v>15442</v>
      </c>
      <c r="F8283" s="1" t="str">
        <f>IFERROR(__xludf.DUMMYFUNCTION("GOOGLETRANSLATE(C8283,""fr"",""en"")"),"#VALUE!")</f>
        <v>#VALUE!</v>
      </c>
    </row>
    <row r="8284" ht="15.75" customHeight="1">
      <c r="A8284" s="1" t="s">
        <v>12087</v>
      </c>
      <c r="B8284" s="1" t="s">
        <v>18131</v>
      </c>
      <c r="C8284" s="1" t="s">
        <v>18132</v>
      </c>
      <c r="D8284" s="1" t="s">
        <v>18081</v>
      </c>
      <c r="E8284" s="1" t="s">
        <v>15442</v>
      </c>
      <c r="F8284" s="1" t="str">
        <f>IFERROR(__xludf.DUMMYFUNCTION("GOOGLETRANSLATE(C8284,""fr"",""en"")"),"#VALUE!")</f>
        <v>#VALUE!</v>
      </c>
    </row>
    <row r="8285" ht="15.75" customHeight="1">
      <c r="A8285" s="1" t="s">
        <v>8256</v>
      </c>
      <c r="B8285" s="1" t="s">
        <v>18133</v>
      </c>
      <c r="C8285" s="1" t="s">
        <v>18134</v>
      </c>
      <c r="D8285" s="1" t="s">
        <v>18081</v>
      </c>
      <c r="E8285" s="1" t="s">
        <v>15442</v>
      </c>
      <c r="F8285" s="1" t="str">
        <f>IFERROR(__xludf.DUMMYFUNCTION("GOOGLETRANSLATE(C8285,""fr"",""en"")"),"#VALUE!")</f>
        <v>#VALUE!</v>
      </c>
    </row>
    <row r="8286" ht="15.75" customHeight="1">
      <c r="A8286" s="1" t="s">
        <v>3192</v>
      </c>
      <c r="B8286" s="1" t="s">
        <v>12904</v>
      </c>
      <c r="C8286" s="1" t="s">
        <v>18135</v>
      </c>
      <c r="D8286" s="1" t="s">
        <v>18081</v>
      </c>
      <c r="E8286" s="1" t="s">
        <v>15442</v>
      </c>
      <c r="F8286" s="1" t="str">
        <f>IFERROR(__xludf.DUMMYFUNCTION("GOOGLETRANSLATE(C8286,""fr"",""en"")"),"#VALUE!")</f>
        <v>#VALUE!</v>
      </c>
    </row>
    <row r="8287" ht="15.75" customHeight="1">
      <c r="A8287" s="1" t="s">
        <v>3192</v>
      </c>
      <c r="B8287" s="1" t="s">
        <v>18136</v>
      </c>
      <c r="C8287" s="1" t="s">
        <v>18137</v>
      </c>
      <c r="D8287" s="1" t="s">
        <v>18081</v>
      </c>
      <c r="E8287" s="1" t="s">
        <v>15442</v>
      </c>
      <c r="F8287" s="1" t="str">
        <f>IFERROR(__xludf.DUMMYFUNCTION("GOOGLETRANSLATE(C8287,""fr"",""en"")"),"#VALUE!")</f>
        <v>#VALUE!</v>
      </c>
    </row>
    <row r="8288" ht="15.75" customHeight="1">
      <c r="A8288" s="1" t="s">
        <v>11814</v>
      </c>
      <c r="B8288" s="1" t="s">
        <v>18138</v>
      </c>
      <c r="C8288" s="1" t="s">
        <v>18139</v>
      </c>
      <c r="D8288" s="1" t="s">
        <v>18081</v>
      </c>
      <c r="E8288" s="1" t="s">
        <v>15442</v>
      </c>
      <c r="F8288" s="1" t="str">
        <f>IFERROR(__xludf.DUMMYFUNCTION("GOOGLETRANSLATE(C8288,""fr"",""en"")"),"#VALUE!")</f>
        <v>#VALUE!</v>
      </c>
    </row>
    <row r="8289" ht="15.75" customHeight="1">
      <c r="A8289" s="1" t="s">
        <v>3208</v>
      </c>
      <c r="B8289" s="1" t="s">
        <v>18140</v>
      </c>
      <c r="C8289" s="1" t="s">
        <v>18141</v>
      </c>
      <c r="D8289" s="1" t="s">
        <v>18081</v>
      </c>
      <c r="E8289" s="1" t="s">
        <v>15442</v>
      </c>
      <c r="F8289" s="1" t="str">
        <f>IFERROR(__xludf.DUMMYFUNCTION("GOOGLETRANSLATE(C8289,""fr"",""en"")"),"#VALUE!")</f>
        <v>#VALUE!</v>
      </c>
    </row>
    <row r="8290" ht="15.75" customHeight="1">
      <c r="A8290" s="1" t="s">
        <v>10594</v>
      </c>
      <c r="B8290" s="1" t="s">
        <v>18142</v>
      </c>
      <c r="C8290" s="1" t="s">
        <v>18143</v>
      </c>
      <c r="D8290" s="1" t="s">
        <v>18081</v>
      </c>
      <c r="E8290" s="1" t="s">
        <v>15442</v>
      </c>
      <c r="F8290" s="1" t="str">
        <f>IFERROR(__xludf.DUMMYFUNCTION("GOOGLETRANSLATE(C8290,""fr"",""en"")"),"I am very satisfied with my mutual. I had to contact the Mutual Harmonie Customer Service, a very kind lady took the time to answer each of my questions with a lot of benevolence.
I highly recommend !")</f>
        <v>I am very satisfied with my mutual. I had to contact the Mutual Harmonie Customer Service, a very kind lady took the time to answer each of my questions with a lot of benevolence.
I highly recommend !</v>
      </c>
    </row>
    <row r="8291" ht="15.75" customHeight="1">
      <c r="A8291" s="1" t="s">
        <v>10135</v>
      </c>
      <c r="B8291" s="1" t="s">
        <v>18144</v>
      </c>
      <c r="C8291" s="1" t="s">
        <v>18145</v>
      </c>
      <c r="D8291" s="1" t="s">
        <v>18081</v>
      </c>
      <c r="E8291" s="1" t="s">
        <v>15442</v>
      </c>
      <c r="F8291" s="1" t="str">
        <f>IFERROR(__xludf.DUMMYFUNCTION("GOOGLETRANSLATE(C8291,""fr"",""en"")"),"#VALUE!")</f>
        <v>#VALUE!</v>
      </c>
    </row>
    <row r="8292" ht="15.75" customHeight="1">
      <c r="A8292" s="1" t="s">
        <v>10140</v>
      </c>
      <c r="B8292" s="1" t="s">
        <v>18146</v>
      </c>
      <c r="C8292" s="1" t="s">
        <v>18147</v>
      </c>
      <c r="D8292" s="1" t="s">
        <v>18081</v>
      </c>
      <c r="E8292" s="1" t="s">
        <v>15442</v>
      </c>
      <c r="F8292" s="1" t="str">
        <f>IFERROR(__xludf.DUMMYFUNCTION("GOOGLETRANSLATE(C8292,""fr"",""en"")"),"#VALUE!")</f>
        <v>#VALUE!</v>
      </c>
    </row>
    <row r="8293" ht="15.75" customHeight="1">
      <c r="A8293" s="1" t="s">
        <v>8328</v>
      </c>
      <c r="B8293" s="1" t="s">
        <v>18148</v>
      </c>
      <c r="C8293" s="1" t="s">
        <v>18149</v>
      </c>
      <c r="D8293" s="1" t="s">
        <v>18081</v>
      </c>
      <c r="E8293" s="1" t="s">
        <v>15442</v>
      </c>
      <c r="F8293" s="1" t="str">
        <f>IFERROR(__xludf.DUMMYFUNCTION("GOOGLETRANSLATE(C8293,""fr"",""en"")"),"#VALUE!")</f>
        <v>#VALUE!</v>
      </c>
    </row>
    <row r="8294" ht="15.75" customHeight="1">
      <c r="A8294" s="1" t="s">
        <v>3234</v>
      </c>
      <c r="B8294" s="1" t="s">
        <v>18150</v>
      </c>
      <c r="C8294" s="1" t="s">
        <v>18151</v>
      </c>
      <c r="D8294" s="1" t="s">
        <v>18081</v>
      </c>
      <c r="E8294" s="1" t="s">
        <v>15442</v>
      </c>
      <c r="F8294" s="1" t="str">
        <f>IFERROR(__xludf.DUMMYFUNCTION("GOOGLETRANSLATE(C8294,""fr"",""en"")"),"#VALUE!")</f>
        <v>#VALUE!</v>
      </c>
    </row>
    <row r="8295" ht="15.75" customHeight="1">
      <c r="A8295" s="1" t="s">
        <v>3239</v>
      </c>
      <c r="B8295" s="1" t="s">
        <v>18152</v>
      </c>
      <c r="C8295" s="1" t="s">
        <v>18153</v>
      </c>
      <c r="D8295" s="1" t="s">
        <v>18081</v>
      </c>
      <c r="E8295" s="1" t="s">
        <v>15442</v>
      </c>
      <c r="F8295" s="1" t="str">
        <f>IFERROR(__xludf.DUMMYFUNCTION("GOOGLETRANSLATE(C8295,""fr"",""en"")"),"#VALUE!")</f>
        <v>#VALUE!</v>
      </c>
    </row>
    <row r="8296" ht="15.75" customHeight="1">
      <c r="A8296" s="1" t="s">
        <v>10849</v>
      </c>
      <c r="B8296" s="1" t="s">
        <v>18154</v>
      </c>
      <c r="C8296" s="1" t="s">
        <v>18155</v>
      </c>
      <c r="D8296" s="1" t="s">
        <v>18081</v>
      </c>
      <c r="E8296" s="1" t="s">
        <v>15442</v>
      </c>
      <c r="F8296" s="1" t="str">
        <f>IFERROR(__xludf.DUMMYFUNCTION("GOOGLETRANSLATE(C8296,""fr"",""en"")"),"#VALUE!")</f>
        <v>#VALUE!</v>
      </c>
    </row>
    <row r="8297" ht="15.75" customHeight="1">
      <c r="A8297" s="1" t="s">
        <v>3250</v>
      </c>
      <c r="B8297" s="1" t="s">
        <v>18156</v>
      </c>
      <c r="C8297" s="1" t="s">
        <v>18157</v>
      </c>
      <c r="D8297" s="1" t="s">
        <v>18081</v>
      </c>
      <c r="E8297" s="1" t="s">
        <v>15442</v>
      </c>
      <c r="F8297" s="1" t="str">
        <f>IFERROR(__xludf.DUMMYFUNCTION("GOOGLETRANSLATE(C8297,""fr"",""en"")"),"#VALUE!")</f>
        <v>#VALUE!</v>
      </c>
    </row>
    <row r="8298" ht="15.75" customHeight="1">
      <c r="A8298" s="1" t="s">
        <v>16329</v>
      </c>
      <c r="B8298" s="1" t="s">
        <v>18158</v>
      </c>
      <c r="C8298" s="1" t="s">
        <v>18159</v>
      </c>
      <c r="D8298" s="1" t="s">
        <v>18081</v>
      </c>
      <c r="E8298" s="1" t="s">
        <v>15442</v>
      </c>
      <c r="F8298" s="1" t="str">
        <f>IFERROR(__xludf.DUMMYFUNCTION("GOOGLETRANSLATE(C8298,""fr"",""en"")"),"#VALUE!")</f>
        <v>#VALUE!</v>
      </c>
    </row>
    <row r="8299" ht="15.75" customHeight="1">
      <c r="A8299" s="1" t="s">
        <v>3273</v>
      </c>
      <c r="B8299" s="1" t="s">
        <v>18160</v>
      </c>
      <c r="C8299" s="1" t="s">
        <v>18161</v>
      </c>
      <c r="D8299" s="1" t="s">
        <v>18081</v>
      </c>
      <c r="E8299" s="1" t="s">
        <v>15442</v>
      </c>
      <c r="F8299" s="1" t="str">
        <f>IFERROR(__xludf.DUMMYFUNCTION("GOOGLETRANSLATE(C8299,""fr"",""en"")"),"#VALUE!")</f>
        <v>#VALUE!</v>
      </c>
    </row>
    <row r="8300" ht="15.75" customHeight="1">
      <c r="A8300" s="1" t="s">
        <v>12108</v>
      </c>
      <c r="B8300" s="1" t="s">
        <v>18162</v>
      </c>
      <c r="C8300" s="1" t="s">
        <v>18163</v>
      </c>
      <c r="D8300" s="1" t="s">
        <v>18081</v>
      </c>
      <c r="E8300" s="1" t="s">
        <v>15442</v>
      </c>
      <c r="F8300" s="1" t="str">
        <f>IFERROR(__xludf.DUMMYFUNCTION("GOOGLETRANSLATE(C8300,""fr"",""en"")"),"#VALUE!")</f>
        <v>#VALUE!</v>
      </c>
    </row>
    <row r="8301" ht="15.75" customHeight="1">
      <c r="A8301" s="1" t="s">
        <v>10621</v>
      </c>
      <c r="B8301" s="1" t="s">
        <v>18164</v>
      </c>
      <c r="C8301" s="1" t="s">
        <v>18165</v>
      </c>
      <c r="D8301" s="1" t="s">
        <v>18081</v>
      </c>
      <c r="E8301" s="1" t="s">
        <v>15442</v>
      </c>
      <c r="F8301" s="1" t="str">
        <f>IFERROR(__xludf.DUMMYFUNCTION("GOOGLETRANSLATE(C8301,""fr"",""en"")"),"#VALUE!")</f>
        <v>#VALUE!</v>
      </c>
    </row>
    <row r="8302" ht="15.75" customHeight="1">
      <c r="A8302" s="1" t="s">
        <v>18166</v>
      </c>
      <c r="B8302" s="1" t="s">
        <v>18167</v>
      </c>
      <c r="C8302" s="1" t="s">
        <v>18168</v>
      </c>
      <c r="D8302" s="1" t="s">
        <v>18081</v>
      </c>
      <c r="E8302" s="1" t="s">
        <v>15442</v>
      </c>
      <c r="F8302" s="1" t="str">
        <f>IFERROR(__xludf.DUMMYFUNCTION("GOOGLETRANSLATE(C8302,""fr"",""en"")"),"#VALUE!")</f>
        <v>#VALUE!</v>
      </c>
    </row>
    <row r="8303" ht="15.75" customHeight="1">
      <c r="A8303" s="1" t="s">
        <v>8557</v>
      </c>
      <c r="B8303" s="1" t="s">
        <v>18169</v>
      </c>
      <c r="C8303" s="1" t="s">
        <v>18170</v>
      </c>
      <c r="D8303" s="1" t="s">
        <v>18081</v>
      </c>
      <c r="E8303" s="1" t="s">
        <v>15442</v>
      </c>
      <c r="F8303" s="1" t="str">
        <f>IFERROR(__xludf.DUMMYFUNCTION("GOOGLETRANSLATE(C8303,""fr"",""en"")"),"#VALUE!")</f>
        <v>#VALUE!</v>
      </c>
    </row>
    <row r="8304" ht="15.75" customHeight="1">
      <c r="A8304" s="1" t="s">
        <v>10886</v>
      </c>
      <c r="B8304" s="1" t="s">
        <v>18171</v>
      </c>
      <c r="C8304" s="1" t="s">
        <v>18172</v>
      </c>
      <c r="D8304" s="1" t="s">
        <v>18081</v>
      </c>
      <c r="E8304" s="1" t="s">
        <v>15442</v>
      </c>
      <c r="F8304" s="1" t="str">
        <f>IFERROR(__xludf.DUMMYFUNCTION("GOOGLETRANSLATE(C8304,""fr"",""en"")"),"#VALUE!")</f>
        <v>#VALUE!</v>
      </c>
    </row>
    <row r="8305" ht="15.75" customHeight="1">
      <c r="A8305" s="1" t="s">
        <v>12551</v>
      </c>
      <c r="B8305" s="1" t="s">
        <v>18173</v>
      </c>
      <c r="C8305" s="1" t="s">
        <v>18174</v>
      </c>
      <c r="D8305" s="1" t="s">
        <v>18081</v>
      </c>
      <c r="E8305" s="1" t="s">
        <v>15442</v>
      </c>
      <c r="F8305" s="1" t="str">
        <f>IFERROR(__xludf.DUMMYFUNCTION("GOOGLETRANSLATE(C8305,""fr"",""en"")"),"#VALUE!")</f>
        <v>#VALUE!</v>
      </c>
    </row>
    <row r="8306" ht="15.75" customHeight="1">
      <c r="A8306" s="1" t="s">
        <v>3361</v>
      </c>
      <c r="B8306" s="1" t="s">
        <v>18175</v>
      </c>
      <c r="C8306" s="1" t="s">
        <v>18176</v>
      </c>
      <c r="D8306" s="1" t="s">
        <v>18081</v>
      </c>
      <c r="E8306" s="1" t="s">
        <v>15442</v>
      </c>
      <c r="F8306" s="1" t="str">
        <f>IFERROR(__xludf.DUMMYFUNCTION("GOOGLETRANSLATE(C8306,""fr"",""en"")"),"#VALUE!")</f>
        <v>#VALUE!</v>
      </c>
    </row>
    <row r="8307" ht="15.75" customHeight="1">
      <c r="A8307" s="1" t="s">
        <v>16356</v>
      </c>
      <c r="B8307" s="1" t="s">
        <v>18177</v>
      </c>
      <c r="C8307" s="1" t="s">
        <v>18178</v>
      </c>
      <c r="D8307" s="1" t="s">
        <v>18081</v>
      </c>
      <c r="E8307" s="1" t="s">
        <v>15442</v>
      </c>
      <c r="F8307" s="1" t="str">
        <f>IFERROR(__xludf.DUMMYFUNCTION("GOOGLETRANSLATE(C8307,""fr"",""en"")"),"#VALUE!")</f>
        <v>#VALUE!</v>
      </c>
    </row>
    <row r="8308" ht="15.75" customHeight="1">
      <c r="A8308" s="1" t="s">
        <v>18179</v>
      </c>
      <c r="B8308" s="1" t="s">
        <v>18180</v>
      </c>
      <c r="C8308" s="1" t="s">
        <v>18181</v>
      </c>
      <c r="D8308" s="1" t="s">
        <v>18081</v>
      </c>
      <c r="E8308" s="1" t="s">
        <v>15442</v>
      </c>
      <c r="F8308" s="1" t="str">
        <f>IFERROR(__xludf.DUMMYFUNCTION("GOOGLETRANSLATE(C8308,""fr"",""en"")"),"#VALUE!")</f>
        <v>#VALUE!</v>
      </c>
    </row>
    <row r="8309" ht="15.75" customHeight="1">
      <c r="A8309" s="1" t="s">
        <v>18182</v>
      </c>
      <c r="B8309" s="1" t="s">
        <v>18183</v>
      </c>
      <c r="C8309" s="1" t="s">
        <v>18184</v>
      </c>
      <c r="D8309" s="1" t="s">
        <v>18081</v>
      </c>
      <c r="E8309" s="1" t="s">
        <v>15442</v>
      </c>
      <c r="F8309" s="1" t="str">
        <f>IFERROR(__xludf.DUMMYFUNCTION("GOOGLETRANSLATE(C8309,""fr"",""en"")"),"#VALUE!")</f>
        <v>#VALUE!</v>
      </c>
    </row>
    <row r="8310" ht="15.75" customHeight="1">
      <c r="A8310" s="1" t="s">
        <v>18185</v>
      </c>
      <c r="B8310" s="1" t="s">
        <v>18186</v>
      </c>
      <c r="C8310" s="1" t="s">
        <v>18187</v>
      </c>
      <c r="D8310" s="1" t="s">
        <v>18081</v>
      </c>
      <c r="E8310" s="1" t="s">
        <v>15442</v>
      </c>
      <c r="F8310" s="1" t="str">
        <f>IFERROR(__xludf.DUMMYFUNCTION("GOOGLETRANSLATE(C8310,""fr"",""en"")"),"#VALUE!")</f>
        <v>#VALUE!</v>
      </c>
    </row>
    <row r="8311" ht="15.75" customHeight="1">
      <c r="A8311" s="1" t="s">
        <v>11458</v>
      </c>
      <c r="B8311" s="1" t="s">
        <v>18188</v>
      </c>
      <c r="C8311" s="1" t="s">
        <v>18189</v>
      </c>
      <c r="D8311" s="1" t="s">
        <v>18081</v>
      </c>
      <c r="E8311" s="1" t="s">
        <v>15442</v>
      </c>
      <c r="F8311" s="1" t="str">
        <f>IFERROR(__xludf.DUMMYFUNCTION("GOOGLETRANSLATE(C8311,""fr"",""en"")"),"#VALUE!")</f>
        <v>#VALUE!</v>
      </c>
    </row>
    <row r="8312" ht="15.75" customHeight="1">
      <c r="A8312" s="1" t="s">
        <v>13019</v>
      </c>
      <c r="B8312" s="1" t="s">
        <v>18190</v>
      </c>
      <c r="C8312" s="1" t="s">
        <v>18191</v>
      </c>
      <c r="D8312" s="1" t="s">
        <v>18081</v>
      </c>
      <c r="E8312" s="1" t="s">
        <v>15442</v>
      </c>
      <c r="F8312" s="1" t="str">
        <f>IFERROR(__xludf.DUMMYFUNCTION("GOOGLETRANSLATE(C8312,""fr"",""en"")"),"#VALUE!")</f>
        <v>#VALUE!</v>
      </c>
    </row>
    <row r="8313" ht="15.75" customHeight="1">
      <c r="A8313" s="1" t="s">
        <v>8808</v>
      </c>
      <c r="B8313" s="1" t="s">
        <v>18192</v>
      </c>
      <c r="C8313" s="1" t="s">
        <v>18193</v>
      </c>
      <c r="D8313" s="1" t="s">
        <v>18081</v>
      </c>
      <c r="E8313" s="1" t="s">
        <v>15442</v>
      </c>
      <c r="F8313" s="1" t="str">
        <f>IFERROR(__xludf.DUMMYFUNCTION("GOOGLETRANSLATE(C8313,""fr"",""en"")"),"#VALUE!")</f>
        <v>#VALUE!</v>
      </c>
    </row>
    <row r="8314" ht="15.75" customHeight="1">
      <c r="A8314" s="1" t="s">
        <v>3529</v>
      </c>
      <c r="B8314" s="1" t="s">
        <v>18194</v>
      </c>
      <c r="C8314" s="1" t="s">
        <v>18195</v>
      </c>
      <c r="D8314" s="1" t="s">
        <v>18081</v>
      </c>
      <c r="E8314" s="1" t="s">
        <v>15442</v>
      </c>
      <c r="F8314" s="1" t="str">
        <f>IFERROR(__xludf.DUMMYFUNCTION("GOOGLETRANSLATE(C8314,""fr"",""en"")"),"#VALUE!")</f>
        <v>#VALUE!</v>
      </c>
    </row>
    <row r="8315" ht="15.75" customHeight="1">
      <c r="A8315" s="1" t="s">
        <v>11891</v>
      </c>
      <c r="B8315" s="1" t="s">
        <v>18196</v>
      </c>
      <c r="C8315" s="1" t="s">
        <v>18197</v>
      </c>
      <c r="D8315" s="1" t="s">
        <v>18081</v>
      </c>
      <c r="E8315" s="1" t="s">
        <v>15442</v>
      </c>
      <c r="F8315" s="1" t="str">
        <f>IFERROR(__xludf.DUMMYFUNCTION("GOOGLETRANSLATE(C8315,""fr"",""en"")"),"#VALUE!")</f>
        <v>#VALUE!</v>
      </c>
    </row>
    <row r="8316" ht="15.75" customHeight="1">
      <c r="A8316" s="1" t="s">
        <v>8842</v>
      </c>
      <c r="B8316" s="1" t="s">
        <v>18198</v>
      </c>
      <c r="C8316" s="1" t="s">
        <v>18199</v>
      </c>
      <c r="D8316" s="1" t="s">
        <v>18081</v>
      </c>
      <c r="E8316" s="1" t="s">
        <v>15442</v>
      </c>
      <c r="F8316" s="1" t="str">
        <f>IFERROR(__xludf.DUMMYFUNCTION("GOOGLETRANSLATE(C8316,""fr"",""en"")"),"#VALUE!")</f>
        <v>#VALUE!</v>
      </c>
    </row>
    <row r="8317" ht="15.75" customHeight="1">
      <c r="A8317" s="1" t="s">
        <v>3540</v>
      </c>
      <c r="B8317" s="1" t="s">
        <v>18200</v>
      </c>
      <c r="C8317" s="1" t="s">
        <v>18201</v>
      </c>
      <c r="D8317" s="1" t="s">
        <v>18081</v>
      </c>
      <c r="E8317" s="1" t="s">
        <v>15442</v>
      </c>
      <c r="F8317" s="1" t="str">
        <f>IFERROR(__xludf.DUMMYFUNCTION("GOOGLETRANSLATE(C8317,""fr"",""en"")"),"#VALUE!")</f>
        <v>#VALUE!</v>
      </c>
    </row>
    <row r="8318" ht="15.75" customHeight="1">
      <c r="A8318" s="1" t="s">
        <v>3543</v>
      </c>
      <c r="B8318" s="1" t="s">
        <v>18202</v>
      </c>
      <c r="C8318" s="1" t="s">
        <v>18203</v>
      </c>
      <c r="D8318" s="1" t="s">
        <v>18081</v>
      </c>
      <c r="E8318" s="1" t="s">
        <v>15442</v>
      </c>
      <c r="F8318" s="1" t="str">
        <f>IFERROR(__xludf.DUMMYFUNCTION("GOOGLETRANSLATE(C8318,""fr"",""en"")"),"#VALUE!")</f>
        <v>#VALUE!</v>
      </c>
    </row>
    <row r="8319" ht="15.75" customHeight="1">
      <c r="A8319" s="1" t="s">
        <v>10646</v>
      </c>
      <c r="B8319" s="1" t="s">
        <v>18204</v>
      </c>
      <c r="C8319" s="1" t="s">
        <v>18205</v>
      </c>
      <c r="D8319" s="1" t="s">
        <v>18081</v>
      </c>
      <c r="E8319" s="1" t="s">
        <v>15442</v>
      </c>
      <c r="F8319" s="1" t="str">
        <f>IFERROR(__xludf.DUMMYFUNCTION("GOOGLETRANSLATE(C8319,""fr"",""en"")"),"#VALUE!")</f>
        <v>#VALUE!</v>
      </c>
    </row>
    <row r="8320" ht="15.75" customHeight="1">
      <c r="A8320" s="1" t="s">
        <v>12181</v>
      </c>
      <c r="B8320" s="1" t="s">
        <v>18206</v>
      </c>
      <c r="C8320" s="1" t="s">
        <v>18207</v>
      </c>
      <c r="D8320" s="1" t="s">
        <v>18081</v>
      </c>
      <c r="E8320" s="1" t="s">
        <v>15442</v>
      </c>
      <c r="F8320" s="1" t="str">
        <f>IFERROR(__xludf.DUMMYFUNCTION("GOOGLETRANSLATE(C8320,""fr"",""en"")"),"#VALUE!")</f>
        <v>#VALUE!</v>
      </c>
    </row>
    <row r="8321" ht="15.75" customHeight="1">
      <c r="A8321" s="1" t="s">
        <v>17018</v>
      </c>
      <c r="B8321" s="1" t="s">
        <v>18208</v>
      </c>
      <c r="C8321" s="1" t="s">
        <v>18209</v>
      </c>
      <c r="D8321" s="1" t="s">
        <v>18081</v>
      </c>
      <c r="E8321" s="1" t="s">
        <v>15442</v>
      </c>
      <c r="F8321" s="1" t="str">
        <f>IFERROR(__xludf.DUMMYFUNCTION("GOOGLETRANSLATE(C8321,""fr"",""en"")"),"#VALUE!")</f>
        <v>#VALUE!</v>
      </c>
    </row>
    <row r="8322" ht="15.75" customHeight="1">
      <c r="A8322" s="1" t="s">
        <v>3610</v>
      </c>
      <c r="B8322" s="1" t="s">
        <v>18210</v>
      </c>
      <c r="C8322" s="1" t="s">
        <v>18211</v>
      </c>
      <c r="D8322" s="1" t="s">
        <v>18081</v>
      </c>
      <c r="E8322" s="1" t="s">
        <v>15442</v>
      </c>
      <c r="F8322" s="1" t="str">
        <f>IFERROR(__xludf.DUMMYFUNCTION("GOOGLETRANSLATE(C8322,""fr"",""en"")"),"#VALUE!")</f>
        <v>#VALUE!</v>
      </c>
    </row>
    <row r="8323" ht="15.75" customHeight="1">
      <c r="A8323" s="1" t="s">
        <v>15392</v>
      </c>
      <c r="B8323" s="1" t="s">
        <v>18212</v>
      </c>
      <c r="C8323" s="1" t="s">
        <v>18213</v>
      </c>
      <c r="D8323" s="1" t="s">
        <v>18081</v>
      </c>
      <c r="E8323" s="1" t="s">
        <v>15442</v>
      </c>
      <c r="F8323" s="1" t="str">
        <f>IFERROR(__xludf.DUMMYFUNCTION("GOOGLETRANSLATE(C8323,""fr"",""en"")"),"#VALUE!")</f>
        <v>#VALUE!</v>
      </c>
    </row>
    <row r="8324" ht="15.75" customHeight="1">
      <c r="A8324" s="1" t="s">
        <v>10976</v>
      </c>
      <c r="B8324" s="1" t="s">
        <v>18214</v>
      </c>
      <c r="C8324" s="1" t="s">
        <v>18215</v>
      </c>
      <c r="D8324" s="1" t="s">
        <v>18081</v>
      </c>
      <c r="E8324" s="1" t="s">
        <v>15442</v>
      </c>
      <c r="F8324" s="1" t="str">
        <f>IFERROR(__xludf.DUMMYFUNCTION("GOOGLETRANSLATE(C8324,""fr"",""en"")"),"#VALUE!")</f>
        <v>#VALUE!</v>
      </c>
    </row>
    <row r="8325" ht="15.75" customHeight="1">
      <c r="A8325" s="1" t="s">
        <v>18216</v>
      </c>
      <c r="B8325" s="1" t="s">
        <v>18217</v>
      </c>
      <c r="C8325" s="1" t="s">
        <v>18218</v>
      </c>
      <c r="D8325" s="1" t="s">
        <v>18081</v>
      </c>
      <c r="E8325" s="1" t="s">
        <v>15442</v>
      </c>
      <c r="F8325" s="1" t="str">
        <f>IFERROR(__xludf.DUMMYFUNCTION("GOOGLETRANSLATE(C8325,""fr"",""en"")"),"#VALUE!")</f>
        <v>#VALUE!</v>
      </c>
    </row>
    <row r="8326" ht="15.75" customHeight="1">
      <c r="A8326" s="1" t="s">
        <v>14085</v>
      </c>
      <c r="B8326" s="1" t="s">
        <v>18219</v>
      </c>
      <c r="C8326" s="1" t="s">
        <v>18220</v>
      </c>
      <c r="D8326" s="1" t="s">
        <v>18081</v>
      </c>
      <c r="E8326" s="1" t="s">
        <v>15442</v>
      </c>
      <c r="F8326" s="1" t="str">
        <f>IFERROR(__xludf.DUMMYFUNCTION("GOOGLETRANSLATE(C8326,""fr"",""en"")"),"#VALUE!")</f>
        <v>#VALUE!</v>
      </c>
    </row>
    <row r="8327" ht="15.75" customHeight="1">
      <c r="A8327" s="1" t="s">
        <v>8953</v>
      </c>
      <c r="B8327" s="1" t="s">
        <v>18221</v>
      </c>
      <c r="C8327" s="1" t="s">
        <v>18222</v>
      </c>
      <c r="D8327" s="1" t="s">
        <v>18081</v>
      </c>
      <c r="E8327" s="1" t="s">
        <v>15442</v>
      </c>
      <c r="F8327" s="1" t="str">
        <f>IFERROR(__xludf.DUMMYFUNCTION("GOOGLETRANSLATE(C8327,""fr"",""en"")"),"Once subscribed impossible to the decree despite recommended, call and passage in termination agency for mutual subscription compulsory business suddenly obliged to block their debit brief do not sign anything from them because thereafter you will not be "&amp;"able to stop")</f>
        <v>Once subscribed impossible to the decree despite recommended, call and passage in termination agency for mutual subscription compulsory business suddenly obliged to block their debit brief do not sign anything from them because thereafter you will not be able to stop</v>
      </c>
    </row>
    <row r="8328" ht="15.75" customHeight="1">
      <c r="A8328" s="1" t="s">
        <v>3661</v>
      </c>
      <c r="B8328" s="1" t="s">
        <v>18223</v>
      </c>
      <c r="C8328" s="1" t="s">
        <v>18224</v>
      </c>
      <c r="D8328" s="1" t="s">
        <v>18081</v>
      </c>
      <c r="E8328" s="1" t="s">
        <v>15442</v>
      </c>
      <c r="F8328" s="1" t="str">
        <f>IFERROR(__xludf.DUMMYFUNCTION("GOOGLETRANSLATE(C8328,""fr"",""en"")"),"Run away !!!! A mutual of deplorable responsiveness, refusal of termination despite the multiple recommended attesting to compliance with the conditions of termination. A telephone platform of unrivaled incompetence. Prices that increase and which are mor"&amp;"e expensive than a local agency with real competent insurers and which are able to respond to your requests. APCR has work ...")</f>
        <v>Run away !!!! A mutual of deplorable responsiveness, refusal of termination despite the multiple recommended attesting to compliance with the conditions of termination. A telephone platform of unrivaled incompetence. Prices that increase and which are more expensive than a local agency with real competent insurers and which are able to respond to your requests. APCR has work ...</v>
      </c>
    </row>
    <row r="8329" ht="15.75" customHeight="1">
      <c r="A8329" s="1" t="s">
        <v>8973</v>
      </c>
      <c r="B8329" s="1" t="s">
        <v>18225</v>
      </c>
      <c r="C8329" s="1" t="s">
        <v>18226</v>
      </c>
      <c r="D8329" s="1" t="s">
        <v>18081</v>
      </c>
      <c r="E8329" s="1" t="s">
        <v>15442</v>
      </c>
      <c r="F8329" s="1" t="str">
        <f>IFERROR(__xludf.DUMMYFUNCTION("GOOGLETRANSLATE(C8329,""fr"",""en"")"),"#VALUE!")</f>
        <v>#VALUE!</v>
      </c>
    </row>
    <row r="8330" ht="15.75" customHeight="1">
      <c r="A8330" s="1" t="s">
        <v>13356</v>
      </c>
      <c r="B8330" s="1" t="s">
        <v>18227</v>
      </c>
      <c r="C8330" s="1" t="s">
        <v>18228</v>
      </c>
      <c r="D8330" s="1" t="s">
        <v>18081</v>
      </c>
      <c r="E8330" s="1" t="s">
        <v>15442</v>
      </c>
      <c r="F8330" s="1" t="str">
        <f>IFERROR(__xludf.DUMMYFUNCTION("GOOGLETRANSLATE(C8330,""fr"",""en"")"),"#VALUE!")</f>
        <v>#VALUE!</v>
      </c>
    </row>
    <row r="8331" ht="15.75" customHeight="1">
      <c r="A8331" s="1" t="s">
        <v>13356</v>
      </c>
      <c r="B8331" s="1" t="s">
        <v>18229</v>
      </c>
      <c r="C8331" s="1" t="s">
        <v>18230</v>
      </c>
      <c r="D8331" s="1" t="s">
        <v>18081</v>
      </c>
      <c r="E8331" s="1" t="s">
        <v>15442</v>
      </c>
      <c r="F8331" s="1" t="str">
        <f>IFERROR(__xludf.DUMMYFUNCTION("GOOGLETRANSLATE(C8331,""fr"",""en"")"),"#VALUE!")</f>
        <v>#VALUE!</v>
      </c>
    </row>
    <row r="8332" ht="15.75" customHeight="1">
      <c r="A8332" s="1" t="s">
        <v>3693</v>
      </c>
      <c r="B8332" s="1" t="s">
        <v>18231</v>
      </c>
      <c r="C8332" s="1" t="s">
        <v>18232</v>
      </c>
      <c r="D8332" s="1" t="s">
        <v>18081</v>
      </c>
      <c r="E8332" s="1" t="s">
        <v>15442</v>
      </c>
      <c r="F8332" s="1" t="str">
        <f>IFERROR(__xludf.DUMMYFUNCTION("GOOGLETRANSLATE(C8332,""fr"",""en"")"),"#VALUE!")</f>
        <v>#VALUE!</v>
      </c>
    </row>
    <row r="8333" ht="15.75" customHeight="1">
      <c r="A8333" s="1" t="s">
        <v>15162</v>
      </c>
      <c r="B8333" s="1" t="s">
        <v>18233</v>
      </c>
      <c r="C8333" s="1" t="s">
        <v>18234</v>
      </c>
      <c r="D8333" s="1" t="s">
        <v>18081</v>
      </c>
      <c r="E8333" s="1" t="s">
        <v>15442</v>
      </c>
      <c r="F8333" s="1" t="str">
        <f>IFERROR(__xludf.DUMMYFUNCTION("GOOGLETRANSLATE(C8333,""fr"",""en"")"),"#VALUE!")</f>
        <v>#VALUE!</v>
      </c>
    </row>
    <row r="8334" ht="15.75" customHeight="1">
      <c r="A8334" s="1" t="s">
        <v>3696</v>
      </c>
      <c r="B8334" s="1" t="s">
        <v>18235</v>
      </c>
      <c r="C8334" s="1" t="s">
        <v>18236</v>
      </c>
      <c r="D8334" s="1" t="s">
        <v>18081</v>
      </c>
      <c r="E8334" s="1" t="s">
        <v>15442</v>
      </c>
      <c r="F8334" s="1" t="str">
        <f>IFERROR(__xludf.DUMMYFUNCTION("GOOGLETRANSLATE(C8334,""fr"",""en"")"),"#VALUE!")</f>
        <v>#VALUE!</v>
      </c>
    </row>
    <row r="8335" ht="15.75" customHeight="1">
      <c r="A8335" s="1" t="s">
        <v>11190</v>
      </c>
      <c r="B8335" s="1" t="s">
        <v>18237</v>
      </c>
      <c r="C8335" s="1" t="s">
        <v>18238</v>
      </c>
      <c r="D8335" s="1" t="s">
        <v>18081</v>
      </c>
      <c r="E8335" s="1" t="s">
        <v>15442</v>
      </c>
      <c r="F8335" s="1" t="str">
        <f>IFERROR(__xludf.DUMMYFUNCTION("GOOGLETRANSLATE(C8335,""fr"",""en"")"),"#VALUE!")</f>
        <v>#VALUE!</v>
      </c>
    </row>
    <row r="8336" ht="15.75" customHeight="1">
      <c r="A8336" s="1" t="s">
        <v>17149</v>
      </c>
      <c r="B8336" s="1" t="s">
        <v>18239</v>
      </c>
      <c r="C8336" s="1" t="s">
        <v>18240</v>
      </c>
      <c r="D8336" s="1" t="s">
        <v>18081</v>
      </c>
      <c r="E8336" s="1" t="s">
        <v>15442</v>
      </c>
      <c r="F8336" s="1" t="str">
        <f>IFERROR(__xludf.DUMMYFUNCTION("GOOGLETRANSLATE(C8336,""fr"",""en"")"),"#VALUE!")</f>
        <v>#VALUE!</v>
      </c>
    </row>
    <row r="8337" ht="15.75" customHeight="1">
      <c r="A8337" s="1" t="s">
        <v>18241</v>
      </c>
      <c r="B8337" s="1" t="s">
        <v>18242</v>
      </c>
      <c r="C8337" s="1" t="s">
        <v>18243</v>
      </c>
      <c r="D8337" s="1" t="s">
        <v>18081</v>
      </c>
      <c r="E8337" s="1" t="s">
        <v>15442</v>
      </c>
      <c r="F8337" s="1" t="str">
        <f>IFERROR(__xludf.DUMMYFUNCTION("GOOGLETRANSLATE(C8337,""fr"",""en"")"),"#VALUE!")</f>
        <v>#VALUE!</v>
      </c>
    </row>
    <row r="8338" ht="15.75" customHeight="1">
      <c r="A8338" s="1" t="s">
        <v>18241</v>
      </c>
      <c r="B8338" s="1" t="s">
        <v>18244</v>
      </c>
      <c r="C8338" s="1" t="s">
        <v>18245</v>
      </c>
      <c r="D8338" s="1" t="s">
        <v>18081</v>
      </c>
      <c r="E8338" s="1" t="s">
        <v>15442</v>
      </c>
      <c r="F8338" s="1" t="str">
        <f>IFERROR(__xludf.DUMMYFUNCTION("GOOGLETRANSLATE(C8338,""fr"",""en"")"),"#VALUE!")</f>
        <v>#VALUE!</v>
      </c>
    </row>
    <row r="8339" ht="15.75" customHeight="1">
      <c r="A8339" s="1" t="s">
        <v>17189</v>
      </c>
      <c r="B8339" s="1" t="s">
        <v>18246</v>
      </c>
      <c r="C8339" s="1" t="s">
        <v>18247</v>
      </c>
      <c r="D8339" s="1" t="s">
        <v>18081</v>
      </c>
      <c r="E8339" s="1" t="s">
        <v>15442</v>
      </c>
      <c r="F8339" s="1" t="str">
        <f>IFERROR(__xludf.DUMMYFUNCTION("GOOGLETRANSLATE(C8339,""fr"",""en"")"),"#VALUE!")</f>
        <v>#VALUE!</v>
      </c>
    </row>
    <row r="8340" ht="15.75" customHeight="1">
      <c r="A8340" s="1" t="s">
        <v>9060</v>
      </c>
      <c r="B8340" s="1" t="s">
        <v>18248</v>
      </c>
      <c r="C8340" s="1" t="s">
        <v>18249</v>
      </c>
      <c r="D8340" s="1" t="s">
        <v>18081</v>
      </c>
      <c r="E8340" s="1" t="s">
        <v>15442</v>
      </c>
      <c r="F8340" s="1" t="str">
        <f>IFERROR(__xludf.DUMMYFUNCTION("GOOGLETRANSLATE(C8340,""fr"",""en"")"),"#VALUE!")</f>
        <v>#VALUE!</v>
      </c>
    </row>
    <row r="8341" ht="15.75" customHeight="1">
      <c r="A8341" s="1" t="s">
        <v>18250</v>
      </c>
      <c r="B8341" s="1" t="s">
        <v>18251</v>
      </c>
      <c r="C8341" s="1" t="s">
        <v>18252</v>
      </c>
      <c r="D8341" s="1" t="s">
        <v>18081</v>
      </c>
      <c r="E8341" s="1" t="s">
        <v>15442</v>
      </c>
      <c r="F8341" s="1" t="str">
        <f>IFERROR(__xludf.DUMMYFUNCTION("GOOGLETRANSLATE(C8341,""fr"",""en"")"),"#VALUE!")</f>
        <v>#VALUE!</v>
      </c>
    </row>
    <row r="8342" ht="15.75" customHeight="1">
      <c r="A8342" s="1" t="s">
        <v>10691</v>
      </c>
      <c r="B8342" s="1" t="s">
        <v>18253</v>
      </c>
      <c r="C8342" s="1" t="s">
        <v>18254</v>
      </c>
      <c r="D8342" s="1" t="s">
        <v>18081</v>
      </c>
      <c r="E8342" s="1" t="s">
        <v>15442</v>
      </c>
      <c r="F8342" s="1" t="str">
        <f>IFERROR(__xludf.DUMMYFUNCTION("GOOGLETRANSLATE(C8342,""fr"",""en"")"),"#VALUE!")</f>
        <v>#VALUE!</v>
      </c>
    </row>
    <row r="8343" ht="15.75" customHeight="1">
      <c r="A8343" s="1" t="s">
        <v>3852</v>
      </c>
      <c r="B8343" s="1" t="s">
        <v>18255</v>
      </c>
      <c r="C8343" s="1" t="s">
        <v>18256</v>
      </c>
      <c r="D8343" s="1" t="s">
        <v>18081</v>
      </c>
      <c r="E8343" s="1" t="s">
        <v>15442</v>
      </c>
      <c r="F8343" s="1" t="str">
        <f>IFERROR(__xludf.DUMMYFUNCTION("GOOGLETRANSLATE(C8343,""fr"",""en"")"),"#VALUE!")</f>
        <v>#VALUE!</v>
      </c>
    </row>
    <row r="8344" ht="15.75" customHeight="1">
      <c r="A8344" s="1" t="s">
        <v>3858</v>
      </c>
      <c r="B8344" s="1" t="s">
        <v>18257</v>
      </c>
      <c r="C8344" s="1" t="s">
        <v>18258</v>
      </c>
      <c r="D8344" s="1" t="s">
        <v>18081</v>
      </c>
      <c r="E8344" s="1" t="s">
        <v>15442</v>
      </c>
      <c r="F8344" s="1" t="str">
        <f>IFERROR(__xludf.DUMMYFUNCTION("GOOGLETRANSLATE(C8344,""fr"",""en"")"),"#VALUE!")</f>
        <v>#VALUE!</v>
      </c>
    </row>
    <row r="8345" ht="15.75" customHeight="1">
      <c r="A8345" s="1" t="s">
        <v>10309</v>
      </c>
      <c r="B8345" s="1" t="s">
        <v>18259</v>
      </c>
      <c r="C8345" s="1" t="s">
        <v>18260</v>
      </c>
      <c r="D8345" s="1" t="s">
        <v>18081</v>
      </c>
      <c r="E8345" s="1" t="s">
        <v>15442</v>
      </c>
      <c r="F8345" s="1" t="str">
        <f>IFERROR(__xludf.DUMMYFUNCTION("GOOGLETRANSLATE(C8345,""fr"",""en"")"),"#VALUE!")</f>
        <v>#VALUE!</v>
      </c>
    </row>
    <row r="8346" ht="15.75" customHeight="1">
      <c r="A8346" s="1" t="s">
        <v>9153</v>
      </c>
      <c r="B8346" s="1" t="s">
        <v>18261</v>
      </c>
      <c r="C8346" s="1" t="s">
        <v>18262</v>
      </c>
      <c r="D8346" s="1" t="s">
        <v>18081</v>
      </c>
      <c r="E8346" s="1" t="s">
        <v>15442</v>
      </c>
      <c r="F8346" s="1" t="str">
        <f>IFERROR(__xludf.DUMMYFUNCTION("GOOGLETRANSLATE(C8346,""fr"",""en"")"),"#VALUE!")</f>
        <v>#VALUE!</v>
      </c>
    </row>
    <row r="8347" ht="15.75" customHeight="1">
      <c r="A8347" s="1" t="s">
        <v>16001</v>
      </c>
      <c r="B8347" s="1" t="s">
        <v>18263</v>
      </c>
      <c r="C8347" s="1" t="s">
        <v>18264</v>
      </c>
      <c r="D8347" s="1" t="s">
        <v>18081</v>
      </c>
      <c r="E8347" s="1" t="s">
        <v>15442</v>
      </c>
      <c r="F8347" s="1" t="str">
        <f>IFERROR(__xludf.DUMMYFUNCTION("GOOGLETRANSLATE(C8347,""fr"",""en"")"),"#VALUE!")</f>
        <v>#VALUE!</v>
      </c>
    </row>
    <row r="8348" ht="15.75" customHeight="1">
      <c r="A8348" s="1" t="s">
        <v>16001</v>
      </c>
      <c r="B8348" s="1" t="s">
        <v>18265</v>
      </c>
      <c r="C8348" s="1" t="s">
        <v>18266</v>
      </c>
      <c r="D8348" s="1" t="s">
        <v>18081</v>
      </c>
      <c r="E8348" s="1" t="s">
        <v>15442</v>
      </c>
      <c r="F8348" s="1" t="str">
        <f>IFERROR(__xludf.DUMMYFUNCTION("GOOGLETRANSLATE(C8348,""fr"",""en"")"),"#VALUE!")</f>
        <v>#VALUE!</v>
      </c>
    </row>
    <row r="8349" ht="15.75" customHeight="1">
      <c r="A8349" s="1" t="s">
        <v>3889</v>
      </c>
      <c r="B8349" s="1" t="s">
        <v>18267</v>
      </c>
      <c r="C8349" s="1" t="s">
        <v>18268</v>
      </c>
      <c r="D8349" s="1" t="s">
        <v>18081</v>
      </c>
      <c r="E8349" s="1" t="s">
        <v>15442</v>
      </c>
      <c r="F8349" s="1" t="str">
        <f>IFERROR(__xludf.DUMMYFUNCTION("GOOGLETRANSLATE(C8349,""fr"",""en"")"),"#VALUE!")</f>
        <v>#VALUE!</v>
      </c>
    </row>
    <row r="8350" ht="15.75" customHeight="1">
      <c r="A8350" s="1" t="s">
        <v>9167</v>
      </c>
      <c r="B8350" s="1" t="s">
        <v>18269</v>
      </c>
      <c r="C8350" s="1" t="s">
        <v>18270</v>
      </c>
      <c r="D8350" s="1" t="s">
        <v>18081</v>
      </c>
      <c r="E8350" s="1" t="s">
        <v>15442</v>
      </c>
      <c r="F8350" s="1" t="str">
        <f>IFERROR(__xludf.DUMMYFUNCTION("GOOGLETRANSLATE(C8350,""fr"",""en"")"),"#VALUE!")</f>
        <v>#VALUE!</v>
      </c>
    </row>
    <row r="8351" ht="15.75" customHeight="1">
      <c r="A8351" s="1" t="s">
        <v>9190</v>
      </c>
      <c r="B8351" s="1" t="s">
        <v>18271</v>
      </c>
      <c r="C8351" s="1" t="s">
        <v>18272</v>
      </c>
      <c r="D8351" s="1" t="s">
        <v>18081</v>
      </c>
      <c r="E8351" s="1" t="s">
        <v>15442</v>
      </c>
      <c r="F8351" s="1" t="str">
        <f>IFERROR(__xludf.DUMMYFUNCTION("GOOGLETRANSLATE(C8351,""fr"",""en"")"),"#VALUE!")</f>
        <v>#VALUE!</v>
      </c>
    </row>
    <row r="8352" ht="15.75" customHeight="1">
      <c r="A8352" s="1" t="s">
        <v>3912</v>
      </c>
      <c r="B8352" s="1" t="s">
        <v>18273</v>
      </c>
      <c r="C8352" s="1" t="s">
        <v>18274</v>
      </c>
      <c r="D8352" s="1" t="s">
        <v>18081</v>
      </c>
      <c r="E8352" s="1" t="s">
        <v>15442</v>
      </c>
      <c r="F8352" s="1" t="str">
        <f>IFERROR(__xludf.DUMMYFUNCTION("GOOGLETRANSLATE(C8352,""fr"",""en"")"),"#VALUE!")</f>
        <v>#VALUE!</v>
      </c>
    </row>
    <row r="8353" ht="15.75" customHeight="1">
      <c r="A8353" s="1" t="s">
        <v>18275</v>
      </c>
      <c r="B8353" s="1" t="s">
        <v>18276</v>
      </c>
      <c r="C8353" s="1" t="s">
        <v>18277</v>
      </c>
      <c r="D8353" s="1" t="s">
        <v>18081</v>
      </c>
      <c r="E8353" s="1" t="s">
        <v>15442</v>
      </c>
      <c r="F8353" s="1" t="str">
        <f>IFERROR(__xludf.DUMMYFUNCTION("GOOGLETRANSLATE(C8353,""fr"",""en"")"),"#VALUE!")</f>
        <v>#VALUE!</v>
      </c>
    </row>
    <row r="8354" ht="15.75" customHeight="1">
      <c r="A8354" s="1" t="s">
        <v>11989</v>
      </c>
      <c r="B8354" s="1" t="s">
        <v>18278</v>
      </c>
      <c r="C8354" s="1" t="s">
        <v>18279</v>
      </c>
      <c r="D8354" s="1" t="s">
        <v>18081</v>
      </c>
      <c r="E8354" s="1" t="s">
        <v>15442</v>
      </c>
      <c r="F8354" s="1" t="str">
        <f>IFERROR(__xludf.DUMMYFUNCTION("GOOGLETRANSLATE(C8354,""fr"",""en"")"),"#VALUE!")</f>
        <v>#VALUE!</v>
      </c>
    </row>
    <row r="8355" ht="15.75" customHeight="1">
      <c r="A8355" s="1" t="s">
        <v>11649</v>
      </c>
      <c r="B8355" s="1" t="s">
        <v>18280</v>
      </c>
      <c r="C8355" s="1" t="s">
        <v>18281</v>
      </c>
      <c r="D8355" s="1" t="s">
        <v>18081</v>
      </c>
      <c r="E8355" s="1" t="s">
        <v>15442</v>
      </c>
      <c r="F8355" s="1" t="str">
        <f>IFERROR(__xludf.DUMMYFUNCTION("GOOGLETRANSLATE(C8355,""fr"",""en"")"),"#VALUE!")</f>
        <v>#VALUE!</v>
      </c>
    </row>
    <row r="8356" ht="15.75" customHeight="1">
      <c r="A8356" s="1" t="s">
        <v>9292</v>
      </c>
      <c r="B8356" s="1" t="s">
        <v>18214</v>
      </c>
      <c r="C8356" s="1" t="s">
        <v>18282</v>
      </c>
      <c r="D8356" s="1" t="s">
        <v>18081</v>
      </c>
      <c r="E8356" s="1" t="s">
        <v>15442</v>
      </c>
      <c r="F8356" s="1" t="str">
        <f>IFERROR(__xludf.DUMMYFUNCTION("GOOGLETRANSLATE(C8356,""fr"",""en"")"),"#VALUE!")</f>
        <v>#VALUE!</v>
      </c>
    </row>
    <row r="8357" ht="15.75" customHeight="1">
      <c r="A8357" s="1" t="s">
        <v>16388</v>
      </c>
      <c r="B8357" s="1" t="s">
        <v>18283</v>
      </c>
      <c r="C8357" s="1" t="s">
        <v>18284</v>
      </c>
      <c r="D8357" s="1" t="s">
        <v>18081</v>
      </c>
      <c r="E8357" s="1" t="s">
        <v>15442</v>
      </c>
      <c r="F8357" s="1" t="str">
        <f>IFERROR(__xludf.DUMMYFUNCTION("GOOGLETRANSLATE(C8357,""fr"",""en"")"),"#VALUE!")</f>
        <v>#VALUE!</v>
      </c>
    </row>
    <row r="8358" ht="15.75" customHeight="1">
      <c r="A8358" s="1" t="s">
        <v>3975</v>
      </c>
      <c r="B8358" s="1" t="s">
        <v>18285</v>
      </c>
      <c r="C8358" s="1" t="s">
        <v>18286</v>
      </c>
      <c r="D8358" s="1" t="s">
        <v>18081</v>
      </c>
      <c r="E8358" s="1" t="s">
        <v>15442</v>
      </c>
      <c r="F8358" s="1" t="str">
        <f>IFERROR(__xludf.DUMMYFUNCTION("GOOGLETRANSLATE(C8358,""fr"",""en"")"),"#VALUE!")</f>
        <v>#VALUE!</v>
      </c>
    </row>
    <row r="8359" ht="15.75" customHeight="1">
      <c r="A8359" s="1" t="s">
        <v>18287</v>
      </c>
      <c r="B8359" s="1" t="s">
        <v>18288</v>
      </c>
      <c r="C8359" s="1" t="s">
        <v>18289</v>
      </c>
      <c r="D8359" s="1" t="s">
        <v>18081</v>
      </c>
      <c r="E8359" s="1" t="s">
        <v>15442</v>
      </c>
      <c r="F8359" s="1" t="str">
        <f>IFERROR(__xludf.DUMMYFUNCTION("GOOGLETRANSLATE(C8359,""fr"",""en"")"),"#VALUE!")</f>
        <v>#VALUE!</v>
      </c>
    </row>
    <row r="8360" ht="15.75" customHeight="1">
      <c r="A8360" s="1" t="s">
        <v>18290</v>
      </c>
      <c r="B8360" s="1" t="s">
        <v>18291</v>
      </c>
      <c r="C8360" s="1" t="s">
        <v>18292</v>
      </c>
      <c r="D8360" s="1" t="s">
        <v>18081</v>
      </c>
      <c r="E8360" s="1" t="s">
        <v>15442</v>
      </c>
      <c r="F8360" s="1" t="str">
        <f>IFERROR(__xludf.DUMMYFUNCTION("GOOGLETRANSLATE(C8360,""fr"",""en"")"),"#VALUE!")</f>
        <v>#VALUE!</v>
      </c>
    </row>
    <row r="8361" ht="15.75" customHeight="1">
      <c r="A8361" s="1" t="s">
        <v>9389</v>
      </c>
      <c r="B8361" s="1" t="s">
        <v>18293</v>
      </c>
      <c r="C8361" s="1" t="s">
        <v>18294</v>
      </c>
      <c r="D8361" s="1" t="s">
        <v>18081</v>
      </c>
      <c r="E8361" s="1" t="s">
        <v>15442</v>
      </c>
      <c r="F8361" s="1" t="str">
        <f>IFERROR(__xludf.DUMMYFUNCTION("GOOGLETRANSLATE(C8361,""fr"",""en"")"),"#VALUE!")</f>
        <v>#VALUE!</v>
      </c>
    </row>
    <row r="8362" ht="15.75" customHeight="1">
      <c r="A8362" s="1" t="s">
        <v>9396</v>
      </c>
      <c r="B8362" s="1" t="s">
        <v>18295</v>
      </c>
      <c r="C8362" s="1" t="s">
        <v>18296</v>
      </c>
      <c r="D8362" s="1" t="s">
        <v>18081</v>
      </c>
      <c r="E8362" s="1" t="s">
        <v>15442</v>
      </c>
      <c r="F8362" s="1" t="str">
        <f>IFERROR(__xludf.DUMMYFUNCTION("GOOGLETRANSLATE(C8362,""fr"",""en"")"),"#VALUE!")</f>
        <v>#VALUE!</v>
      </c>
    </row>
    <row r="8363" ht="15.75" customHeight="1">
      <c r="A8363" s="1" t="s">
        <v>4091</v>
      </c>
      <c r="B8363" s="1" t="s">
        <v>18297</v>
      </c>
      <c r="C8363" s="1" t="s">
        <v>18298</v>
      </c>
      <c r="D8363" s="1" t="s">
        <v>18081</v>
      </c>
      <c r="E8363" s="1" t="s">
        <v>15442</v>
      </c>
      <c r="F8363" s="1" t="str">
        <f>IFERROR(__xludf.DUMMYFUNCTION("GOOGLETRANSLATE(C8363,""fr"",""en"")"),"#VALUE!")</f>
        <v>#VALUE!</v>
      </c>
    </row>
    <row r="8364" ht="15.75" customHeight="1">
      <c r="A8364" s="1" t="s">
        <v>12360</v>
      </c>
      <c r="B8364" s="1" t="s">
        <v>18299</v>
      </c>
      <c r="C8364" s="1" t="s">
        <v>18300</v>
      </c>
      <c r="D8364" s="1" t="s">
        <v>18081</v>
      </c>
      <c r="E8364" s="1" t="s">
        <v>15442</v>
      </c>
      <c r="F8364" s="1" t="str">
        <f>IFERROR(__xludf.DUMMYFUNCTION("GOOGLETRANSLATE(C8364,""fr"",""en"")"),"#VALUE!")</f>
        <v>#VALUE!</v>
      </c>
    </row>
    <row r="8365" ht="15.75" customHeight="1">
      <c r="A8365" s="1" t="s">
        <v>13156</v>
      </c>
      <c r="B8365" s="1" t="s">
        <v>18301</v>
      </c>
      <c r="C8365" s="1" t="s">
        <v>18302</v>
      </c>
      <c r="D8365" s="1" t="s">
        <v>18081</v>
      </c>
      <c r="E8365" s="1" t="s">
        <v>15442</v>
      </c>
      <c r="F8365" s="1" t="str">
        <f>IFERROR(__xludf.DUMMYFUNCTION("GOOGLETRANSLATE(C8365,""fr"",""en"")"),"#VALUE!")</f>
        <v>#VALUE!</v>
      </c>
    </row>
    <row r="8366" ht="15.75" customHeight="1">
      <c r="A8366" s="1" t="s">
        <v>4114</v>
      </c>
      <c r="B8366" s="1" t="s">
        <v>18303</v>
      </c>
      <c r="C8366" s="1" t="s">
        <v>18304</v>
      </c>
      <c r="D8366" s="1" t="s">
        <v>18081</v>
      </c>
      <c r="E8366" s="1" t="s">
        <v>15442</v>
      </c>
      <c r="F8366" s="1" t="str">
        <f>IFERROR(__xludf.DUMMYFUNCTION("GOOGLETRANSLATE(C8366,""fr"",""en"")"),"#VALUE!")</f>
        <v>#VALUE!</v>
      </c>
    </row>
    <row r="8367" ht="15.75" customHeight="1">
      <c r="A8367" s="1" t="s">
        <v>10414</v>
      </c>
      <c r="B8367" s="1" t="s">
        <v>18305</v>
      </c>
      <c r="C8367" s="1" t="s">
        <v>18306</v>
      </c>
      <c r="D8367" s="1" t="s">
        <v>18081</v>
      </c>
      <c r="E8367" s="1" t="s">
        <v>15442</v>
      </c>
      <c r="F8367" s="1" t="str">
        <f>IFERROR(__xludf.DUMMYFUNCTION("GOOGLETRANSLATE(C8367,""fr"",""en"")"),"#VALUE!")</f>
        <v>#VALUE!</v>
      </c>
    </row>
    <row r="8368" ht="15.75" customHeight="1">
      <c r="A8368" s="1" t="s">
        <v>18307</v>
      </c>
      <c r="B8368" s="1" t="s">
        <v>18308</v>
      </c>
      <c r="C8368" s="1" t="s">
        <v>18309</v>
      </c>
      <c r="D8368" s="1" t="s">
        <v>18081</v>
      </c>
      <c r="E8368" s="1" t="s">
        <v>15442</v>
      </c>
      <c r="F8368" s="1" t="str">
        <f>IFERROR(__xludf.DUMMYFUNCTION("GOOGLETRANSLATE(C8368,""fr"",""en"")"),"#VALUE!")</f>
        <v>#VALUE!</v>
      </c>
    </row>
    <row r="8369" ht="15.75" customHeight="1">
      <c r="A8369" s="1" t="s">
        <v>9559</v>
      </c>
      <c r="B8369" s="1" t="s">
        <v>18310</v>
      </c>
      <c r="C8369" s="1" t="s">
        <v>18311</v>
      </c>
      <c r="D8369" s="1" t="s">
        <v>18081</v>
      </c>
      <c r="E8369" s="1" t="s">
        <v>15442</v>
      </c>
      <c r="F8369" s="1" t="str">
        <f>IFERROR(__xludf.DUMMYFUNCTION("GOOGLETRANSLATE(C8369,""fr"",""en"")"),"#VALUE!")</f>
        <v>#VALUE!</v>
      </c>
    </row>
    <row r="8370" ht="15.75" customHeight="1">
      <c r="A8370" s="1" t="s">
        <v>9565</v>
      </c>
      <c r="B8370" s="1" t="s">
        <v>18312</v>
      </c>
      <c r="C8370" s="1" t="s">
        <v>18313</v>
      </c>
      <c r="D8370" s="1" t="s">
        <v>18081</v>
      </c>
      <c r="E8370" s="1" t="s">
        <v>15442</v>
      </c>
      <c r="F8370" s="1" t="str">
        <f>IFERROR(__xludf.DUMMYFUNCTION("GOOGLETRANSLATE(C8370,""fr"",""en"")"),"#VALUE!")</f>
        <v>#VALUE!</v>
      </c>
    </row>
    <row r="8371" ht="15.75" customHeight="1">
      <c r="A8371" s="1" t="s">
        <v>9568</v>
      </c>
      <c r="B8371" s="1" t="s">
        <v>18314</v>
      </c>
      <c r="C8371" s="1" t="s">
        <v>18315</v>
      </c>
      <c r="D8371" s="1" t="s">
        <v>18081</v>
      </c>
      <c r="E8371" s="1" t="s">
        <v>15442</v>
      </c>
      <c r="F8371" s="1" t="str">
        <f>IFERROR(__xludf.DUMMYFUNCTION("GOOGLETRANSLATE(C8371,""fr"",""en"")"),"#VALUE!")</f>
        <v>#VALUE!</v>
      </c>
    </row>
    <row r="8372" ht="15.75" customHeight="1">
      <c r="A8372" s="1" t="s">
        <v>18316</v>
      </c>
      <c r="B8372" s="1" t="s">
        <v>18317</v>
      </c>
      <c r="C8372" s="1" t="s">
        <v>18318</v>
      </c>
      <c r="D8372" s="1" t="s">
        <v>18319</v>
      </c>
      <c r="E8372" s="1" t="s">
        <v>15442</v>
      </c>
      <c r="F8372" s="1" t="str">
        <f>IFERROR(__xludf.DUMMYFUNCTION("GOOGLETRANSLATE(C8372,""fr"",""en"")"),"#VALUE!")</f>
        <v>#VALUE!</v>
      </c>
    </row>
    <row r="8373" ht="15.75" customHeight="1">
      <c r="A8373" s="1" t="s">
        <v>292</v>
      </c>
      <c r="B8373" s="1" t="s">
        <v>18320</v>
      </c>
      <c r="C8373" s="1" t="s">
        <v>18321</v>
      </c>
      <c r="D8373" s="1" t="s">
        <v>18319</v>
      </c>
      <c r="E8373" s="1" t="s">
        <v>15442</v>
      </c>
      <c r="F8373" s="1" t="str">
        <f>IFERROR(__xludf.DUMMYFUNCTION("GOOGLETRANSLATE(C8373,""fr"",""en"")"),"#VALUE!")</f>
        <v>#VALUE!</v>
      </c>
    </row>
    <row r="8374" ht="15.75" customHeight="1">
      <c r="A8374" s="1" t="s">
        <v>856</v>
      </c>
      <c r="B8374" s="1" t="s">
        <v>18322</v>
      </c>
      <c r="C8374" s="1" t="s">
        <v>18323</v>
      </c>
      <c r="D8374" s="1" t="s">
        <v>18319</v>
      </c>
      <c r="E8374" s="1" t="s">
        <v>15442</v>
      </c>
      <c r="F8374" s="1" t="str">
        <f>IFERROR(__xludf.DUMMYFUNCTION("GOOGLETRANSLATE(C8374,""fr"",""en"")"),"#VALUE!")</f>
        <v>#VALUE!</v>
      </c>
    </row>
    <row r="8375" ht="15.75" customHeight="1">
      <c r="A8375" s="1" t="s">
        <v>892</v>
      </c>
      <c r="B8375" s="1" t="s">
        <v>18324</v>
      </c>
      <c r="C8375" s="1" t="s">
        <v>18325</v>
      </c>
      <c r="D8375" s="1" t="s">
        <v>18319</v>
      </c>
      <c r="E8375" s="1" t="s">
        <v>15442</v>
      </c>
      <c r="F8375" s="1" t="str">
        <f>IFERROR(__xludf.DUMMYFUNCTION("GOOGLETRANSLATE(C8375,""fr"",""en"")"),"#VALUE!")</f>
        <v>#VALUE!</v>
      </c>
    </row>
    <row r="8376" ht="15.75" customHeight="1">
      <c r="A8376" s="1" t="s">
        <v>938</v>
      </c>
      <c r="B8376" s="1" t="s">
        <v>18326</v>
      </c>
      <c r="C8376" s="1" t="s">
        <v>18327</v>
      </c>
      <c r="D8376" s="1" t="s">
        <v>18319</v>
      </c>
      <c r="E8376" s="1" t="s">
        <v>15442</v>
      </c>
      <c r="F8376" s="1" t="str">
        <f>IFERROR(__xludf.DUMMYFUNCTION("GOOGLETRANSLATE(C8376,""fr"",""en"")"),"#VALUE!")</f>
        <v>#VALUE!</v>
      </c>
    </row>
    <row r="8377" ht="15.75" customHeight="1">
      <c r="A8377" s="1" t="s">
        <v>1048</v>
      </c>
      <c r="B8377" s="1" t="s">
        <v>18328</v>
      </c>
      <c r="C8377" s="1" t="s">
        <v>18329</v>
      </c>
      <c r="D8377" s="1" t="s">
        <v>18319</v>
      </c>
      <c r="E8377" s="1" t="s">
        <v>15442</v>
      </c>
      <c r="F8377" s="1" t="str">
        <f>IFERROR(__xludf.DUMMYFUNCTION("GOOGLETRANSLATE(C8377,""fr"",""en"")"),"#VALUE!")</f>
        <v>#VALUE!</v>
      </c>
    </row>
    <row r="8378" ht="15.75" customHeight="1">
      <c r="A8378" s="1" t="s">
        <v>1187</v>
      </c>
      <c r="B8378" s="1" t="s">
        <v>18330</v>
      </c>
      <c r="C8378" s="1" t="s">
        <v>18331</v>
      </c>
      <c r="D8378" s="1" t="s">
        <v>18319</v>
      </c>
      <c r="E8378" s="1" t="s">
        <v>15442</v>
      </c>
      <c r="F8378" s="1" t="str">
        <f>IFERROR(__xludf.DUMMYFUNCTION("GOOGLETRANSLATE(C8378,""fr"",""en"")"),"#VALUE!")</f>
        <v>#VALUE!</v>
      </c>
    </row>
    <row r="8379" ht="15.75" customHeight="1">
      <c r="A8379" s="1" t="s">
        <v>1652</v>
      </c>
      <c r="B8379" s="1" t="s">
        <v>18332</v>
      </c>
      <c r="C8379" s="1" t="s">
        <v>18333</v>
      </c>
      <c r="D8379" s="1" t="s">
        <v>18319</v>
      </c>
      <c r="E8379" s="1" t="s">
        <v>15442</v>
      </c>
      <c r="F8379" s="1" t="str">
        <f>IFERROR(__xludf.DUMMYFUNCTION("GOOGLETRANSLATE(C8379,""fr"",""en"")"),"#VALUE!")</f>
        <v>#VALUE!</v>
      </c>
    </row>
    <row r="8380" ht="15.75" customHeight="1">
      <c r="A8380" s="1" t="s">
        <v>1836</v>
      </c>
      <c r="B8380" s="1" t="s">
        <v>18334</v>
      </c>
      <c r="C8380" s="1" t="s">
        <v>18335</v>
      </c>
      <c r="D8380" s="1" t="s">
        <v>18319</v>
      </c>
      <c r="E8380" s="1" t="s">
        <v>15442</v>
      </c>
      <c r="F8380" s="1" t="str">
        <f>IFERROR(__xludf.DUMMYFUNCTION("GOOGLETRANSLATE(C8380,""fr"",""en"")"),"This Mercer company is to be flee. The staff and the absence of a service is dismay.
I am in portability and therefore unemployed and I literally base myself with them to obtain reimbursements.
No answer on complaints, calls on standard are useless becaus"&amp;"e operators have no hands on files, these are flat passes that can do nothing apart from sending reminders to teams from the center of management.
For my part, I have been waiting for a reimbursement of expenses since December, reimbursement for March, Ap"&amp;"ril, May. I call 3 x per week, and we always say that it happens within 5 days and the weeks, months go by. But nothing.
No respect for customers. I am told that I am reminding me and making me emails and still nothing ...
The wait on the phone is always "&amp;"announced at more than 10 minutes and we manage to reach QQ1 after only 20 minutes, it's scandalous.
The next step is to go there to request accounts and denounce their way of doing things with a mediator.")</f>
        <v>This Mercer company is to be flee. The staff and the absence of a service is dismay.
I am in portability and therefore unemployed and I literally base myself with them to obtain reimbursements.
No answer on complaints, calls on standard are useless because operators have no hands on files, these are flat passes that can do nothing apart from sending reminders to teams from the center of management.
For my part, I have been waiting for a reimbursement of expenses since December, reimbursement for March, April, May. I call 3 x per week, and we always say that it happens within 5 days and the weeks, months go by. But nothing.
No respect for customers. I am told that I am reminding me and making me emails and still nothing ...
The wait on the phone is always announced at more than 10 minutes and we manage to reach QQ1 after only 20 minutes, it's scandalous.
The next step is to go there to request accounts and denounce their way of doing things with a mediator.</v>
      </c>
    </row>
    <row r="8381" ht="15.75" customHeight="1">
      <c r="A8381" s="1" t="s">
        <v>1847</v>
      </c>
      <c r="B8381" s="1" t="s">
        <v>18336</v>
      </c>
      <c r="C8381" s="1" t="s">
        <v>18337</v>
      </c>
      <c r="D8381" s="1" t="s">
        <v>18319</v>
      </c>
      <c r="E8381" s="1" t="s">
        <v>15442</v>
      </c>
      <c r="F8381" s="1" t="str">
        <f>IFERROR(__xludf.DUMMYFUNCTION("GOOGLETRANSLATE(C8381,""fr"",""en"")"),"#VALUE!")</f>
        <v>#VALUE!</v>
      </c>
    </row>
    <row r="8382" ht="15.75" customHeight="1">
      <c r="A8382" s="1" t="s">
        <v>1872</v>
      </c>
      <c r="B8382" s="1" t="s">
        <v>18338</v>
      </c>
      <c r="C8382" s="1" t="s">
        <v>18339</v>
      </c>
      <c r="D8382" s="1" t="s">
        <v>18319</v>
      </c>
      <c r="E8382" s="1" t="s">
        <v>15442</v>
      </c>
      <c r="F8382" s="1" t="str">
        <f>IFERROR(__xludf.DUMMYFUNCTION("GOOGLETRANSLATE(C8382,""fr"",""en"")"),"#VALUE!")</f>
        <v>#VALUE!</v>
      </c>
    </row>
    <row r="8383" ht="15.75" customHeight="1">
      <c r="A8383" s="1" t="s">
        <v>1872</v>
      </c>
      <c r="B8383" s="1" t="s">
        <v>18340</v>
      </c>
      <c r="C8383" s="1" t="s">
        <v>18341</v>
      </c>
      <c r="D8383" s="1" t="s">
        <v>18319</v>
      </c>
      <c r="E8383" s="1" t="s">
        <v>15442</v>
      </c>
      <c r="F8383" s="1" t="str">
        <f>IFERROR(__xludf.DUMMYFUNCTION("GOOGLETRANSLATE(C8383,""fr"",""en"")"),"#VALUE!")</f>
        <v>#VALUE!</v>
      </c>
    </row>
    <row r="8384" ht="15.75" customHeight="1">
      <c r="A8384" s="1" t="s">
        <v>1887</v>
      </c>
      <c r="B8384" s="1" t="s">
        <v>18342</v>
      </c>
      <c r="C8384" s="1" t="s">
        <v>18343</v>
      </c>
      <c r="D8384" s="1" t="s">
        <v>18319</v>
      </c>
      <c r="E8384" s="1" t="s">
        <v>15442</v>
      </c>
      <c r="F8384" s="1" t="str">
        <f>IFERROR(__xludf.DUMMYFUNCTION("GOOGLETRANSLATE(C8384,""fr"",""en"")"),"#VALUE!")</f>
        <v>#VALUE!</v>
      </c>
    </row>
    <row r="8385" ht="15.75" customHeight="1">
      <c r="A8385" s="1" t="s">
        <v>1915</v>
      </c>
      <c r="B8385" s="1" t="s">
        <v>18344</v>
      </c>
      <c r="C8385" s="1" t="s">
        <v>18345</v>
      </c>
      <c r="D8385" s="1" t="s">
        <v>18319</v>
      </c>
      <c r="E8385" s="1" t="s">
        <v>15442</v>
      </c>
      <c r="F8385" s="1" t="str">
        <f>IFERROR(__xludf.DUMMYFUNCTION("GOOGLETRANSLATE(C8385,""fr"",""en"")"),"#VALUE!")</f>
        <v>#VALUE!</v>
      </c>
    </row>
    <row r="8386" ht="15.75" customHeight="1">
      <c r="A8386" s="1" t="s">
        <v>2058</v>
      </c>
      <c r="B8386" s="1" t="s">
        <v>18346</v>
      </c>
      <c r="C8386" s="1" t="s">
        <v>18347</v>
      </c>
      <c r="D8386" s="1" t="s">
        <v>18319</v>
      </c>
      <c r="E8386" s="1" t="s">
        <v>15442</v>
      </c>
      <c r="F8386" s="1" t="str">
        <f>IFERROR(__xludf.DUMMYFUNCTION("GOOGLETRANSLATE(C8386,""fr"",""en"")"),"#VALUE!")</f>
        <v>#VALUE!</v>
      </c>
    </row>
    <row r="8387" ht="15.75" customHeight="1">
      <c r="A8387" s="1" t="s">
        <v>2132</v>
      </c>
      <c r="B8387" s="1" t="s">
        <v>18348</v>
      </c>
      <c r="C8387" s="1" t="s">
        <v>18349</v>
      </c>
      <c r="D8387" s="1" t="s">
        <v>18319</v>
      </c>
      <c r="E8387" s="1" t="s">
        <v>15442</v>
      </c>
      <c r="F8387" s="1" t="str">
        <f>IFERROR(__xludf.DUMMYFUNCTION("GOOGLETRANSLATE(C8387,""fr"",""en"")"),"#VALUE!")</f>
        <v>#VALUE!</v>
      </c>
    </row>
    <row r="8388" ht="15.75" customHeight="1">
      <c r="A8388" s="1" t="s">
        <v>2151</v>
      </c>
      <c r="B8388" s="1" t="s">
        <v>18350</v>
      </c>
      <c r="C8388" s="1" t="s">
        <v>18351</v>
      </c>
      <c r="D8388" s="1" t="s">
        <v>18319</v>
      </c>
      <c r="E8388" s="1" t="s">
        <v>15442</v>
      </c>
      <c r="F8388" s="1" t="str">
        <f>IFERROR(__xludf.DUMMYFUNCTION("GOOGLETRANSLATE(C8388,""fr"",""en"")"),"#VALUE!")</f>
        <v>#VALUE!</v>
      </c>
    </row>
    <row r="8389" ht="15.75" customHeight="1">
      <c r="A8389" s="1" t="s">
        <v>2189</v>
      </c>
      <c r="B8389" s="1" t="s">
        <v>18352</v>
      </c>
      <c r="C8389" s="1" t="s">
        <v>18353</v>
      </c>
      <c r="D8389" s="1" t="s">
        <v>18319</v>
      </c>
      <c r="E8389" s="1" t="s">
        <v>15442</v>
      </c>
      <c r="F8389" s="1" t="str">
        <f>IFERROR(__xludf.DUMMYFUNCTION("GOOGLETRANSLATE(C8389,""fr"",""en"")"),"#VALUE!")</f>
        <v>#VALUE!</v>
      </c>
    </row>
    <row r="8390" ht="15.75" customHeight="1">
      <c r="A8390" s="1" t="s">
        <v>2208</v>
      </c>
      <c r="B8390" s="1" t="s">
        <v>18354</v>
      </c>
      <c r="C8390" s="1" t="s">
        <v>18355</v>
      </c>
      <c r="D8390" s="1" t="s">
        <v>18319</v>
      </c>
      <c r="E8390" s="1" t="s">
        <v>15442</v>
      </c>
      <c r="F8390" s="1" t="str">
        <f>IFERROR(__xludf.DUMMYFUNCTION("GOOGLETRANSLATE(C8390,""fr"",""en"")"),"#VALUE!")</f>
        <v>#VALUE!</v>
      </c>
    </row>
    <row r="8391" ht="15.75" customHeight="1">
      <c r="A8391" s="1" t="s">
        <v>2308</v>
      </c>
      <c r="B8391" s="1" t="s">
        <v>18356</v>
      </c>
      <c r="C8391" s="1" t="s">
        <v>18357</v>
      </c>
      <c r="D8391" s="1" t="s">
        <v>18319</v>
      </c>
      <c r="E8391" s="1" t="s">
        <v>15442</v>
      </c>
      <c r="F8391" s="1" t="str">
        <f>IFERROR(__xludf.DUMMYFUNCTION("GOOGLETRANSLATE(C8391,""fr"",""en"")"),"#VALUE!")</f>
        <v>#VALUE!</v>
      </c>
    </row>
    <row r="8392" ht="15.75" customHeight="1">
      <c r="A8392" s="1" t="s">
        <v>2328</v>
      </c>
      <c r="B8392" s="1" t="s">
        <v>18358</v>
      </c>
      <c r="C8392" s="1" t="s">
        <v>18359</v>
      </c>
      <c r="D8392" s="1" t="s">
        <v>18319</v>
      </c>
      <c r="E8392" s="1" t="s">
        <v>15442</v>
      </c>
      <c r="F8392" s="1" t="str">
        <f>IFERROR(__xludf.DUMMYFUNCTION("GOOGLETRANSLATE(C8392,""fr"",""en"")"),"Unimaginable processing times, which are no longer counted in weeks, but in whole months! Difficult communication: messages remain unanswered and without action.")</f>
        <v>Unimaginable processing times, which are no longer counted in weeks, but in whole months! Difficult communication: messages remain unanswered and without action.</v>
      </c>
    </row>
    <row r="8393" ht="15.75" customHeight="1">
      <c r="A8393" s="1" t="s">
        <v>2396</v>
      </c>
      <c r="B8393" s="1" t="s">
        <v>18360</v>
      </c>
      <c r="C8393" s="1" t="s">
        <v>18361</v>
      </c>
      <c r="D8393" s="1" t="s">
        <v>18319</v>
      </c>
      <c r="E8393" s="1" t="s">
        <v>15442</v>
      </c>
      <c r="F8393" s="1" t="str">
        <f>IFERROR(__xludf.DUMMYFUNCTION("GOOGLETRANSLATE(C8393,""fr"",""en"")"),"#VALUE!")</f>
        <v>#VALUE!</v>
      </c>
    </row>
    <row r="8394" ht="15.75" customHeight="1">
      <c r="A8394" s="1" t="s">
        <v>2417</v>
      </c>
      <c r="B8394" s="1" t="s">
        <v>18362</v>
      </c>
      <c r="C8394" s="1" t="s">
        <v>18363</v>
      </c>
      <c r="D8394" s="1" t="s">
        <v>18319</v>
      </c>
      <c r="E8394" s="1" t="s">
        <v>15442</v>
      </c>
      <c r="F8394" s="1" t="str">
        <f>IFERROR(__xludf.DUMMYFUNCTION("GOOGLETRANSLATE(C8394,""fr"",""en"")"),"#VALUE!")</f>
        <v>#VALUE!</v>
      </c>
    </row>
    <row r="8395" ht="15.75" customHeight="1">
      <c r="A8395" s="1" t="s">
        <v>2528</v>
      </c>
      <c r="B8395" s="1" t="s">
        <v>18364</v>
      </c>
      <c r="C8395" s="1" t="s">
        <v>18365</v>
      </c>
      <c r="D8395" s="1" t="s">
        <v>18319</v>
      </c>
      <c r="E8395" s="1" t="s">
        <v>15442</v>
      </c>
      <c r="F8395" s="1" t="str">
        <f>IFERROR(__xludf.DUMMYFUNCTION("GOOGLETRANSLATE(C8395,""fr"",""en"")"),"#VALUE!")</f>
        <v>#VALUE!</v>
      </c>
    </row>
    <row r="8396" ht="15.75" customHeight="1">
      <c r="A8396" s="1" t="s">
        <v>2610</v>
      </c>
      <c r="B8396" s="1" t="s">
        <v>18366</v>
      </c>
      <c r="C8396" s="1" t="s">
        <v>18367</v>
      </c>
      <c r="D8396" s="1" t="s">
        <v>18319</v>
      </c>
      <c r="E8396" s="1" t="s">
        <v>15442</v>
      </c>
      <c r="F8396" s="1" t="str">
        <f>IFERROR(__xludf.DUMMYFUNCTION("GOOGLETRANSLATE(C8396,""fr"",""en"")"),"#VALUE!")</f>
        <v>#VALUE!</v>
      </c>
    </row>
    <row r="8397" ht="15.75" customHeight="1">
      <c r="A8397" s="1" t="s">
        <v>2666</v>
      </c>
      <c r="B8397" s="1" t="s">
        <v>18368</v>
      </c>
      <c r="C8397" s="1" t="s">
        <v>18369</v>
      </c>
      <c r="D8397" s="1" t="s">
        <v>18319</v>
      </c>
      <c r="E8397" s="1" t="s">
        <v>15442</v>
      </c>
      <c r="F8397" s="1" t="str">
        <f>IFERROR(__xludf.DUMMYFUNCTION("GOOGLETRANSLATE(C8397,""fr"",""en"")"),"#VALUE!")</f>
        <v>#VALUE!</v>
      </c>
    </row>
    <row r="8398" ht="15.75" customHeight="1">
      <c r="A8398" s="1" t="s">
        <v>2675</v>
      </c>
      <c r="B8398" s="1" t="s">
        <v>18370</v>
      </c>
      <c r="C8398" s="1" t="s">
        <v>18371</v>
      </c>
      <c r="D8398" s="1" t="s">
        <v>18319</v>
      </c>
      <c r="E8398" s="1" t="s">
        <v>15442</v>
      </c>
      <c r="F8398" s="1" t="str">
        <f>IFERROR(__xludf.DUMMYFUNCTION("GOOGLETRANSLATE(C8398,""fr"",""en"")"),"#VALUE!")</f>
        <v>#VALUE!</v>
      </c>
    </row>
    <row r="8399" ht="15.75" customHeight="1">
      <c r="A8399" s="1" t="s">
        <v>2715</v>
      </c>
      <c r="B8399" s="1" t="s">
        <v>18372</v>
      </c>
      <c r="C8399" s="1" t="s">
        <v>18373</v>
      </c>
      <c r="D8399" s="1" t="s">
        <v>18319</v>
      </c>
      <c r="E8399" s="1" t="s">
        <v>15442</v>
      </c>
      <c r="F8399" s="1" t="str">
        <f>IFERROR(__xludf.DUMMYFUNCTION("GOOGLETRANSLATE(C8399,""fr"",""en"")"),"#VALUE!")</f>
        <v>#VALUE!</v>
      </c>
    </row>
    <row r="8400" ht="15.75" customHeight="1">
      <c r="A8400" s="1" t="s">
        <v>2734</v>
      </c>
      <c r="B8400" s="1" t="s">
        <v>18374</v>
      </c>
      <c r="C8400" s="1" t="s">
        <v>18375</v>
      </c>
      <c r="D8400" s="1" t="s">
        <v>18319</v>
      </c>
      <c r="E8400" s="1" t="s">
        <v>15442</v>
      </c>
      <c r="F8400" s="1" t="str">
        <f>IFERROR(__xludf.DUMMYFUNCTION("GOOGLETRANSLATE(C8400,""fr"",""en"")"),"#VALUE!")</f>
        <v>#VALUE!</v>
      </c>
    </row>
    <row r="8401" ht="15.75" customHeight="1">
      <c r="A8401" s="1" t="s">
        <v>2734</v>
      </c>
      <c r="B8401" s="1" t="s">
        <v>18376</v>
      </c>
      <c r="C8401" s="1" t="s">
        <v>18377</v>
      </c>
      <c r="D8401" s="1" t="s">
        <v>18319</v>
      </c>
      <c r="E8401" s="1" t="s">
        <v>15442</v>
      </c>
      <c r="F8401" s="1" t="str">
        <f>IFERROR(__xludf.DUMMYFUNCTION("GOOGLETRANSLATE(C8401,""fr"",""en"")"),"#VALUE!")</f>
        <v>#VALUE!</v>
      </c>
    </row>
    <row r="8402" ht="15.75" customHeight="1">
      <c r="A8402" s="1" t="s">
        <v>2763</v>
      </c>
      <c r="B8402" s="1" t="s">
        <v>18378</v>
      </c>
      <c r="C8402" s="1" t="s">
        <v>18379</v>
      </c>
      <c r="D8402" s="1" t="s">
        <v>18319</v>
      </c>
      <c r="E8402" s="1" t="s">
        <v>15442</v>
      </c>
      <c r="F8402" s="1" t="str">
        <f>IFERROR(__xludf.DUMMYFUNCTION("GOOGLETRANSLATE(C8402,""fr"",""en"")"),"#VALUE!")</f>
        <v>#VALUE!</v>
      </c>
    </row>
    <row r="8403" ht="15.75" customHeight="1">
      <c r="A8403" s="1" t="s">
        <v>2797</v>
      </c>
      <c r="B8403" s="1" t="s">
        <v>18380</v>
      </c>
      <c r="C8403" s="1" t="s">
        <v>18381</v>
      </c>
      <c r="D8403" s="1" t="s">
        <v>18319</v>
      </c>
      <c r="E8403" s="1" t="s">
        <v>15442</v>
      </c>
      <c r="F8403" s="1" t="str">
        <f>IFERROR(__xludf.DUMMYFUNCTION("GOOGLETRANSLATE(C8403,""fr"",""en"")"),"#VALUE!")</f>
        <v>#VALUE!</v>
      </c>
    </row>
    <row r="8404" ht="15.75" customHeight="1">
      <c r="A8404" s="1" t="s">
        <v>2928</v>
      </c>
      <c r="B8404" s="1" t="s">
        <v>18382</v>
      </c>
      <c r="C8404" s="1" t="s">
        <v>18383</v>
      </c>
      <c r="D8404" s="1" t="s">
        <v>18319</v>
      </c>
      <c r="E8404" s="1" t="s">
        <v>15442</v>
      </c>
      <c r="F8404" s="1" t="str">
        <f>IFERROR(__xludf.DUMMYFUNCTION("GOOGLETRANSLATE(C8404,""fr"",""en"")"),"#VALUE!")</f>
        <v>#VALUE!</v>
      </c>
    </row>
    <row r="8405" ht="15.75" customHeight="1">
      <c r="A8405" s="1" t="s">
        <v>2935</v>
      </c>
      <c r="B8405" s="1" t="s">
        <v>18384</v>
      </c>
      <c r="C8405" s="1" t="s">
        <v>18385</v>
      </c>
      <c r="D8405" s="1" t="s">
        <v>18319</v>
      </c>
      <c r="E8405" s="1" t="s">
        <v>15442</v>
      </c>
      <c r="F8405" s="1" t="str">
        <f>IFERROR(__xludf.DUMMYFUNCTION("GOOGLETRANSLATE(C8405,""fr"",""en"")"),"#VALUE!")</f>
        <v>#VALUE!</v>
      </c>
    </row>
    <row r="8406" ht="15.75" customHeight="1">
      <c r="A8406" s="1" t="s">
        <v>2961</v>
      </c>
      <c r="B8406" s="1" t="s">
        <v>18386</v>
      </c>
      <c r="C8406" s="1" t="s">
        <v>18387</v>
      </c>
      <c r="D8406" s="1" t="s">
        <v>18319</v>
      </c>
      <c r="E8406" s="1" t="s">
        <v>15442</v>
      </c>
      <c r="F8406" s="1" t="str">
        <f>IFERROR(__xludf.DUMMYFUNCTION("GOOGLETRANSLATE(C8406,""fr"",""en"")"),"#VALUE!")</f>
        <v>#VALUE!</v>
      </c>
    </row>
    <row r="8407" ht="15.75" customHeight="1">
      <c r="A8407" s="1" t="s">
        <v>2980</v>
      </c>
      <c r="B8407" s="1" t="s">
        <v>18388</v>
      </c>
      <c r="C8407" s="1" t="s">
        <v>18389</v>
      </c>
      <c r="D8407" s="1" t="s">
        <v>18319</v>
      </c>
      <c r="E8407" s="1" t="s">
        <v>15442</v>
      </c>
      <c r="F8407" s="1" t="str">
        <f>IFERROR(__xludf.DUMMYFUNCTION("GOOGLETRANSLATE(C8407,""fr"",""en"")"),"Null service!
Impossible to operate a third -party payment
Impossible to be reimbursed for a simple optical invoice!
No possibility of responding to mail
No possibility of having a person on the phone except after 1 hour waiting, an interlocutor answers y"&amp;"ou, claims to do the necessary and then -&gt; return to square one. Nothing is resolved.
The completed files, marked as a treaty, while nothing has been reimbursed.
Inadmissible!
")</f>
        <v>Null service!
Impossible to operate a third -party payment
Impossible to be reimbursed for a simple optical invoice!
No possibility of responding to mail
No possibility of having a person on the phone except after 1 hour waiting, an interlocutor answers you, claims to do the necessary and then -&gt; return to square one. Nothing is resolved.
The completed files, marked as a treaty, while nothing has been reimbursed.
Inadmissible!
</v>
      </c>
    </row>
    <row r="8408" ht="15.75" customHeight="1">
      <c r="A8408" s="1" t="s">
        <v>2980</v>
      </c>
      <c r="B8408" s="1" t="s">
        <v>18390</v>
      </c>
      <c r="C8408" s="1" t="s">
        <v>18391</v>
      </c>
      <c r="D8408" s="1" t="s">
        <v>18319</v>
      </c>
      <c r="E8408" s="1" t="s">
        <v>15442</v>
      </c>
      <c r="F8408" s="1" t="str">
        <f>IFERROR(__xludf.DUMMYFUNCTION("GOOGLETRANSLATE(C8408,""fr"",""en"")"),"#VALUE!")</f>
        <v>#VALUE!</v>
      </c>
    </row>
    <row r="8409" ht="15.75" customHeight="1">
      <c r="A8409" s="1" t="s">
        <v>3014</v>
      </c>
      <c r="B8409" s="1" t="s">
        <v>18392</v>
      </c>
      <c r="C8409" s="1" t="s">
        <v>18393</v>
      </c>
      <c r="D8409" s="1" t="s">
        <v>18319</v>
      </c>
      <c r="E8409" s="1" t="s">
        <v>15442</v>
      </c>
      <c r="F8409" s="1" t="str">
        <f>IFERROR(__xludf.DUMMYFUNCTION("GOOGLETRANSLATE(C8409,""fr"",""en"")"),"#VALUE!")</f>
        <v>#VALUE!</v>
      </c>
    </row>
    <row r="8410" ht="15.75" customHeight="1">
      <c r="A8410" s="1" t="s">
        <v>7853</v>
      </c>
      <c r="B8410" s="1" t="s">
        <v>18394</v>
      </c>
      <c r="C8410" s="1" t="s">
        <v>18395</v>
      </c>
      <c r="D8410" s="1" t="s">
        <v>18319</v>
      </c>
      <c r="E8410" s="1" t="s">
        <v>15442</v>
      </c>
      <c r="F8410" s="1" t="str">
        <f>IFERROR(__xludf.DUMMYFUNCTION("GOOGLETRANSLATE(C8410,""fr"",""en"")"),"#VALUE!")</f>
        <v>#VALUE!</v>
      </c>
    </row>
    <row r="8411" ht="15.75" customHeight="1">
      <c r="A8411" s="1" t="s">
        <v>7853</v>
      </c>
      <c r="B8411" s="1" t="s">
        <v>18396</v>
      </c>
      <c r="C8411" s="1" t="s">
        <v>18397</v>
      </c>
      <c r="D8411" s="1" t="s">
        <v>18319</v>
      </c>
      <c r="E8411" s="1" t="s">
        <v>15442</v>
      </c>
      <c r="F8411" s="1" t="str">
        <f>IFERROR(__xludf.DUMMYFUNCTION("GOOGLETRANSLATE(C8411,""fr"",""en"")"),"#VALUE!")</f>
        <v>#VALUE!</v>
      </c>
    </row>
    <row r="8412" ht="15.75" customHeight="1">
      <c r="A8412" s="1" t="s">
        <v>7921</v>
      </c>
      <c r="B8412" s="1" t="s">
        <v>18398</v>
      </c>
      <c r="C8412" s="1" t="s">
        <v>18399</v>
      </c>
      <c r="D8412" s="1" t="s">
        <v>18319</v>
      </c>
      <c r="E8412" s="1" t="s">
        <v>15442</v>
      </c>
      <c r="F8412" s="1" t="str">
        <f>IFERROR(__xludf.DUMMYFUNCTION("GOOGLETRANSLATE(C8412,""fr"",""en"")"),"#VALUE!")</f>
        <v>#VALUE!</v>
      </c>
    </row>
    <row r="8413" ht="15.75" customHeight="1">
      <c r="A8413" s="1" t="s">
        <v>3051</v>
      </c>
      <c r="B8413" s="1" t="s">
        <v>18400</v>
      </c>
      <c r="C8413" s="1" t="s">
        <v>18401</v>
      </c>
      <c r="D8413" s="1" t="s">
        <v>18319</v>
      </c>
      <c r="E8413" s="1" t="s">
        <v>15442</v>
      </c>
      <c r="F8413" s="1" t="str">
        <f>IFERROR(__xludf.DUMMYFUNCTION("GOOGLETRANSLATE(C8413,""fr"",""en"")"),"#VALUE!")</f>
        <v>#VALUE!</v>
      </c>
    </row>
    <row r="8414" ht="15.75" customHeight="1">
      <c r="A8414" s="1" t="s">
        <v>8043</v>
      </c>
      <c r="B8414" s="1" t="s">
        <v>18402</v>
      </c>
      <c r="C8414" s="1" t="s">
        <v>18403</v>
      </c>
      <c r="D8414" s="1" t="s">
        <v>18319</v>
      </c>
      <c r="E8414" s="1" t="s">
        <v>15442</v>
      </c>
      <c r="F8414" s="1" t="str">
        <f>IFERROR(__xludf.DUMMYFUNCTION("GOOGLETRANSLATE(C8414,""fr"",""en"")"),"#VALUE!")</f>
        <v>#VALUE!</v>
      </c>
    </row>
    <row r="8415" ht="15.75" customHeight="1">
      <c r="A8415" s="1" t="s">
        <v>3065</v>
      </c>
      <c r="B8415" s="1" t="s">
        <v>18404</v>
      </c>
      <c r="C8415" s="1" t="s">
        <v>18405</v>
      </c>
      <c r="D8415" s="1" t="s">
        <v>18319</v>
      </c>
      <c r="E8415" s="1" t="s">
        <v>15442</v>
      </c>
      <c r="F8415" s="1" t="str">
        <f>IFERROR(__xludf.DUMMYFUNCTION("GOOGLETRANSLATE(C8415,""fr"",""en"")"),"#VALUE!")</f>
        <v>#VALUE!</v>
      </c>
    </row>
    <row r="8416" ht="15.75" customHeight="1">
      <c r="A8416" s="1" t="s">
        <v>8152</v>
      </c>
      <c r="B8416" s="1" t="s">
        <v>18406</v>
      </c>
      <c r="C8416" s="1" t="s">
        <v>18407</v>
      </c>
      <c r="D8416" s="1" t="s">
        <v>18319</v>
      </c>
      <c r="E8416" s="1" t="s">
        <v>15442</v>
      </c>
      <c r="F8416" s="1" t="str">
        <f>IFERROR(__xludf.DUMMYFUNCTION("GOOGLETRANSLATE(C8416,""fr"",""en"")"),"#VALUE!")</f>
        <v>#VALUE!</v>
      </c>
    </row>
    <row r="8417" ht="15.75" customHeight="1">
      <c r="A8417" s="1" t="s">
        <v>3095</v>
      </c>
      <c r="B8417" s="1" t="s">
        <v>18408</v>
      </c>
      <c r="C8417" s="1" t="s">
        <v>18409</v>
      </c>
      <c r="D8417" s="1" t="s">
        <v>18319</v>
      </c>
      <c r="E8417" s="1" t="s">
        <v>15442</v>
      </c>
      <c r="F8417" s="1" t="str">
        <f>IFERROR(__xludf.DUMMYFUNCTION("GOOGLETRANSLATE(C8417,""fr"",""en"")"),"#VALUE!")</f>
        <v>#VALUE!</v>
      </c>
    </row>
    <row r="8418" ht="15.75" customHeight="1">
      <c r="A8418" s="1" t="s">
        <v>3098</v>
      </c>
      <c r="B8418" s="1" t="s">
        <v>18410</v>
      </c>
      <c r="C8418" s="1" t="s">
        <v>18411</v>
      </c>
      <c r="D8418" s="1" t="s">
        <v>18319</v>
      </c>
      <c r="E8418" s="1" t="s">
        <v>15442</v>
      </c>
      <c r="F8418" s="1" t="str">
        <f>IFERROR(__xludf.DUMMYFUNCTION("GOOGLETRANSLATE(C8418,""fr"",""en"")"),"#VALUE!")</f>
        <v>#VALUE!</v>
      </c>
    </row>
    <row r="8419" ht="15.75" customHeight="1">
      <c r="A8419" s="1" t="s">
        <v>3106</v>
      </c>
      <c r="B8419" s="1" t="s">
        <v>18412</v>
      </c>
      <c r="C8419" s="1" t="s">
        <v>18413</v>
      </c>
      <c r="D8419" s="1" t="s">
        <v>18319</v>
      </c>
      <c r="E8419" s="1" t="s">
        <v>15442</v>
      </c>
      <c r="F8419" s="1" t="str">
        <f>IFERROR(__xludf.DUMMYFUNCTION("GOOGLETRANSLATE(C8419,""fr"",""en"")"),"#VALUE!")</f>
        <v>#VALUE!</v>
      </c>
    </row>
    <row r="8420" ht="15.75" customHeight="1">
      <c r="A8420" s="1" t="s">
        <v>3125</v>
      </c>
      <c r="B8420" s="1" t="s">
        <v>18414</v>
      </c>
      <c r="C8420" s="1" t="s">
        <v>18415</v>
      </c>
      <c r="D8420" s="1" t="s">
        <v>18319</v>
      </c>
      <c r="E8420" s="1" t="s">
        <v>15442</v>
      </c>
      <c r="F8420" s="1" t="str">
        <f>IFERROR(__xludf.DUMMYFUNCTION("GOOGLETRANSLATE(C8420,""fr"",""en"")"),"#VALUE!")</f>
        <v>#VALUE!</v>
      </c>
    </row>
    <row r="8421" ht="15.75" customHeight="1">
      <c r="A8421" s="1" t="s">
        <v>3125</v>
      </c>
      <c r="B8421" s="1" t="s">
        <v>18416</v>
      </c>
      <c r="C8421" s="1" t="s">
        <v>18417</v>
      </c>
      <c r="D8421" s="1" t="s">
        <v>18319</v>
      </c>
      <c r="E8421" s="1" t="s">
        <v>15442</v>
      </c>
      <c r="F8421" s="1" t="str">
        <f>IFERROR(__xludf.DUMMYFUNCTION("GOOGLETRANSLATE(C8421,""fr"",""en"")"),"#VALUE!")</f>
        <v>#VALUE!</v>
      </c>
    </row>
    <row r="8422" ht="15.75" customHeight="1">
      <c r="A8422" s="1" t="s">
        <v>8203</v>
      </c>
      <c r="B8422" s="1" t="s">
        <v>18418</v>
      </c>
      <c r="C8422" s="1" t="s">
        <v>18419</v>
      </c>
      <c r="D8422" s="1" t="s">
        <v>18319</v>
      </c>
      <c r="E8422" s="1" t="s">
        <v>15442</v>
      </c>
      <c r="F8422" s="1" t="str">
        <f>IFERROR(__xludf.DUMMYFUNCTION("GOOGLETRANSLATE(C8422,""fr"",""en"")"),"#VALUE!")</f>
        <v>#VALUE!</v>
      </c>
    </row>
    <row r="8423" ht="15.75" customHeight="1">
      <c r="A8423" s="1" t="s">
        <v>3133</v>
      </c>
      <c r="B8423" s="1" t="s">
        <v>18420</v>
      </c>
      <c r="C8423" s="1" t="s">
        <v>18421</v>
      </c>
      <c r="D8423" s="1" t="s">
        <v>18319</v>
      </c>
      <c r="E8423" s="1" t="s">
        <v>15442</v>
      </c>
      <c r="F8423" s="1" t="str">
        <f>IFERROR(__xludf.DUMMYFUNCTION("GOOGLETRANSLATE(C8423,""fr"",""en"")"),"#VALUE!")</f>
        <v>#VALUE!</v>
      </c>
    </row>
    <row r="8424" ht="15.75" customHeight="1">
      <c r="A8424" s="1" t="s">
        <v>3136</v>
      </c>
      <c r="B8424" s="1" t="s">
        <v>18422</v>
      </c>
      <c r="C8424" s="1" t="s">
        <v>18423</v>
      </c>
      <c r="D8424" s="1" t="s">
        <v>18319</v>
      </c>
      <c r="E8424" s="1" t="s">
        <v>15442</v>
      </c>
      <c r="F8424" s="1" t="str">
        <f>IFERROR(__xludf.DUMMYFUNCTION("GOOGLETRANSLATE(C8424,""fr"",""en"")"),"#VALUE!")</f>
        <v>#VALUE!</v>
      </c>
    </row>
    <row r="8425" ht="15.75" customHeight="1">
      <c r="A8425" s="1" t="s">
        <v>11369</v>
      </c>
      <c r="B8425" s="1" t="s">
        <v>18424</v>
      </c>
      <c r="C8425" s="1" t="s">
        <v>18425</v>
      </c>
      <c r="D8425" s="1" t="s">
        <v>18319</v>
      </c>
      <c r="E8425" s="1" t="s">
        <v>15442</v>
      </c>
      <c r="F8425" s="1" t="str">
        <f>IFERROR(__xludf.DUMMYFUNCTION("GOOGLETRANSLATE(C8425,""fr"",""en"")"),"#VALUE!")</f>
        <v>#VALUE!</v>
      </c>
    </row>
    <row r="8426" ht="15.75" customHeight="1">
      <c r="A8426" s="1" t="s">
        <v>15380</v>
      </c>
      <c r="B8426" s="1" t="s">
        <v>18426</v>
      </c>
      <c r="C8426" s="1" t="s">
        <v>18427</v>
      </c>
      <c r="D8426" s="1" t="s">
        <v>18319</v>
      </c>
      <c r="E8426" s="1" t="s">
        <v>15442</v>
      </c>
      <c r="F8426" s="1" t="str">
        <f>IFERROR(__xludf.DUMMYFUNCTION("GOOGLETRANSLATE(C8426,""fr"",""en"")"),"#VALUE!")</f>
        <v>#VALUE!</v>
      </c>
    </row>
    <row r="8427" ht="15.75" customHeight="1">
      <c r="A8427" s="1" t="s">
        <v>10559</v>
      </c>
      <c r="B8427" s="1" t="s">
        <v>18428</v>
      </c>
      <c r="C8427" s="1" t="s">
        <v>18429</v>
      </c>
      <c r="D8427" s="1" t="s">
        <v>18319</v>
      </c>
      <c r="E8427" s="1" t="s">
        <v>15442</v>
      </c>
      <c r="F8427" s="1" t="str">
        <f>IFERROR(__xludf.DUMMYFUNCTION("GOOGLETRANSLATE(C8427,""fr"",""en"")"),"#VALUE!")</f>
        <v>#VALUE!</v>
      </c>
    </row>
    <row r="8428" ht="15.75" customHeight="1">
      <c r="A8428" s="1" t="s">
        <v>10559</v>
      </c>
      <c r="B8428" s="1" t="s">
        <v>18430</v>
      </c>
      <c r="C8428" s="1" t="s">
        <v>18431</v>
      </c>
      <c r="D8428" s="1" t="s">
        <v>18319</v>
      </c>
      <c r="E8428" s="1" t="s">
        <v>15442</v>
      </c>
      <c r="F8428" s="1" t="str">
        <f>IFERROR(__xludf.DUMMYFUNCTION("GOOGLETRANSLATE(C8428,""fr"",""en"")"),"#VALUE!")</f>
        <v>#VALUE!</v>
      </c>
    </row>
    <row r="8429" ht="15.75" customHeight="1">
      <c r="A8429" s="1" t="s">
        <v>3147</v>
      </c>
      <c r="B8429" s="1" t="s">
        <v>18432</v>
      </c>
      <c r="C8429" s="1" t="s">
        <v>18433</v>
      </c>
      <c r="D8429" s="1" t="s">
        <v>18319</v>
      </c>
      <c r="E8429" s="1" t="s">
        <v>15442</v>
      </c>
      <c r="F8429" s="1" t="str">
        <f>IFERROR(__xludf.DUMMYFUNCTION("GOOGLETRANSLATE(C8429,""fr"",""en"")"),"#VALUE!")</f>
        <v>#VALUE!</v>
      </c>
    </row>
    <row r="8430" ht="15.75" customHeight="1">
      <c r="A8430" s="1" t="s">
        <v>8235</v>
      </c>
      <c r="B8430" s="1" t="s">
        <v>18434</v>
      </c>
      <c r="C8430" s="1" t="s">
        <v>18435</v>
      </c>
      <c r="D8430" s="1" t="s">
        <v>18319</v>
      </c>
      <c r="E8430" s="1" t="s">
        <v>15442</v>
      </c>
      <c r="F8430" s="1" t="str">
        <f>IFERROR(__xludf.DUMMYFUNCTION("GOOGLETRANSLATE(C8430,""fr"",""en"")"),"#VALUE!")</f>
        <v>#VALUE!</v>
      </c>
    </row>
    <row r="8431" ht="15.75" customHeight="1">
      <c r="A8431" s="1" t="s">
        <v>3153</v>
      </c>
      <c r="B8431" s="1" t="s">
        <v>18436</v>
      </c>
      <c r="C8431" s="1" t="s">
        <v>18437</v>
      </c>
      <c r="D8431" s="1" t="s">
        <v>18319</v>
      </c>
      <c r="E8431" s="1" t="s">
        <v>15442</v>
      </c>
      <c r="F8431" s="1" t="str">
        <f>IFERROR(__xludf.DUMMYFUNCTION("GOOGLETRANSLATE(C8431,""fr"",""en"")"),"#VALUE!")</f>
        <v>#VALUE!</v>
      </c>
    </row>
    <row r="8432" ht="15.75" customHeight="1">
      <c r="A8432" s="1" t="s">
        <v>3156</v>
      </c>
      <c r="B8432" s="1" t="s">
        <v>18438</v>
      </c>
      <c r="C8432" s="1" t="s">
        <v>18439</v>
      </c>
      <c r="D8432" s="1" t="s">
        <v>18319</v>
      </c>
      <c r="E8432" s="1" t="s">
        <v>15442</v>
      </c>
      <c r="F8432" s="1" t="str">
        <f>IFERROR(__xludf.DUMMYFUNCTION("GOOGLETRANSLATE(C8432,""fr"",""en"")"),"#VALUE!")</f>
        <v>#VALUE!</v>
      </c>
    </row>
    <row r="8433" ht="15.75" customHeight="1">
      <c r="A8433" s="1" t="s">
        <v>3161</v>
      </c>
      <c r="B8433" s="1" t="s">
        <v>18440</v>
      </c>
      <c r="C8433" s="1" t="s">
        <v>18441</v>
      </c>
      <c r="D8433" s="1" t="s">
        <v>18319</v>
      </c>
      <c r="E8433" s="1" t="s">
        <v>15442</v>
      </c>
      <c r="F8433" s="1" t="str">
        <f>IFERROR(__xludf.DUMMYFUNCTION("GOOGLETRANSLATE(C8433,""fr"",""en"")"),"#VALUE!")</f>
        <v>#VALUE!</v>
      </c>
    </row>
    <row r="8434" ht="15.75" customHeight="1">
      <c r="A8434" s="1" t="s">
        <v>3164</v>
      </c>
      <c r="B8434" s="1" t="s">
        <v>18442</v>
      </c>
      <c r="C8434" s="1" t="s">
        <v>18443</v>
      </c>
      <c r="D8434" s="1" t="s">
        <v>18319</v>
      </c>
      <c r="E8434" s="1" t="s">
        <v>15442</v>
      </c>
      <c r="F8434" s="1" t="str">
        <f>IFERROR(__xludf.DUMMYFUNCTION("GOOGLETRANSLATE(C8434,""fr"",""en"")"),"#VALUE!")</f>
        <v>#VALUE!</v>
      </c>
    </row>
    <row r="8435" ht="15.75" customHeight="1">
      <c r="A8435" s="1" t="s">
        <v>3183</v>
      </c>
      <c r="B8435" s="1" t="s">
        <v>18444</v>
      </c>
      <c r="C8435" s="1" t="s">
        <v>18445</v>
      </c>
      <c r="D8435" s="1" t="s">
        <v>18319</v>
      </c>
      <c r="E8435" s="1" t="s">
        <v>15442</v>
      </c>
      <c r="F8435" s="1" t="str">
        <f>IFERROR(__xludf.DUMMYFUNCTION("GOOGLETRANSLATE(C8435,""fr"",""en"")"),"#VALUE!")</f>
        <v>#VALUE!</v>
      </c>
    </row>
    <row r="8436" ht="15.75" customHeight="1">
      <c r="A8436" s="1" t="s">
        <v>10114</v>
      </c>
      <c r="B8436" s="1" t="s">
        <v>18446</v>
      </c>
      <c r="C8436" s="1" t="s">
        <v>18447</v>
      </c>
      <c r="D8436" s="1" t="s">
        <v>18319</v>
      </c>
      <c r="E8436" s="1" t="s">
        <v>15442</v>
      </c>
      <c r="F8436" s="1" t="str">
        <f>IFERROR(__xludf.DUMMYFUNCTION("GOOGLETRANSLATE(C8436,""fr"",""en"")"),"#VALUE!")</f>
        <v>#VALUE!</v>
      </c>
    </row>
    <row r="8437" ht="15.75" customHeight="1">
      <c r="A8437" s="1" t="s">
        <v>10579</v>
      </c>
      <c r="B8437" s="1" t="s">
        <v>18448</v>
      </c>
      <c r="C8437" s="1" t="s">
        <v>18449</v>
      </c>
      <c r="D8437" s="1" t="s">
        <v>18319</v>
      </c>
      <c r="E8437" s="1" t="s">
        <v>15442</v>
      </c>
      <c r="F8437" s="1" t="str">
        <f>IFERROR(__xludf.DUMMYFUNCTION("GOOGLETRANSLATE(C8437,""fr"",""en"")"),"#VALUE!")</f>
        <v>#VALUE!</v>
      </c>
    </row>
    <row r="8438" ht="15.75" customHeight="1">
      <c r="A8438" s="1" t="s">
        <v>11814</v>
      </c>
      <c r="B8438" s="1" t="s">
        <v>18450</v>
      </c>
      <c r="C8438" s="1" t="s">
        <v>18451</v>
      </c>
      <c r="D8438" s="1" t="s">
        <v>18319</v>
      </c>
      <c r="E8438" s="1" t="s">
        <v>15442</v>
      </c>
      <c r="F8438" s="1" t="str">
        <f>IFERROR(__xludf.DUMMYFUNCTION("GOOGLETRANSLATE(C8438,""fr"",""en"")"),"#VALUE!")</f>
        <v>#VALUE!</v>
      </c>
    </row>
    <row r="8439" ht="15.75" customHeight="1">
      <c r="A8439" s="1" t="s">
        <v>3201</v>
      </c>
      <c r="B8439" s="1" t="s">
        <v>18452</v>
      </c>
      <c r="C8439" s="1" t="s">
        <v>18453</v>
      </c>
      <c r="D8439" s="1" t="s">
        <v>18319</v>
      </c>
      <c r="E8439" s="1" t="s">
        <v>15442</v>
      </c>
      <c r="F8439" s="1" t="str">
        <f>IFERROR(__xludf.DUMMYFUNCTION("GOOGLETRANSLATE(C8439,""fr"",""en"")"),"#VALUE!")</f>
        <v>#VALUE!</v>
      </c>
    </row>
    <row r="8440" ht="15.75" customHeight="1">
      <c r="A8440" s="1" t="s">
        <v>8291</v>
      </c>
      <c r="B8440" s="1" t="s">
        <v>18454</v>
      </c>
      <c r="C8440" s="1" t="s">
        <v>18455</v>
      </c>
      <c r="D8440" s="1" t="s">
        <v>18319</v>
      </c>
      <c r="E8440" s="1" t="s">
        <v>15442</v>
      </c>
      <c r="F8440" s="1" t="str">
        <f>IFERROR(__xludf.DUMMYFUNCTION("GOOGLETRANSLATE(C8440,""fr"",""en"")"),"#VALUE!")</f>
        <v>#VALUE!</v>
      </c>
    </row>
    <row r="8441" ht="15.75" customHeight="1">
      <c r="A8441" s="1" t="s">
        <v>8291</v>
      </c>
      <c r="B8441" s="1" t="s">
        <v>18456</v>
      </c>
      <c r="C8441" s="1" t="s">
        <v>18457</v>
      </c>
      <c r="D8441" s="1" t="s">
        <v>18319</v>
      </c>
      <c r="E8441" s="1" t="s">
        <v>15442</v>
      </c>
      <c r="F8441" s="1" t="str">
        <f>IFERROR(__xludf.DUMMYFUNCTION("GOOGLETRANSLATE(C8441,""fr"",""en"")"),"#VALUE!")</f>
        <v>#VALUE!</v>
      </c>
    </row>
    <row r="8442" ht="15.75" customHeight="1">
      <c r="A8442" s="1" t="s">
        <v>3217</v>
      </c>
      <c r="B8442" s="1" t="s">
        <v>18458</v>
      </c>
      <c r="C8442" s="1" t="s">
        <v>18459</v>
      </c>
      <c r="D8442" s="1" t="s">
        <v>18319</v>
      </c>
      <c r="E8442" s="1" t="s">
        <v>15442</v>
      </c>
      <c r="F8442" s="1" t="str">
        <f>IFERROR(__xludf.DUMMYFUNCTION("GOOGLETRANSLATE(C8442,""fr"",""en"")"),"#VALUE!")</f>
        <v>#VALUE!</v>
      </c>
    </row>
    <row r="8443" ht="15.75" customHeight="1">
      <c r="A8443" s="1" t="s">
        <v>8311</v>
      </c>
      <c r="B8443" s="1" t="s">
        <v>18460</v>
      </c>
      <c r="C8443" s="1" t="s">
        <v>18461</v>
      </c>
      <c r="D8443" s="1" t="s">
        <v>18319</v>
      </c>
      <c r="E8443" s="1" t="s">
        <v>15442</v>
      </c>
      <c r="F8443" s="1" t="str">
        <f>IFERROR(__xludf.DUMMYFUNCTION("GOOGLETRANSLATE(C8443,""fr"",""en"")"),"Flee Flee Flee go elsewhere Mercer is just incompetent! I am very unhappy and for sure I will change my mutual. Several discussions I am told yesii madam we will do the necessary it is 10 months I am still waiting. Really flee!")</f>
        <v>Flee Flee Flee go elsewhere Mercer is just incompetent! I am very unhappy and for sure I will change my mutual. Several discussions I am told yesii madam we will do the necessary it is 10 months I am still waiting. Really flee!</v>
      </c>
    </row>
    <row r="8444" ht="15.75" customHeight="1">
      <c r="A8444" s="1" t="s">
        <v>3231</v>
      </c>
      <c r="B8444" s="1" t="s">
        <v>18462</v>
      </c>
      <c r="C8444" s="1" t="s">
        <v>18463</v>
      </c>
      <c r="D8444" s="1" t="s">
        <v>18319</v>
      </c>
      <c r="E8444" s="1" t="s">
        <v>15442</v>
      </c>
      <c r="F8444" s="1" t="str">
        <f>IFERROR(__xludf.DUMMYFUNCTION("GOOGLETRANSLATE(C8444,""fr"",""en"")"),"#VALUE!")</f>
        <v>#VALUE!</v>
      </c>
    </row>
    <row r="8445" ht="15.75" customHeight="1">
      <c r="A8445" s="1" t="s">
        <v>12502</v>
      </c>
      <c r="B8445" s="1" t="s">
        <v>18464</v>
      </c>
      <c r="C8445" s="1" t="s">
        <v>18465</v>
      </c>
      <c r="D8445" s="1" t="s">
        <v>18319</v>
      </c>
      <c r="E8445" s="1" t="s">
        <v>15442</v>
      </c>
      <c r="F8445" s="1" t="str">
        <f>IFERROR(__xludf.DUMMYFUNCTION("GOOGLETRANSLATE(C8445,""fr"",""en"")"),"#VALUE!")</f>
        <v>#VALUE!</v>
      </c>
    </row>
    <row r="8446" ht="15.75" customHeight="1">
      <c r="A8446" s="1" t="s">
        <v>10608</v>
      </c>
      <c r="B8446" s="1" t="s">
        <v>18466</v>
      </c>
      <c r="C8446" s="1" t="s">
        <v>18467</v>
      </c>
      <c r="D8446" s="1" t="s">
        <v>18319</v>
      </c>
      <c r="E8446" s="1" t="s">
        <v>15442</v>
      </c>
      <c r="F8446" s="1" t="str">
        <f>IFERROR(__xludf.DUMMYFUNCTION("GOOGLETRANSLATE(C8446,""fr"",""en"")"),"#VALUE!")</f>
        <v>#VALUE!</v>
      </c>
    </row>
    <row r="8447" ht="15.75" customHeight="1">
      <c r="A8447" s="1" t="s">
        <v>12978</v>
      </c>
      <c r="B8447" s="1" t="s">
        <v>18468</v>
      </c>
      <c r="C8447" s="1" t="s">
        <v>18469</v>
      </c>
      <c r="D8447" s="1" t="s">
        <v>18319</v>
      </c>
      <c r="E8447" s="1" t="s">
        <v>15442</v>
      </c>
      <c r="F8447" s="1" t="str">
        <f>IFERROR(__xludf.DUMMYFUNCTION("GOOGLETRANSLATE(C8447,""fr"",""en"")"),"#VALUE!")</f>
        <v>#VALUE!</v>
      </c>
    </row>
    <row r="8448" ht="15.75" customHeight="1">
      <c r="A8448" s="1" t="s">
        <v>8369</v>
      </c>
      <c r="B8448" s="1" t="s">
        <v>18470</v>
      </c>
      <c r="C8448" s="1" t="s">
        <v>18471</v>
      </c>
      <c r="D8448" s="1" t="s">
        <v>18319</v>
      </c>
      <c r="E8448" s="1" t="s">
        <v>15442</v>
      </c>
      <c r="F8448" s="1" t="str">
        <f>IFERROR(__xludf.DUMMYFUNCTION("GOOGLETRANSLATE(C8448,""fr"",""en"")"),"#VALUE!")</f>
        <v>#VALUE!</v>
      </c>
    </row>
    <row r="8449" ht="15.75" customHeight="1">
      <c r="A8449" s="1" t="s">
        <v>10915</v>
      </c>
      <c r="B8449" s="1" t="s">
        <v>18472</v>
      </c>
      <c r="C8449" s="1" t="s">
        <v>18473</v>
      </c>
      <c r="D8449" s="1" t="s">
        <v>18319</v>
      </c>
      <c r="E8449" s="1" t="s">
        <v>15442</v>
      </c>
      <c r="F8449" s="1" t="str">
        <f>IFERROR(__xludf.DUMMYFUNCTION("GOOGLETRANSLATE(C8449,""fr"",""en"")"),"#VALUE!")</f>
        <v>#VALUE!</v>
      </c>
    </row>
    <row r="8450" ht="15.75" customHeight="1">
      <c r="A8450" s="1" t="s">
        <v>15694</v>
      </c>
      <c r="B8450" s="1" t="s">
        <v>18474</v>
      </c>
      <c r="C8450" s="1" t="s">
        <v>18475</v>
      </c>
      <c r="D8450" s="1" t="s">
        <v>18319</v>
      </c>
      <c r="E8450" s="1" t="s">
        <v>15442</v>
      </c>
      <c r="F8450" s="1" t="str">
        <f>IFERROR(__xludf.DUMMYFUNCTION("GOOGLETRANSLATE(C8450,""fr"",""en"")"),"#VALUE!")</f>
        <v>#VALUE!</v>
      </c>
    </row>
    <row r="8451" ht="15.75" customHeight="1">
      <c r="A8451" s="1" t="s">
        <v>3434</v>
      </c>
      <c r="B8451" s="1" t="s">
        <v>17453</v>
      </c>
      <c r="C8451" s="1" t="s">
        <v>18476</v>
      </c>
      <c r="D8451" s="1" t="s">
        <v>18319</v>
      </c>
      <c r="E8451" s="1" t="s">
        <v>15442</v>
      </c>
      <c r="F8451" s="1" t="str">
        <f>IFERROR(__xludf.DUMMYFUNCTION("GOOGLETRANSLATE(C8451,""fr"",""en"")"),"#VALUE!")</f>
        <v>#VALUE!</v>
      </c>
    </row>
    <row r="8452" ht="15.75" customHeight="1">
      <c r="A8452" s="1" t="s">
        <v>8774</v>
      </c>
      <c r="B8452" s="1" t="s">
        <v>18477</v>
      </c>
      <c r="C8452" s="1" t="s">
        <v>18478</v>
      </c>
      <c r="D8452" s="1" t="s">
        <v>18319</v>
      </c>
      <c r="E8452" s="1" t="s">
        <v>15442</v>
      </c>
      <c r="F8452" s="1" t="str">
        <f>IFERROR(__xludf.DUMMYFUNCTION("GOOGLETRANSLATE(C8452,""fr"",""en"")"),"#VALUE!")</f>
        <v>#VALUE!</v>
      </c>
    </row>
    <row r="8453" ht="15.75" customHeight="1">
      <c r="A8453" s="1" t="s">
        <v>18479</v>
      </c>
      <c r="B8453" s="1" t="s">
        <v>18480</v>
      </c>
      <c r="C8453" s="1" t="s">
        <v>18481</v>
      </c>
      <c r="D8453" s="1" t="s">
        <v>18319</v>
      </c>
      <c r="E8453" s="1" t="s">
        <v>15442</v>
      </c>
      <c r="F8453" s="1" t="str">
        <f>IFERROR(__xludf.DUMMYFUNCTION("GOOGLETRANSLATE(C8453,""fr"",""en"")"),"#VALUE!")</f>
        <v>#VALUE!</v>
      </c>
    </row>
    <row r="8454" ht="15.75" customHeight="1">
      <c r="A8454" s="1" t="s">
        <v>18482</v>
      </c>
      <c r="B8454" s="1" t="s">
        <v>18483</v>
      </c>
      <c r="C8454" s="1" t="s">
        <v>18484</v>
      </c>
      <c r="D8454" s="1" t="s">
        <v>18319</v>
      </c>
      <c r="E8454" s="1" t="s">
        <v>15442</v>
      </c>
      <c r="F8454" s="1" t="str">
        <f>IFERROR(__xludf.DUMMYFUNCTION("GOOGLETRANSLATE(C8454,""fr"",""en"")"),"#VALUE!")</f>
        <v>#VALUE!</v>
      </c>
    </row>
    <row r="8455" ht="15.75" customHeight="1">
      <c r="A8455" s="1" t="s">
        <v>16989</v>
      </c>
      <c r="B8455" s="1" t="s">
        <v>18485</v>
      </c>
      <c r="C8455" s="1" t="s">
        <v>18486</v>
      </c>
      <c r="D8455" s="1" t="s">
        <v>18319</v>
      </c>
      <c r="E8455" s="1" t="s">
        <v>15442</v>
      </c>
      <c r="F8455" s="1" t="str">
        <f>IFERROR(__xludf.DUMMYFUNCTION("GOOGLETRANSLATE(C8455,""fr"",""en"")"),"#VALUE!")</f>
        <v>#VALUE!</v>
      </c>
    </row>
    <row r="8456" ht="15.75" customHeight="1">
      <c r="A8456" s="1" t="s">
        <v>3540</v>
      </c>
      <c r="B8456" s="1" t="s">
        <v>18487</v>
      </c>
      <c r="C8456" s="1" t="s">
        <v>18488</v>
      </c>
      <c r="D8456" s="1" t="s">
        <v>18319</v>
      </c>
      <c r="E8456" s="1" t="s">
        <v>15442</v>
      </c>
      <c r="F8456" s="1" t="str">
        <f>IFERROR(__xludf.DUMMYFUNCTION("GOOGLETRANSLATE(C8456,""fr"",""en"")"),"#VALUE!")</f>
        <v>#VALUE!</v>
      </c>
    </row>
    <row r="8457" ht="15.75" customHeight="1">
      <c r="A8457" s="1" t="s">
        <v>8871</v>
      </c>
      <c r="B8457" s="1" t="s">
        <v>18489</v>
      </c>
      <c r="C8457" s="1" t="s">
        <v>18490</v>
      </c>
      <c r="D8457" s="1" t="s">
        <v>18319</v>
      </c>
      <c r="E8457" s="1" t="s">
        <v>15442</v>
      </c>
      <c r="F8457" s="1" t="str">
        <f>IFERROR(__xludf.DUMMYFUNCTION("GOOGLETRANSLATE(C8457,""fr"",""en"")"),"#VALUE!")</f>
        <v>#VALUE!</v>
      </c>
    </row>
    <row r="8458" ht="15.75" customHeight="1">
      <c r="A8458" s="1" t="s">
        <v>18491</v>
      </c>
      <c r="B8458" s="1" t="s">
        <v>18492</v>
      </c>
      <c r="C8458" s="1" t="s">
        <v>18493</v>
      </c>
      <c r="D8458" s="1" t="s">
        <v>18319</v>
      </c>
      <c r="E8458" s="1" t="s">
        <v>15442</v>
      </c>
      <c r="F8458" s="1" t="str">
        <f>IFERROR(__xludf.DUMMYFUNCTION("GOOGLETRANSLATE(C8458,""fr"",""en"")"),"#VALUE!")</f>
        <v>#VALUE!</v>
      </c>
    </row>
    <row r="8459" ht="15.75" customHeight="1">
      <c r="A8459" s="1" t="s">
        <v>12175</v>
      </c>
      <c r="B8459" s="1" t="s">
        <v>18494</v>
      </c>
      <c r="C8459" s="1" t="s">
        <v>18495</v>
      </c>
      <c r="D8459" s="1" t="s">
        <v>18319</v>
      </c>
      <c r="E8459" s="1" t="s">
        <v>15442</v>
      </c>
      <c r="F8459" s="1" t="str">
        <f>IFERROR(__xludf.DUMMYFUNCTION("GOOGLETRANSLATE(C8459,""fr"",""en"")"),"#VALUE!")</f>
        <v>#VALUE!</v>
      </c>
    </row>
    <row r="8460" ht="15.75" customHeight="1">
      <c r="A8460" s="1" t="s">
        <v>10967</v>
      </c>
      <c r="B8460" s="1" t="s">
        <v>18496</v>
      </c>
      <c r="C8460" s="1" t="s">
        <v>18497</v>
      </c>
      <c r="D8460" s="1" t="s">
        <v>18319</v>
      </c>
      <c r="E8460" s="1" t="s">
        <v>15442</v>
      </c>
      <c r="F8460" s="1" t="str">
        <f>IFERROR(__xludf.DUMMYFUNCTION("GOOGLETRANSLATE(C8460,""fr"",""en"")"),"#VALUE!")</f>
        <v>#VALUE!</v>
      </c>
    </row>
    <row r="8461" ht="15.75" customHeight="1">
      <c r="A8461" s="1" t="s">
        <v>14080</v>
      </c>
      <c r="B8461" s="1" t="s">
        <v>18498</v>
      </c>
      <c r="C8461" s="1" t="s">
        <v>18499</v>
      </c>
      <c r="D8461" s="1" t="s">
        <v>18319</v>
      </c>
      <c r="E8461" s="1" t="s">
        <v>15442</v>
      </c>
      <c r="F8461" s="1" t="str">
        <f>IFERROR(__xludf.DUMMYFUNCTION("GOOGLETRANSLATE(C8461,""fr"",""en"")"),"Mutual health whose guarantees are minimal, to be fleeing absolutely.")</f>
        <v>Mutual health whose guarantees are minimal, to be fleeing absolutely.</v>
      </c>
    </row>
    <row r="8462" ht="15.75" customHeight="1">
      <c r="A8462" s="1" t="s">
        <v>8944</v>
      </c>
      <c r="B8462" s="1" t="s">
        <v>18500</v>
      </c>
      <c r="C8462" s="1" t="s">
        <v>18501</v>
      </c>
      <c r="D8462" s="1" t="s">
        <v>18319</v>
      </c>
      <c r="E8462" s="1" t="s">
        <v>15442</v>
      </c>
      <c r="F8462" s="1" t="str">
        <f>IFERROR(__xludf.DUMMYFUNCTION("GOOGLETRANSLATE(C8462,""fr"",""en"")"),"#VALUE!")</f>
        <v>#VALUE!</v>
      </c>
    </row>
    <row r="8463" ht="15.75" customHeight="1">
      <c r="A8463" s="1" t="s">
        <v>11514</v>
      </c>
      <c r="B8463" s="1" t="s">
        <v>18502</v>
      </c>
      <c r="C8463" s="1" t="s">
        <v>18503</v>
      </c>
      <c r="D8463" s="1" t="s">
        <v>18319</v>
      </c>
      <c r="E8463" s="1" t="s">
        <v>15442</v>
      </c>
      <c r="F8463" s="1" t="str">
        <f>IFERROR(__xludf.DUMMYFUNCTION("GOOGLETRANSLATE(C8463,""fr"",""en"")"),"#VALUE!")</f>
        <v>#VALUE!</v>
      </c>
    </row>
    <row r="8464" ht="15.75" customHeight="1">
      <c r="A8464" s="1" t="s">
        <v>3664</v>
      </c>
      <c r="B8464" s="1" t="s">
        <v>18504</v>
      </c>
      <c r="C8464" s="1" t="s">
        <v>18505</v>
      </c>
      <c r="D8464" s="1" t="s">
        <v>18319</v>
      </c>
      <c r="E8464" s="1" t="s">
        <v>15442</v>
      </c>
      <c r="F8464" s="1" t="str">
        <f>IFERROR(__xludf.DUMMYFUNCTION("GOOGLETRANSLATE(C8464,""fr"",""en"")"),"#VALUE!")</f>
        <v>#VALUE!</v>
      </c>
    </row>
    <row r="8465" ht="15.75" customHeight="1">
      <c r="A8465" s="1" t="s">
        <v>18506</v>
      </c>
      <c r="B8465" s="1" t="s">
        <v>18507</v>
      </c>
      <c r="C8465" s="1" t="s">
        <v>18508</v>
      </c>
      <c r="D8465" s="1" t="s">
        <v>18319</v>
      </c>
      <c r="E8465" s="1" t="s">
        <v>15442</v>
      </c>
      <c r="F8465" s="1" t="str">
        <f>IFERROR(__xludf.DUMMYFUNCTION("GOOGLETRANSLATE(C8465,""fr"",""en"")"),"#VALUE!")</f>
        <v>#VALUE!</v>
      </c>
    </row>
    <row r="8466" ht="15.75" customHeight="1">
      <c r="A8466" s="1" t="s">
        <v>12653</v>
      </c>
      <c r="B8466" s="1" t="s">
        <v>18509</v>
      </c>
      <c r="C8466" s="1" t="s">
        <v>18510</v>
      </c>
      <c r="D8466" s="1" t="s">
        <v>18319</v>
      </c>
      <c r="E8466" s="1" t="s">
        <v>15442</v>
      </c>
      <c r="F8466" s="1" t="str">
        <f>IFERROR(__xludf.DUMMYFUNCTION("GOOGLETRANSLATE(C8466,""fr"",""en"")"),"#VALUE!")</f>
        <v>#VALUE!</v>
      </c>
    </row>
    <row r="8467" ht="15.75" customHeight="1">
      <c r="A8467" s="1" t="s">
        <v>18511</v>
      </c>
      <c r="B8467" s="1" t="s">
        <v>18512</v>
      </c>
      <c r="C8467" s="1" t="s">
        <v>18513</v>
      </c>
      <c r="D8467" s="1" t="s">
        <v>18319</v>
      </c>
      <c r="E8467" s="1" t="s">
        <v>15442</v>
      </c>
      <c r="F8467" s="1" t="str">
        <f>IFERROR(__xludf.DUMMYFUNCTION("GOOGLETRANSLATE(C8467,""fr"",""en"")"),"#VALUE!")</f>
        <v>#VALUE!</v>
      </c>
    </row>
    <row r="8468" ht="15.75" customHeight="1">
      <c r="A8468" s="1" t="s">
        <v>10241</v>
      </c>
      <c r="B8468" s="1" t="s">
        <v>18514</v>
      </c>
      <c r="C8468" s="1" t="s">
        <v>18515</v>
      </c>
      <c r="D8468" s="1" t="s">
        <v>18319</v>
      </c>
      <c r="E8468" s="1" t="s">
        <v>15442</v>
      </c>
      <c r="F8468" s="1" t="str">
        <f>IFERROR(__xludf.DUMMYFUNCTION("GOOGLETRANSLATE(C8468,""fr"",""en"")"),"#VALUE!")</f>
        <v>#VALUE!</v>
      </c>
    </row>
    <row r="8469" ht="15.75" customHeight="1">
      <c r="A8469" s="1" t="s">
        <v>12208</v>
      </c>
      <c r="B8469" s="1" t="s">
        <v>18516</v>
      </c>
      <c r="C8469" s="1" t="s">
        <v>18517</v>
      </c>
      <c r="D8469" s="1" t="s">
        <v>18319</v>
      </c>
      <c r="E8469" s="1" t="s">
        <v>15442</v>
      </c>
      <c r="F8469" s="1" t="str">
        <f>IFERROR(__xludf.DUMMYFUNCTION("GOOGLETRANSLATE(C8469,""fr"",""en"")"),"#VALUE!")</f>
        <v>#VALUE!</v>
      </c>
    </row>
    <row r="8470" ht="15.75" customHeight="1">
      <c r="A8470" s="1" t="s">
        <v>8986</v>
      </c>
      <c r="B8470" s="1" t="s">
        <v>18518</v>
      </c>
      <c r="C8470" s="1" t="s">
        <v>18519</v>
      </c>
      <c r="D8470" s="1" t="s">
        <v>18319</v>
      </c>
      <c r="E8470" s="1" t="s">
        <v>15442</v>
      </c>
      <c r="F8470" s="1" t="str">
        <f>IFERROR(__xludf.DUMMYFUNCTION("GOOGLETRANSLATE(C8470,""fr"",""en"")"),"#VALUE!")</f>
        <v>#VALUE!</v>
      </c>
    </row>
    <row r="8471" ht="15.75" customHeight="1">
      <c r="A8471" s="1" t="s">
        <v>10272</v>
      </c>
      <c r="B8471" s="1" t="s">
        <v>18520</v>
      </c>
      <c r="C8471" s="1" t="s">
        <v>18521</v>
      </c>
      <c r="D8471" s="1" t="s">
        <v>18319</v>
      </c>
      <c r="E8471" s="1" t="s">
        <v>15442</v>
      </c>
      <c r="F8471" s="1" t="str">
        <f>IFERROR(__xludf.DUMMYFUNCTION("GOOGLETRANSLATE(C8471,""fr"",""en"")"),"#VALUE!")</f>
        <v>#VALUE!</v>
      </c>
    </row>
    <row r="8472" ht="15.75" customHeight="1">
      <c r="A8472" s="1" t="s">
        <v>9037</v>
      </c>
      <c r="B8472" s="1" t="s">
        <v>18522</v>
      </c>
      <c r="C8472" s="1" t="s">
        <v>18523</v>
      </c>
      <c r="D8472" s="1" t="s">
        <v>18319</v>
      </c>
      <c r="E8472" s="1" t="s">
        <v>15442</v>
      </c>
      <c r="F8472" s="1" t="str">
        <f>IFERROR(__xludf.DUMMYFUNCTION("GOOGLETRANSLATE(C8472,""fr"",""en"")"),"#VALUE!")</f>
        <v>#VALUE!</v>
      </c>
    </row>
    <row r="8473" ht="15.75" customHeight="1">
      <c r="A8473" s="1" t="s">
        <v>17189</v>
      </c>
      <c r="B8473" s="1" t="s">
        <v>18524</v>
      </c>
      <c r="C8473" s="1" t="s">
        <v>18525</v>
      </c>
      <c r="D8473" s="1" t="s">
        <v>18319</v>
      </c>
      <c r="E8473" s="1" t="s">
        <v>15442</v>
      </c>
      <c r="F8473" s="1" t="str">
        <f>IFERROR(__xludf.DUMMYFUNCTION("GOOGLETRANSLATE(C8473,""fr"",""en"")"),"#VALUE!")</f>
        <v>#VALUE!</v>
      </c>
    </row>
    <row r="8474" ht="15.75" customHeight="1">
      <c r="A8474" s="1" t="s">
        <v>13447</v>
      </c>
      <c r="B8474" s="1" t="s">
        <v>18526</v>
      </c>
      <c r="C8474" s="1" t="s">
        <v>18527</v>
      </c>
      <c r="D8474" s="1" t="s">
        <v>18319</v>
      </c>
      <c r="E8474" s="1" t="s">
        <v>15442</v>
      </c>
      <c r="F8474" s="1" t="str">
        <f>IFERROR(__xludf.DUMMYFUNCTION("GOOGLETRANSLATE(C8474,""fr"",""en"")"),"#VALUE!")</f>
        <v>#VALUE!</v>
      </c>
    </row>
    <row r="8475" ht="15.75" customHeight="1">
      <c r="A8475" s="1" t="s">
        <v>9161</v>
      </c>
      <c r="B8475" s="1" t="s">
        <v>18528</v>
      </c>
      <c r="C8475" s="1" t="s">
        <v>18529</v>
      </c>
      <c r="D8475" s="1" t="s">
        <v>18319</v>
      </c>
      <c r="E8475" s="1" t="s">
        <v>15442</v>
      </c>
      <c r="F8475" s="1" t="str">
        <f>IFERROR(__xludf.DUMMYFUNCTION("GOOGLETRANSLATE(C8475,""fr"",""en"")"),"#VALUE!")</f>
        <v>#VALUE!</v>
      </c>
    </row>
    <row r="8476" ht="15.75" customHeight="1">
      <c r="A8476" s="1" t="s">
        <v>9190</v>
      </c>
      <c r="B8476" s="1" t="s">
        <v>18530</v>
      </c>
      <c r="C8476" s="1" t="s">
        <v>18531</v>
      </c>
      <c r="D8476" s="1" t="s">
        <v>18319</v>
      </c>
      <c r="E8476" s="1" t="s">
        <v>15442</v>
      </c>
      <c r="F8476" s="1" t="str">
        <f>IFERROR(__xludf.DUMMYFUNCTION("GOOGLETRANSLATE(C8476,""fr"",""en"")"),"#VALUE!")</f>
        <v>#VALUE!</v>
      </c>
    </row>
    <row r="8477" ht="15.75" customHeight="1">
      <c r="A8477" s="1" t="s">
        <v>1588</v>
      </c>
      <c r="B8477" s="1" t="s">
        <v>18532</v>
      </c>
      <c r="C8477" s="1" t="s">
        <v>18533</v>
      </c>
      <c r="D8477" s="1" t="s">
        <v>4162</v>
      </c>
      <c r="E8477" s="1" t="s">
        <v>18534</v>
      </c>
      <c r="F8477" s="1" t="str">
        <f>IFERROR(__xludf.DUMMYFUNCTION("GOOGLETRANSLATE(C8477,""fr"",""en"")"),"#VALUE!")</f>
        <v>#VALUE!</v>
      </c>
    </row>
    <row r="8478" ht="15.75" customHeight="1">
      <c r="A8478" s="1" t="s">
        <v>1625</v>
      </c>
      <c r="B8478" s="1" t="s">
        <v>18535</v>
      </c>
      <c r="C8478" s="1" t="s">
        <v>18536</v>
      </c>
      <c r="D8478" s="1" t="s">
        <v>4162</v>
      </c>
      <c r="E8478" s="1" t="s">
        <v>18534</v>
      </c>
      <c r="F8478" s="1" t="str">
        <f>IFERROR(__xludf.DUMMYFUNCTION("GOOGLETRANSLATE(C8478,""fr"",""en"")"),"#VALUE!")</f>
        <v>#VALUE!</v>
      </c>
    </row>
    <row r="8479" ht="15.75" customHeight="1">
      <c r="A8479" s="1" t="s">
        <v>2908</v>
      </c>
      <c r="B8479" s="1" t="s">
        <v>18537</v>
      </c>
      <c r="C8479" s="1" t="s">
        <v>18538</v>
      </c>
      <c r="D8479" s="1" t="s">
        <v>4162</v>
      </c>
      <c r="E8479" s="1" t="s">
        <v>18534</v>
      </c>
      <c r="F8479" s="1" t="str">
        <f>IFERROR(__xludf.DUMMYFUNCTION("GOOGLETRANSLATE(C8479,""fr"",""en"")"),"#VALUE!")</f>
        <v>#VALUE!</v>
      </c>
    </row>
    <row r="8480" ht="15.75" customHeight="1">
      <c r="A8480" s="1" t="s">
        <v>2991</v>
      </c>
      <c r="B8480" s="1" t="s">
        <v>7488</v>
      </c>
      <c r="C8480" s="1" t="s">
        <v>18539</v>
      </c>
      <c r="D8480" s="1" t="s">
        <v>4162</v>
      </c>
      <c r="E8480" s="1" t="s">
        <v>18534</v>
      </c>
      <c r="F8480" s="1" t="str">
        <f>IFERROR(__xludf.DUMMYFUNCTION("GOOGLETRANSLATE(C8480,""fr"",""en"")"),"#VALUE!")</f>
        <v>#VALUE!</v>
      </c>
    </row>
    <row r="8481" ht="15.75" customHeight="1">
      <c r="A8481" s="1" t="s">
        <v>3014</v>
      </c>
      <c r="B8481" s="1" t="s">
        <v>7562</v>
      </c>
      <c r="C8481" s="1" t="s">
        <v>18540</v>
      </c>
      <c r="D8481" s="1" t="s">
        <v>4162</v>
      </c>
      <c r="E8481" s="1" t="s">
        <v>18534</v>
      </c>
      <c r="F8481" s="1" t="str">
        <f>IFERROR(__xludf.DUMMYFUNCTION("GOOGLETRANSLATE(C8481,""fr"",""en"")"),"#VALUE!")</f>
        <v>#VALUE!</v>
      </c>
    </row>
    <row r="8482" ht="15.75" customHeight="1">
      <c r="A8482" s="1" t="s">
        <v>8091</v>
      </c>
      <c r="B8482" s="1" t="s">
        <v>18541</v>
      </c>
      <c r="C8482" s="1" t="s">
        <v>18542</v>
      </c>
      <c r="D8482" s="1" t="s">
        <v>4162</v>
      </c>
      <c r="E8482" s="1" t="s">
        <v>18534</v>
      </c>
      <c r="F8482" s="1" t="str">
        <f>IFERROR(__xludf.DUMMYFUNCTION("GOOGLETRANSLATE(C8482,""fr"",""en"")"),"#VALUE!")</f>
        <v>#VALUE!</v>
      </c>
    </row>
    <row r="8483" ht="15.75" customHeight="1">
      <c r="A8483" s="1" t="s">
        <v>8175</v>
      </c>
      <c r="B8483" s="1" t="s">
        <v>18543</v>
      </c>
      <c r="C8483" s="1" t="s">
        <v>18544</v>
      </c>
      <c r="D8483" s="1" t="s">
        <v>4162</v>
      </c>
      <c r="E8483" s="1" t="s">
        <v>18534</v>
      </c>
      <c r="F8483" s="1" t="str">
        <f>IFERROR(__xludf.DUMMYFUNCTION("GOOGLETRANSLATE(C8483,""fr"",""en"")"),"#VALUE!")</f>
        <v>#VALUE!</v>
      </c>
    </row>
    <row r="8484" ht="15.75" customHeight="1">
      <c r="A8484" s="1" t="s">
        <v>8175</v>
      </c>
      <c r="B8484" s="1" t="s">
        <v>18545</v>
      </c>
      <c r="C8484" s="1" t="s">
        <v>18546</v>
      </c>
      <c r="D8484" s="1" t="s">
        <v>4162</v>
      </c>
      <c r="E8484" s="1" t="s">
        <v>18534</v>
      </c>
      <c r="F8484" s="1" t="str">
        <f>IFERROR(__xludf.DUMMYFUNCTION("GOOGLETRANSLATE(C8484,""fr"",""en"")"),"#VALUE!")</f>
        <v>#VALUE!</v>
      </c>
    </row>
    <row r="8485" ht="15.75" customHeight="1">
      <c r="A8485" s="1" t="s">
        <v>8178</v>
      </c>
      <c r="B8485" s="1" t="s">
        <v>18547</v>
      </c>
      <c r="C8485" s="1" t="s">
        <v>18548</v>
      </c>
      <c r="D8485" s="1" t="s">
        <v>4162</v>
      </c>
      <c r="E8485" s="1" t="s">
        <v>18534</v>
      </c>
      <c r="F8485" s="1" t="str">
        <f>IFERROR(__xludf.DUMMYFUNCTION("GOOGLETRANSLATE(C8485,""fr"",""en"")"),"#VALUE!")</f>
        <v>#VALUE!</v>
      </c>
    </row>
    <row r="8486" ht="15.75" customHeight="1">
      <c r="A8486" s="1" t="s">
        <v>8184</v>
      </c>
      <c r="B8486" s="1" t="s">
        <v>18549</v>
      </c>
      <c r="C8486" s="1" t="s">
        <v>18550</v>
      </c>
      <c r="D8486" s="1" t="s">
        <v>4162</v>
      </c>
      <c r="E8486" s="1" t="s">
        <v>18534</v>
      </c>
      <c r="F8486" s="1" t="str">
        <f>IFERROR(__xludf.DUMMYFUNCTION("GOOGLETRANSLATE(C8486,""fr"",""en"")"),"#VALUE!")</f>
        <v>#VALUE!</v>
      </c>
    </row>
    <row r="8487" ht="15.75" customHeight="1">
      <c r="A8487" s="1" t="s">
        <v>18551</v>
      </c>
      <c r="B8487" s="1" t="s">
        <v>18552</v>
      </c>
      <c r="C8487" s="1" t="s">
        <v>18553</v>
      </c>
      <c r="D8487" s="1" t="s">
        <v>4162</v>
      </c>
      <c r="E8487" s="1" t="s">
        <v>18534</v>
      </c>
      <c r="F8487" s="1" t="str">
        <f>IFERROR(__xludf.DUMMYFUNCTION("GOOGLETRANSLATE(C8487,""fr"",""en"")"),"#VALUE!")</f>
        <v>#VALUE!</v>
      </c>
    </row>
    <row r="8488" ht="15.75" customHeight="1">
      <c r="A8488" s="1" t="s">
        <v>3101</v>
      </c>
      <c r="B8488" s="1" t="s">
        <v>18554</v>
      </c>
      <c r="C8488" s="1" t="s">
        <v>18555</v>
      </c>
      <c r="D8488" s="1" t="s">
        <v>4162</v>
      </c>
      <c r="E8488" s="1" t="s">
        <v>18534</v>
      </c>
      <c r="F8488" s="1" t="str">
        <f>IFERROR(__xludf.DUMMYFUNCTION("GOOGLETRANSLATE(C8488,""fr"",""en"")"),"I am satisfied with this new subscription, practical and fast because directly made on the internet. Thank you for all the general conditions offering this contract")</f>
        <v>I am satisfied with this new subscription, practical and fast because directly made on the internet. Thank you for all the general conditions offering this contract</v>
      </c>
    </row>
    <row r="8489" ht="15.75" customHeight="1">
      <c r="A8489" s="1" t="s">
        <v>3106</v>
      </c>
      <c r="B8489" s="1" t="s">
        <v>18556</v>
      </c>
      <c r="C8489" s="1" t="s">
        <v>18557</v>
      </c>
      <c r="D8489" s="1" t="s">
        <v>4162</v>
      </c>
      <c r="E8489" s="1" t="s">
        <v>18534</v>
      </c>
      <c r="F8489" s="1" t="str">
        <f>IFERROR(__xludf.DUMMYFUNCTION("GOOGLETRANSLATE(C8489,""fr"",""en"")"),"#VALUE!")</f>
        <v>#VALUE!</v>
      </c>
    </row>
    <row r="8490" ht="15.75" customHeight="1">
      <c r="A8490" s="1" t="s">
        <v>3111</v>
      </c>
      <c r="B8490" s="1" t="s">
        <v>18558</v>
      </c>
      <c r="C8490" s="1" t="s">
        <v>18559</v>
      </c>
      <c r="D8490" s="1" t="s">
        <v>4162</v>
      </c>
      <c r="E8490" s="1" t="s">
        <v>18534</v>
      </c>
      <c r="F8490" s="1" t="str">
        <f>IFERROR(__xludf.DUMMYFUNCTION("GOOGLETRANSLATE(C8490,""fr"",""en"")"),"#VALUE!")</f>
        <v>#VALUE!</v>
      </c>
    </row>
    <row r="8491" ht="15.75" customHeight="1">
      <c r="A8491" s="1" t="s">
        <v>3116</v>
      </c>
      <c r="B8491" s="1" t="s">
        <v>18560</v>
      </c>
      <c r="C8491" s="1" t="s">
        <v>18561</v>
      </c>
      <c r="D8491" s="1" t="s">
        <v>4162</v>
      </c>
      <c r="E8491" s="1" t="s">
        <v>18534</v>
      </c>
      <c r="F8491" s="1" t="str">
        <f>IFERROR(__xludf.DUMMYFUNCTION("GOOGLETRANSLATE(C8491,""fr"",""en"")"),"#VALUE!")</f>
        <v>#VALUE!</v>
      </c>
    </row>
    <row r="8492" ht="15.75" customHeight="1">
      <c r="A8492" s="1" t="s">
        <v>10098</v>
      </c>
      <c r="B8492" s="1" t="s">
        <v>18562</v>
      </c>
      <c r="C8492" s="1" t="s">
        <v>18563</v>
      </c>
      <c r="D8492" s="1" t="s">
        <v>4162</v>
      </c>
      <c r="E8492" s="1" t="s">
        <v>18534</v>
      </c>
      <c r="F8492" s="1" t="str">
        <f>IFERROR(__xludf.DUMMYFUNCTION("GOOGLETRANSLATE(C8492,""fr"",""en"")"),"#VALUE!")</f>
        <v>#VALUE!</v>
      </c>
    </row>
    <row r="8493" ht="15.75" customHeight="1">
      <c r="A8493" s="1" t="s">
        <v>10103</v>
      </c>
      <c r="B8493" s="1" t="s">
        <v>18564</v>
      </c>
      <c r="C8493" s="1" t="s">
        <v>18565</v>
      </c>
      <c r="D8493" s="1" t="s">
        <v>4162</v>
      </c>
      <c r="E8493" s="1" t="s">
        <v>18534</v>
      </c>
      <c r="F8493" s="1" t="str">
        <f>IFERROR(__xludf.DUMMYFUNCTION("GOOGLETRANSLATE(C8493,""fr"",""en"")"),"#VALUE!")</f>
        <v>#VALUE!</v>
      </c>
    </row>
    <row r="8494" ht="15.75" customHeight="1">
      <c r="A8494" s="1" t="s">
        <v>10571</v>
      </c>
      <c r="B8494" s="1" t="s">
        <v>18566</v>
      </c>
      <c r="C8494" s="1" t="s">
        <v>18567</v>
      </c>
      <c r="D8494" s="1" t="s">
        <v>4162</v>
      </c>
      <c r="E8494" s="1" t="s">
        <v>18534</v>
      </c>
      <c r="F8494" s="1" t="str">
        <f>IFERROR(__xludf.DUMMYFUNCTION("GOOGLETRANSLATE(C8494,""fr"",""en"")"),"#VALUE!")</f>
        <v>#VALUE!</v>
      </c>
    </row>
    <row r="8495" ht="15.75" customHeight="1">
      <c r="A8495" s="1" t="s">
        <v>8249</v>
      </c>
      <c r="B8495" s="1" t="s">
        <v>18568</v>
      </c>
      <c r="C8495" s="1" t="s">
        <v>18569</v>
      </c>
      <c r="D8495" s="1" t="s">
        <v>4162</v>
      </c>
      <c r="E8495" s="1" t="s">
        <v>18534</v>
      </c>
      <c r="F8495" s="1" t="str">
        <f>IFERROR(__xludf.DUMMYFUNCTION("GOOGLETRANSLATE(C8495,""fr"",""en"")"),"#VALUE!")</f>
        <v>#VALUE!</v>
      </c>
    </row>
    <row r="8496" ht="15.75" customHeight="1">
      <c r="A8496" s="1" t="s">
        <v>12108</v>
      </c>
      <c r="B8496" s="1" t="s">
        <v>18570</v>
      </c>
      <c r="C8496" s="1" t="s">
        <v>18571</v>
      </c>
      <c r="D8496" s="1" t="s">
        <v>4162</v>
      </c>
      <c r="E8496" s="1" t="s">
        <v>18534</v>
      </c>
      <c r="F8496" s="1" t="str">
        <f>IFERROR(__xludf.DUMMYFUNCTION("GOOGLETRANSLATE(C8496,""fr"",""en"")"),"Scandalous.
Impossible to terminate my contract despite 2 years of contract. Despite my requests repeated by email then by mail RAR.
Direct Insurance has increased prices every year, hence my desire to leave this insurance. I had no claim. I found insuran"&amp;"ce with the same services for 3 times cheaper (for a 60 m2, Direct Insurance asked me 300 euros while I found insurance that provided my apartment with exactly the same services for 99 euros annually).
Direct Insurance telephone services (now AXA) are nul"&amp;"lissimes. To subscribe, to take your subscription cash, everything is fine. Everything is tied up when you want to terminate. It's a shame.")</f>
        <v>Scandalous.
Impossible to terminate my contract despite 2 years of contract. Despite my requests repeated by email then by mail RAR.
Direct Insurance has increased prices every year, hence my desire to leave this insurance. I had no claim. I found insurance with the same services for 3 times cheaper (for a 60 m2, Direct Insurance asked me 300 euros while I found insurance that provided my apartment with exactly the same services for 99 euros annually).
Direct Insurance telephone services (now AXA) are nullissimes. To subscribe, to take your subscription cash, everything is fine. Everything is tied up when you want to terminate. It's a shame.</v>
      </c>
    </row>
    <row r="8497" ht="15.75" customHeight="1">
      <c r="A8497" s="1" t="s">
        <v>8437</v>
      </c>
      <c r="B8497" s="1" t="s">
        <v>18572</v>
      </c>
      <c r="C8497" s="1" t="s">
        <v>18573</v>
      </c>
      <c r="D8497" s="1" t="s">
        <v>4162</v>
      </c>
      <c r="E8497" s="1" t="s">
        <v>18534</v>
      </c>
      <c r="F8497" s="1" t="str">
        <f>IFERROR(__xludf.DUMMYFUNCTION("GOOGLETRANSLATE(C8497,""fr"",""en"")"),"#VALUE!")</f>
        <v>#VALUE!</v>
      </c>
    </row>
    <row r="8498" ht="15.75" customHeight="1">
      <c r="A8498" s="1" t="s">
        <v>8756</v>
      </c>
      <c r="B8498" s="1" t="s">
        <v>18574</v>
      </c>
      <c r="C8498" s="1" t="s">
        <v>18575</v>
      </c>
      <c r="D8498" s="1" t="s">
        <v>4162</v>
      </c>
      <c r="E8498" s="1" t="s">
        <v>18534</v>
      </c>
      <c r="F8498" s="1" t="str">
        <f>IFERROR(__xludf.DUMMYFUNCTION("GOOGLETRANSLATE(C8498,""fr"",""en"")"),"#VALUE!")</f>
        <v>#VALUE!</v>
      </c>
    </row>
    <row r="8499" ht="15.75" customHeight="1">
      <c r="A8499" s="1" t="s">
        <v>18576</v>
      </c>
      <c r="B8499" s="1" t="s">
        <v>18577</v>
      </c>
      <c r="C8499" s="1" t="s">
        <v>18578</v>
      </c>
      <c r="D8499" s="1" t="s">
        <v>4162</v>
      </c>
      <c r="E8499" s="1" t="s">
        <v>18534</v>
      </c>
      <c r="F8499" s="1" t="str">
        <f>IFERROR(__xludf.DUMMYFUNCTION("GOOGLETRANSLATE(C8499,""fr"",""en"")"),"#VALUE!")</f>
        <v>#VALUE!</v>
      </c>
    </row>
    <row r="8500" ht="15.75" customHeight="1">
      <c r="A8500" s="1" t="s">
        <v>16973</v>
      </c>
      <c r="B8500" s="1" t="s">
        <v>18579</v>
      </c>
      <c r="C8500" s="1" t="s">
        <v>18580</v>
      </c>
      <c r="D8500" s="1" t="s">
        <v>4162</v>
      </c>
      <c r="E8500" s="1" t="s">
        <v>18534</v>
      </c>
      <c r="F8500" s="1" t="str">
        <f>IFERROR(__xludf.DUMMYFUNCTION("GOOGLETRANSLATE(C8500,""fr"",""en"")"),"#VALUE!")</f>
        <v>#VALUE!</v>
      </c>
    </row>
    <row r="8501" ht="15.75" customHeight="1">
      <c r="A8501" s="1" t="s">
        <v>18581</v>
      </c>
      <c r="B8501" s="1" t="s">
        <v>18582</v>
      </c>
      <c r="C8501" s="1" t="s">
        <v>18583</v>
      </c>
      <c r="D8501" s="1" t="s">
        <v>4162</v>
      </c>
      <c r="E8501" s="1" t="s">
        <v>18534</v>
      </c>
      <c r="F8501" s="1" t="str">
        <f>IFERROR(__xludf.DUMMYFUNCTION("GOOGLETRANSLATE(C8501,""fr"",""en"")"),"#VALUE!")</f>
        <v>#VALUE!</v>
      </c>
    </row>
    <row r="8502" ht="15.75" customHeight="1">
      <c r="A8502" s="1" t="s">
        <v>10646</v>
      </c>
      <c r="B8502" s="1" t="s">
        <v>18584</v>
      </c>
      <c r="C8502" s="1" t="s">
        <v>18585</v>
      </c>
      <c r="D8502" s="1" t="s">
        <v>4162</v>
      </c>
      <c r="E8502" s="1" t="s">
        <v>18534</v>
      </c>
      <c r="F8502" s="1" t="str">
        <f>IFERROR(__xludf.DUMMYFUNCTION("GOOGLETRANSLATE(C8502,""fr"",""en"")"),"#VALUE!")</f>
        <v>#VALUE!</v>
      </c>
    </row>
    <row r="8503" ht="15.75" customHeight="1">
      <c r="A8503" s="1" t="s">
        <v>3569</v>
      </c>
      <c r="B8503" s="1" t="s">
        <v>18586</v>
      </c>
      <c r="C8503" s="1" t="s">
        <v>18587</v>
      </c>
      <c r="D8503" s="1" t="s">
        <v>4162</v>
      </c>
      <c r="E8503" s="1" t="s">
        <v>18534</v>
      </c>
      <c r="F8503" s="1" t="str">
        <f>IFERROR(__xludf.DUMMYFUNCTION("GOOGLETRANSLATE(C8503,""fr"",""en"")"),"#VALUE!")</f>
        <v>#VALUE!</v>
      </c>
    </row>
    <row r="8504" ht="15.75" customHeight="1">
      <c r="A8504" s="1" t="s">
        <v>13320</v>
      </c>
      <c r="B8504" s="1" t="s">
        <v>18588</v>
      </c>
      <c r="C8504" s="1" t="s">
        <v>18589</v>
      </c>
      <c r="D8504" s="1" t="s">
        <v>4162</v>
      </c>
      <c r="E8504" s="1" t="s">
        <v>18534</v>
      </c>
      <c r="F8504" s="1" t="str">
        <f>IFERROR(__xludf.DUMMYFUNCTION("GOOGLETRANSLATE(C8504,""fr"",""en"")"),"#VALUE!")</f>
        <v>#VALUE!</v>
      </c>
    </row>
    <row r="8505" ht="15.75" customHeight="1">
      <c r="A8505" s="1" t="s">
        <v>11497</v>
      </c>
      <c r="B8505" s="1" t="s">
        <v>18590</v>
      </c>
      <c r="C8505" s="1" t="s">
        <v>18591</v>
      </c>
      <c r="D8505" s="1" t="s">
        <v>4162</v>
      </c>
      <c r="E8505" s="1" t="s">
        <v>18534</v>
      </c>
      <c r="F8505" s="1" t="str">
        <f>IFERROR(__xludf.DUMMYFUNCTION("GOOGLETRANSLATE(C8505,""fr"",""en"")"),"#VALUE!")</f>
        <v>#VALUE!</v>
      </c>
    </row>
    <row r="8506" ht="15.75" customHeight="1">
      <c r="A8506" s="1" t="s">
        <v>8950</v>
      </c>
      <c r="B8506" s="1" t="s">
        <v>18592</v>
      </c>
      <c r="C8506" s="1" t="s">
        <v>18593</v>
      </c>
      <c r="D8506" s="1" t="s">
        <v>4162</v>
      </c>
      <c r="E8506" s="1" t="s">
        <v>18534</v>
      </c>
      <c r="F8506" s="1" t="str">
        <f>IFERROR(__xludf.DUMMYFUNCTION("GOOGLETRANSLATE(C8506,""fr"",""en"")"),"#VALUE!")</f>
        <v>#VALUE!</v>
      </c>
    </row>
    <row r="8507" ht="15.75" customHeight="1">
      <c r="A8507" s="1" t="s">
        <v>8956</v>
      </c>
      <c r="B8507" s="1" t="s">
        <v>8957</v>
      </c>
      <c r="C8507" s="1" t="s">
        <v>8958</v>
      </c>
      <c r="D8507" s="1" t="s">
        <v>4162</v>
      </c>
      <c r="E8507" s="1" t="s">
        <v>18534</v>
      </c>
      <c r="F8507" s="1" t="str">
        <f>IFERROR(__xludf.DUMMYFUNCTION("GOOGLETRANSLATE(C8507,""fr"",""en"")"),"#VALUE!")</f>
        <v>#VALUE!</v>
      </c>
    </row>
    <row r="8508" ht="15.75" customHeight="1">
      <c r="A8508" s="1" t="s">
        <v>8970</v>
      </c>
      <c r="B8508" s="1" t="s">
        <v>18594</v>
      </c>
      <c r="C8508" s="1" t="s">
        <v>18595</v>
      </c>
      <c r="D8508" s="1" t="s">
        <v>4162</v>
      </c>
      <c r="E8508" s="1" t="s">
        <v>18534</v>
      </c>
      <c r="F8508" s="1" t="str">
        <f>IFERROR(__xludf.DUMMYFUNCTION("GOOGLETRANSLATE(C8508,""fr"",""en"")"),"#VALUE!")</f>
        <v>#VALUE!</v>
      </c>
    </row>
    <row r="8509" ht="15.75" customHeight="1">
      <c r="A8509" s="1" t="s">
        <v>15231</v>
      </c>
      <c r="B8509" s="1" t="s">
        <v>18596</v>
      </c>
      <c r="C8509" s="1" t="s">
        <v>18597</v>
      </c>
      <c r="D8509" s="1" t="s">
        <v>4162</v>
      </c>
      <c r="E8509" s="1" t="s">
        <v>18534</v>
      </c>
      <c r="F8509" s="1" t="str">
        <f>IFERROR(__xludf.DUMMYFUNCTION("GOOGLETRANSLATE(C8509,""fr"",""en"")"),"#VALUE!")</f>
        <v>#VALUE!</v>
      </c>
    </row>
    <row r="8510" ht="15.75" customHeight="1">
      <c r="A8510" s="1" t="s">
        <v>8992</v>
      </c>
      <c r="B8510" s="1" t="s">
        <v>18598</v>
      </c>
      <c r="C8510" s="1" t="s">
        <v>18599</v>
      </c>
      <c r="D8510" s="1" t="s">
        <v>4162</v>
      </c>
      <c r="E8510" s="1" t="s">
        <v>18534</v>
      </c>
      <c r="F8510" s="1" t="str">
        <f>IFERROR(__xludf.DUMMYFUNCTION("GOOGLETRANSLATE(C8510,""fr"",""en"")"),"#VALUE!")</f>
        <v>#VALUE!</v>
      </c>
    </row>
    <row r="8511" ht="15.75" customHeight="1">
      <c r="A8511" s="1" t="s">
        <v>16549</v>
      </c>
      <c r="B8511" s="1" t="s">
        <v>18600</v>
      </c>
      <c r="C8511" s="1" t="s">
        <v>18601</v>
      </c>
      <c r="D8511" s="1" t="s">
        <v>4162</v>
      </c>
      <c r="E8511" s="1" t="s">
        <v>18534</v>
      </c>
      <c r="F8511" s="1" t="str">
        <f>IFERROR(__xludf.DUMMYFUNCTION("GOOGLETRANSLATE(C8511,""fr"",""en"")"),"#VALUE!")</f>
        <v>#VALUE!</v>
      </c>
    </row>
    <row r="8512" ht="15.75" customHeight="1">
      <c r="A8512" s="1" t="s">
        <v>11550</v>
      </c>
      <c r="B8512" s="1" t="s">
        <v>18602</v>
      </c>
      <c r="C8512" s="1" t="s">
        <v>18603</v>
      </c>
      <c r="D8512" s="1" t="s">
        <v>4162</v>
      </c>
      <c r="E8512" s="1" t="s">
        <v>18534</v>
      </c>
      <c r="F8512" s="1" t="str">
        <f>IFERROR(__xludf.DUMMYFUNCTION("GOOGLETRANSLATE(C8512,""fr"",""en"")"),"#VALUE!")</f>
        <v>#VALUE!</v>
      </c>
    </row>
    <row r="8513" ht="15.75" customHeight="1">
      <c r="A8513" s="1" t="s">
        <v>10275</v>
      </c>
      <c r="B8513" s="1" t="s">
        <v>18604</v>
      </c>
      <c r="C8513" s="1" t="s">
        <v>18605</v>
      </c>
      <c r="D8513" s="1" t="s">
        <v>4162</v>
      </c>
      <c r="E8513" s="1" t="s">
        <v>18534</v>
      </c>
      <c r="F8513" s="1" t="str">
        <f>IFERROR(__xludf.DUMMYFUNCTION("GOOGLETRANSLATE(C8513,""fr"",""en"")"),"#VALUE!")</f>
        <v>#VALUE!</v>
      </c>
    </row>
    <row r="8514" ht="15.75" customHeight="1">
      <c r="A8514" s="1" t="s">
        <v>14110</v>
      </c>
      <c r="B8514" s="1" t="s">
        <v>18606</v>
      </c>
      <c r="C8514" s="1" t="s">
        <v>18607</v>
      </c>
      <c r="D8514" s="1" t="s">
        <v>4162</v>
      </c>
      <c r="E8514" s="1" t="s">
        <v>18534</v>
      </c>
      <c r="F8514" s="1" t="str">
        <f>IFERROR(__xludf.DUMMYFUNCTION("GOOGLETRANSLATE(C8514,""fr"",""en"")"),"#VALUE!")</f>
        <v>#VALUE!</v>
      </c>
    </row>
    <row r="8515" ht="15.75" customHeight="1">
      <c r="A8515" s="1" t="s">
        <v>9091</v>
      </c>
      <c r="B8515" s="1" t="s">
        <v>18608</v>
      </c>
      <c r="C8515" s="1" t="s">
        <v>18609</v>
      </c>
      <c r="D8515" s="1" t="s">
        <v>4162</v>
      </c>
      <c r="E8515" s="1" t="s">
        <v>18534</v>
      </c>
      <c r="F8515" s="1" t="str">
        <f>IFERROR(__xludf.DUMMYFUNCTION("GOOGLETRANSLATE(C8515,""fr"",""en"")"),"#VALUE!")</f>
        <v>#VALUE!</v>
      </c>
    </row>
    <row r="8516" ht="15.75" customHeight="1">
      <c r="A8516" s="1" t="s">
        <v>18610</v>
      </c>
      <c r="B8516" s="1" t="s">
        <v>18611</v>
      </c>
      <c r="C8516" s="1" t="s">
        <v>18612</v>
      </c>
      <c r="D8516" s="1" t="s">
        <v>4162</v>
      </c>
      <c r="E8516" s="1" t="s">
        <v>18534</v>
      </c>
      <c r="F8516" s="1" t="str">
        <f>IFERROR(__xludf.DUMMYFUNCTION("GOOGLETRANSLATE(C8516,""fr"",""en"")"),"#VALUE!")</f>
        <v>#VALUE!</v>
      </c>
    </row>
    <row r="8517" ht="15.75" customHeight="1">
      <c r="A8517" s="1" t="s">
        <v>12257</v>
      </c>
      <c r="B8517" s="1" t="s">
        <v>18613</v>
      </c>
      <c r="C8517" s="1" t="s">
        <v>18614</v>
      </c>
      <c r="D8517" s="1" t="s">
        <v>4162</v>
      </c>
      <c r="E8517" s="1" t="s">
        <v>18534</v>
      </c>
      <c r="F8517" s="1" t="str">
        <f>IFERROR(__xludf.DUMMYFUNCTION("GOOGLETRANSLATE(C8517,""fr"",""en"")"),"#VALUE!")</f>
        <v>#VALUE!</v>
      </c>
    </row>
    <row r="8518" ht="15.75" customHeight="1">
      <c r="A8518" s="1" t="s">
        <v>9209</v>
      </c>
      <c r="B8518" s="1" t="s">
        <v>18615</v>
      </c>
      <c r="C8518" s="1" t="s">
        <v>18616</v>
      </c>
      <c r="D8518" s="1" t="s">
        <v>4162</v>
      </c>
      <c r="E8518" s="1" t="s">
        <v>18534</v>
      </c>
      <c r="F8518" s="1" t="str">
        <f>IFERROR(__xludf.DUMMYFUNCTION("GOOGLETRANSLATE(C8518,""fr"",""en"")"),"#VALUE!")</f>
        <v>#VALUE!</v>
      </c>
    </row>
    <row r="8519" ht="15.75" customHeight="1">
      <c r="A8519" s="1" t="s">
        <v>11241</v>
      </c>
      <c r="B8519" s="1" t="s">
        <v>18617</v>
      </c>
      <c r="C8519" s="1" t="s">
        <v>18618</v>
      </c>
      <c r="D8519" s="1" t="s">
        <v>4162</v>
      </c>
      <c r="E8519" s="1" t="s">
        <v>18534</v>
      </c>
      <c r="F8519" s="1" t="str">
        <f>IFERROR(__xludf.DUMMYFUNCTION("GOOGLETRANSLATE(C8519,""fr"",""en"")"),"#VALUE!")</f>
        <v>#VALUE!</v>
      </c>
    </row>
    <row r="8520" ht="15.75" customHeight="1">
      <c r="A8520" s="1" t="s">
        <v>3948</v>
      </c>
      <c r="B8520" s="1" t="s">
        <v>18619</v>
      </c>
      <c r="C8520" s="1" t="s">
        <v>18620</v>
      </c>
      <c r="D8520" s="1" t="s">
        <v>4162</v>
      </c>
      <c r="E8520" s="1" t="s">
        <v>18534</v>
      </c>
      <c r="F8520" s="1" t="str">
        <f>IFERROR(__xludf.DUMMYFUNCTION("GOOGLETRANSLATE(C8520,""fr"",""en"")"),"#VALUE!")</f>
        <v>#VALUE!</v>
      </c>
    </row>
    <row r="8521" ht="15.75" customHeight="1">
      <c r="A8521" s="1" t="s">
        <v>9320</v>
      </c>
      <c r="B8521" s="1" t="s">
        <v>18621</v>
      </c>
      <c r="C8521" s="1" t="s">
        <v>18622</v>
      </c>
      <c r="D8521" s="1" t="s">
        <v>4162</v>
      </c>
      <c r="E8521" s="1" t="s">
        <v>18534</v>
      </c>
      <c r="F8521" s="1" t="str">
        <f>IFERROR(__xludf.DUMMYFUNCTION("GOOGLETRANSLATE(C8521,""fr"",""en"")"),"#VALUE!")</f>
        <v>#VALUE!</v>
      </c>
    </row>
    <row r="8522" ht="15.75" customHeight="1">
      <c r="A8522" s="1" t="s">
        <v>10367</v>
      </c>
      <c r="B8522" s="1" t="s">
        <v>18623</v>
      </c>
      <c r="C8522" s="1" t="s">
        <v>18624</v>
      </c>
      <c r="D8522" s="1" t="s">
        <v>4162</v>
      </c>
      <c r="E8522" s="1" t="s">
        <v>18534</v>
      </c>
      <c r="F8522" s="1" t="str">
        <f>IFERROR(__xludf.DUMMYFUNCTION("GOOGLETRANSLATE(C8522,""fr"",""en"")"),"#VALUE!")</f>
        <v>#VALUE!</v>
      </c>
    </row>
    <row r="8523" ht="15.75" customHeight="1">
      <c r="A8523" s="1" t="s">
        <v>9481</v>
      </c>
      <c r="B8523" s="1" t="s">
        <v>9475</v>
      </c>
      <c r="C8523" s="1" t="s">
        <v>18625</v>
      </c>
      <c r="D8523" s="1" t="s">
        <v>4162</v>
      </c>
      <c r="E8523" s="1" t="s">
        <v>18534</v>
      </c>
      <c r="F8523" s="1" t="str">
        <f>IFERROR(__xludf.DUMMYFUNCTION("GOOGLETRANSLATE(C8523,""fr"",""en"")"),"#VALUE!")</f>
        <v>#VALUE!</v>
      </c>
    </row>
    <row r="8524" ht="15.75" customHeight="1">
      <c r="A8524" s="1" t="s">
        <v>12368</v>
      </c>
      <c r="B8524" s="1" t="s">
        <v>18626</v>
      </c>
      <c r="C8524" s="1" t="s">
        <v>18627</v>
      </c>
      <c r="D8524" s="1" t="s">
        <v>4162</v>
      </c>
      <c r="E8524" s="1" t="s">
        <v>18534</v>
      </c>
      <c r="F8524" s="1" t="str">
        <f>IFERROR(__xludf.DUMMYFUNCTION("GOOGLETRANSLATE(C8524,""fr"",""en"")"),"#VALUE!")</f>
        <v>#VALUE!</v>
      </c>
    </row>
    <row r="8525" ht="15.75" customHeight="1">
      <c r="A8525" s="1" t="s">
        <v>10424</v>
      </c>
      <c r="B8525" s="1" t="s">
        <v>18628</v>
      </c>
      <c r="C8525" s="1" t="s">
        <v>18629</v>
      </c>
      <c r="D8525" s="1" t="s">
        <v>4162</v>
      </c>
      <c r="E8525" s="1" t="s">
        <v>18534</v>
      </c>
      <c r="F8525" s="1" t="str">
        <f>IFERROR(__xludf.DUMMYFUNCTION("GOOGLETRANSLATE(C8525,""fr"",""en"")"),"#VALUE!")</f>
        <v>#VALUE!</v>
      </c>
    </row>
    <row r="8526" ht="15.75" customHeight="1">
      <c r="A8526" s="1" t="s">
        <v>305</v>
      </c>
      <c r="B8526" s="1" t="s">
        <v>18630</v>
      </c>
      <c r="C8526" s="1" t="s">
        <v>18631</v>
      </c>
      <c r="D8526" s="1" t="s">
        <v>10441</v>
      </c>
      <c r="E8526" s="1" t="s">
        <v>18534</v>
      </c>
      <c r="F8526" s="1" t="str">
        <f>IFERROR(__xludf.DUMMYFUNCTION("GOOGLETRANSLATE(C8526,""fr"",""en"")"),"#VALUE!")</f>
        <v>#VALUE!</v>
      </c>
    </row>
    <row r="8527" ht="15.75" customHeight="1">
      <c r="A8527" s="1" t="s">
        <v>18632</v>
      </c>
      <c r="B8527" s="1" t="s">
        <v>18633</v>
      </c>
      <c r="C8527" s="1" t="s">
        <v>18634</v>
      </c>
      <c r="D8527" s="1" t="s">
        <v>10441</v>
      </c>
      <c r="E8527" s="1" t="s">
        <v>18534</v>
      </c>
      <c r="F8527" s="1" t="str">
        <f>IFERROR(__xludf.DUMMYFUNCTION("GOOGLETRANSLATE(C8527,""fr"",""en"")"),"#VALUE!")</f>
        <v>#VALUE!</v>
      </c>
    </row>
    <row r="8528" ht="15.75" customHeight="1">
      <c r="A8528" s="1" t="s">
        <v>443</v>
      </c>
      <c r="B8528" s="1" t="s">
        <v>18635</v>
      </c>
      <c r="C8528" s="1" t="s">
        <v>18636</v>
      </c>
      <c r="D8528" s="1" t="s">
        <v>10441</v>
      </c>
      <c r="E8528" s="1" t="s">
        <v>18534</v>
      </c>
      <c r="F8528" s="1" t="str">
        <f>IFERROR(__xludf.DUMMYFUNCTION("GOOGLETRANSLATE(C8528,""fr"",""en"")"),"#VALUE!")</f>
        <v>#VALUE!</v>
      </c>
    </row>
    <row r="8529" ht="15.75" customHeight="1">
      <c r="A8529" s="1" t="s">
        <v>522</v>
      </c>
      <c r="B8529" s="1" t="s">
        <v>18637</v>
      </c>
      <c r="C8529" s="1" t="s">
        <v>18638</v>
      </c>
      <c r="D8529" s="1" t="s">
        <v>10441</v>
      </c>
      <c r="E8529" s="1" t="s">
        <v>18534</v>
      </c>
      <c r="F8529" s="1" t="str">
        <f>IFERROR(__xludf.DUMMYFUNCTION("GOOGLETRANSLATE(C8529,""fr"",""en"")"),"#VALUE!")</f>
        <v>#VALUE!</v>
      </c>
    </row>
    <row r="8530" ht="15.75" customHeight="1">
      <c r="A8530" s="1" t="s">
        <v>568</v>
      </c>
      <c r="B8530" s="1" t="s">
        <v>18639</v>
      </c>
      <c r="C8530" s="1" t="s">
        <v>18640</v>
      </c>
      <c r="D8530" s="1" t="s">
        <v>10441</v>
      </c>
      <c r="E8530" s="1" t="s">
        <v>18534</v>
      </c>
      <c r="F8530" s="1" t="str">
        <f>IFERROR(__xludf.DUMMYFUNCTION("GOOGLETRANSLATE(C8530,""fr"",""en"")"),"#VALUE!")</f>
        <v>#VALUE!</v>
      </c>
    </row>
    <row r="8531" ht="15.75" customHeight="1">
      <c r="A8531" s="1" t="s">
        <v>589</v>
      </c>
      <c r="B8531" s="1" t="s">
        <v>18641</v>
      </c>
      <c r="C8531" s="1" t="s">
        <v>18642</v>
      </c>
      <c r="D8531" s="1" t="s">
        <v>10441</v>
      </c>
      <c r="E8531" s="1" t="s">
        <v>18534</v>
      </c>
      <c r="F8531" s="1" t="str">
        <f>IFERROR(__xludf.DUMMYFUNCTION("GOOGLETRANSLATE(C8531,""fr"",""en"")"),"#VALUE!")</f>
        <v>#VALUE!</v>
      </c>
    </row>
    <row r="8532" ht="15.75" customHeight="1">
      <c r="A8532" s="1" t="s">
        <v>663</v>
      </c>
      <c r="B8532" s="1" t="s">
        <v>18643</v>
      </c>
      <c r="C8532" s="1" t="s">
        <v>18644</v>
      </c>
      <c r="D8532" s="1" t="s">
        <v>10441</v>
      </c>
      <c r="E8532" s="1" t="s">
        <v>18534</v>
      </c>
      <c r="F8532" s="1" t="str">
        <f>IFERROR(__xludf.DUMMYFUNCTION("GOOGLETRANSLATE(C8532,""fr"",""en"")"),"#VALUE!")</f>
        <v>#VALUE!</v>
      </c>
    </row>
    <row r="8533" ht="15.75" customHeight="1">
      <c r="A8533" s="1" t="s">
        <v>797</v>
      </c>
      <c r="B8533" s="1" t="s">
        <v>18645</v>
      </c>
      <c r="C8533" s="1" t="s">
        <v>18646</v>
      </c>
      <c r="D8533" s="1" t="s">
        <v>10441</v>
      </c>
      <c r="E8533" s="1" t="s">
        <v>18534</v>
      </c>
      <c r="F8533" s="1" t="str">
        <f>IFERROR(__xludf.DUMMYFUNCTION("GOOGLETRANSLATE(C8533,""fr"",""en"")"),"#VALUE!")</f>
        <v>#VALUE!</v>
      </c>
    </row>
    <row r="8534" ht="15.75" customHeight="1">
      <c r="A8534" s="1" t="s">
        <v>800</v>
      </c>
      <c r="B8534" s="1" t="s">
        <v>18647</v>
      </c>
      <c r="C8534" s="1" t="s">
        <v>18648</v>
      </c>
      <c r="D8534" s="1" t="s">
        <v>10441</v>
      </c>
      <c r="E8534" s="1" t="s">
        <v>18534</v>
      </c>
      <c r="F8534" s="1" t="str">
        <f>IFERROR(__xludf.DUMMYFUNCTION("GOOGLETRANSLATE(C8534,""fr"",""en"")"),"#VALUE!")</f>
        <v>#VALUE!</v>
      </c>
    </row>
    <row r="8535" ht="15.75" customHeight="1">
      <c r="A8535" s="1" t="s">
        <v>807</v>
      </c>
      <c r="B8535" s="1" t="s">
        <v>18649</v>
      </c>
      <c r="C8535" s="1" t="s">
        <v>18650</v>
      </c>
      <c r="D8535" s="1" t="s">
        <v>10441</v>
      </c>
      <c r="E8535" s="1" t="s">
        <v>18534</v>
      </c>
      <c r="F8535" s="1" t="str">
        <f>IFERROR(__xludf.DUMMYFUNCTION("GOOGLETRANSLATE(C8535,""fr"",""en"")"),"#VALUE!")</f>
        <v>#VALUE!</v>
      </c>
    </row>
    <row r="8536" ht="15.75" customHeight="1">
      <c r="A8536" s="1" t="s">
        <v>1299</v>
      </c>
      <c r="B8536" s="1" t="s">
        <v>18651</v>
      </c>
      <c r="C8536" s="1" t="s">
        <v>18652</v>
      </c>
      <c r="D8536" s="1" t="s">
        <v>10441</v>
      </c>
      <c r="E8536" s="1" t="s">
        <v>18534</v>
      </c>
      <c r="F8536" s="1" t="str">
        <f>IFERROR(__xludf.DUMMYFUNCTION("GOOGLETRANSLATE(C8536,""fr"",""en"")"),"#VALUE!")</f>
        <v>#VALUE!</v>
      </c>
    </row>
    <row r="8537" ht="15.75" customHeight="1">
      <c r="A8537" s="1" t="s">
        <v>1434</v>
      </c>
      <c r="B8537" s="1" t="s">
        <v>18653</v>
      </c>
      <c r="C8537" s="1" t="s">
        <v>18654</v>
      </c>
      <c r="D8537" s="1" t="s">
        <v>10441</v>
      </c>
      <c r="E8537" s="1" t="s">
        <v>18534</v>
      </c>
      <c r="F8537" s="1" t="str">
        <f>IFERROR(__xludf.DUMMYFUNCTION("GOOGLETRANSLATE(C8537,""fr"",""en"")"),"#VALUE!")</f>
        <v>#VALUE!</v>
      </c>
    </row>
    <row r="8538" ht="15.75" customHeight="1">
      <c r="A8538" s="1" t="s">
        <v>1531</v>
      </c>
      <c r="B8538" s="1" t="s">
        <v>18655</v>
      </c>
      <c r="C8538" s="1" t="s">
        <v>18656</v>
      </c>
      <c r="D8538" s="1" t="s">
        <v>10441</v>
      </c>
      <c r="E8538" s="1" t="s">
        <v>18534</v>
      </c>
      <c r="F8538" s="1" t="str">
        <f>IFERROR(__xludf.DUMMYFUNCTION("GOOGLETRANSLATE(C8538,""fr"",""en"")"),"#VALUE!")</f>
        <v>#VALUE!</v>
      </c>
    </row>
    <row r="8539" ht="15.75" customHeight="1">
      <c r="A8539" s="1" t="s">
        <v>1610</v>
      </c>
      <c r="B8539" s="1" t="s">
        <v>18657</v>
      </c>
      <c r="C8539" s="1" t="s">
        <v>18658</v>
      </c>
      <c r="D8539" s="1" t="s">
        <v>10441</v>
      </c>
      <c r="E8539" s="1" t="s">
        <v>18534</v>
      </c>
      <c r="F8539" s="1" t="str">
        <f>IFERROR(__xludf.DUMMYFUNCTION("GOOGLETRANSLATE(C8539,""fr"",""en"")"),"#VALUE!")</f>
        <v>#VALUE!</v>
      </c>
    </row>
    <row r="8540" ht="15.75" customHeight="1">
      <c r="A8540" s="1" t="s">
        <v>1747</v>
      </c>
      <c r="B8540" s="1" t="s">
        <v>18659</v>
      </c>
      <c r="C8540" s="1" t="s">
        <v>18660</v>
      </c>
      <c r="D8540" s="1" t="s">
        <v>10441</v>
      </c>
      <c r="E8540" s="1" t="s">
        <v>18534</v>
      </c>
      <c r="F8540" s="1" t="str">
        <f>IFERROR(__xludf.DUMMYFUNCTION("GOOGLETRANSLATE(C8540,""fr"",""en"")"),"#VALUE!")</f>
        <v>#VALUE!</v>
      </c>
    </row>
    <row r="8541" ht="15.75" customHeight="1">
      <c r="A8541" s="1" t="s">
        <v>1946</v>
      </c>
      <c r="B8541" s="1" t="s">
        <v>18661</v>
      </c>
      <c r="C8541" s="1" t="s">
        <v>18662</v>
      </c>
      <c r="D8541" s="1" t="s">
        <v>10441</v>
      </c>
      <c r="E8541" s="1" t="s">
        <v>18534</v>
      </c>
      <c r="F8541" s="1" t="str">
        <f>IFERROR(__xludf.DUMMYFUNCTION("GOOGLETRANSLATE(C8541,""fr"",""en"")"),"#VALUE!")</f>
        <v>#VALUE!</v>
      </c>
    </row>
    <row r="8542" ht="15.75" customHeight="1">
      <c r="A8542" s="1" t="s">
        <v>2196</v>
      </c>
      <c r="B8542" s="1" t="s">
        <v>18663</v>
      </c>
      <c r="C8542" s="1" t="s">
        <v>18664</v>
      </c>
      <c r="D8542" s="1" t="s">
        <v>10441</v>
      </c>
      <c r="E8542" s="1" t="s">
        <v>18534</v>
      </c>
      <c r="F8542" s="1" t="str">
        <f>IFERROR(__xludf.DUMMYFUNCTION("GOOGLETRANSLATE(C8542,""fr"",""en"")"),"#VALUE!")</f>
        <v>#VALUE!</v>
      </c>
    </row>
    <row r="8543" ht="15.75" customHeight="1">
      <c r="A8543" s="1" t="s">
        <v>2417</v>
      </c>
      <c r="B8543" s="1" t="s">
        <v>18665</v>
      </c>
      <c r="C8543" s="1" t="s">
        <v>18666</v>
      </c>
      <c r="D8543" s="1" t="s">
        <v>10441</v>
      </c>
      <c r="E8543" s="1" t="s">
        <v>18534</v>
      </c>
      <c r="F8543" s="1" t="str">
        <f>IFERROR(__xludf.DUMMYFUNCTION("GOOGLETRANSLATE(C8543,""fr"",""en"")"),"#VALUE!")</f>
        <v>#VALUE!</v>
      </c>
    </row>
    <row r="8544" ht="15.75" customHeight="1">
      <c r="A8544" s="1" t="s">
        <v>2443</v>
      </c>
      <c r="B8544" s="1" t="s">
        <v>18667</v>
      </c>
      <c r="C8544" s="1" t="s">
        <v>18668</v>
      </c>
      <c r="D8544" s="1" t="s">
        <v>10441</v>
      </c>
      <c r="E8544" s="1" t="s">
        <v>18534</v>
      </c>
      <c r="F8544" s="1" t="str">
        <f>IFERROR(__xludf.DUMMYFUNCTION("GOOGLETRANSLATE(C8544,""fr"",""en"")"),"#VALUE!")</f>
        <v>#VALUE!</v>
      </c>
    </row>
    <row r="8545" ht="15.75" customHeight="1">
      <c r="A8545" s="1" t="s">
        <v>2459</v>
      </c>
      <c r="B8545" s="1" t="s">
        <v>18669</v>
      </c>
      <c r="C8545" s="1" t="s">
        <v>18670</v>
      </c>
      <c r="D8545" s="1" t="s">
        <v>10441</v>
      </c>
      <c r="E8545" s="1" t="s">
        <v>18534</v>
      </c>
      <c r="F8545" s="1" t="str">
        <f>IFERROR(__xludf.DUMMYFUNCTION("GOOGLETRANSLATE(C8545,""fr"",""en"")"),"#VALUE!")</f>
        <v>#VALUE!</v>
      </c>
    </row>
    <row r="8546" ht="15.75" customHeight="1">
      <c r="A8546" s="1" t="s">
        <v>2545</v>
      </c>
      <c r="B8546" s="1" t="s">
        <v>18671</v>
      </c>
      <c r="C8546" s="1" t="s">
        <v>18672</v>
      </c>
      <c r="D8546" s="1" t="s">
        <v>10441</v>
      </c>
      <c r="E8546" s="1" t="s">
        <v>18534</v>
      </c>
      <c r="F8546" s="1" t="str">
        <f>IFERROR(__xludf.DUMMYFUNCTION("GOOGLETRANSLATE(C8546,""fr"",""en"")"),"#VALUE!")</f>
        <v>#VALUE!</v>
      </c>
    </row>
    <row r="8547" ht="15.75" customHeight="1">
      <c r="A8547" s="1" t="s">
        <v>2582</v>
      </c>
      <c r="B8547" s="1" t="s">
        <v>18673</v>
      </c>
      <c r="C8547" s="1" t="s">
        <v>18674</v>
      </c>
      <c r="D8547" s="1" t="s">
        <v>10441</v>
      </c>
      <c r="E8547" s="1" t="s">
        <v>18534</v>
      </c>
      <c r="F8547" s="1" t="str">
        <f>IFERROR(__xludf.DUMMYFUNCTION("GOOGLETRANSLATE(C8547,""fr"",""en"")"),"#VALUE!")</f>
        <v>#VALUE!</v>
      </c>
    </row>
    <row r="8548" ht="15.75" customHeight="1">
      <c r="A8548" s="1" t="s">
        <v>2675</v>
      </c>
      <c r="B8548" s="1" t="s">
        <v>18675</v>
      </c>
      <c r="C8548" s="1" t="s">
        <v>18676</v>
      </c>
      <c r="D8548" s="1" t="s">
        <v>10441</v>
      </c>
      <c r="E8548" s="1" t="s">
        <v>18534</v>
      </c>
      <c r="F8548" s="1" t="str">
        <f>IFERROR(__xludf.DUMMYFUNCTION("GOOGLETRANSLATE(C8548,""fr"",""en"")"),"#VALUE!")</f>
        <v>#VALUE!</v>
      </c>
    </row>
    <row r="8549" ht="15.75" customHeight="1">
      <c r="A8549" s="1" t="s">
        <v>2675</v>
      </c>
      <c r="B8549" s="1" t="s">
        <v>18677</v>
      </c>
      <c r="C8549" s="1" t="s">
        <v>18678</v>
      </c>
      <c r="D8549" s="1" t="s">
        <v>10441</v>
      </c>
      <c r="E8549" s="1" t="s">
        <v>18534</v>
      </c>
      <c r="F8549" s="1" t="str">
        <f>IFERROR(__xludf.DUMMYFUNCTION("GOOGLETRANSLATE(C8549,""fr"",""en"")"),"#VALUE!")</f>
        <v>#VALUE!</v>
      </c>
    </row>
    <row r="8550" ht="15.75" customHeight="1">
      <c r="A8550" s="1" t="s">
        <v>2935</v>
      </c>
      <c r="B8550" s="1" t="s">
        <v>18679</v>
      </c>
      <c r="C8550" s="1" t="s">
        <v>18680</v>
      </c>
      <c r="D8550" s="1" t="s">
        <v>10441</v>
      </c>
      <c r="E8550" s="1" t="s">
        <v>18534</v>
      </c>
      <c r="F8550" s="1" t="str">
        <f>IFERROR(__xludf.DUMMYFUNCTION("GOOGLETRANSLATE(C8550,""fr"",""en"")"),"#VALUE!")</f>
        <v>#VALUE!</v>
      </c>
    </row>
    <row r="8551" ht="15.75" customHeight="1">
      <c r="A8551" s="1" t="s">
        <v>2991</v>
      </c>
      <c r="B8551" s="1" t="s">
        <v>18681</v>
      </c>
      <c r="C8551" s="1" t="s">
        <v>18682</v>
      </c>
      <c r="D8551" s="1" t="s">
        <v>10441</v>
      </c>
      <c r="E8551" s="1" t="s">
        <v>18534</v>
      </c>
      <c r="F8551" s="1" t="str">
        <f>IFERROR(__xludf.DUMMYFUNCTION("GOOGLETRANSLATE(C8551,""fr"",""en"")"),"#VALUE!")</f>
        <v>#VALUE!</v>
      </c>
    </row>
    <row r="8552" ht="15.75" customHeight="1">
      <c r="A8552" s="1" t="s">
        <v>3025</v>
      </c>
      <c r="B8552" s="1" t="s">
        <v>10549</v>
      </c>
      <c r="C8552" s="1" t="s">
        <v>18683</v>
      </c>
      <c r="D8552" s="1" t="s">
        <v>10441</v>
      </c>
      <c r="E8552" s="1" t="s">
        <v>18534</v>
      </c>
      <c r="F8552" s="1" t="str">
        <f>IFERROR(__xludf.DUMMYFUNCTION("GOOGLETRANSLATE(C8552,""fr"",""en"")"),"#VALUE!")</f>
        <v>#VALUE!</v>
      </c>
    </row>
    <row r="8553" ht="15.75" customHeight="1">
      <c r="A8553" s="1" t="s">
        <v>3065</v>
      </c>
      <c r="B8553" s="1" t="s">
        <v>18684</v>
      </c>
      <c r="C8553" s="1" t="s">
        <v>18685</v>
      </c>
      <c r="D8553" s="1" t="s">
        <v>10441</v>
      </c>
      <c r="E8553" s="1" t="s">
        <v>18534</v>
      </c>
      <c r="F8553" s="1" t="str">
        <f>IFERROR(__xludf.DUMMYFUNCTION("GOOGLETRANSLATE(C8553,""fr"",""en"")"),"#VALUE!")</f>
        <v>#VALUE!</v>
      </c>
    </row>
    <row r="8554" ht="15.75" customHeight="1">
      <c r="A8554" s="1" t="s">
        <v>3065</v>
      </c>
      <c r="B8554" s="1" t="s">
        <v>18686</v>
      </c>
      <c r="C8554" s="1" t="s">
        <v>18687</v>
      </c>
      <c r="D8554" s="1" t="s">
        <v>10441</v>
      </c>
      <c r="E8554" s="1" t="s">
        <v>18534</v>
      </c>
      <c r="F8554" s="1" t="str">
        <f>IFERROR(__xludf.DUMMYFUNCTION("GOOGLETRANSLATE(C8554,""fr"",""en"")"),"Given the situation, it seems to me necessary to make a return of experience on my Pacifica insurance from Crédit Agricole and the company of ""Expert"" Polyexpert. Both are to be avoided !!!! The purpose of this feedback is to inform you and notify you a"&amp;"bout the quality of service of this insurance/bank as well as the expertise company.
He is 4 months old, a driver collided with one of the low walls of our portal. The wall is always smashed. The electric gate is always inoperative. All this is only due t"&amp;"o my insurance. Driver's assurance was no problem.
Here are the facts:
Once the observation was sent to Pacifica, they sent two craftsmen who made quotes (one for the portal and the other for the low wall)
Then, the insurance sent an ""expert"" from Polye"&amp;"xpert. This ""expert"" was very condescending and his report is ""neither done nor to do"". In this report, he mixes the amounts and craftsmen, all to cut the quotes in half. Naturally the craftsmen refused the site.
Another company (Rousset Closure), whi"&amp;"ch I found on Evreux, came to make a quote that I have never seen, in the end ... I called twice. The first time, the secretary asked me if I still wanted a quote, even if he exceeded the amount of the expert. I tell her yes and, after a week, I remind yo"&amp;"u ... She asks me the same question by stressing that, anyway, they will not take the site.
In parallel, a new company, coming from Paris and commissioned by Pacifica, came to make a quote, more than a week ago. Since then, still no news while Pacifica ha"&amp;"s been a quote for a week according to the company.
FYI, I called on another expert company (Lamy sinister in Evreux) for counter-expertise. Unfortunately, once again, I exchanged with them, at the beginning, and after they no longer given new ones despit"&amp;"e my calls. Fortunately, I hadn't signed anything with them yet.
Conclusion, I would simply advise you to avoid named companies. I give you any other comment in order to give way to the facts and just to the facts.
NB: Insurance repairs only what is broke"&amp;"n, suddenly, it will not redo the low wall but that the part which is broken (remains to be seen if it will last in time ...). They will still redo the coating of the entire wall but not that of the other low wall, if this is accepted by the ""expert"" .."&amp;". suddenly, I will end up with two different low walls. Thank you Crédit Agricole ...
PS: I had the Crédit Agricole customer relations service but that hasn't changed anything ...
")</f>
        <v>Given the situation, it seems to me necessary to make a return of experience on my Pacifica insurance from Crédit Agricole and the company of "Expert" Polyexpert. Both are to be avoided !!!! The purpose of this feedback is to inform you and notify you about the quality of service of this insurance/bank as well as the expertise company.
He is 4 months old, a driver collided with one of the low walls of our portal. The wall is always smashed. The electric gate is always inoperative. All this is only due to my insurance. Driver's assurance was no problem.
Here are the facts:
Once the observation was sent to Pacifica, they sent two craftsmen who made quotes (one for the portal and the other for the low wall)
Then, the insurance sent an "expert" from Polyexpert. This "expert" was very condescending and his report is "neither done nor to do". In this report, he mixes the amounts and craftsmen, all to cut the quotes in half. Naturally the craftsmen refused the site.
Another company (Rousset Closure), which I found on Evreux, came to make a quote that I have never seen, in the end ... I called twice. The first time, the secretary asked me if I still wanted a quote, even if he exceeded the amount of the expert. I tell her yes and, after a week, I remind you ... She asks me the same question by stressing that, anyway, they will not take the site.
In parallel, a new company, coming from Paris and commissioned by Pacifica, came to make a quote, more than a week ago. Since then, still no news while Pacifica has been a quote for a week according to the company.
FYI, I called on another expert company (Lamy sinister in Evreux) for counter-expertise. Unfortunately, once again, I exchanged with them, at the beginning, and after they no longer given new ones despite my calls. Fortunately, I hadn't signed anything with them yet.
Conclusion, I would simply advise you to avoid named companies. I give you any other comment in order to give way to the facts and just to the facts.
NB: Insurance repairs only what is broken, suddenly, it will not redo the low wall but that the part which is broken (remains to be seen if it will last in time ...). They will still redo the coating of the entire wall but not that of the other low wall, if this is accepted by the "expert" ... suddenly, I will end up with two different low walls. Thank you Crédit Agricole ...
PS: I had the Crédit Agricole customer relations service but that hasn't changed anything ...
</v>
      </c>
    </row>
    <row r="8555" ht="15.75" customHeight="1">
      <c r="A8555" s="1" t="s">
        <v>3073</v>
      </c>
      <c r="B8555" s="1" t="s">
        <v>18688</v>
      </c>
      <c r="C8555" s="1" t="s">
        <v>18689</v>
      </c>
      <c r="D8555" s="1" t="s">
        <v>10441</v>
      </c>
      <c r="E8555" s="1" t="s">
        <v>18534</v>
      </c>
      <c r="F8555" s="1" t="str">
        <f>IFERROR(__xludf.DUMMYFUNCTION("GOOGLETRANSLATE(C8555,""fr"",""en"")"),"#VALUE!")</f>
        <v>#VALUE!</v>
      </c>
    </row>
    <row r="8556" ht="15.75" customHeight="1">
      <c r="A8556" s="1" t="s">
        <v>8170</v>
      </c>
      <c r="B8556" s="1" t="s">
        <v>18690</v>
      </c>
      <c r="C8556" s="1" t="s">
        <v>18691</v>
      </c>
      <c r="D8556" s="1" t="s">
        <v>10441</v>
      </c>
      <c r="E8556" s="1" t="s">
        <v>18534</v>
      </c>
      <c r="F8556" s="1" t="str">
        <f>IFERROR(__xludf.DUMMYFUNCTION("GOOGLETRANSLATE(C8556,""fr"",""en"")"),"#VALUE!")</f>
        <v>#VALUE!</v>
      </c>
    </row>
    <row r="8557" ht="15.75" customHeight="1">
      <c r="A8557" s="1" t="s">
        <v>8170</v>
      </c>
      <c r="B8557" s="1" t="s">
        <v>18692</v>
      </c>
      <c r="C8557" s="1" t="s">
        <v>18693</v>
      </c>
      <c r="D8557" s="1" t="s">
        <v>10441</v>
      </c>
      <c r="E8557" s="1" t="s">
        <v>18534</v>
      </c>
      <c r="F8557" s="1" t="str">
        <f>IFERROR(__xludf.DUMMYFUNCTION("GOOGLETRANSLATE(C8557,""fr"",""en"")"),"#VALUE!")</f>
        <v>#VALUE!</v>
      </c>
    </row>
    <row r="8558" ht="15.75" customHeight="1">
      <c r="A8558" s="1" t="s">
        <v>10815</v>
      </c>
      <c r="B8558" s="1" t="s">
        <v>18694</v>
      </c>
      <c r="C8558" s="1" t="s">
        <v>18695</v>
      </c>
      <c r="D8558" s="1" t="s">
        <v>10441</v>
      </c>
      <c r="E8558" s="1" t="s">
        <v>18534</v>
      </c>
      <c r="F8558" s="1" t="str">
        <f>IFERROR(__xludf.DUMMYFUNCTION("GOOGLETRANSLATE(C8558,""fr"",""en"")"),"#VALUE!")</f>
        <v>#VALUE!</v>
      </c>
    </row>
    <row r="8559" ht="15.75" customHeight="1">
      <c r="A8559" s="1" t="s">
        <v>8229</v>
      </c>
      <c r="B8559" s="1" t="s">
        <v>18696</v>
      </c>
      <c r="C8559" s="1" t="s">
        <v>18697</v>
      </c>
      <c r="D8559" s="1" t="s">
        <v>10441</v>
      </c>
      <c r="E8559" s="1" t="s">
        <v>18534</v>
      </c>
      <c r="F8559" s="1" t="str">
        <f>IFERROR(__xludf.DUMMYFUNCTION("GOOGLETRANSLATE(C8559,""fr"",""en"")"),"No site to see the contracts. The bank. 10 years old insured at Eu. And not a claim.
I'm going to go to MMA on Limoux .......
.., ...
")</f>
        <v>No site to see the contracts. The bank. 10 years old insured at Eu. And not a claim.
I'm going to go to MMA on Limoux .......
.., ...
</v>
      </c>
    </row>
    <row r="8560" ht="15.75" customHeight="1">
      <c r="A8560" s="1" t="s">
        <v>3156</v>
      </c>
      <c r="B8560" s="1" t="s">
        <v>18698</v>
      </c>
      <c r="C8560" s="1" t="s">
        <v>18699</v>
      </c>
      <c r="D8560" s="1" t="s">
        <v>10441</v>
      </c>
      <c r="E8560" s="1" t="s">
        <v>18534</v>
      </c>
      <c r="F8560" s="1" t="str">
        <f>IFERROR(__xludf.DUMMYFUNCTION("GOOGLETRANSLATE(C8560,""fr"",""en"")"),"#VALUE!")</f>
        <v>#VALUE!</v>
      </c>
    </row>
    <row r="8561" ht="15.75" customHeight="1">
      <c r="A8561" s="1" t="s">
        <v>8249</v>
      </c>
      <c r="B8561" s="1" t="s">
        <v>18700</v>
      </c>
      <c r="C8561" s="1" t="s">
        <v>18701</v>
      </c>
      <c r="D8561" s="1" t="s">
        <v>10441</v>
      </c>
      <c r="E8561" s="1" t="s">
        <v>18534</v>
      </c>
      <c r="F8561" s="1" t="str">
        <f>IFERROR(__xludf.DUMMYFUNCTION("GOOGLETRANSLATE(C8561,""fr"",""en"")"),"#VALUE!")</f>
        <v>#VALUE!</v>
      </c>
    </row>
    <row r="8562" ht="15.75" customHeight="1">
      <c r="A8562" s="1" t="s">
        <v>3164</v>
      </c>
      <c r="B8562" s="1" t="s">
        <v>18702</v>
      </c>
      <c r="C8562" s="1" t="s">
        <v>18703</v>
      </c>
      <c r="D8562" s="1" t="s">
        <v>10441</v>
      </c>
      <c r="E8562" s="1" t="s">
        <v>18534</v>
      </c>
      <c r="F8562" s="1" t="str">
        <f>IFERROR(__xludf.DUMMYFUNCTION("GOOGLETRANSLATE(C8562,""fr"",""en"")"),"#VALUE!")</f>
        <v>#VALUE!</v>
      </c>
    </row>
    <row r="8563" ht="15.75" customHeight="1">
      <c r="A8563" s="1" t="s">
        <v>8281</v>
      </c>
      <c r="B8563" s="1" t="s">
        <v>18704</v>
      </c>
      <c r="C8563" s="1" t="s">
        <v>18705</v>
      </c>
      <c r="D8563" s="1" t="s">
        <v>10441</v>
      </c>
      <c r="E8563" s="1" t="s">
        <v>18534</v>
      </c>
      <c r="F8563" s="1" t="str">
        <f>IFERROR(__xludf.DUMMYFUNCTION("GOOGLETRANSLATE(C8563,""fr"",""en"")"),"#VALUE!")</f>
        <v>#VALUE!</v>
      </c>
    </row>
    <row r="8564" ht="15.75" customHeight="1">
      <c r="A8564" s="1" t="s">
        <v>12948</v>
      </c>
      <c r="B8564" s="1" t="s">
        <v>18706</v>
      </c>
      <c r="C8564" s="1" t="s">
        <v>18707</v>
      </c>
      <c r="D8564" s="1" t="s">
        <v>10441</v>
      </c>
      <c r="E8564" s="1" t="s">
        <v>18534</v>
      </c>
      <c r="F8564" s="1" t="str">
        <f>IFERROR(__xludf.DUMMYFUNCTION("GOOGLETRANSLATE(C8564,""fr"",""en"")"),"#VALUE!")</f>
        <v>#VALUE!</v>
      </c>
    </row>
    <row r="8565" ht="15.75" customHeight="1">
      <c r="A8565" s="1" t="s">
        <v>10579</v>
      </c>
      <c r="B8565" s="1" t="s">
        <v>18708</v>
      </c>
      <c r="C8565" s="1" t="s">
        <v>18709</v>
      </c>
      <c r="D8565" s="1" t="s">
        <v>10441</v>
      </c>
      <c r="E8565" s="1" t="s">
        <v>18534</v>
      </c>
      <c r="F8565" s="1" t="str">
        <f>IFERROR(__xludf.DUMMYFUNCTION("GOOGLETRANSLATE(C8565,""fr"",""en"")"),"#VALUE!")</f>
        <v>#VALUE!</v>
      </c>
    </row>
    <row r="8566" ht="15.75" customHeight="1">
      <c r="A8566" s="1" t="s">
        <v>3192</v>
      </c>
      <c r="B8566" s="1" t="s">
        <v>18710</v>
      </c>
      <c r="C8566" s="1" t="s">
        <v>18711</v>
      </c>
      <c r="D8566" s="1" t="s">
        <v>10441</v>
      </c>
      <c r="E8566" s="1" t="s">
        <v>18534</v>
      </c>
      <c r="F8566" s="1" t="str">
        <f>IFERROR(__xludf.DUMMYFUNCTION("GOOGLETRANSLATE(C8566,""fr"",""en"")"),"#VALUE!")</f>
        <v>#VALUE!</v>
      </c>
    </row>
    <row r="8567" ht="15.75" customHeight="1">
      <c r="A8567" s="1" t="s">
        <v>3198</v>
      </c>
      <c r="B8567" s="1" t="s">
        <v>18712</v>
      </c>
      <c r="C8567" s="1" t="s">
        <v>18713</v>
      </c>
      <c r="D8567" s="1" t="s">
        <v>10441</v>
      </c>
      <c r="E8567" s="1" t="s">
        <v>18534</v>
      </c>
      <c r="F8567" s="1" t="str">
        <f>IFERROR(__xludf.DUMMYFUNCTION("GOOGLETRANSLATE(C8567,""fr"",""en"")"),"#VALUE!")</f>
        <v>#VALUE!</v>
      </c>
    </row>
    <row r="8568" ht="15.75" customHeight="1">
      <c r="A8568" s="1" t="s">
        <v>3198</v>
      </c>
      <c r="B8568" s="1" t="s">
        <v>18714</v>
      </c>
      <c r="C8568" s="1" t="s">
        <v>18715</v>
      </c>
      <c r="D8568" s="1" t="s">
        <v>10441</v>
      </c>
      <c r="E8568" s="1" t="s">
        <v>18534</v>
      </c>
      <c r="F8568" s="1" t="str">
        <f>IFERROR(__xludf.DUMMYFUNCTION("GOOGLETRANSLATE(C8568,""fr"",""en"")"),"For 16 years I was insured at Pacifica, with a single damage following a hailstorm to report. So from the rental of my house and the termination of my home insurance, no one told me that I had to take owner insurance not occupying and of course we only le"&amp;"arn it when we have problems and there ... We learn that Pacifica never wants to assure us! Fortunately, competitors are more understanding. But congratulations to Pacifica in her way of treating her customer loyalty! Zero pointed")</f>
        <v>For 16 years I was insured at Pacifica, with a single damage following a hailstorm to report. So from the rental of my house and the termination of my home insurance, no one told me that I had to take owner insurance not occupying and of course we only learn it when we have problems and there ... We learn that Pacifica never wants to assure us! Fortunately, competitors are more understanding. But congratulations to Pacifica in her way of treating her customer loyalty! Zero pointed</v>
      </c>
    </row>
    <row r="8569" ht="15.75" customHeight="1">
      <c r="A8569" s="1" t="s">
        <v>3198</v>
      </c>
      <c r="B8569" s="1" t="s">
        <v>18716</v>
      </c>
      <c r="C8569" s="1" t="s">
        <v>18717</v>
      </c>
      <c r="D8569" s="1" t="s">
        <v>10441</v>
      </c>
      <c r="E8569" s="1" t="s">
        <v>18534</v>
      </c>
      <c r="F8569" s="1" t="str">
        <f>IFERROR(__xludf.DUMMYFUNCTION("GOOGLETRANSLATE(C8569,""fr"",""en"")"),"#VALUE!")</f>
        <v>#VALUE!</v>
      </c>
    </row>
    <row r="8570" ht="15.75" customHeight="1">
      <c r="A8570" s="1" t="s">
        <v>3217</v>
      </c>
      <c r="B8570" s="1" t="s">
        <v>18718</v>
      </c>
      <c r="C8570" s="1" t="s">
        <v>18719</v>
      </c>
      <c r="D8570" s="1" t="s">
        <v>10441</v>
      </c>
      <c r="E8570" s="1" t="s">
        <v>18534</v>
      </c>
      <c r="F8570" s="1" t="str">
        <f>IFERROR(__xludf.DUMMYFUNCTION("GOOGLETRANSLATE(C8570,""fr"",""en"")"),"#VALUE!")</f>
        <v>#VALUE!</v>
      </c>
    </row>
    <row r="8571" ht="15.75" customHeight="1">
      <c r="A8571" s="1" t="s">
        <v>3273</v>
      </c>
      <c r="B8571" s="1" t="s">
        <v>18720</v>
      </c>
      <c r="C8571" s="1" t="s">
        <v>18721</v>
      </c>
      <c r="D8571" s="1" t="s">
        <v>10441</v>
      </c>
      <c r="E8571" s="1" t="s">
        <v>18534</v>
      </c>
      <c r="F8571" s="1" t="str">
        <f>IFERROR(__xludf.DUMMYFUNCTION("GOOGLETRANSLATE(C8571,""fr"",""en"")"),"#VALUE!")</f>
        <v>#VALUE!</v>
      </c>
    </row>
    <row r="8572" ht="15.75" customHeight="1">
      <c r="A8572" s="1" t="s">
        <v>12108</v>
      </c>
      <c r="B8572" s="1" t="s">
        <v>18722</v>
      </c>
      <c r="C8572" s="1" t="s">
        <v>18723</v>
      </c>
      <c r="D8572" s="1" t="s">
        <v>10441</v>
      </c>
      <c r="E8572" s="1" t="s">
        <v>18534</v>
      </c>
      <c r="F8572" s="1" t="str">
        <f>IFERROR(__xludf.DUMMYFUNCTION("GOOGLETRANSLATE(C8572,""fr"",""en"")"),"#VALUE!")</f>
        <v>#VALUE!</v>
      </c>
    </row>
    <row r="8573" ht="15.75" customHeight="1">
      <c r="A8573" s="1" t="s">
        <v>3279</v>
      </c>
      <c r="B8573" s="1" t="s">
        <v>18724</v>
      </c>
      <c r="C8573" s="1" t="s">
        <v>18725</v>
      </c>
      <c r="D8573" s="1" t="s">
        <v>10441</v>
      </c>
      <c r="E8573" s="1" t="s">
        <v>18534</v>
      </c>
      <c r="F8573" s="1" t="str">
        <f>IFERROR(__xludf.DUMMYFUNCTION("GOOGLETRANSLATE(C8573,""fr"",""en"")"),"#VALUE!")</f>
        <v>#VALUE!</v>
      </c>
    </row>
    <row r="8574" ht="15.75" customHeight="1">
      <c r="A8574" s="1" t="s">
        <v>3282</v>
      </c>
      <c r="B8574" s="1" t="s">
        <v>18726</v>
      </c>
      <c r="C8574" s="1" t="s">
        <v>18727</v>
      </c>
      <c r="D8574" s="1" t="s">
        <v>10441</v>
      </c>
      <c r="E8574" s="1" t="s">
        <v>18534</v>
      </c>
      <c r="F8574" s="1" t="str">
        <f>IFERROR(__xludf.DUMMYFUNCTION("GOOGLETRANSLATE(C8574,""fr"",""en"")"),"#VALUE!")</f>
        <v>#VALUE!</v>
      </c>
    </row>
    <row r="8575" ht="15.75" customHeight="1">
      <c r="A8575" s="1" t="s">
        <v>11427</v>
      </c>
      <c r="B8575" s="1" t="s">
        <v>18728</v>
      </c>
      <c r="C8575" s="1" t="s">
        <v>18729</v>
      </c>
      <c r="D8575" s="1" t="s">
        <v>10441</v>
      </c>
      <c r="E8575" s="1" t="s">
        <v>18534</v>
      </c>
      <c r="F8575" s="1" t="str">
        <f>IFERROR(__xludf.DUMMYFUNCTION("GOOGLETRANSLATE(C8575,""fr"",""en"")"),"#VALUE!")</f>
        <v>#VALUE!</v>
      </c>
    </row>
    <row r="8576" ht="15.75" customHeight="1">
      <c r="A8576" s="1" t="s">
        <v>3302</v>
      </c>
      <c r="B8576" s="1" t="s">
        <v>18730</v>
      </c>
      <c r="C8576" s="1" t="s">
        <v>18731</v>
      </c>
      <c r="D8576" s="1" t="s">
        <v>10441</v>
      </c>
      <c r="E8576" s="1" t="s">
        <v>18534</v>
      </c>
      <c r="F8576" s="1" t="str">
        <f>IFERROR(__xludf.DUMMYFUNCTION("GOOGLETRANSLATE(C8576,""fr"",""en"")"),"#VALUE!")</f>
        <v>#VALUE!</v>
      </c>
    </row>
    <row r="8577" ht="15.75" customHeight="1">
      <c r="A8577" s="1" t="s">
        <v>10879</v>
      </c>
      <c r="B8577" s="1" t="s">
        <v>18732</v>
      </c>
      <c r="C8577" s="1" t="s">
        <v>18733</v>
      </c>
      <c r="D8577" s="1" t="s">
        <v>10441</v>
      </c>
      <c r="E8577" s="1" t="s">
        <v>18534</v>
      </c>
      <c r="F8577" s="1" t="str">
        <f>IFERROR(__xludf.DUMMYFUNCTION("GOOGLETRANSLATE(C8577,""fr"",""en"")"),"#VALUE!")</f>
        <v>#VALUE!</v>
      </c>
    </row>
    <row r="8578" ht="15.75" customHeight="1">
      <c r="A8578" s="1" t="s">
        <v>3355</v>
      </c>
      <c r="B8578" s="1" t="s">
        <v>18734</v>
      </c>
      <c r="C8578" s="1" t="s">
        <v>18735</v>
      </c>
      <c r="D8578" s="1" t="s">
        <v>10441</v>
      </c>
      <c r="E8578" s="1" t="s">
        <v>18534</v>
      </c>
      <c r="F8578" s="1" t="str">
        <f>IFERROR(__xludf.DUMMYFUNCTION("GOOGLETRANSLATE(C8578,""fr"",""en"")"),"#VALUE!")</f>
        <v>#VALUE!</v>
      </c>
    </row>
    <row r="8579" ht="15.75" customHeight="1">
      <c r="A8579" s="1" t="s">
        <v>13276</v>
      </c>
      <c r="B8579" s="1" t="s">
        <v>18736</v>
      </c>
      <c r="C8579" s="1" t="s">
        <v>18737</v>
      </c>
      <c r="D8579" s="1" t="s">
        <v>10441</v>
      </c>
      <c r="E8579" s="1" t="s">
        <v>18534</v>
      </c>
      <c r="F8579" s="1" t="str">
        <f>IFERROR(__xludf.DUMMYFUNCTION("GOOGLETRANSLATE(C8579,""fr"",""en"")"),"#VALUE!")</f>
        <v>#VALUE!</v>
      </c>
    </row>
    <row r="8580" ht="15.75" customHeight="1">
      <c r="A8580" s="1" t="s">
        <v>13005</v>
      </c>
      <c r="B8580" s="1" t="s">
        <v>18738</v>
      </c>
      <c r="C8580" s="1" t="s">
        <v>18739</v>
      </c>
      <c r="D8580" s="1" t="s">
        <v>10441</v>
      </c>
      <c r="E8580" s="1" t="s">
        <v>18534</v>
      </c>
      <c r="F8580" s="1" t="str">
        <f>IFERROR(__xludf.DUMMYFUNCTION("GOOGLETRANSLATE(C8580,""fr"",""en"")"),"#VALUE!")</f>
        <v>#VALUE!</v>
      </c>
    </row>
    <row r="8581" ht="15.75" customHeight="1">
      <c r="A8581" s="1" t="s">
        <v>10179</v>
      </c>
      <c r="B8581" s="1" t="s">
        <v>18740</v>
      </c>
      <c r="C8581" s="1" t="s">
        <v>18741</v>
      </c>
      <c r="D8581" s="1" t="s">
        <v>10441</v>
      </c>
      <c r="E8581" s="1" t="s">
        <v>18534</v>
      </c>
      <c r="F8581" s="1" t="str">
        <f>IFERROR(__xludf.DUMMYFUNCTION("GOOGLETRANSLATE(C8581,""fr"",""en"")"),"#VALUE!")</f>
        <v>#VALUE!</v>
      </c>
    </row>
    <row r="8582" ht="15.75" customHeight="1">
      <c r="A8582" s="1" t="s">
        <v>11870</v>
      </c>
      <c r="B8582" s="1" t="s">
        <v>18742</v>
      </c>
      <c r="C8582" s="1" t="s">
        <v>18743</v>
      </c>
      <c r="D8582" s="1" t="s">
        <v>10441</v>
      </c>
      <c r="E8582" s="1" t="s">
        <v>18534</v>
      </c>
      <c r="F8582" s="1" t="str">
        <f>IFERROR(__xludf.DUMMYFUNCTION("GOOGLETRANSLATE(C8582,""fr"",""en"")"),"#VALUE!")</f>
        <v>#VALUE!</v>
      </c>
    </row>
    <row r="8583" ht="15.75" customHeight="1">
      <c r="A8583" s="1" t="s">
        <v>3490</v>
      </c>
      <c r="B8583" s="1" t="s">
        <v>18744</v>
      </c>
      <c r="C8583" s="1" t="s">
        <v>18745</v>
      </c>
      <c r="D8583" s="1" t="s">
        <v>10441</v>
      </c>
      <c r="E8583" s="1" t="s">
        <v>18534</v>
      </c>
      <c r="F8583" s="1" t="str">
        <f>IFERROR(__xludf.DUMMYFUNCTION("GOOGLETRANSLATE(C8583,""fr"",""en"")"),"#VALUE!")</f>
        <v>#VALUE!</v>
      </c>
    </row>
    <row r="8584" ht="15.75" customHeight="1">
      <c r="A8584" s="1" t="s">
        <v>11146</v>
      </c>
      <c r="B8584" s="1" t="s">
        <v>18746</v>
      </c>
      <c r="C8584" s="1" t="s">
        <v>18747</v>
      </c>
      <c r="D8584" s="1" t="s">
        <v>10441</v>
      </c>
      <c r="E8584" s="1" t="s">
        <v>18534</v>
      </c>
      <c r="F8584" s="1" t="str">
        <f>IFERROR(__xludf.DUMMYFUNCTION("GOOGLETRANSLATE(C8584,""fr"",""en"")"),"#VALUE!")</f>
        <v>#VALUE!</v>
      </c>
    </row>
    <row r="8585" ht="15.75" customHeight="1">
      <c r="A8585" s="1" t="s">
        <v>14058</v>
      </c>
      <c r="B8585" s="1" t="s">
        <v>18748</v>
      </c>
      <c r="C8585" s="1" t="s">
        <v>18749</v>
      </c>
      <c r="D8585" s="1" t="s">
        <v>10441</v>
      </c>
      <c r="E8585" s="1" t="s">
        <v>18534</v>
      </c>
      <c r="F8585" s="1" t="str">
        <f>IFERROR(__xludf.DUMMYFUNCTION("GOOGLETRANSLATE(C8585,""fr"",""en"")"),"#VALUE!")</f>
        <v>#VALUE!</v>
      </c>
    </row>
    <row r="8586" ht="15.75" customHeight="1">
      <c r="A8586" s="1" t="s">
        <v>3566</v>
      </c>
      <c r="B8586" s="1" t="s">
        <v>18750</v>
      </c>
      <c r="C8586" s="1" t="s">
        <v>18751</v>
      </c>
      <c r="D8586" s="1" t="s">
        <v>10441</v>
      </c>
      <c r="E8586" s="1" t="s">
        <v>18534</v>
      </c>
      <c r="F8586" s="1" t="str">
        <f>IFERROR(__xludf.DUMMYFUNCTION("GOOGLETRANSLATE(C8586,""fr"",""en"")"),"Without being a customer, but just the third party in a claim intervened with Pacifica customer friends. This insurer quickly refunds the damage caused on a material property in 3 weeks.")</f>
        <v>Without being a customer, but just the third party in a claim intervened with Pacifica customer friends. This insurer quickly refunds the damage caused on a material property in 3 weeks.</v>
      </c>
    </row>
    <row r="8587" ht="15.75" customHeight="1">
      <c r="A8587" s="1" t="s">
        <v>13034</v>
      </c>
      <c r="B8587" s="1" t="s">
        <v>18752</v>
      </c>
      <c r="C8587" s="1" t="s">
        <v>18753</v>
      </c>
      <c r="D8587" s="1" t="s">
        <v>10441</v>
      </c>
      <c r="E8587" s="1" t="s">
        <v>18534</v>
      </c>
      <c r="F8587" s="1" t="str">
        <f>IFERROR(__xludf.DUMMYFUNCTION("GOOGLETRANSLATE(C8587,""fr"",""en"")"),"#VALUE!")</f>
        <v>#VALUE!</v>
      </c>
    </row>
    <row r="8588" ht="15.75" customHeight="1">
      <c r="A8588" s="1" t="s">
        <v>13320</v>
      </c>
      <c r="B8588" s="1" t="s">
        <v>18754</v>
      </c>
      <c r="C8588" s="1" t="s">
        <v>18755</v>
      </c>
      <c r="D8588" s="1" t="s">
        <v>10441</v>
      </c>
      <c r="E8588" s="1" t="s">
        <v>18534</v>
      </c>
      <c r="F8588" s="1" t="str">
        <f>IFERROR(__xludf.DUMMYFUNCTION("GOOGLETRANSLATE(C8588,""fr"",""en"")"),"#VALUE!")</f>
        <v>#VALUE!</v>
      </c>
    </row>
    <row r="8589" ht="15.75" customHeight="1">
      <c r="A8589" s="1" t="s">
        <v>11179</v>
      </c>
      <c r="B8589" s="1" t="s">
        <v>18756</v>
      </c>
      <c r="C8589" s="1" t="s">
        <v>18757</v>
      </c>
      <c r="D8589" s="1" t="s">
        <v>10441</v>
      </c>
      <c r="E8589" s="1" t="s">
        <v>18534</v>
      </c>
      <c r="F8589" s="1" t="str">
        <f>IFERROR(__xludf.DUMMYFUNCTION("GOOGLETRANSLATE(C8589,""fr"",""en"")"),"#VALUE!")</f>
        <v>#VALUE!</v>
      </c>
    </row>
    <row r="8590" ht="15.75" customHeight="1">
      <c r="A8590" s="1" t="s">
        <v>15419</v>
      </c>
      <c r="B8590" s="1" t="s">
        <v>18758</v>
      </c>
      <c r="C8590" s="1" t="s">
        <v>18759</v>
      </c>
      <c r="D8590" s="1" t="s">
        <v>10441</v>
      </c>
      <c r="E8590" s="1" t="s">
        <v>18534</v>
      </c>
      <c r="F8590" s="1" t="str">
        <f>IFERROR(__xludf.DUMMYFUNCTION("GOOGLETRANSLATE(C8590,""fr"",""en"")"),"We have been Pacifica customers for years ... Until then we had no problem. All the people we had telephone contacts were at the top. I have a file in progress currently, the person who takes care of the file is very unpleasant ... can we change advisor ."&amp;".. Today, it makes us want to stop our insurance at Pacifica.")</f>
        <v>We have been Pacifica customers for years ... Until then we had no problem. All the people we had telephone contacts were at the top. I have a file in progress currently, the person who takes care of the file is very unpleasant ... can we change advisor ... Today, it makes us want to stop our insurance at Pacifica.</v>
      </c>
    </row>
    <row r="8591" ht="15.75" customHeight="1">
      <c r="A8591" s="1" t="s">
        <v>12208</v>
      </c>
      <c r="B8591" s="1" t="s">
        <v>18760</v>
      </c>
      <c r="C8591" s="1" t="s">
        <v>18761</v>
      </c>
      <c r="D8591" s="1" t="s">
        <v>10441</v>
      </c>
      <c r="E8591" s="1" t="s">
        <v>18534</v>
      </c>
      <c r="F8591" s="1" t="str">
        <f>IFERROR(__xludf.DUMMYFUNCTION("GOOGLETRANSLATE(C8591,""fr"",""en"")"),"#VALUE!")</f>
        <v>#VALUE!</v>
      </c>
    </row>
    <row r="8592" ht="15.75" customHeight="1">
      <c r="A8592" s="1" t="s">
        <v>3704</v>
      </c>
      <c r="B8592" s="1" t="s">
        <v>18762</v>
      </c>
      <c r="C8592" s="1" t="s">
        <v>18763</v>
      </c>
      <c r="D8592" s="1" t="s">
        <v>10441</v>
      </c>
      <c r="E8592" s="1" t="s">
        <v>18534</v>
      </c>
      <c r="F8592" s="1" t="str">
        <f>IFERROR(__xludf.DUMMYFUNCTION("GOOGLETRANSLATE(C8592,""fr"",""en"")"),"#VALUE!")</f>
        <v>#VALUE!</v>
      </c>
    </row>
    <row r="8593" ht="15.75" customHeight="1">
      <c r="A8593" s="1" t="s">
        <v>8992</v>
      </c>
      <c r="B8593" s="1" t="s">
        <v>18764</v>
      </c>
      <c r="C8593" s="1" t="s">
        <v>18765</v>
      </c>
      <c r="D8593" s="1" t="s">
        <v>10441</v>
      </c>
      <c r="E8593" s="1" t="s">
        <v>18534</v>
      </c>
      <c r="F8593" s="1" t="str">
        <f>IFERROR(__xludf.DUMMYFUNCTION("GOOGLETRANSLATE(C8593,""fr"",""en"")"),"#VALUE!")</f>
        <v>#VALUE!</v>
      </c>
    </row>
    <row r="8594" ht="15.75" customHeight="1">
      <c r="A8594" s="1" t="s">
        <v>3721</v>
      </c>
      <c r="B8594" s="1" t="s">
        <v>18766</v>
      </c>
      <c r="C8594" s="1" t="s">
        <v>18767</v>
      </c>
      <c r="D8594" s="1" t="s">
        <v>10441</v>
      </c>
      <c r="E8594" s="1" t="s">
        <v>18534</v>
      </c>
      <c r="F8594" s="1" t="str">
        <f>IFERROR(__xludf.DUMMYFUNCTION("GOOGLETRANSLATE(C8594,""fr"",""en"")"),"#VALUE!")</f>
        <v>#VALUE!</v>
      </c>
    </row>
    <row r="8595" ht="15.75" customHeight="1">
      <c r="A8595" s="1" t="s">
        <v>3724</v>
      </c>
      <c r="B8595" s="1" t="s">
        <v>18768</v>
      </c>
      <c r="C8595" s="1" t="s">
        <v>18769</v>
      </c>
      <c r="D8595" s="1" t="s">
        <v>10441</v>
      </c>
      <c r="E8595" s="1" t="s">
        <v>18534</v>
      </c>
      <c r="F8595" s="1" t="str">
        <f>IFERROR(__xludf.DUMMYFUNCTION("GOOGLETRANSLATE(C8595,""fr"",""en"")"),"#VALUE!")</f>
        <v>#VALUE!</v>
      </c>
    </row>
    <row r="8596" ht="15.75" customHeight="1">
      <c r="A8596" s="1" t="s">
        <v>3752</v>
      </c>
      <c r="B8596" s="1" t="s">
        <v>18770</v>
      </c>
      <c r="C8596" s="1" t="s">
        <v>18771</v>
      </c>
      <c r="D8596" s="1" t="s">
        <v>10441</v>
      </c>
      <c r="E8596" s="1" t="s">
        <v>18534</v>
      </c>
      <c r="F8596" s="1" t="str">
        <f>IFERROR(__xludf.DUMMYFUNCTION("GOOGLETRANSLATE(C8596,""fr"",""en"")"),"#VALUE!")</f>
        <v>#VALUE!</v>
      </c>
    </row>
    <row r="8597" ht="15.75" customHeight="1">
      <c r="A8597" s="1" t="s">
        <v>18772</v>
      </c>
      <c r="B8597" s="1" t="s">
        <v>18773</v>
      </c>
      <c r="C8597" s="1" t="s">
        <v>18774</v>
      </c>
      <c r="D8597" s="1" t="s">
        <v>10441</v>
      </c>
      <c r="E8597" s="1" t="s">
        <v>18534</v>
      </c>
      <c r="F8597" s="1" t="str">
        <f>IFERROR(__xludf.DUMMYFUNCTION("GOOGLETRANSLATE(C8597,""fr"",""en"")"),"#VALUE!")</f>
        <v>#VALUE!</v>
      </c>
    </row>
    <row r="8598" ht="15.75" customHeight="1">
      <c r="A8598" s="1" t="s">
        <v>18775</v>
      </c>
      <c r="B8598" s="1" t="s">
        <v>18776</v>
      </c>
      <c r="C8598" s="1" t="s">
        <v>18777</v>
      </c>
      <c r="D8598" s="1" t="s">
        <v>10441</v>
      </c>
      <c r="E8598" s="1" t="s">
        <v>18534</v>
      </c>
      <c r="F8598" s="1" t="str">
        <f>IFERROR(__xludf.DUMMYFUNCTION("GOOGLETRANSLATE(C8598,""fr"",""en"")"),"#VALUE!")</f>
        <v>#VALUE!</v>
      </c>
    </row>
    <row r="8599" ht="15.75" customHeight="1">
      <c r="A8599" s="1" t="s">
        <v>13403</v>
      </c>
      <c r="B8599" s="1" t="s">
        <v>18778</v>
      </c>
      <c r="C8599" s="1" t="s">
        <v>18779</v>
      </c>
      <c r="D8599" s="1" t="s">
        <v>10441</v>
      </c>
      <c r="E8599" s="1" t="s">
        <v>18534</v>
      </c>
      <c r="F8599" s="1" t="str">
        <f>IFERROR(__xludf.DUMMYFUNCTION("GOOGLETRANSLATE(C8599,""fr"",""en"")"),"A shame, I do not know what words to use to show my distress and my dissatisfaction, for 1 year that my file is in progress, I am in an im .... immeasurable because it does not reimburse me the damage of the waters what has been estimated at more than 900"&amp;"0 euros, they do not care about the situation in which they put us and maintain us I do not recommend at all, if the agricultural credit make it take especially Fleezzzzz")</f>
        <v>A shame, I do not know what words to use to show my distress and my dissatisfaction, for 1 year that my file is in progress, I am in an im .... immeasurable because it does not reimburse me the damage of the waters what has been estimated at more than 9000 euros, they do not care about the situation in which they put us and maintain us I do not recommend at all, if the agricultural credit make it take especially Fleezzzzz</v>
      </c>
    </row>
    <row r="8600" ht="15.75" customHeight="1">
      <c r="A8600" s="1" t="s">
        <v>3837</v>
      </c>
      <c r="B8600" s="1" t="s">
        <v>18780</v>
      </c>
      <c r="C8600" s="1" t="s">
        <v>18781</v>
      </c>
      <c r="D8600" s="1" t="s">
        <v>10441</v>
      </c>
      <c r="E8600" s="1" t="s">
        <v>18534</v>
      </c>
      <c r="F8600" s="1" t="str">
        <f>IFERROR(__xludf.DUMMYFUNCTION("GOOGLETRANSLATE(C8600,""fr"",""en"")"),"#VALUE!")</f>
        <v>#VALUE!</v>
      </c>
    </row>
    <row r="8601" ht="15.75" customHeight="1">
      <c r="A8601" s="1" t="s">
        <v>3878</v>
      </c>
      <c r="B8601" s="1" t="s">
        <v>18782</v>
      </c>
      <c r="C8601" s="1" t="s">
        <v>18783</v>
      </c>
      <c r="D8601" s="1" t="s">
        <v>10441</v>
      </c>
      <c r="E8601" s="1" t="s">
        <v>18534</v>
      </c>
      <c r="F8601" s="1" t="str">
        <f>IFERROR(__xludf.DUMMYFUNCTION("GOOGLETRANSLATE(C8601,""fr"",""en"")"),"#VALUE!")</f>
        <v>#VALUE!</v>
      </c>
    </row>
    <row r="8602" ht="15.75" customHeight="1">
      <c r="A8602" s="1" t="s">
        <v>3903</v>
      </c>
      <c r="B8602" s="1" t="s">
        <v>18784</v>
      </c>
      <c r="C8602" s="1" t="s">
        <v>18785</v>
      </c>
      <c r="D8602" s="1" t="s">
        <v>10441</v>
      </c>
      <c r="E8602" s="1" t="s">
        <v>18534</v>
      </c>
      <c r="F8602" s="1" t="str">
        <f>IFERROR(__xludf.DUMMYFUNCTION("GOOGLETRANSLATE(C8602,""fr"",""en"")"),"#VALUE!")</f>
        <v>#VALUE!</v>
      </c>
    </row>
    <row r="8603" ht="15.75" customHeight="1">
      <c r="A8603" s="1" t="s">
        <v>10325</v>
      </c>
      <c r="B8603" s="1" t="s">
        <v>18786</v>
      </c>
      <c r="C8603" s="1" t="s">
        <v>18787</v>
      </c>
      <c r="D8603" s="1" t="s">
        <v>10441</v>
      </c>
      <c r="E8603" s="1" t="s">
        <v>18534</v>
      </c>
      <c r="F8603" s="1" t="str">
        <f>IFERROR(__xludf.DUMMYFUNCTION("GOOGLETRANSLATE(C8603,""fr"",""en"")"),"#VALUE!")</f>
        <v>#VALUE!</v>
      </c>
    </row>
    <row r="8604" ht="15.75" customHeight="1">
      <c r="A8604" s="1" t="s">
        <v>3906</v>
      </c>
      <c r="B8604" s="1" t="s">
        <v>18788</v>
      </c>
      <c r="C8604" s="1" t="s">
        <v>18789</v>
      </c>
      <c r="D8604" s="1" t="s">
        <v>10441</v>
      </c>
      <c r="E8604" s="1" t="s">
        <v>18534</v>
      </c>
      <c r="F8604" s="1" t="str">
        <f>IFERROR(__xludf.DUMMYFUNCTION("GOOGLETRANSLATE(C8604,""fr"",""en"")"),"#VALUE!")</f>
        <v>#VALUE!</v>
      </c>
    </row>
    <row r="8605" ht="15.75" customHeight="1">
      <c r="A8605" s="1" t="s">
        <v>10351</v>
      </c>
      <c r="B8605" s="1" t="s">
        <v>18790</v>
      </c>
      <c r="C8605" s="1" t="s">
        <v>18791</v>
      </c>
      <c r="D8605" s="1" t="s">
        <v>10441</v>
      </c>
      <c r="E8605" s="1" t="s">
        <v>18534</v>
      </c>
      <c r="F8605" s="1" t="str">
        <f>IFERROR(__xludf.DUMMYFUNCTION("GOOGLETRANSLATE(C8605,""fr"",""en"")"),"#VALUE!")</f>
        <v>#VALUE!</v>
      </c>
    </row>
    <row r="8606" ht="15.75" customHeight="1">
      <c r="A8606" s="1" t="s">
        <v>9300</v>
      </c>
      <c r="B8606" s="1" t="s">
        <v>9301</v>
      </c>
      <c r="C8606" s="1" t="s">
        <v>18792</v>
      </c>
      <c r="D8606" s="1" t="s">
        <v>10441</v>
      </c>
      <c r="E8606" s="1" t="s">
        <v>18534</v>
      </c>
      <c r="F8606" s="1" t="str">
        <f>IFERROR(__xludf.DUMMYFUNCTION("GOOGLETRANSLATE(C8606,""fr"",""en"")"),"#VALUE!")</f>
        <v>#VALUE!</v>
      </c>
    </row>
    <row r="8607" ht="15.75" customHeight="1">
      <c r="A8607" s="1" t="s">
        <v>10725</v>
      </c>
      <c r="B8607" s="1" t="s">
        <v>18793</v>
      </c>
      <c r="C8607" s="1" t="s">
        <v>18794</v>
      </c>
      <c r="D8607" s="1" t="s">
        <v>10441</v>
      </c>
      <c r="E8607" s="1" t="s">
        <v>18534</v>
      </c>
      <c r="F8607" s="1" t="str">
        <f>IFERROR(__xludf.DUMMYFUNCTION("GOOGLETRANSLATE(C8607,""fr"",""en"")"),"#VALUE!")</f>
        <v>#VALUE!</v>
      </c>
    </row>
    <row r="8608" ht="15.75" customHeight="1">
      <c r="A8608" s="1" t="s">
        <v>4066</v>
      </c>
      <c r="B8608" s="1" t="s">
        <v>18760</v>
      </c>
      <c r="C8608" s="1" t="s">
        <v>18795</v>
      </c>
      <c r="D8608" s="1" t="s">
        <v>10441</v>
      </c>
      <c r="E8608" s="1" t="s">
        <v>18534</v>
      </c>
      <c r="F8608" s="1" t="str">
        <f>IFERROR(__xludf.DUMMYFUNCTION("GOOGLETRANSLATE(C8608,""fr"",""en"")"),"#VALUE!")</f>
        <v>#VALUE!</v>
      </c>
    </row>
    <row r="8609" ht="15.75" customHeight="1">
      <c r="A8609" s="1" t="s">
        <v>9455</v>
      </c>
      <c r="B8609" s="1" t="s">
        <v>18796</v>
      </c>
      <c r="C8609" s="1" t="s">
        <v>18797</v>
      </c>
      <c r="D8609" s="1" t="s">
        <v>10441</v>
      </c>
      <c r="E8609" s="1" t="s">
        <v>18534</v>
      </c>
      <c r="F8609" s="1" t="str">
        <f>IFERROR(__xludf.DUMMYFUNCTION("GOOGLETRANSLATE(C8609,""fr"",""en"")"),"#VALUE!")</f>
        <v>#VALUE!</v>
      </c>
    </row>
    <row r="8610" ht="15.75" customHeight="1">
      <c r="A8610" s="1" t="s">
        <v>16393</v>
      </c>
      <c r="B8610" s="1" t="s">
        <v>18798</v>
      </c>
      <c r="C8610" s="1" t="s">
        <v>18799</v>
      </c>
      <c r="D8610" s="1" t="s">
        <v>10441</v>
      </c>
      <c r="E8610" s="1" t="s">
        <v>18534</v>
      </c>
      <c r="F8610" s="1" t="str">
        <f>IFERROR(__xludf.DUMMYFUNCTION("GOOGLETRANSLATE(C8610,""fr"",""en"")"),"#VALUE!")</f>
        <v>#VALUE!</v>
      </c>
    </row>
    <row r="8611" ht="15.75" customHeight="1">
      <c r="A8611" s="1" t="s">
        <v>18800</v>
      </c>
      <c r="B8611" s="1" t="s">
        <v>18801</v>
      </c>
      <c r="C8611" s="1" t="s">
        <v>18802</v>
      </c>
      <c r="D8611" s="1" t="s">
        <v>10441</v>
      </c>
      <c r="E8611" s="1" t="s">
        <v>18534</v>
      </c>
      <c r="F8611" s="1" t="str">
        <f>IFERROR(__xludf.DUMMYFUNCTION("GOOGLETRANSLATE(C8611,""fr"",""en"")"),"#VALUE!")</f>
        <v>#VALUE!</v>
      </c>
    </row>
    <row r="8612" ht="15.75" customHeight="1">
      <c r="A8612" s="1" t="s">
        <v>18803</v>
      </c>
      <c r="B8612" s="1" t="s">
        <v>18804</v>
      </c>
      <c r="C8612" s="1" t="s">
        <v>18805</v>
      </c>
      <c r="D8612" s="1" t="s">
        <v>10441</v>
      </c>
      <c r="E8612" s="1" t="s">
        <v>18534</v>
      </c>
      <c r="F8612" s="1" t="str">
        <f>IFERROR(__xludf.DUMMYFUNCTION("GOOGLETRANSLATE(C8612,""fr"",""en"")"),"#VALUE!")</f>
        <v>#VALUE!</v>
      </c>
    </row>
    <row r="8613" ht="15.75" customHeight="1">
      <c r="A8613" s="1" t="s">
        <v>16039</v>
      </c>
      <c r="B8613" s="1" t="s">
        <v>18806</v>
      </c>
      <c r="C8613" s="1" t="s">
        <v>18807</v>
      </c>
      <c r="D8613" s="1" t="s">
        <v>10441</v>
      </c>
      <c r="E8613" s="1" t="s">
        <v>18534</v>
      </c>
      <c r="F8613" s="1" t="str">
        <f>IFERROR(__xludf.DUMMYFUNCTION("GOOGLETRANSLATE(C8613,""fr"",""en"")"),"#VALUE!")</f>
        <v>#VALUE!</v>
      </c>
    </row>
    <row r="8614" ht="15.75" customHeight="1">
      <c r="A8614" s="1" t="s">
        <v>4156</v>
      </c>
      <c r="B8614" s="1" t="s">
        <v>18808</v>
      </c>
      <c r="C8614" s="1" t="s">
        <v>18809</v>
      </c>
      <c r="D8614" s="1" t="s">
        <v>10441</v>
      </c>
      <c r="E8614" s="1" t="s">
        <v>18534</v>
      </c>
      <c r="F8614" s="1" t="str">
        <f>IFERROR(__xludf.DUMMYFUNCTION("GOOGLETRANSLATE(C8614,""fr"",""en"")"),"#VALUE!")</f>
        <v>#VALUE!</v>
      </c>
    </row>
    <row r="8615" ht="15.75" customHeight="1">
      <c r="A8615" s="1" t="s">
        <v>9556</v>
      </c>
      <c r="B8615" s="1" t="s">
        <v>18810</v>
      </c>
      <c r="C8615" s="1" t="s">
        <v>18811</v>
      </c>
      <c r="D8615" s="1" t="s">
        <v>10441</v>
      </c>
      <c r="E8615" s="1" t="s">
        <v>18534</v>
      </c>
      <c r="F8615" s="1" t="str">
        <f>IFERROR(__xludf.DUMMYFUNCTION("GOOGLETRANSLATE(C8615,""fr"",""en"")"),"#VALUE!")</f>
        <v>#VALUE!</v>
      </c>
    </row>
    <row r="8616" ht="15.75" customHeight="1">
      <c r="A8616" s="1" t="s">
        <v>9598</v>
      </c>
      <c r="B8616" s="1" t="s">
        <v>18812</v>
      </c>
      <c r="C8616" s="1" t="s">
        <v>18813</v>
      </c>
      <c r="D8616" s="1" t="s">
        <v>10441</v>
      </c>
      <c r="E8616" s="1" t="s">
        <v>18534</v>
      </c>
      <c r="F8616" s="1" t="str">
        <f>IFERROR(__xludf.DUMMYFUNCTION("GOOGLETRANSLATE(C8616,""fr"",""en"")"),"#VALUE!")</f>
        <v>#VALUE!</v>
      </c>
    </row>
    <row r="8617" ht="15.75" customHeight="1">
      <c r="A8617" s="1" t="s">
        <v>339</v>
      </c>
      <c r="B8617" s="1" t="s">
        <v>18814</v>
      </c>
      <c r="C8617" s="1" t="s">
        <v>18815</v>
      </c>
      <c r="D8617" s="1" t="s">
        <v>9607</v>
      </c>
      <c r="E8617" s="1" t="s">
        <v>18534</v>
      </c>
      <c r="F8617" s="1" t="str">
        <f>IFERROR(__xludf.DUMMYFUNCTION("GOOGLETRANSLATE(C8617,""fr"",""en"")"),"#VALUE!")</f>
        <v>#VALUE!</v>
      </c>
    </row>
    <row r="8618" ht="15.75" customHeight="1">
      <c r="A8618" s="1" t="s">
        <v>741</v>
      </c>
      <c r="B8618" s="1" t="s">
        <v>18816</v>
      </c>
      <c r="C8618" s="1" t="s">
        <v>18817</v>
      </c>
      <c r="D8618" s="1" t="s">
        <v>9607</v>
      </c>
      <c r="E8618" s="1" t="s">
        <v>18534</v>
      </c>
      <c r="F8618" s="1" t="str">
        <f>IFERROR(__xludf.DUMMYFUNCTION("GOOGLETRANSLATE(C8618,""fr"",""en"")"),"#VALUE!")</f>
        <v>#VALUE!</v>
      </c>
    </row>
    <row r="8619" ht="15.75" customHeight="1">
      <c r="A8619" s="1" t="s">
        <v>797</v>
      </c>
      <c r="B8619" s="1" t="s">
        <v>18818</v>
      </c>
      <c r="C8619" s="1" t="s">
        <v>18819</v>
      </c>
      <c r="D8619" s="1" t="s">
        <v>9607</v>
      </c>
      <c r="E8619" s="1" t="s">
        <v>18534</v>
      </c>
      <c r="F8619" s="1" t="str">
        <f>IFERROR(__xludf.DUMMYFUNCTION("GOOGLETRANSLATE(C8619,""fr"",""en"")"),"#VALUE!")</f>
        <v>#VALUE!</v>
      </c>
    </row>
    <row r="8620" ht="15.75" customHeight="1">
      <c r="A8620" s="1" t="s">
        <v>1125</v>
      </c>
      <c r="B8620" s="1" t="s">
        <v>18820</v>
      </c>
      <c r="C8620" s="1" t="s">
        <v>18821</v>
      </c>
      <c r="D8620" s="1" t="s">
        <v>9607</v>
      </c>
      <c r="E8620" s="1" t="s">
        <v>18534</v>
      </c>
      <c r="F8620" s="1" t="str">
        <f>IFERROR(__xludf.DUMMYFUNCTION("GOOGLETRANSLATE(C8620,""fr"",""en"")"),"With confidence we have subscribed by contribution to assistance because as auto assistance is a perfect service, we have subscribed to the home insurance also at GMF. Just nothing to do, at no level the same. To declare a disaster, freezing and robotic w"&amp;"elcome. Follow the file 16 to 23 minutes of waiting. For more banal answers than worse ??. We are afraid to discover the care. Termination to come.")</f>
        <v>With confidence we have subscribed by contribution to assistance because as auto assistance is a perfect service, we have subscribed to the home insurance also at GMF. Just nothing to do, at no level the same. To declare a disaster, freezing and robotic welcome. Follow the file 16 to 23 minutes of waiting. For more banal answers than worse ??. We are afraid to discover the care. Termination to come.</v>
      </c>
    </row>
    <row r="8621" ht="15.75" customHeight="1">
      <c r="A8621" s="1" t="s">
        <v>1136</v>
      </c>
      <c r="B8621" s="1" t="s">
        <v>18822</v>
      </c>
      <c r="C8621" s="1" t="s">
        <v>18823</v>
      </c>
      <c r="D8621" s="1" t="s">
        <v>9607</v>
      </c>
      <c r="E8621" s="1" t="s">
        <v>18534</v>
      </c>
      <c r="F8621" s="1" t="str">
        <f>IFERROR(__xludf.DUMMYFUNCTION("GOOGLETRANSLATE(C8621,""fr"",""en"")"),"#VALUE!")</f>
        <v>#VALUE!</v>
      </c>
    </row>
    <row r="8622" ht="15.75" customHeight="1">
      <c r="A8622" s="1" t="s">
        <v>1531</v>
      </c>
      <c r="B8622" s="1" t="s">
        <v>18824</v>
      </c>
      <c r="C8622" s="1" t="s">
        <v>18825</v>
      </c>
      <c r="D8622" s="1" t="s">
        <v>9607</v>
      </c>
      <c r="E8622" s="1" t="s">
        <v>18534</v>
      </c>
      <c r="F8622" s="1" t="str">
        <f>IFERROR(__xludf.DUMMYFUNCTION("GOOGLETRANSLATE(C8622,""fr"",""en"")"),"#VALUE!")</f>
        <v>#VALUE!</v>
      </c>
    </row>
    <row r="8623" ht="15.75" customHeight="1">
      <c r="A8623" s="1" t="s">
        <v>1552</v>
      </c>
      <c r="B8623" s="1" t="s">
        <v>18826</v>
      </c>
      <c r="C8623" s="1" t="s">
        <v>18827</v>
      </c>
      <c r="D8623" s="1" t="s">
        <v>9607</v>
      </c>
      <c r="E8623" s="1" t="s">
        <v>18534</v>
      </c>
      <c r="F8623" s="1" t="str">
        <f>IFERROR(__xludf.DUMMYFUNCTION("GOOGLETRANSLATE(C8623,""fr"",""en"")"),"#VALUE!")</f>
        <v>#VALUE!</v>
      </c>
    </row>
    <row r="8624" ht="15.75" customHeight="1">
      <c r="A8624" s="1" t="s">
        <v>1967</v>
      </c>
      <c r="B8624" s="1" t="s">
        <v>18828</v>
      </c>
      <c r="C8624" s="1" t="s">
        <v>18829</v>
      </c>
      <c r="D8624" s="1" t="s">
        <v>9607</v>
      </c>
      <c r="E8624" s="1" t="s">
        <v>18534</v>
      </c>
      <c r="F8624" s="1" t="str">
        <f>IFERROR(__xludf.DUMMYFUNCTION("GOOGLETRANSLATE(C8624,""fr"",""en"")"),"#VALUE!")</f>
        <v>#VALUE!</v>
      </c>
    </row>
    <row r="8625" ht="15.75" customHeight="1">
      <c r="A8625" s="1" t="s">
        <v>2203</v>
      </c>
      <c r="B8625" s="1" t="s">
        <v>18830</v>
      </c>
      <c r="C8625" s="1" t="s">
        <v>18831</v>
      </c>
      <c r="D8625" s="1" t="s">
        <v>9607</v>
      </c>
      <c r="E8625" s="1" t="s">
        <v>18534</v>
      </c>
      <c r="F8625" s="1" t="str">
        <f>IFERROR(__xludf.DUMMYFUNCTION("GOOGLETRANSLATE(C8625,""fr"",""en"")"),"#VALUE!")</f>
        <v>#VALUE!</v>
      </c>
    </row>
    <row r="8626" ht="15.75" customHeight="1">
      <c r="A8626" s="1" t="s">
        <v>2908</v>
      </c>
      <c r="B8626" s="1" t="s">
        <v>18832</v>
      </c>
      <c r="C8626" s="1" t="s">
        <v>18833</v>
      </c>
      <c r="D8626" s="1" t="s">
        <v>9607</v>
      </c>
      <c r="E8626" s="1" t="s">
        <v>18534</v>
      </c>
      <c r="F8626" s="1" t="str">
        <f>IFERROR(__xludf.DUMMYFUNCTION("GOOGLETRANSLATE(C8626,""fr"",""en"")"),"#VALUE!")</f>
        <v>#VALUE!</v>
      </c>
    </row>
    <row r="8627" ht="15.75" customHeight="1">
      <c r="A8627" s="1" t="s">
        <v>2950</v>
      </c>
      <c r="B8627" s="1" t="s">
        <v>18834</v>
      </c>
      <c r="C8627" s="1" t="s">
        <v>18835</v>
      </c>
      <c r="D8627" s="1" t="s">
        <v>9607</v>
      </c>
      <c r="E8627" s="1" t="s">
        <v>18534</v>
      </c>
      <c r="F8627" s="1" t="str">
        <f>IFERROR(__xludf.DUMMYFUNCTION("GOOGLETRANSLATE(C8627,""fr"",""en"")"),"#VALUE!")</f>
        <v>#VALUE!</v>
      </c>
    </row>
    <row r="8628" ht="15.75" customHeight="1">
      <c r="A8628" s="1" t="s">
        <v>7980</v>
      </c>
      <c r="B8628" s="1" t="s">
        <v>18836</v>
      </c>
      <c r="C8628" s="1" t="s">
        <v>18837</v>
      </c>
      <c r="D8628" s="1" t="s">
        <v>9607</v>
      </c>
      <c r="E8628" s="1" t="s">
        <v>18534</v>
      </c>
      <c r="F8628" s="1" t="str">
        <f>IFERROR(__xludf.DUMMYFUNCTION("GOOGLETRANSLATE(C8628,""fr"",""en"")"),"#VALUE!")</f>
        <v>#VALUE!</v>
      </c>
    </row>
    <row r="8629" ht="15.75" customHeight="1">
      <c r="A8629" s="1" t="s">
        <v>3060</v>
      </c>
      <c r="B8629" s="1" t="s">
        <v>18838</v>
      </c>
      <c r="C8629" s="1" t="s">
        <v>18839</v>
      </c>
      <c r="D8629" s="1" t="s">
        <v>9607</v>
      </c>
      <c r="E8629" s="1" t="s">
        <v>18534</v>
      </c>
      <c r="F8629" s="1" t="str">
        <f>IFERROR(__xludf.DUMMYFUNCTION("GOOGLETRANSLATE(C8629,""fr"",""en"")"),"#VALUE!")</f>
        <v>#VALUE!</v>
      </c>
    </row>
    <row r="8630" ht="15.75" customHeight="1">
      <c r="A8630" s="1" t="s">
        <v>8152</v>
      </c>
      <c r="B8630" s="1" t="s">
        <v>18840</v>
      </c>
      <c r="C8630" s="1" t="s">
        <v>18841</v>
      </c>
      <c r="D8630" s="1" t="s">
        <v>9607</v>
      </c>
      <c r="E8630" s="1" t="s">
        <v>18534</v>
      </c>
      <c r="F8630" s="1" t="str">
        <f>IFERROR(__xludf.DUMMYFUNCTION("GOOGLETRANSLATE(C8630,""fr"",""en"")"),"#VALUE!")</f>
        <v>#VALUE!</v>
      </c>
    </row>
    <row r="8631" ht="15.75" customHeight="1">
      <c r="A8631" s="1" t="s">
        <v>10530</v>
      </c>
      <c r="B8631" s="1" t="s">
        <v>18842</v>
      </c>
      <c r="C8631" s="1" t="s">
        <v>18843</v>
      </c>
      <c r="D8631" s="1" t="s">
        <v>9607</v>
      </c>
      <c r="E8631" s="1" t="s">
        <v>18534</v>
      </c>
      <c r="F8631" s="1" t="str">
        <f>IFERROR(__xludf.DUMMYFUNCTION("GOOGLETRANSLATE(C8631,""fr"",""en"")"),"#VALUE!")</f>
        <v>#VALUE!</v>
      </c>
    </row>
    <row r="8632" ht="15.75" customHeight="1">
      <c r="A8632" s="1" t="s">
        <v>3081</v>
      </c>
      <c r="B8632" s="1" t="s">
        <v>18844</v>
      </c>
      <c r="C8632" s="1" t="s">
        <v>18845</v>
      </c>
      <c r="D8632" s="1" t="s">
        <v>9607</v>
      </c>
      <c r="E8632" s="1" t="s">
        <v>18534</v>
      </c>
      <c r="F8632" s="1" t="str">
        <f>IFERROR(__xludf.DUMMYFUNCTION("GOOGLETRANSLATE(C8632,""fr"",""en"")"),"#VALUE!")</f>
        <v>#VALUE!</v>
      </c>
    </row>
    <row r="8633" ht="15.75" customHeight="1">
      <c r="A8633" s="1" t="s">
        <v>15218</v>
      </c>
      <c r="B8633" s="1" t="s">
        <v>18846</v>
      </c>
      <c r="C8633" s="1" t="s">
        <v>18847</v>
      </c>
      <c r="D8633" s="1" t="s">
        <v>9607</v>
      </c>
      <c r="E8633" s="1" t="s">
        <v>18534</v>
      </c>
      <c r="F8633" s="1" t="str">
        <f>IFERROR(__xludf.DUMMYFUNCTION("GOOGLETRANSLATE(C8633,""fr"",""en"")"),"It will be almost 10 months since I declared a disaster home, broken glass.
My disaster is still not set I have to relaunch each time to have news from my file
I sent a recommended to my Villefranche sur Saône agency, I am still not contacted.
It is unacc"&amp;"eptable.")</f>
        <v>It will be almost 10 months since I declared a disaster home, broken glass.
My disaster is still not set I have to relaunch each time to have news from my file
I sent a recommended to my Villefranche sur Saône agency, I am still not contacted.
It is unacceptable.</v>
      </c>
    </row>
    <row r="8634" ht="15.75" customHeight="1">
      <c r="A8634" s="1" t="s">
        <v>8189</v>
      </c>
      <c r="B8634" s="1" t="s">
        <v>18848</v>
      </c>
      <c r="C8634" s="1" t="s">
        <v>18849</v>
      </c>
      <c r="D8634" s="1" t="s">
        <v>9607</v>
      </c>
      <c r="E8634" s="1" t="s">
        <v>18534</v>
      </c>
      <c r="F8634" s="1" t="str">
        <f>IFERROR(__xludf.DUMMYFUNCTION("GOOGLETRANSLATE(C8634,""fr"",""en"")"),"#VALUE!")</f>
        <v>#VALUE!</v>
      </c>
    </row>
    <row r="8635" ht="15.75" customHeight="1">
      <c r="A8635" s="1" t="s">
        <v>3111</v>
      </c>
      <c r="B8635" s="1" t="s">
        <v>18850</v>
      </c>
      <c r="C8635" s="1" t="s">
        <v>18851</v>
      </c>
      <c r="D8635" s="1" t="s">
        <v>9607</v>
      </c>
      <c r="E8635" s="1" t="s">
        <v>18534</v>
      </c>
      <c r="F8635" s="1" t="str">
        <f>IFERROR(__xludf.DUMMYFUNCTION("GOOGLETRANSLATE(C8635,""fr"",""en"")"),"#VALUE!")</f>
        <v>#VALUE!</v>
      </c>
    </row>
    <row r="8636" ht="15.75" customHeight="1">
      <c r="A8636" s="1" t="s">
        <v>10805</v>
      </c>
      <c r="B8636" s="1" t="s">
        <v>18852</v>
      </c>
      <c r="C8636" s="1" t="s">
        <v>18853</v>
      </c>
      <c r="D8636" s="1" t="s">
        <v>9607</v>
      </c>
      <c r="E8636" s="1" t="s">
        <v>18534</v>
      </c>
      <c r="F8636" s="1" t="str">
        <f>IFERROR(__xludf.DUMMYFUNCTION("GOOGLETRANSLATE(C8636,""fr"",""en"")"),"#VALUE!")</f>
        <v>#VALUE!</v>
      </c>
    </row>
    <row r="8637" ht="15.75" customHeight="1">
      <c r="A8637" s="1" t="s">
        <v>10559</v>
      </c>
      <c r="B8637" s="1" t="s">
        <v>18854</v>
      </c>
      <c r="C8637" s="1" t="s">
        <v>18855</v>
      </c>
      <c r="D8637" s="1" t="s">
        <v>9607</v>
      </c>
      <c r="E8637" s="1" t="s">
        <v>18534</v>
      </c>
      <c r="F8637" s="1" t="str">
        <f>IFERROR(__xludf.DUMMYFUNCTION("GOOGLETRANSLATE(C8637,""fr"",""en"")"),"I have always been insured at GMF (32 years old). Today, I call them following a rear shell concern on a family mobile phone. I am told that this disaster is not taken into account because I have not subscribed to the ""BRI"" option ... it's easy to answe"&amp;"r such idiots since I have never been offered this Option, with several phones in the family, I would have subscribed to it!
In addition I asked for a quote for 2 cars a few months ago. People have contacted me by phone or emails. It seems to me that it i"&amp;"s the basis and the role of a customer service. (Not at GMF !!!)
So .... Go see elsewhere!")</f>
        <v>I have always been insured at GMF (32 years old). Today, I call them following a rear shell concern on a family mobile phone. I am told that this disaster is not taken into account because I have not subscribed to the "BRI" option ... it's easy to answer such idiots since I have never been offered this Option, with several phones in the family, I would have subscribed to it!
In addition I asked for a quote for 2 cars a few months ago. People have contacted me by phone or emails. It seems to me that it is the basis and the role of a customer service. (Not at GMF !!!)
So .... Go see elsewhere!</v>
      </c>
    </row>
    <row r="8638" ht="15.75" customHeight="1">
      <c r="A8638" s="1" t="s">
        <v>10574</v>
      </c>
      <c r="B8638" s="1" t="s">
        <v>18856</v>
      </c>
      <c r="C8638" s="1" t="s">
        <v>18857</v>
      </c>
      <c r="D8638" s="1" t="s">
        <v>9607</v>
      </c>
      <c r="E8638" s="1" t="s">
        <v>18534</v>
      </c>
      <c r="F8638" s="1" t="str">
        <f>IFERROR(__xludf.DUMMYFUNCTION("GOOGLETRANSLATE(C8638,""fr"",""en"")"),"#VALUE!")</f>
        <v>#VALUE!</v>
      </c>
    </row>
    <row r="8639" ht="15.75" customHeight="1">
      <c r="A8639" s="1" t="s">
        <v>8308</v>
      </c>
      <c r="B8639" s="1" t="s">
        <v>18858</v>
      </c>
      <c r="C8639" s="1" t="s">
        <v>18859</v>
      </c>
      <c r="D8639" s="1" t="s">
        <v>9607</v>
      </c>
      <c r="E8639" s="1" t="s">
        <v>18534</v>
      </c>
      <c r="F8639" s="1" t="str">
        <f>IFERROR(__xludf.DUMMYFUNCTION("GOOGLETRANSLATE(C8639,""fr"",""en"")"),"#VALUE!")</f>
        <v>#VALUE!</v>
      </c>
    </row>
    <row r="8640" ht="15.75" customHeight="1">
      <c r="A8640" s="1" t="s">
        <v>16886</v>
      </c>
      <c r="B8640" s="1" t="s">
        <v>18860</v>
      </c>
      <c r="C8640" s="1" t="s">
        <v>18861</v>
      </c>
      <c r="D8640" s="1" t="s">
        <v>9607</v>
      </c>
      <c r="E8640" s="1" t="s">
        <v>18534</v>
      </c>
      <c r="F8640" s="1" t="str">
        <f>IFERROR(__xludf.DUMMYFUNCTION("GOOGLETRANSLATE(C8640,""fr"",""en"")"),"#VALUE!")</f>
        <v>#VALUE!</v>
      </c>
    </row>
    <row r="8641" ht="15.75" customHeight="1">
      <c r="A8641" s="1" t="s">
        <v>3228</v>
      </c>
      <c r="B8641" s="1" t="s">
        <v>18862</v>
      </c>
      <c r="C8641" s="1" t="s">
        <v>18863</v>
      </c>
      <c r="D8641" s="1" t="s">
        <v>9607</v>
      </c>
      <c r="E8641" s="1" t="s">
        <v>18534</v>
      </c>
      <c r="F8641" s="1" t="str">
        <f>IFERROR(__xludf.DUMMYFUNCTION("GOOGLETRANSLATE(C8641,""fr"",""en"")"),"#VALUE!")</f>
        <v>#VALUE!</v>
      </c>
    </row>
    <row r="8642" ht="15.75" customHeight="1">
      <c r="A8642" s="1" t="s">
        <v>12502</v>
      </c>
      <c r="B8642" s="1" t="s">
        <v>18864</v>
      </c>
      <c r="C8642" s="1" t="s">
        <v>18865</v>
      </c>
      <c r="D8642" s="1" t="s">
        <v>9607</v>
      </c>
      <c r="E8642" s="1" t="s">
        <v>18534</v>
      </c>
      <c r="F8642" s="1" t="str">
        <f>IFERROR(__xludf.DUMMYFUNCTION("GOOGLETRANSLATE(C8642,""fr"",""en"")"),"#VALUE!")</f>
        <v>#VALUE!</v>
      </c>
    </row>
    <row r="8643" ht="15.75" customHeight="1">
      <c r="A8643" s="1" t="s">
        <v>10608</v>
      </c>
      <c r="B8643" s="1" t="s">
        <v>18866</v>
      </c>
      <c r="C8643" s="1" t="s">
        <v>18867</v>
      </c>
      <c r="D8643" s="1" t="s">
        <v>9607</v>
      </c>
      <c r="E8643" s="1" t="s">
        <v>18534</v>
      </c>
      <c r="F8643" s="1" t="str">
        <f>IFERROR(__xludf.DUMMYFUNCTION("GOOGLETRANSLATE(C8643,""fr"",""en"")"),"#VALUE!")</f>
        <v>#VALUE!</v>
      </c>
    </row>
    <row r="8644" ht="15.75" customHeight="1">
      <c r="A8644" s="1" t="s">
        <v>8350</v>
      </c>
      <c r="B8644" s="1" t="s">
        <v>18868</v>
      </c>
      <c r="C8644" s="1" t="s">
        <v>18869</v>
      </c>
      <c r="D8644" s="1" t="s">
        <v>9607</v>
      </c>
      <c r="E8644" s="1" t="s">
        <v>18534</v>
      </c>
      <c r="F8644" s="1" t="str">
        <f>IFERROR(__xludf.DUMMYFUNCTION("GOOGLETRANSLATE(C8644,""fr"",""en"")"),"#VALUE!")</f>
        <v>#VALUE!</v>
      </c>
    </row>
    <row r="8645" ht="15.75" customHeight="1">
      <c r="A8645" s="1" t="s">
        <v>10866</v>
      </c>
      <c r="B8645" s="1" t="s">
        <v>18870</v>
      </c>
      <c r="C8645" s="1" t="s">
        <v>18871</v>
      </c>
      <c r="D8645" s="1" t="s">
        <v>9607</v>
      </c>
      <c r="E8645" s="1" t="s">
        <v>18534</v>
      </c>
      <c r="F8645" s="1" t="str">
        <f>IFERROR(__xludf.DUMMYFUNCTION("GOOGLETRANSLATE(C8645,""fr"",""en"")"),"#VALUE!")</f>
        <v>#VALUE!</v>
      </c>
    </row>
    <row r="8646" ht="15.75" customHeight="1">
      <c r="A8646" s="1" t="s">
        <v>3338</v>
      </c>
      <c r="B8646" s="1" t="s">
        <v>18872</v>
      </c>
      <c r="C8646" s="1" t="s">
        <v>18873</v>
      </c>
      <c r="D8646" s="1" t="s">
        <v>9607</v>
      </c>
      <c r="E8646" s="1" t="s">
        <v>18534</v>
      </c>
      <c r="F8646" s="1" t="str">
        <f>IFERROR(__xludf.DUMMYFUNCTION("GOOGLETRANSLATE(C8646,""fr"",""en"")"),"#VALUE!")</f>
        <v>#VALUE!</v>
      </c>
    </row>
    <row r="8647" ht="15.75" customHeight="1">
      <c r="A8647" s="1" t="s">
        <v>8607</v>
      </c>
      <c r="B8647" s="1" t="s">
        <v>18874</v>
      </c>
      <c r="C8647" s="1" t="s">
        <v>18875</v>
      </c>
      <c r="D8647" s="1" t="s">
        <v>9607</v>
      </c>
      <c r="E8647" s="1" t="s">
        <v>18534</v>
      </c>
      <c r="F8647" s="1" t="str">
        <f>IFERROR(__xludf.DUMMYFUNCTION("GOOGLETRANSLATE(C8647,""fr"",""en"")"),"#VALUE!")</f>
        <v>#VALUE!</v>
      </c>
    </row>
    <row r="8648" ht="15.75" customHeight="1">
      <c r="A8648" s="1" t="s">
        <v>8659</v>
      </c>
      <c r="B8648" s="1" t="s">
        <v>18876</v>
      </c>
      <c r="C8648" s="1" t="s">
        <v>18877</v>
      </c>
      <c r="D8648" s="1" t="s">
        <v>9607</v>
      </c>
      <c r="E8648" s="1" t="s">
        <v>18534</v>
      </c>
      <c r="F8648" s="1" t="str">
        <f>IFERROR(__xludf.DUMMYFUNCTION("GOOGLETRANSLATE(C8648,""fr"",""en"")"),"#VALUE!")</f>
        <v>#VALUE!</v>
      </c>
    </row>
    <row r="8649" ht="15.75" customHeight="1">
      <c r="A8649" s="1" t="s">
        <v>8722</v>
      </c>
      <c r="B8649" s="1" t="s">
        <v>18878</v>
      </c>
      <c r="C8649" s="1" t="s">
        <v>18879</v>
      </c>
      <c r="D8649" s="1" t="s">
        <v>9607</v>
      </c>
      <c r="E8649" s="1" t="s">
        <v>18534</v>
      </c>
      <c r="F8649" s="1" t="str">
        <f>IFERROR(__xludf.DUMMYFUNCTION("GOOGLETRANSLATE(C8649,""fr"",""en"")"),"#VALUE!")</f>
        <v>#VALUE!</v>
      </c>
    </row>
    <row r="8650" ht="15.75" customHeight="1">
      <c r="A8650" s="1" t="s">
        <v>15109</v>
      </c>
      <c r="B8650" s="1" t="s">
        <v>18880</v>
      </c>
      <c r="C8650" s="1" t="s">
        <v>18881</v>
      </c>
      <c r="D8650" s="1" t="s">
        <v>9607</v>
      </c>
      <c r="E8650" s="1" t="s">
        <v>18534</v>
      </c>
      <c r="F8650" s="1" t="str">
        <f>IFERROR(__xludf.DUMMYFUNCTION("GOOGLETRANSLATE(C8650,""fr"",""en"")"),"#VALUE!")</f>
        <v>#VALUE!</v>
      </c>
    </row>
    <row r="8651" ht="15.75" customHeight="1">
      <c r="A8651" s="1" t="s">
        <v>8736</v>
      </c>
      <c r="B8651" s="1" t="s">
        <v>18882</v>
      </c>
      <c r="C8651" s="1" t="s">
        <v>18883</v>
      </c>
      <c r="D8651" s="1" t="s">
        <v>9607</v>
      </c>
      <c r="E8651" s="1" t="s">
        <v>18534</v>
      </c>
      <c r="F8651" s="1" t="str">
        <f>IFERROR(__xludf.DUMMYFUNCTION("GOOGLETRANSLATE(C8651,""fr"",""en"")"),"#VALUE!")</f>
        <v>#VALUE!</v>
      </c>
    </row>
    <row r="8652" ht="15.75" customHeight="1">
      <c r="A8652" s="1" t="s">
        <v>18884</v>
      </c>
      <c r="B8652" s="1" t="s">
        <v>18885</v>
      </c>
      <c r="C8652" s="1" t="s">
        <v>18886</v>
      </c>
      <c r="D8652" s="1" t="s">
        <v>9607</v>
      </c>
      <c r="E8652" s="1" t="s">
        <v>18534</v>
      </c>
      <c r="F8652" s="1" t="str">
        <f>IFERROR(__xludf.DUMMYFUNCTION("GOOGLETRANSLATE(C8652,""fr"",""en"")"),"#VALUE!")</f>
        <v>#VALUE!</v>
      </c>
    </row>
    <row r="8653" ht="15.75" customHeight="1">
      <c r="A8653" s="1" t="s">
        <v>18884</v>
      </c>
      <c r="B8653" s="1" t="s">
        <v>18887</v>
      </c>
      <c r="C8653" s="1" t="s">
        <v>18888</v>
      </c>
      <c r="D8653" s="1" t="s">
        <v>9607</v>
      </c>
      <c r="E8653" s="1" t="s">
        <v>18534</v>
      </c>
      <c r="F8653" s="1" t="str">
        <f>IFERROR(__xludf.DUMMYFUNCTION("GOOGLETRANSLATE(C8653,""fr"",""en"")"),"#VALUE!")</f>
        <v>#VALUE!</v>
      </c>
    </row>
    <row r="8654" ht="15.75" customHeight="1">
      <c r="A8654" s="1" t="s">
        <v>18889</v>
      </c>
      <c r="B8654" s="1" t="s">
        <v>18890</v>
      </c>
      <c r="C8654" s="1" t="s">
        <v>18891</v>
      </c>
      <c r="D8654" s="1" t="s">
        <v>9607</v>
      </c>
      <c r="E8654" s="1" t="s">
        <v>18534</v>
      </c>
      <c r="F8654" s="1" t="str">
        <f>IFERROR(__xludf.DUMMYFUNCTION("GOOGLETRANSLATE(C8654,""fr"",""en"")"),"#VALUE!")</f>
        <v>#VALUE!</v>
      </c>
    </row>
    <row r="8655" ht="15.75" customHeight="1">
      <c r="A8655" s="1" t="s">
        <v>18889</v>
      </c>
      <c r="B8655" s="1" t="s">
        <v>18892</v>
      </c>
      <c r="C8655" s="1" t="s">
        <v>18893</v>
      </c>
      <c r="D8655" s="1" t="s">
        <v>9607</v>
      </c>
      <c r="E8655" s="1" t="s">
        <v>18534</v>
      </c>
      <c r="F8655" s="1" t="str">
        <f>IFERROR(__xludf.DUMMYFUNCTION("GOOGLETRANSLATE(C8655,""fr"",""en"")"),"#VALUE!")</f>
        <v>#VALUE!</v>
      </c>
    </row>
    <row r="8656" ht="15.75" customHeight="1">
      <c r="A8656" s="1" t="s">
        <v>8800</v>
      </c>
      <c r="B8656" s="1" t="s">
        <v>18894</v>
      </c>
      <c r="C8656" s="1" t="s">
        <v>18895</v>
      </c>
      <c r="D8656" s="1" t="s">
        <v>9607</v>
      </c>
      <c r="E8656" s="1" t="s">
        <v>18534</v>
      </c>
      <c r="F8656" s="1" t="str">
        <f>IFERROR(__xludf.DUMMYFUNCTION("GOOGLETRANSLATE(C8656,""fr"",""en"")"),"#VALUE!")</f>
        <v>#VALUE!</v>
      </c>
    </row>
    <row r="8657" ht="15.75" customHeight="1">
      <c r="A8657" s="1" t="s">
        <v>10932</v>
      </c>
      <c r="B8657" s="1" t="s">
        <v>18896</v>
      </c>
      <c r="C8657" s="1" t="s">
        <v>18897</v>
      </c>
      <c r="D8657" s="1" t="s">
        <v>9607</v>
      </c>
      <c r="E8657" s="1" t="s">
        <v>18534</v>
      </c>
      <c r="F8657" s="1" t="str">
        <f>IFERROR(__xludf.DUMMYFUNCTION("GOOGLETRANSLATE(C8657,""fr"",""en"")"),"#VALUE!")</f>
        <v>#VALUE!</v>
      </c>
    </row>
    <row r="8658" ht="15.75" customHeight="1">
      <c r="A8658" s="1" t="s">
        <v>11867</v>
      </c>
      <c r="B8658" s="1" t="s">
        <v>18898</v>
      </c>
      <c r="C8658" s="1" t="s">
        <v>18899</v>
      </c>
      <c r="D8658" s="1" t="s">
        <v>9607</v>
      </c>
      <c r="E8658" s="1" t="s">
        <v>18534</v>
      </c>
      <c r="F8658" s="1" t="str">
        <f>IFERROR(__xludf.DUMMYFUNCTION("GOOGLETRANSLATE(C8658,""fr"",""en"")"),"#VALUE!")</f>
        <v>#VALUE!</v>
      </c>
    </row>
    <row r="8659" ht="15.75" customHeight="1">
      <c r="A8659" s="1" t="s">
        <v>18479</v>
      </c>
      <c r="B8659" s="1" t="s">
        <v>18900</v>
      </c>
      <c r="C8659" s="1" t="s">
        <v>18785</v>
      </c>
      <c r="D8659" s="1" t="s">
        <v>9607</v>
      </c>
      <c r="E8659" s="1" t="s">
        <v>18534</v>
      </c>
      <c r="F8659" s="1" t="str">
        <f>IFERROR(__xludf.DUMMYFUNCTION("GOOGLETRANSLATE(C8659,""fr"",""en"")"),"#VALUE!")</f>
        <v>#VALUE!</v>
      </c>
    </row>
    <row r="8660" ht="15.75" customHeight="1">
      <c r="A8660" s="1" t="s">
        <v>14046</v>
      </c>
      <c r="B8660" s="1" t="s">
        <v>18901</v>
      </c>
      <c r="C8660" s="1" t="s">
        <v>18902</v>
      </c>
      <c r="D8660" s="1" t="s">
        <v>9607</v>
      </c>
      <c r="E8660" s="1" t="s">
        <v>18534</v>
      </c>
      <c r="F8660" s="1" t="str">
        <f>IFERROR(__xludf.DUMMYFUNCTION("GOOGLETRANSLATE(C8660,""fr"",""en"")"),"#VALUE!")</f>
        <v>#VALUE!</v>
      </c>
    </row>
    <row r="8661" ht="15.75" customHeight="1">
      <c r="A8661" s="1" t="s">
        <v>3501</v>
      </c>
      <c r="B8661" s="1" t="s">
        <v>18903</v>
      </c>
      <c r="C8661" s="1" t="s">
        <v>18904</v>
      </c>
      <c r="D8661" s="1" t="s">
        <v>9607</v>
      </c>
      <c r="E8661" s="1" t="s">
        <v>18534</v>
      </c>
      <c r="F8661" s="1" t="str">
        <f>IFERROR(__xludf.DUMMYFUNCTION("GOOGLETRANSLATE(C8661,""fr"",""en"")"),"#VALUE!")</f>
        <v>#VALUE!</v>
      </c>
    </row>
    <row r="8662" ht="15.75" customHeight="1">
      <c r="A8662" s="1" t="s">
        <v>12591</v>
      </c>
      <c r="B8662" s="1" t="s">
        <v>18905</v>
      </c>
      <c r="C8662" s="1" t="s">
        <v>18906</v>
      </c>
      <c r="D8662" s="1" t="s">
        <v>9607</v>
      </c>
      <c r="E8662" s="1" t="s">
        <v>18534</v>
      </c>
      <c r="F8662" s="1" t="str">
        <f>IFERROR(__xludf.DUMMYFUNCTION("GOOGLETRANSLATE(C8662,""fr"",""en"")"),"#VALUE!")</f>
        <v>#VALUE!</v>
      </c>
    </row>
    <row r="8663" ht="15.75" customHeight="1">
      <c r="A8663" s="1" t="s">
        <v>3518</v>
      </c>
      <c r="B8663" s="1" t="s">
        <v>18907</v>
      </c>
      <c r="C8663" s="1" t="s">
        <v>18908</v>
      </c>
      <c r="D8663" s="1" t="s">
        <v>9607</v>
      </c>
      <c r="E8663" s="1" t="s">
        <v>18534</v>
      </c>
      <c r="F8663" s="1" t="str">
        <f>IFERROR(__xludf.DUMMYFUNCTION("GOOGLETRANSLATE(C8663,""fr"",""en"")"),"#VALUE!")</f>
        <v>#VALUE!</v>
      </c>
    </row>
    <row r="8664" ht="15.75" customHeight="1">
      <c r="A8664" s="1" t="s">
        <v>11141</v>
      </c>
      <c r="B8664" s="1" t="s">
        <v>18909</v>
      </c>
      <c r="C8664" s="1" t="s">
        <v>18910</v>
      </c>
      <c r="D8664" s="1" t="s">
        <v>9607</v>
      </c>
      <c r="E8664" s="1" t="s">
        <v>18534</v>
      </c>
      <c r="F8664" s="1" t="str">
        <f>IFERROR(__xludf.DUMMYFUNCTION("GOOGLETRANSLATE(C8664,""fr"",""en"")"),"#VALUE!")</f>
        <v>#VALUE!</v>
      </c>
    </row>
    <row r="8665" ht="15.75" customHeight="1">
      <c r="A8665" s="1" t="s">
        <v>11888</v>
      </c>
      <c r="B8665" s="1" t="s">
        <v>18911</v>
      </c>
      <c r="C8665" s="1" t="s">
        <v>18912</v>
      </c>
      <c r="D8665" s="1" t="s">
        <v>9607</v>
      </c>
      <c r="E8665" s="1" t="s">
        <v>18534</v>
      </c>
      <c r="F8665" s="1" t="str">
        <f>IFERROR(__xludf.DUMMYFUNCTION("GOOGLETRANSLATE(C8665,""fr"",""en"")"),"#VALUE!")</f>
        <v>#VALUE!</v>
      </c>
    </row>
    <row r="8666" ht="15.75" customHeight="1">
      <c r="A8666" s="1" t="s">
        <v>8842</v>
      </c>
      <c r="B8666" s="1" t="s">
        <v>18913</v>
      </c>
      <c r="C8666" s="1" t="s">
        <v>18914</v>
      </c>
      <c r="D8666" s="1" t="s">
        <v>9607</v>
      </c>
      <c r="E8666" s="1" t="s">
        <v>18534</v>
      </c>
      <c r="F8666" s="1" t="str">
        <f>IFERROR(__xludf.DUMMYFUNCTION("GOOGLETRANSLATE(C8666,""fr"",""en"")"),"#VALUE!")</f>
        <v>#VALUE!</v>
      </c>
    </row>
    <row r="8667" ht="15.75" customHeight="1">
      <c r="A8667" s="1" t="s">
        <v>11472</v>
      </c>
      <c r="B8667" s="1" t="s">
        <v>18915</v>
      </c>
      <c r="C8667" s="1" t="s">
        <v>18916</v>
      </c>
      <c r="D8667" s="1" t="s">
        <v>9607</v>
      </c>
      <c r="E8667" s="1" t="s">
        <v>18534</v>
      </c>
      <c r="F8667" s="1" t="str">
        <f>IFERROR(__xludf.DUMMYFUNCTION("GOOGLETRANSLATE(C8667,""fr"",""en"")"),"#VALUE!")</f>
        <v>#VALUE!</v>
      </c>
    </row>
    <row r="8668" ht="15.75" customHeight="1">
      <c r="A8668" s="1" t="s">
        <v>18917</v>
      </c>
      <c r="B8668" s="1" t="s">
        <v>18918</v>
      </c>
      <c r="C8668" s="1" t="s">
        <v>18919</v>
      </c>
      <c r="D8668" s="1" t="s">
        <v>9607</v>
      </c>
      <c r="E8668" s="1" t="s">
        <v>18534</v>
      </c>
      <c r="F8668" s="1" t="str">
        <f>IFERROR(__xludf.DUMMYFUNCTION("GOOGLETRANSLATE(C8668,""fr"",""en"")"),"#VALUE!")</f>
        <v>#VALUE!</v>
      </c>
    </row>
    <row r="8669" ht="15.75" customHeight="1">
      <c r="A8669" s="1" t="s">
        <v>12167</v>
      </c>
      <c r="B8669" s="1" t="s">
        <v>18920</v>
      </c>
      <c r="C8669" s="1" t="s">
        <v>18921</v>
      </c>
      <c r="D8669" s="1" t="s">
        <v>9607</v>
      </c>
      <c r="E8669" s="1" t="s">
        <v>18534</v>
      </c>
      <c r="F8669" s="1" t="str">
        <f>IFERROR(__xludf.DUMMYFUNCTION("GOOGLETRANSLATE(C8669,""fr"",""en"")"),"#VALUE!")</f>
        <v>#VALUE!</v>
      </c>
    </row>
    <row r="8670" ht="15.75" customHeight="1">
      <c r="A8670" s="1" t="s">
        <v>3555</v>
      </c>
      <c r="B8670" s="1" t="s">
        <v>18922</v>
      </c>
      <c r="C8670" s="1" t="s">
        <v>18923</v>
      </c>
      <c r="D8670" s="1" t="s">
        <v>9607</v>
      </c>
      <c r="E8670" s="1" t="s">
        <v>18534</v>
      </c>
      <c r="F8670" s="1" t="str">
        <f>IFERROR(__xludf.DUMMYFUNCTION("GOOGLETRANSLATE(C8670,""fr"",""en"")"),"During my subscription, I had not been told that my household appliances were insured 7 years!
I taught it to my depending on a loss from to thunderstorms!")</f>
        <v>During my subscription, I had not been told that my household appliances were insured 7 years!
I taught it to my depending on a loss from to thunderstorms!</v>
      </c>
    </row>
    <row r="8671" ht="15.75" customHeight="1">
      <c r="A8671" s="1" t="s">
        <v>18924</v>
      </c>
      <c r="B8671" s="1" t="s">
        <v>18925</v>
      </c>
      <c r="C8671" s="1" t="s">
        <v>18926</v>
      </c>
      <c r="D8671" s="1" t="s">
        <v>9607</v>
      </c>
      <c r="E8671" s="1" t="s">
        <v>18534</v>
      </c>
      <c r="F8671" s="1" t="str">
        <f>IFERROR(__xludf.DUMMYFUNCTION("GOOGLETRANSLATE(C8671,""fr"",""en"")"),"#VALUE!")</f>
        <v>#VALUE!</v>
      </c>
    </row>
    <row r="8672" ht="15.75" customHeight="1">
      <c r="A8672" s="1" t="s">
        <v>8877</v>
      </c>
      <c r="B8672" s="1" t="s">
        <v>18927</v>
      </c>
      <c r="C8672" s="1" t="s">
        <v>18928</v>
      </c>
      <c r="D8672" s="1" t="s">
        <v>9607</v>
      </c>
      <c r="E8672" s="1" t="s">
        <v>18534</v>
      </c>
      <c r="F8672" s="1" t="str">
        <f>IFERROR(__xludf.DUMMYFUNCTION("GOOGLETRANSLATE(C8672,""fr"",""en"")"),"#VALUE!")</f>
        <v>#VALUE!</v>
      </c>
    </row>
    <row r="8673" ht="15.75" customHeight="1">
      <c r="A8673" s="1" t="s">
        <v>3587</v>
      </c>
      <c r="B8673" s="1" t="s">
        <v>18929</v>
      </c>
      <c r="C8673" s="1" t="s">
        <v>18930</v>
      </c>
      <c r="D8673" s="1" t="s">
        <v>9607</v>
      </c>
      <c r="E8673" s="1" t="s">
        <v>18534</v>
      </c>
      <c r="F8673" s="1" t="str">
        <f>IFERROR(__xludf.DUMMYFUNCTION("GOOGLETRANSLATE(C8673,""fr"",""en"")"),"#VALUE!")</f>
        <v>#VALUE!</v>
      </c>
    </row>
    <row r="8674" ht="15.75" customHeight="1">
      <c r="A8674" s="1" t="s">
        <v>18931</v>
      </c>
      <c r="B8674" s="1" t="s">
        <v>18932</v>
      </c>
      <c r="C8674" s="1" t="s">
        <v>18933</v>
      </c>
      <c r="D8674" s="1" t="s">
        <v>9607</v>
      </c>
      <c r="E8674" s="1" t="s">
        <v>18534</v>
      </c>
      <c r="F8674" s="1" t="str">
        <f>IFERROR(__xludf.DUMMYFUNCTION("GOOGLETRANSLATE(C8674,""fr"",""en"")"),"#VALUE!")</f>
        <v>#VALUE!</v>
      </c>
    </row>
    <row r="8675" ht="15.75" customHeight="1">
      <c r="A8675" s="1" t="s">
        <v>15847</v>
      </c>
      <c r="B8675" s="1" t="s">
        <v>18934</v>
      </c>
      <c r="C8675" s="1" t="s">
        <v>18935</v>
      </c>
      <c r="D8675" s="1" t="s">
        <v>9607</v>
      </c>
      <c r="E8675" s="1" t="s">
        <v>18534</v>
      </c>
      <c r="F8675" s="1" t="str">
        <f>IFERROR(__xludf.DUMMYFUNCTION("GOOGLETRANSLATE(C8675,""fr"",""en"")"),"#VALUE!")</f>
        <v>#VALUE!</v>
      </c>
    </row>
    <row r="8676" ht="15.75" customHeight="1">
      <c r="A8676" s="1" t="s">
        <v>13039</v>
      </c>
      <c r="B8676" s="1" t="s">
        <v>18936</v>
      </c>
      <c r="C8676" s="1" t="s">
        <v>18937</v>
      </c>
      <c r="D8676" s="1" t="s">
        <v>9607</v>
      </c>
      <c r="E8676" s="1" t="s">
        <v>18534</v>
      </c>
      <c r="F8676" s="1" t="str">
        <f>IFERROR(__xludf.DUMMYFUNCTION("GOOGLETRANSLATE(C8676,""fr"",""en"")"),"#VALUE!")</f>
        <v>#VALUE!</v>
      </c>
    </row>
    <row r="8677" ht="15.75" customHeight="1">
      <c r="A8677" s="1" t="s">
        <v>15854</v>
      </c>
      <c r="B8677" s="1" t="s">
        <v>18938</v>
      </c>
      <c r="C8677" s="1" t="s">
        <v>18939</v>
      </c>
      <c r="D8677" s="1" t="s">
        <v>9607</v>
      </c>
      <c r="E8677" s="1" t="s">
        <v>18534</v>
      </c>
      <c r="F8677" s="1" t="str">
        <f>IFERROR(__xludf.DUMMYFUNCTION("GOOGLETRANSLATE(C8677,""fr"",""en"")"),"#VALUE!")</f>
        <v>#VALUE!</v>
      </c>
    </row>
    <row r="8678" ht="15.75" customHeight="1">
      <c r="A8678" s="1" t="s">
        <v>3607</v>
      </c>
      <c r="B8678" s="1" t="s">
        <v>18940</v>
      </c>
      <c r="C8678" s="1" t="s">
        <v>18941</v>
      </c>
      <c r="D8678" s="1" t="s">
        <v>9607</v>
      </c>
      <c r="E8678" s="1" t="s">
        <v>18534</v>
      </c>
      <c r="F8678" s="1" t="str">
        <f>IFERROR(__xludf.DUMMYFUNCTION("GOOGLETRANSLATE(C8678,""fr"",""en"")"),"#VALUE!")</f>
        <v>#VALUE!</v>
      </c>
    </row>
    <row r="8679" ht="15.75" customHeight="1">
      <c r="A8679" s="1" t="s">
        <v>18942</v>
      </c>
      <c r="B8679" s="1" t="s">
        <v>18943</v>
      </c>
      <c r="C8679" s="1" t="s">
        <v>18944</v>
      </c>
      <c r="D8679" s="1" t="s">
        <v>9607</v>
      </c>
      <c r="E8679" s="1" t="s">
        <v>18534</v>
      </c>
      <c r="F8679" s="1" t="str">
        <f>IFERROR(__xludf.DUMMYFUNCTION("GOOGLETRANSLATE(C8679,""fr"",""en"")"),"#VALUE!")</f>
        <v>#VALUE!</v>
      </c>
    </row>
    <row r="8680" ht="15.75" customHeight="1">
      <c r="A8680" s="1" t="s">
        <v>11497</v>
      </c>
      <c r="B8680" s="1" t="s">
        <v>18945</v>
      </c>
      <c r="C8680" s="1" t="s">
        <v>18946</v>
      </c>
      <c r="D8680" s="1" t="s">
        <v>9607</v>
      </c>
      <c r="E8680" s="1" t="s">
        <v>18534</v>
      </c>
      <c r="F8680" s="1" t="str">
        <f>IFERROR(__xludf.DUMMYFUNCTION("GOOGLETRANSLATE(C8680,""fr"",""en"")"),"#VALUE!")</f>
        <v>#VALUE!</v>
      </c>
    </row>
    <row r="8681" ht="15.75" customHeight="1">
      <c r="A8681" s="1" t="s">
        <v>8924</v>
      </c>
      <c r="B8681" s="1" t="s">
        <v>18947</v>
      </c>
      <c r="C8681" s="1" t="s">
        <v>18948</v>
      </c>
      <c r="D8681" s="1" t="s">
        <v>9607</v>
      </c>
      <c r="E8681" s="1" t="s">
        <v>18534</v>
      </c>
      <c r="F8681" s="1" t="str">
        <f>IFERROR(__xludf.DUMMYFUNCTION("GOOGLETRANSLATE(C8681,""fr"",""en"")"),"GMF if you find insurance that will not assure you you have made the right choice ................................. .................................................. .................................................. ....................................."&amp;"............. .....")</f>
        <v>GMF if you find insurance that will not assure you you have made the right choice ................................. .................................................. .................................................. .................................................. .....</v>
      </c>
    </row>
    <row r="8682" ht="15.75" customHeight="1">
      <c r="A8682" s="1" t="s">
        <v>3637</v>
      </c>
      <c r="B8682" s="1" t="s">
        <v>18949</v>
      </c>
      <c r="C8682" s="1" t="s">
        <v>18950</v>
      </c>
      <c r="D8682" s="1" t="s">
        <v>9607</v>
      </c>
      <c r="E8682" s="1" t="s">
        <v>18534</v>
      </c>
      <c r="F8682" s="1" t="str">
        <f>IFERROR(__xludf.DUMMYFUNCTION("GOOGLETRANSLATE(C8682,""fr"",""en"")"),"#VALUE!")</f>
        <v>#VALUE!</v>
      </c>
    </row>
    <row r="8683" ht="15.75" customHeight="1">
      <c r="A8683" s="1" t="s">
        <v>11514</v>
      </c>
      <c r="B8683" s="1" t="s">
        <v>18951</v>
      </c>
      <c r="C8683" s="1" t="s">
        <v>18952</v>
      </c>
      <c r="D8683" s="1" t="s">
        <v>9607</v>
      </c>
      <c r="E8683" s="1" t="s">
        <v>18534</v>
      </c>
      <c r="F8683" s="1" t="str">
        <f>IFERROR(__xludf.DUMMYFUNCTION("GOOGLETRANSLATE(C8683,""fr"",""en"")"),"#VALUE!")</f>
        <v>#VALUE!</v>
      </c>
    </row>
    <row r="8684" ht="15.75" customHeight="1">
      <c r="A8684" s="1" t="s">
        <v>3654</v>
      </c>
      <c r="B8684" s="1" t="s">
        <v>10232</v>
      </c>
      <c r="C8684" s="1" t="s">
        <v>18953</v>
      </c>
      <c r="D8684" s="1" t="s">
        <v>9607</v>
      </c>
      <c r="E8684" s="1" t="s">
        <v>18534</v>
      </c>
      <c r="F8684" s="1" t="str">
        <f>IFERROR(__xludf.DUMMYFUNCTION("GOOGLETRANSLATE(C8684,""fr"",""en"")"),"#VALUE!")</f>
        <v>#VALUE!</v>
      </c>
    </row>
    <row r="8685" ht="15.75" customHeight="1">
      <c r="A8685" s="1" t="s">
        <v>15938</v>
      </c>
      <c r="B8685" s="1" t="s">
        <v>18954</v>
      </c>
      <c r="C8685" s="1" t="s">
        <v>18955</v>
      </c>
      <c r="D8685" s="1" t="s">
        <v>9607</v>
      </c>
      <c r="E8685" s="1" t="s">
        <v>18534</v>
      </c>
      <c r="F8685" s="1" t="str">
        <f>IFERROR(__xludf.DUMMYFUNCTION("GOOGLETRANSLATE(C8685,""fr"",""en"")"),"#VALUE!")</f>
        <v>#VALUE!</v>
      </c>
    </row>
    <row r="8686" ht="15.75" customHeight="1">
      <c r="A8686" s="1" t="s">
        <v>11536</v>
      </c>
      <c r="B8686" s="1" t="s">
        <v>18956</v>
      </c>
      <c r="C8686" s="1" t="s">
        <v>18957</v>
      </c>
      <c r="D8686" s="1" t="s">
        <v>9607</v>
      </c>
      <c r="E8686" s="1" t="s">
        <v>18534</v>
      </c>
      <c r="F8686" s="1" t="str">
        <f>IFERROR(__xludf.DUMMYFUNCTION("GOOGLETRANSLATE(C8686,""fr"",""en"")"),"A care that lasts more than two years, without any follow -up or intervention, the interlocutor is bad liver and the GMF prestaires of pure incompetence.
I have been a customer at GMF for more than 3 years and with a single disaster/incident to my credit "&amp;"and it is a burglary in a chic area of ​​the Ile de France.")</f>
        <v>A care that lasts more than two years, without any follow -up or intervention, the interlocutor is bad liver and the GMF prestaires of pure incompetence.
I have been a customer at GMF for more than 3 years and with a single disaster/incident to my credit and it is a burglary in a chic area of ​​the Ile de France.</v>
      </c>
    </row>
    <row r="8687" ht="15.75" customHeight="1">
      <c r="A8687" s="1" t="s">
        <v>11539</v>
      </c>
      <c r="B8687" s="1" t="s">
        <v>18958</v>
      </c>
      <c r="C8687" s="1" t="s">
        <v>18959</v>
      </c>
      <c r="D8687" s="1" t="s">
        <v>9607</v>
      </c>
      <c r="E8687" s="1" t="s">
        <v>18534</v>
      </c>
      <c r="F8687" s="1" t="str">
        <f>IFERROR(__xludf.DUMMYFUNCTION("GOOGLETRANSLATE(C8687,""fr"",""en"")"),"#VALUE!")</f>
        <v>#VALUE!</v>
      </c>
    </row>
    <row r="8688" ht="15.75" customHeight="1">
      <c r="A8688" s="1" t="s">
        <v>15165</v>
      </c>
      <c r="B8688" s="1" t="s">
        <v>18960</v>
      </c>
      <c r="C8688" s="1" t="s">
        <v>18961</v>
      </c>
      <c r="D8688" s="1" t="s">
        <v>9607</v>
      </c>
      <c r="E8688" s="1" t="s">
        <v>18534</v>
      </c>
      <c r="F8688" s="1" t="str">
        <f>IFERROR(__xludf.DUMMYFUNCTION("GOOGLETRANSLATE(C8688,""fr"",""en"")"),"#VALUE!")</f>
        <v>#VALUE!</v>
      </c>
    </row>
    <row r="8689" ht="15.75" customHeight="1">
      <c r="A8689" s="1" t="s">
        <v>9034</v>
      </c>
      <c r="B8689" s="1" t="s">
        <v>18962</v>
      </c>
      <c r="C8689" s="1" t="s">
        <v>18963</v>
      </c>
      <c r="D8689" s="1" t="s">
        <v>9607</v>
      </c>
      <c r="E8689" s="1" t="s">
        <v>18534</v>
      </c>
      <c r="F8689" s="1" t="str">
        <f>IFERROR(__xludf.DUMMYFUNCTION("GOOGLETRANSLATE(C8689,""fr"",""en"")"),"#VALUE!")</f>
        <v>#VALUE!</v>
      </c>
    </row>
    <row r="8690" ht="15.75" customHeight="1">
      <c r="A8690" s="1" t="s">
        <v>9065</v>
      </c>
      <c r="B8690" s="1" t="s">
        <v>18964</v>
      </c>
      <c r="C8690" s="1" t="s">
        <v>18965</v>
      </c>
      <c r="D8690" s="1" t="s">
        <v>9607</v>
      </c>
      <c r="E8690" s="1" t="s">
        <v>18534</v>
      </c>
      <c r="F8690" s="1" t="str">
        <f>IFERROR(__xludf.DUMMYFUNCTION("GOOGLETRANSLATE(C8690,""fr"",""en"")"),"#VALUE!")</f>
        <v>#VALUE!</v>
      </c>
    </row>
    <row r="8691" ht="15.75" customHeight="1">
      <c r="A8691" s="1" t="s">
        <v>18966</v>
      </c>
      <c r="B8691" s="1" t="s">
        <v>18967</v>
      </c>
      <c r="C8691" s="1" t="s">
        <v>18968</v>
      </c>
      <c r="D8691" s="1" t="s">
        <v>9607</v>
      </c>
      <c r="E8691" s="1" t="s">
        <v>18534</v>
      </c>
      <c r="F8691" s="1" t="str">
        <f>IFERROR(__xludf.DUMMYFUNCTION("GOOGLETRANSLATE(C8691,""fr"",""en"")"),"#VALUE!")</f>
        <v>#VALUE!</v>
      </c>
    </row>
    <row r="8692" ht="15.75" customHeight="1">
      <c r="A8692" s="1" t="s">
        <v>9100</v>
      </c>
      <c r="B8692" s="1" t="s">
        <v>18969</v>
      </c>
      <c r="C8692" s="1" t="s">
        <v>18970</v>
      </c>
      <c r="D8692" s="1" t="s">
        <v>9607</v>
      </c>
      <c r="E8692" s="1" t="s">
        <v>18534</v>
      </c>
      <c r="F8692" s="1" t="str">
        <f>IFERROR(__xludf.DUMMYFUNCTION("GOOGLETRANSLATE(C8692,""fr"",""en"")"),"#VALUE!")</f>
        <v>#VALUE!</v>
      </c>
    </row>
    <row r="8693" ht="15.75" customHeight="1">
      <c r="A8693" s="1" t="s">
        <v>9127</v>
      </c>
      <c r="B8693" s="1" t="s">
        <v>18971</v>
      </c>
      <c r="C8693" s="1" t="s">
        <v>18972</v>
      </c>
      <c r="D8693" s="1" t="s">
        <v>9607</v>
      </c>
      <c r="E8693" s="1" t="s">
        <v>18534</v>
      </c>
      <c r="F8693" s="1" t="str">
        <f>IFERROR(__xludf.DUMMYFUNCTION("GOOGLETRANSLATE(C8693,""fr"",""en"")"),"#VALUE!")</f>
        <v>#VALUE!</v>
      </c>
    </row>
    <row r="8694" ht="15.75" customHeight="1">
      <c r="A8694" s="1" t="s">
        <v>3883</v>
      </c>
      <c r="B8694" s="1" t="s">
        <v>18973</v>
      </c>
      <c r="C8694" s="1" t="s">
        <v>18974</v>
      </c>
      <c r="D8694" s="1" t="s">
        <v>9607</v>
      </c>
      <c r="E8694" s="1" t="s">
        <v>18534</v>
      </c>
      <c r="F8694" s="1" t="str">
        <f>IFERROR(__xludf.DUMMYFUNCTION("GOOGLETRANSLATE(C8694,""fr"",""en"")"),"#VALUE!")</f>
        <v>#VALUE!</v>
      </c>
    </row>
    <row r="8695" ht="15.75" customHeight="1">
      <c r="A8695" s="1" t="s">
        <v>18275</v>
      </c>
      <c r="B8695" s="1" t="s">
        <v>18975</v>
      </c>
      <c r="C8695" s="1" t="s">
        <v>18976</v>
      </c>
      <c r="D8695" s="1" t="s">
        <v>9607</v>
      </c>
      <c r="E8695" s="1" t="s">
        <v>18534</v>
      </c>
      <c r="F8695" s="1" t="str">
        <f>IFERROR(__xludf.DUMMYFUNCTION("GOOGLETRANSLATE(C8695,""fr"",""en"")"),"#VALUE!")</f>
        <v>#VALUE!</v>
      </c>
    </row>
    <row r="8696" ht="15.75" customHeight="1">
      <c r="A8696" s="1" t="s">
        <v>3933</v>
      </c>
      <c r="B8696" s="1" t="s">
        <v>18977</v>
      </c>
      <c r="C8696" s="1" t="s">
        <v>18978</v>
      </c>
      <c r="D8696" s="1" t="s">
        <v>9607</v>
      </c>
      <c r="E8696" s="1" t="s">
        <v>18534</v>
      </c>
      <c r="F8696" s="1" t="str">
        <f>IFERROR(__xludf.DUMMYFUNCTION("GOOGLETRANSLATE(C8696,""fr"",""en"")"),"#VALUE!")</f>
        <v>#VALUE!</v>
      </c>
    </row>
    <row r="8697" ht="15.75" customHeight="1">
      <c r="A8697" s="1" t="s">
        <v>18979</v>
      </c>
      <c r="B8697" s="1" t="s">
        <v>18980</v>
      </c>
      <c r="C8697" s="1" t="s">
        <v>18981</v>
      </c>
      <c r="D8697" s="1" t="s">
        <v>9607</v>
      </c>
      <c r="E8697" s="1" t="s">
        <v>18534</v>
      </c>
      <c r="F8697" s="1" t="str">
        <f>IFERROR(__xludf.DUMMYFUNCTION("GOOGLETRANSLATE(C8697,""fr"",""en"")"),"#VALUE!")</f>
        <v>#VALUE!</v>
      </c>
    </row>
    <row r="8698" ht="15.75" customHeight="1">
      <c r="A8698" s="1" t="s">
        <v>11649</v>
      </c>
      <c r="B8698" s="1" t="s">
        <v>18982</v>
      </c>
      <c r="C8698" s="1" t="s">
        <v>18983</v>
      </c>
      <c r="D8698" s="1" t="s">
        <v>9607</v>
      </c>
      <c r="E8698" s="1" t="s">
        <v>18534</v>
      </c>
      <c r="F8698" s="1" t="str">
        <f>IFERROR(__xludf.DUMMYFUNCTION("GOOGLETRANSLATE(C8698,""fr"",""en"")"),"#VALUE!")</f>
        <v>#VALUE!</v>
      </c>
    </row>
    <row r="8699" ht="15.75" customHeight="1">
      <c r="A8699" s="1" t="s">
        <v>11254</v>
      </c>
      <c r="B8699" s="1" t="s">
        <v>18984</v>
      </c>
      <c r="C8699" s="1" t="s">
        <v>18985</v>
      </c>
      <c r="D8699" s="1" t="s">
        <v>9607</v>
      </c>
      <c r="E8699" s="1" t="s">
        <v>18534</v>
      </c>
      <c r="F8699" s="1" t="str">
        <f>IFERROR(__xludf.DUMMYFUNCTION("GOOGLETRANSLATE(C8699,""fr"",""en"")"),"#VALUE!")</f>
        <v>#VALUE!</v>
      </c>
    </row>
    <row r="8700" ht="15.75" customHeight="1">
      <c r="A8700" s="1" t="s">
        <v>9268</v>
      </c>
      <c r="B8700" s="1" t="s">
        <v>18986</v>
      </c>
      <c r="C8700" s="1" t="s">
        <v>18987</v>
      </c>
      <c r="D8700" s="1" t="s">
        <v>9607</v>
      </c>
      <c r="E8700" s="1" t="s">
        <v>18534</v>
      </c>
      <c r="F8700" s="1" t="str">
        <f>IFERROR(__xludf.DUMMYFUNCTION("GOOGLETRANSLATE(C8700,""fr"",""en"")"),"#VALUE!")</f>
        <v>#VALUE!</v>
      </c>
    </row>
    <row r="8701" ht="15.75" customHeight="1">
      <c r="A8701" s="1" t="s">
        <v>10393</v>
      </c>
      <c r="B8701" s="1" t="s">
        <v>18988</v>
      </c>
      <c r="C8701" s="1" t="s">
        <v>18989</v>
      </c>
      <c r="D8701" s="1" t="s">
        <v>9607</v>
      </c>
      <c r="E8701" s="1" t="s">
        <v>18534</v>
      </c>
      <c r="F8701" s="1" t="str">
        <f>IFERROR(__xludf.DUMMYFUNCTION("GOOGLETRANSLATE(C8701,""fr"",""en"")"),"#VALUE!")</f>
        <v>#VALUE!</v>
      </c>
    </row>
    <row r="8702" ht="15.75" customHeight="1">
      <c r="A8702" s="1" t="s">
        <v>12025</v>
      </c>
      <c r="B8702" s="1" t="s">
        <v>18990</v>
      </c>
      <c r="C8702" s="1" t="s">
        <v>18991</v>
      </c>
      <c r="D8702" s="1" t="s">
        <v>9607</v>
      </c>
      <c r="E8702" s="1" t="s">
        <v>18534</v>
      </c>
      <c r="F8702" s="1" t="str">
        <f>IFERROR(__xludf.DUMMYFUNCTION("GOOGLETRANSLATE(C8702,""fr"",""en"")"),"#VALUE!")</f>
        <v>#VALUE!</v>
      </c>
    </row>
    <row r="8703" ht="15.75" customHeight="1">
      <c r="A8703" s="1" t="s">
        <v>4108</v>
      </c>
      <c r="B8703" s="1" t="s">
        <v>18992</v>
      </c>
      <c r="C8703" s="1" t="s">
        <v>18993</v>
      </c>
      <c r="D8703" s="1" t="s">
        <v>9607</v>
      </c>
      <c r="E8703" s="1" t="s">
        <v>18534</v>
      </c>
      <c r="F8703" s="1" t="str">
        <f>IFERROR(__xludf.DUMMYFUNCTION("GOOGLETRANSLATE(C8703,""fr"",""en"")"),"#VALUE!")</f>
        <v>#VALUE!</v>
      </c>
    </row>
    <row r="8704" ht="15.75" customHeight="1">
      <c r="A8704" s="1" t="s">
        <v>12824</v>
      </c>
      <c r="B8704" s="1" t="s">
        <v>18994</v>
      </c>
      <c r="C8704" s="1" t="s">
        <v>18995</v>
      </c>
      <c r="D8704" s="1" t="s">
        <v>9607</v>
      </c>
      <c r="E8704" s="1" t="s">
        <v>18534</v>
      </c>
      <c r="F8704" s="1" t="str">
        <f>IFERROR(__xludf.DUMMYFUNCTION("GOOGLETRANSLATE(C8704,""fr"",""en"")"),"#VALUE!")</f>
        <v>#VALUE!</v>
      </c>
    </row>
    <row r="8705" ht="15.75" customHeight="1">
      <c r="A8705" s="1" t="s">
        <v>12378</v>
      </c>
      <c r="B8705" s="1" t="s">
        <v>18996</v>
      </c>
      <c r="C8705" s="1" t="s">
        <v>18997</v>
      </c>
      <c r="D8705" s="1" t="s">
        <v>9607</v>
      </c>
      <c r="E8705" s="1" t="s">
        <v>18534</v>
      </c>
      <c r="F8705" s="1" t="str">
        <f>IFERROR(__xludf.DUMMYFUNCTION("GOOGLETRANSLATE(C8705,""fr"",""en"")"),"#VALUE!")</f>
        <v>#VALUE!</v>
      </c>
    </row>
    <row r="8706" ht="15.75" customHeight="1">
      <c r="A8706" s="1" t="s">
        <v>9562</v>
      </c>
      <c r="B8706" s="1" t="s">
        <v>18998</v>
      </c>
      <c r="C8706" s="1" t="s">
        <v>18999</v>
      </c>
      <c r="D8706" s="1" t="s">
        <v>9607</v>
      </c>
      <c r="E8706" s="1" t="s">
        <v>18534</v>
      </c>
      <c r="F8706" s="1" t="str">
        <f>IFERROR(__xludf.DUMMYFUNCTION("GOOGLETRANSLATE(C8706,""fr"",""en"")"),"#VALUE!")</f>
        <v>#VALUE!</v>
      </c>
    </row>
    <row r="8707" ht="15.75" customHeight="1">
      <c r="A8707" s="1" t="s">
        <v>9565</v>
      </c>
      <c r="B8707" s="1" t="s">
        <v>19000</v>
      </c>
      <c r="C8707" s="1" t="s">
        <v>19001</v>
      </c>
      <c r="D8707" s="1" t="s">
        <v>9607</v>
      </c>
      <c r="E8707" s="1" t="s">
        <v>18534</v>
      </c>
      <c r="F8707" s="1" t="str">
        <f>IFERROR(__xludf.DUMMYFUNCTION("GOOGLETRANSLATE(C8707,""fr"",""en"")"),"#VALUE!")</f>
        <v>#VALUE!</v>
      </c>
    </row>
    <row r="8708" ht="15.75" customHeight="1">
      <c r="A8708" s="1" t="s">
        <v>19002</v>
      </c>
      <c r="B8708" s="1" t="s">
        <v>19003</v>
      </c>
      <c r="C8708" s="1" t="s">
        <v>19004</v>
      </c>
      <c r="D8708" s="1" t="s">
        <v>10751</v>
      </c>
      <c r="E8708" s="1" t="s">
        <v>18534</v>
      </c>
      <c r="F8708" s="1" t="str">
        <f>IFERROR(__xludf.DUMMYFUNCTION("GOOGLETRANSLATE(C8708,""fr"",""en"")"),"#VALUE!")</f>
        <v>#VALUE!</v>
      </c>
    </row>
    <row r="8709" ht="15.75" customHeight="1">
      <c r="A8709" s="1" t="s">
        <v>206</v>
      </c>
      <c r="B8709" s="1" t="s">
        <v>19005</v>
      </c>
      <c r="C8709" s="1" t="s">
        <v>19006</v>
      </c>
      <c r="D8709" s="1" t="s">
        <v>10751</v>
      </c>
      <c r="E8709" s="1" t="s">
        <v>18534</v>
      </c>
      <c r="F8709" s="1" t="str">
        <f>IFERROR(__xludf.DUMMYFUNCTION("GOOGLETRANSLATE(C8709,""fr"",""en"")"),"#VALUE!")</f>
        <v>#VALUE!</v>
      </c>
    </row>
    <row r="8710" ht="15.75" customHeight="1">
      <c r="A8710" s="1" t="s">
        <v>386</v>
      </c>
      <c r="B8710" s="1" t="s">
        <v>19007</v>
      </c>
      <c r="C8710" s="1" t="s">
        <v>19008</v>
      </c>
      <c r="D8710" s="1" t="s">
        <v>10751</v>
      </c>
      <c r="E8710" s="1" t="s">
        <v>18534</v>
      </c>
      <c r="F8710" s="1" t="str">
        <f>IFERROR(__xludf.DUMMYFUNCTION("GOOGLETRANSLATE(C8710,""fr"",""en"")"),"#VALUE!")</f>
        <v>#VALUE!</v>
      </c>
    </row>
    <row r="8711" ht="15.75" customHeight="1">
      <c r="A8711" s="1" t="s">
        <v>19009</v>
      </c>
      <c r="B8711" s="1" t="s">
        <v>19010</v>
      </c>
      <c r="C8711" s="1" t="s">
        <v>19011</v>
      </c>
      <c r="D8711" s="1" t="s">
        <v>10751</v>
      </c>
      <c r="E8711" s="1" t="s">
        <v>18534</v>
      </c>
      <c r="F8711" s="1" t="str">
        <f>IFERROR(__xludf.DUMMYFUNCTION("GOOGLETRANSLATE(C8711,""fr"",""en"")"),"#VALUE!")</f>
        <v>#VALUE!</v>
      </c>
    </row>
    <row r="8712" ht="15.75" customHeight="1">
      <c r="A8712" s="1" t="s">
        <v>19012</v>
      </c>
      <c r="B8712" s="1" t="s">
        <v>19013</v>
      </c>
      <c r="C8712" s="1" t="s">
        <v>19014</v>
      </c>
      <c r="D8712" s="1" t="s">
        <v>10751</v>
      </c>
      <c r="E8712" s="1" t="s">
        <v>18534</v>
      </c>
      <c r="F8712" s="1" t="str">
        <f>IFERROR(__xludf.DUMMYFUNCTION("GOOGLETRANSLATE(C8712,""fr"",""en"")"),"#VALUE!")</f>
        <v>#VALUE!</v>
      </c>
    </row>
    <row r="8713" ht="15.75" customHeight="1">
      <c r="A8713" s="1" t="s">
        <v>818</v>
      </c>
      <c r="B8713" s="1" t="s">
        <v>19015</v>
      </c>
      <c r="C8713" s="1" t="s">
        <v>19016</v>
      </c>
      <c r="D8713" s="1" t="s">
        <v>10751</v>
      </c>
      <c r="E8713" s="1" t="s">
        <v>18534</v>
      </c>
      <c r="F8713" s="1" t="str">
        <f>IFERROR(__xludf.DUMMYFUNCTION("GOOGLETRANSLATE(C8713,""fr"",""en"")"),"#VALUE!")</f>
        <v>#VALUE!</v>
      </c>
    </row>
    <row r="8714" ht="15.75" customHeight="1">
      <c r="A8714" s="1" t="s">
        <v>1136</v>
      </c>
      <c r="B8714" s="1" t="s">
        <v>19017</v>
      </c>
      <c r="C8714" s="1" t="s">
        <v>19018</v>
      </c>
      <c r="D8714" s="1" t="s">
        <v>10751</v>
      </c>
      <c r="E8714" s="1" t="s">
        <v>18534</v>
      </c>
      <c r="F8714" s="1" t="str">
        <f>IFERROR(__xludf.DUMMYFUNCTION("GOOGLETRANSLATE(C8714,""fr"",""en"")"),"#VALUE!")</f>
        <v>#VALUE!</v>
      </c>
    </row>
    <row r="8715" ht="15.75" customHeight="1">
      <c r="A8715" s="1" t="s">
        <v>1351</v>
      </c>
      <c r="B8715" s="1" t="s">
        <v>19019</v>
      </c>
      <c r="C8715" s="1" t="s">
        <v>19020</v>
      </c>
      <c r="D8715" s="1" t="s">
        <v>10751</v>
      </c>
      <c r="E8715" s="1" t="s">
        <v>18534</v>
      </c>
      <c r="F8715" s="1" t="str">
        <f>IFERROR(__xludf.DUMMYFUNCTION("GOOGLETRANSLATE(C8715,""fr"",""en"")"),"#VALUE!")</f>
        <v>#VALUE!</v>
      </c>
    </row>
    <row r="8716" ht="15.75" customHeight="1">
      <c r="A8716" s="1" t="s">
        <v>1386</v>
      </c>
      <c r="B8716" s="1" t="s">
        <v>19021</v>
      </c>
      <c r="C8716" s="1" t="s">
        <v>19022</v>
      </c>
      <c r="D8716" s="1" t="s">
        <v>10751</v>
      </c>
      <c r="E8716" s="1" t="s">
        <v>18534</v>
      </c>
      <c r="F8716" s="1" t="str">
        <f>IFERROR(__xludf.DUMMYFUNCTION("GOOGLETRANSLATE(C8716,""fr"",""en"")"),"#VALUE!")</f>
        <v>#VALUE!</v>
      </c>
    </row>
    <row r="8717" ht="15.75" customHeight="1">
      <c r="A8717" s="1" t="s">
        <v>1694</v>
      </c>
      <c r="B8717" s="1" t="s">
        <v>19023</v>
      </c>
      <c r="C8717" s="1" t="s">
        <v>19024</v>
      </c>
      <c r="D8717" s="1" t="s">
        <v>10751</v>
      </c>
      <c r="E8717" s="1" t="s">
        <v>18534</v>
      </c>
      <c r="F8717" s="1" t="str">
        <f>IFERROR(__xludf.DUMMYFUNCTION("GOOGLETRANSLATE(C8717,""fr"",""en"")"),"#VALUE!")</f>
        <v>#VALUE!</v>
      </c>
    </row>
    <row r="8718" ht="15.75" customHeight="1">
      <c r="A8718" s="1" t="s">
        <v>2162</v>
      </c>
      <c r="B8718" s="1" t="s">
        <v>19025</v>
      </c>
      <c r="C8718" s="1" t="s">
        <v>19026</v>
      </c>
      <c r="D8718" s="1" t="s">
        <v>10751</v>
      </c>
      <c r="E8718" s="1" t="s">
        <v>18534</v>
      </c>
      <c r="F8718" s="1" t="str">
        <f>IFERROR(__xludf.DUMMYFUNCTION("GOOGLETRANSLATE(C8718,""fr"",""en"")"),"#VALUE!")</f>
        <v>#VALUE!</v>
      </c>
    </row>
    <row r="8719" ht="15.75" customHeight="1">
      <c r="A8719" s="1" t="s">
        <v>2308</v>
      </c>
      <c r="B8719" s="1" t="s">
        <v>19027</v>
      </c>
      <c r="C8719" s="1" t="s">
        <v>19028</v>
      </c>
      <c r="D8719" s="1" t="s">
        <v>10751</v>
      </c>
      <c r="E8719" s="1" t="s">
        <v>18534</v>
      </c>
      <c r="F8719" s="1" t="str">
        <f>IFERROR(__xludf.DUMMYFUNCTION("GOOGLETRANSLATE(C8719,""fr"",""en"")"),"#VALUE!")</f>
        <v>#VALUE!</v>
      </c>
    </row>
    <row r="8720" ht="15.75" customHeight="1">
      <c r="A8720" s="1" t="s">
        <v>2763</v>
      </c>
      <c r="B8720" s="1" t="s">
        <v>19029</v>
      </c>
      <c r="C8720" s="1" t="s">
        <v>19030</v>
      </c>
      <c r="D8720" s="1" t="s">
        <v>10751</v>
      </c>
      <c r="E8720" s="1" t="s">
        <v>18534</v>
      </c>
      <c r="F8720" s="1" t="str">
        <f>IFERROR(__xludf.DUMMYFUNCTION("GOOGLETRANSLATE(C8720,""fr"",""en"")"),"#VALUE!")</f>
        <v>#VALUE!</v>
      </c>
    </row>
    <row r="8721" ht="15.75" customHeight="1">
      <c r="A8721" s="1" t="s">
        <v>2895</v>
      </c>
      <c r="B8721" s="1" t="s">
        <v>19031</v>
      </c>
      <c r="C8721" s="1" t="s">
        <v>19032</v>
      </c>
      <c r="D8721" s="1" t="s">
        <v>10751</v>
      </c>
      <c r="E8721" s="1" t="s">
        <v>18534</v>
      </c>
      <c r="F8721" s="1" t="str">
        <f>IFERROR(__xludf.DUMMYFUNCTION("GOOGLETRANSLATE(C8721,""fr"",""en"")"),"#VALUE!")</f>
        <v>#VALUE!</v>
      </c>
    </row>
    <row r="8722" ht="15.75" customHeight="1">
      <c r="A8722" s="1" t="s">
        <v>2935</v>
      </c>
      <c r="B8722" s="1" t="s">
        <v>19033</v>
      </c>
      <c r="C8722" s="1" t="s">
        <v>19034</v>
      </c>
      <c r="D8722" s="1" t="s">
        <v>10751</v>
      </c>
      <c r="E8722" s="1" t="s">
        <v>18534</v>
      </c>
      <c r="F8722" s="1" t="str">
        <f>IFERROR(__xludf.DUMMYFUNCTION("GOOGLETRANSLATE(C8722,""fr"",""en"")"),"#VALUE!")</f>
        <v>#VALUE!</v>
      </c>
    </row>
    <row r="8723" ht="15.75" customHeight="1">
      <c r="A8723" s="1" t="s">
        <v>7806</v>
      </c>
      <c r="B8723" s="1" t="s">
        <v>10784</v>
      </c>
      <c r="C8723" s="1" t="s">
        <v>19035</v>
      </c>
      <c r="D8723" s="1" t="s">
        <v>10751</v>
      </c>
      <c r="E8723" s="1" t="s">
        <v>18534</v>
      </c>
      <c r="F8723" s="1" t="str">
        <f>IFERROR(__xludf.DUMMYFUNCTION("GOOGLETRANSLATE(C8723,""fr"",""en"")"),"#VALUE!")</f>
        <v>#VALUE!</v>
      </c>
    </row>
    <row r="8724" ht="15.75" customHeight="1">
      <c r="A8724" s="1" t="s">
        <v>3046</v>
      </c>
      <c r="B8724" s="1" t="s">
        <v>19036</v>
      </c>
      <c r="C8724" s="1" t="s">
        <v>19037</v>
      </c>
      <c r="D8724" s="1" t="s">
        <v>10751</v>
      </c>
      <c r="E8724" s="1" t="s">
        <v>18534</v>
      </c>
      <c r="F8724" s="1" t="str">
        <f>IFERROR(__xludf.DUMMYFUNCTION("GOOGLETRANSLATE(C8724,""fr"",""en"")"),"#VALUE!")</f>
        <v>#VALUE!</v>
      </c>
    </row>
    <row r="8725" ht="15.75" customHeight="1">
      <c r="A8725" s="1" t="s">
        <v>3076</v>
      </c>
      <c r="B8725" s="1" t="s">
        <v>19038</v>
      </c>
      <c r="C8725" s="1" t="s">
        <v>19039</v>
      </c>
      <c r="D8725" s="1" t="s">
        <v>10751</v>
      </c>
      <c r="E8725" s="1" t="s">
        <v>18534</v>
      </c>
      <c r="F8725" s="1" t="str">
        <f>IFERROR(__xludf.DUMMYFUNCTION("GOOGLETRANSLATE(C8725,""fr"",""en"")"),"#VALUE!")</f>
        <v>#VALUE!</v>
      </c>
    </row>
    <row r="8726" ht="15.75" customHeight="1">
      <c r="A8726" s="1" t="s">
        <v>8189</v>
      </c>
      <c r="B8726" s="1" t="s">
        <v>19040</v>
      </c>
      <c r="C8726" s="1" t="s">
        <v>19041</v>
      </c>
      <c r="D8726" s="1" t="s">
        <v>10751</v>
      </c>
      <c r="E8726" s="1" t="s">
        <v>18534</v>
      </c>
      <c r="F8726" s="1" t="str">
        <f>IFERROR(__xludf.DUMMYFUNCTION("GOOGLETRANSLATE(C8726,""fr"",""en"")"),"#VALUE!")</f>
        <v>#VALUE!</v>
      </c>
    </row>
    <row r="8727" ht="15.75" customHeight="1">
      <c r="A8727" s="1" t="s">
        <v>10553</v>
      </c>
      <c r="B8727" s="1" t="s">
        <v>19042</v>
      </c>
      <c r="C8727" s="1" t="s">
        <v>19043</v>
      </c>
      <c r="D8727" s="1" t="s">
        <v>10751</v>
      </c>
      <c r="E8727" s="1" t="s">
        <v>18534</v>
      </c>
      <c r="F8727" s="1" t="str">
        <f>IFERROR(__xludf.DUMMYFUNCTION("GOOGLETRANSLATE(C8727,""fr"",""en"")"),"#VALUE!")</f>
        <v>#VALUE!</v>
      </c>
    </row>
    <row r="8728" ht="15.75" customHeight="1">
      <c r="A8728" s="1" t="s">
        <v>8216</v>
      </c>
      <c r="B8728" s="1" t="s">
        <v>19044</v>
      </c>
      <c r="C8728" s="1" t="s">
        <v>19045</v>
      </c>
      <c r="D8728" s="1" t="s">
        <v>10751</v>
      </c>
      <c r="E8728" s="1" t="s">
        <v>18534</v>
      </c>
      <c r="F8728" s="1" t="str">
        <f>IFERROR(__xludf.DUMMYFUNCTION("GOOGLETRANSLATE(C8728,""fr"",""en"")"),"#VALUE!")</f>
        <v>#VALUE!</v>
      </c>
    </row>
    <row r="8729" ht="15.75" customHeight="1">
      <c r="A8729" s="1" t="s">
        <v>3167</v>
      </c>
      <c r="B8729" s="1" t="s">
        <v>19046</v>
      </c>
      <c r="C8729" s="1" t="s">
        <v>19047</v>
      </c>
      <c r="D8729" s="1" t="s">
        <v>10751</v>
      </c>
      <c r="E8729" s="1" t="s">
        <v>18534</v>
      </c>
      <c r="F8729" s="1" t="str">
        <f>IFERROR(__xludf.DUMMYFUNCTION("GOOGLETRANSLATE(C8729,""fr"",""en"")"),"#VALUE!")</f>
        <v>#VALUE!</v>
      </c>
    </row>
    <row r="8730" ht="15.75" customHeight="1">
      <c r="A8730" s="1" t="s">
        <v>8262</v>
      </c>
      <c r="B8730" s="1" t="s">
        <v>19048</v>
      </c>
      <c r="C8730" s="1" t="s">
        <v>19049</v>
      </c>
      <c r="D8730" s="1" t="s">
        <v>10751</v>
      </c>
      <c r="E8730" s="1" t="s">
        <v>18534</v>
      </c>
      <c r="F8730" s="1" t="str">
        <f>IFERROR(__xludf.DUMMYFUNCTION("GOOGLETRANSLATE(C8730,""fr"",""en"")"),"#VALUE!")</f>
        <v>#VALUE!</v>
      </c>
    </row>
    <row r="8731" ht="15.75" customHeight="1">
      <c r="A8731" s="1" t="s">
        <v>10830</v>
      </c>
      <c r="B8731" s="1" t="s">
        <v>19050</v>
      </c>
      <c r="C8731" s="1" t="s">
        <v>19051</v>
      </c>
      <c r="D8731" s="1" t="s">
        <v>10751</v>
      </c>
      <c r="E8731" s="1" t="s">
        <v>18534</v>
      </c>
      <c r="F8731" s="1" t="str">
        <f>IFERROR(__xludf.DUMMYFUNCTION("GOOGLETRANSLATE(C8731,""fr"",""en"")"),"Victim of water damage we were followed by our insurer La Matmut.
The reception at the Chambéry counter and on the phone (Lyon siege?) Was particularly pleasant in view of the circumstances and the employees showed a lot of patience and efficiency.
The ch"&amp;"arge of costs on quote as well as the reimbursement on invoice was very fast.
Bravo to all the staff who have listened to.")</f>
        <v>Victim of water damage we were followed by our insurer La Matmut.
The reception at the Chambéry counter and on the phone (Lyon siege?) Was particularly pleasant in view of the circumstances and the employees showed a lot of patience and efficiency.
The charge of costs on quote as well as the reimbursement on invoice was very fast.
Bravo to all the staff who have listened to.</v>
      </c>
    </row>
    <row r="8732" ht="15.75" customHeight="1">
      <c r="A8732" s="1" t="s">
        <v>12482</v>
      </c>
      <c r="B8732" s="1" t="s">
        <v>19052</v>
      </c>
      <c r="C8732" s="1" t="s">
        <v>19053</v>
      </c>
      <c r="D8732" s="1" t="s">
        <v>10751</v>
      </c>
      <c r="E8732" s="1" t="s">
        <v>18534</v>
      </c>
      <c r="F8732" s="1" t="str">
        <f>IFERROR(__xludf.DUMMYFUNCTION("GOOGLETRANSLATE(C8732,""fr"",""en"")"),"#VALUE!")</f>
        <v>#VALUE!</v>
      </c>
    </row>
    <row r="8733" ht="15.75" customHeight="1">
      <c r="A8733" s="1" t="s">
        <v>8308</v>
      </c>
      <c r="B8733" s="1" t="s">
        <v>19054</v>
      </c>
      <c r="C8733" s="1" t="s">
        <v>19055</v>
      </c>
      <c r="D8733" s="1" t="s">
        <v>10751</v>
      </c>
      <c r="E8733" s="1" t="s">
        <v>18534</v>
      </c>
      <c r="F8733" s="1" t="str">
        <f>IFERROR(__xludf.DUMMYFUNCTION("GOOGLETRANSLATE(C8733,""fr"",""en"")"),"#VALUE!")</f>
        <v>#VALUE!</v>
      </c>
    </row>
    <row r="8734" ht="15.75" customHeight="1">
      <c r="A8734" s="1" t="s">
        <v>10140</v>
      </c>
      <c r="B8734" s="1" t="s">
        <v>19056</v>
      </c>
      <c r="C8734" s="1" t="s">
        <v>19057</v>
      </c>
      <c r="D8734" s="1" t="s">
        <v>10751</v>
      </c>
      <c r="E8734" s="1" t="s">
        <v>18534</v>
      </c>
      <c r="F8734" s="1" t="str">
        <f>IFERROR(__xludf.DUMMYFUNCTION("GOOGLETRANSLATE(C8734,""fr"",""en"")"),"#VALUE!")</f>
        <v>#VALUE!</v>
      </c>
    </row>
    <row r="8735" ht="15.75" customHeight="1">
      <c r="A8735" s="1" t="s">
        <v>10603</v>
      </c>
      <c r="B8735" s="1" t="s">
        <v>19058</v>
      </c>
      <c r="C8735" s="1" t="s">
        <v>19059</v>
      </c>
      <c r="D8735" s="1" t="s">
        <v>10751</v>
      </c>
      <c r="E8735" s="1" t="s">
        <v>18534</v>
      </c>
      <c r="F8735" s="1" t="str">
        <f>IFERROR(__xludf.DUMMYFUNCTION("GOOGLETRANSLATE(C8735,""fr"",""en"")"),"#VALUE!")</f>
        <v>#VALUE!</v>
      </c>
    </row>
    <row r="8736" ht="15.75" customHeight="1">
      <c r="A8736" s="1" t="s">
        <v>8328</v>
      </c>
      <c r="B8736" s="1" t="s">
        <v>19060</v>
      </c>
      <c r="C8736" s="1" t="s">
        <v>19061</v>
      </c>
      <c r="D8736" s="1" t="s">
        <v>10751</v>
      </c>
      <c r="E8736" s="1" t="s">
        <v>18534</v>
      </c>
      <c r="F8736" s="1" t="str">
        <f>IFERROR(__xludf.DUMMYFUNCTION("GOOGLETRANSLATE(C8736,""fr"",""en"")"),"#VALUE!")</f>
        <v>#VALUE!</v>
      </c>
    </row>
    <row r="8737" ht="15.75" customHeight="1">
      <c r="A8737" s="1" t="s">
        <v>3268</v>
      </c>
      <c r="B8737" s="1" t="s">
        <v>19062</v>
      </c>
      <c r="C8737" s="1" t="s">
        <v>19063</v>
      </c>
      <c r="D8737" s="1" t="s">
        <v>10751</v>
      </c>
      <c r="E8737" s="1" t="s">
        <v>18534</v>
      </c>
      <c r="F8737" s="1" t="str">
        <f>IFERROR(__xludf.DUMMYFUNCTION("GOOGLETRANSLATE(C8737,""fr"",""en"")"),"#VALUE!")</f>
        <v>#VALUE!</v>
      </c>
    </row>
    <row r="8738" ht="15.75" customHeight="1">
      <c r="A8738" s="1" t="s">
        <v>8474</v>
      </c>
      <c r="B8738" s="1" t="s">
        <v>19064</v>
      </c>
      <c r="C8738" s="1" t="s">
        <v>19065</v>
      </c>
      <c r="D8738" s="1" t="s">
        <v>10751</v>
      </c>
      <c r="E8738" s="1" t="s">
        <v>18534</v>
      </c>
      <c r="F8738" s="1" t="str">
        <f>IFERROR(__xludf.DUMMYFUNCTION("GOOGLETRANSLATE(C8738,""fr"",""en"")"),"#VALUE!")</f>
        <v>#VALUE!</v>
      </c>
    </row>
    <row r="8739" ht="15.75" customHeight="1">
      <c r="A8739" s="1" t="s">
        <v>8577</v>
      </c>
      <c r="B8739" s="1" t="s">
        <v>19066</v>
      </c>
      <c r="C8739" s="1" t="s">
        <v>19067</v>
      </c>
      <c r="D8739" s="1" t="s">
        <v>10751</v>
      </c>
      <c r="E8739" s="1" t="s">
        <v>18534</v>
      </c>
      <c r="F8739" s="1" t="str">
        <f>IFERROR(__xludf.DUMMYFUNCTION("GOOGLETRANSLATE(C8739,""fr"",""en"")"),"#VALUE!")</f>
        <v>#VALUE!</v>
      </c>
    </row>
    <row r="8740" ht="15.75" customHeight="1">
      <c r="A8740" s="1" t="s">
        <v>8592</v>
      </c>
      <c r="B8740" s="1" t="s">
        <v>19068</v>
      </c>
      <c r="C8740" s="1" t="s">
        <v>19069</v>
      </c>
      <c r="D8740" s="1" t="s">
        <v>10751</v>
      </c>
      <c r="E8740" s="1" t="s">
        <v>18534</v>
      </c>
      <c r="F8740" s="1" t="str">
        <f>IFERROR(__xludf.DUMMYFUNCTION("GOOGLETRANSLATE(C8740,""fr"",""en"")"),"Unreachable customer service, complaints that are useless.")</f>
        <v>Unreachable customer service, complaints that are useless.</v>
      </c>
    </row>
    <row r="8741" ht="15.75" customHeight="1">
      <c r="A8741" s="1" t="s">
        <v>8592</v>
      </c>
      <c r="B8741" s="1" t="s">
        <v>19070</v>
      </c>
      <c r="C8741" s="1" t="s">
        <v>19071</v>
      </c>
      <c r="D8741" s="1" t="s">
        <v>10751</v>
      </c>
      <c r="E8741" s="1" t="s">
        <v>18534</v>
      </c>
      <c r="F8741" s="1" t="str">
        <f>IFERROR(__xludf.DUMMYFUNCTION("GOOGLETRANSLATE(C8741,""fr"",""en"")"),"#VALUE!")</f>
        <v>#VALUE!</v>
      </c>
    </row>
    <row r="8742" ht="15.75" customHeight="1">
      <c r="A8742" s="1" t="s">
        <v>8614</v>
      </c>
      <c r="B8742" s="1" t="s">
        <v>19072</v>
      </c>
      <c r="C8742" s="1" t="s">
        <v>19073</v>
      </c>
      <c r="D8742" s="1" t="s">
        <v>10751</v>
      </c>
      <c r="E8742" s="1" t="s">
        <v>18534</v>
      </c>
      <c r="F8742" s="1" t="str">
        <f>IFERROR(__xludf.DUMMYFUNCTION("GOOGLETRANSLATE(C8742,""fr"",""en"")"),"#VALUE!")</f>
        <v>#VALUE!</v>
      </c>
    </row>
    <row r="8743" ht="15.75" customHeight="1">
      <c r="A8743" s="1" t="s">
        <v>3355</v>
      </c>
      <c r="B8743" s="1" t="s">
        <v>19074</v>
      </c>
      <c r="C8743" s="1" t="s">
        <v>19075</v>
      </c>
      <c r="D8743" s="1" t="s">
        <v>10751</v>
      </c>
      <c r="E8743" s="1" t="s">
        <v>18534</v>
      </c>
      <c r="F8743" s="1" t="str">
        <f>IFERROR(__xludf.DUMMYFUNCTION("GOOGLETRANSLATE(C8743,""fr"",""en"")"),"The guarantees are always bypassing, the Matmut is only there to say that it ensures, but whatever the disaster, it does not ensure ...")</f>
        <v>The guarantees are always bypassing, the Matmut is only there to say that it ensures, but whatever the disaster, it does not ensure ...</v>
      </c>
    </row>
    <row r="8744" ht="15.75" customHeight="1">
      <c r="A8744" s="1" t="s">
        <v>10886</v>
      </c>
      <c r="B8744" s="1" t="s">
        <v>10941</v>
      </c>
      <c r="C8744" s="1" t="s">
        <v>19076</v>
      </c>
      <c r="D8744" s="1" t="s">
        <v>10751</v>
      </c>
      <c r="E8744" s="1" t="s">
        <v>18534</v>
      </c>
      <c r="F8744" s="1" t="str">
        <f>IFERROR(__xludf.DUMMYFUNCTION("GOOGLETRANSLATE(C8744,""fr"",""en"")"),"#VALUE!")</f>
        <v>#VALUE!</v>
      </c>
    </row>
    <row r="8745" ht="15.75" customHeight="1">
      <c r="A8745" s="1" t="s">
        <v>3369</v>
      </c>
      <c r="B8745" s="1" t="s">
        <v>19077</v>
      </c>
      <c r="C8745" s="1" t="s">
        <v>19078</v>
      </c>
      <c r="D8745" s="1" t="s">
        <v>10751</v>
      </c>
      <c r="E8745" s="1" t="s">
        <v>18534</v>
      </c>
      <c r="F8745" s="1" t="str">
        <f>IFERROR(__xludf.DUMMYFUNCTION("GOOGLETRANSLATE(C8745,""fr"",""en"")"),"#VALUE!")</f>
        <v>#VALUE!</v>
      </c>
    </row>
    <row r="8746" ht="15.75" customHeight="1">
      <c r="A8746" s="1" t="s">
        <v>13005</v>
      </c>
      <c r="B8746" s="1" t="s">
        <v>19079</v>
      </c>
      <c r="C8746" s="1" t="s">
        <v>19080</v>
      </c>
      <c r="D8746" s="1" t="s">
        <v>10751</v>
      </c>
      <c r="E8746" s="1" t="s">
        <v>18534</v>
      </c>
      <c r="F8746" s="1" t="str">
        <f>IFERROR(__xludf.DUMMYFUNCTION("GOOGLETRANSLATE(C8746,""fr"",""en"")"),"#VALUE!")</f>
        <v>#VALUE!</v>
      </c>
    </row>
    <row r="8747" ht="15.75" customHeight="1">
      <c r="A8747" s="1" t="s">
        <v>15694</v>
      </c>
      <c r="B8747" s="1" t="s">
        <v>19081</v>
      </c>
      <c r="C8747" s="1" t="s">
        <v>19082</v>
      </c>
      <c r="D8747" s="1" t="s">
        <v>10751</v>
      </c>
      <c r="E8747" s="1" t="s">
        <v>18534</v>
      </c>
      <c r="F8747" s="1" t="str">
        <f>IFERROR(__xludf.DUMMYFUNCTION("GOOGLETRANSLATE(C8747,""fr"",""en"")"),"#VALUE!")</f>
        <v>#VALUE!</v>
      </c>
    </row>
    <row r="8748" ht="15.75" customHeight="1">
      <c r="A8748" s="1" t="s">
        <v>3421</v>
      </c>
      <c r="B8748" s="1" t="s">
        <v>19083</v>
      </c>
      <c r="C8748" s="1" t="s">
        <v>19084</v>
      </c>
      <c r="D8748" s="1" t="s">
        <v>10751</v>
      </c>
      <c r="E8748" s="1" t="s">
        <v>18534</v>
      </c>
      <c r="F8748" s="1" t="str">
        <f>IFERROR(__xludf.DUMMYFUNCTION("GOOGLETRANSLATE(C8748,""fr"",""en"")"),"#VALUE!")</f>
        <v>#VALUE!</v>
      </c>
    </row>
    <row r="8749" ht="15.75" customHeight="1">
      <c r="A8749" s="1" t="s">
        <v>3424</v>
      </c>
      <c r="B8749" s="1" t="s">
        <v>19085</v>
      </c>
      <c r="C8749" s="1" t="s">
        <v>19086</v>
      </c>
      <c r="D8749" s="1" t="s">
        <v>10751</v>
      </c>
      <c r="E8749" s="1" t="s">
        <v>18534</v>
      </c>
      <c r="F8749" s="1" t="str">
        <f>IFERROR(__xludf.DUMMYFUNCTION("GOOGLETRANSLATE(C8749,""fr"",""en"")"),"#VALUE!")</f>
        <v>#VALUE!</v>
      </c>
    </row>
    <row r="8750" ht="15.75" customHeight="1">
      <c r="A8750" s="1" t="s">
        <v>16966</v>
      </c>
      <c r="B8750" s="1" t="s">
        <v>19087</v>
      </c>
      <c r="C8750" s="1" t="s">
        <v>19088</v>
      </c>
      <c r="D8750" s="1" t="s">
        <v>10751</v>
      </c>
      <c r="E8750" s="1" t="s">
        <v>18534</v>
      </c>
      <c r="F8750" s="1" t="str">
        <f>IFERROR(__xludf.DUMMYFUNCTION("GOOGLETRANSLATE(C8750,""fr"",""en"")"),"#VALUE!")</f>
        <v>#VALUE!</v>
      </c>
    </row>
    <row r="8751" ht="15.75" customHeight="1">
      <c r="A8751" s="1" t="s">
        <v>8803</v>
      </c>
      <c r="B8751" s="1" t="s">
        <v>19089</v>
      </c>
      <c r="C8751" s="1" t="s">
        <v>19090</v>
      </c>
      <c r="D8751" s="1" t="s">
        <v>10751</v>
      </c>
      <c r="E8751" s="1" t="s">
        <v>18534</v>
      </c>
      <c r="F8751" s="1" t="str">
        <f>IFERROR(__xludf.DUMMYFUNCTION("GOOGLETRANSLATE(C8751,""fr"",""en"")"),"#VALUE!")</f>
        <v>#VALUE!</v>
      </c>
    </row>
    <row r="8752" ht="15.75" customHeight="1">
      <c r="A8752" s="1" t="s">
        <v>12583</v>
      </c>
      <c r="B8752" s="1" t="s">
        <v>19091</v>
      </c>
      <c r="C8752" s="1" t="s">
        <v>19092</v>
      </c>
      <c r="D8752" s="1" t="s">
        <v>10751</v>
      </c>
      <c r="E8752" s="1" t="s">
        <v>18534</v>
      </c>
      <c r="F8752" s="1" t="str">
        <f>IFERROR(__xludf.DUMMYFUNCTION("GOOGLETRANSLATE(C8752,""fr"",""en"")"),"#VALUE!")</f>
        <v>#VALUE!</v>
      </c>
    </row>
    <row r="8753" ht="15.75" customHeight="1">
      <c r="A8753" s="1" t="s">
        <v>10929</v>
      </c>
      <c r="B8753" s="1" t="s">
        <v>19093</v>
      </c>
      <c r="C8753" s="1" t="s">
        <v>19094</v>
      </c>
      <c r="D8753" s="1" t="s">
        <v>10751</v>
      </c>
      <c r="E8753" s="1" t="s">
        <v>18534</v>
      </c>
      <c r="F8753" s="1" t="str">
        <f>IFERROR(__xludf.DUMMYFUNCTION("GOOGLETRANSLATE(C8753,""fr"",""en"")"),"On Rennes, very bad experience with an SCI, a configuration obviously too complicated for the Matmut which mandates an ""expert"" who is not one for water damage.")</f>
        <v>On Rennes, very bad experience with an SCI, a configuration obviously too complicated for the Matmut which mandates an "expert" who is not one for water damage.</v>
      </c>
    </row>
    <row r="8754" ht="15.75" customHeight="1">
      <c r="A8754" s="1" t="s">
        <v>11867</v>
      </c>
      <c r="B8754" s="1" t="s">
        <v>19095</v>
      </c>
      <c r="C8754" s="1" t="s">
        <v>19096</v>
      </c>
      <c r="D8754" s="1" t="s">
        <v>10751</v>
      </c>
      <c r="E8754" s="1" t="s">
        <v>18534</v>
      </c>
      <c r="F8754" s="1" t="str">
        <f>IFERROR(__xludf.DUMMYFUNCTION("GOOGLETRANSLATE(C8754,""fr"",""en"")"),"#VALUE!")</f>
        <v>#VALUE!</v>
      </c>
    </row>
    <row r="8755" ht="15.75" customHeight="1">
      <c r="A8755" s="1" t="s">
        <v>11870</v>
      </c>
      <c r="B8755" s="1" t="s">
        <v>19097</v>
      </c>
      <c r="C8755" s="1" t="s">
        <v>19098</v>
      </c>
      <c r="D8755" s="1" t="s">
        <v>10751</v>
      </c>
      <c r="E8755" s="1" t="s">
        <v>18534</v>
      </c>
      <c r="F8755" s="1" t="str">
        <f>IFERROR(__xludf.DUMMYFUNCTION("GOOGLETRANSLATE(C8755,""fr"",""en"")"),"Decision of the sinister service to maintain a deductible of 150 euros following a water damage which involves the condominium trustee")</f>
        <v>Decision of the sinister service to maintain a deductible of 150 euros following a water damage which involves the condominium trustee</v>
      </c>
    </row>
    <row r="8756" ht="15.75" customHeight="1">
      <c r="A8756" s="1" t="s">
        <v>3487</v>
      </c>
      <c r="B8756" s="1" t="s">
        <v>19099</v>
      </c>
      <c r="C8756" s="1" t="s">
        <v>19100</v>
      </c>
      <c r="D8756" s="1" t="s">
        <v>10751</v>
      </c>
      <c r="E8756" s="1" t="s">
        <v>18534</v>
      </c>
      <c r="F8756" s="1" t="str">
        <f>IFERROR(__xludf.DUMMYFUNCTION("GOOGLETRANSLATE(C8756,""fr"",""en"")"),"#VALUE!")</f>
        <v>#VALUE!</v>
      </c>
    </row>
    <row r="8757" ht="15.75" customHeight="1">
      <c r="A8757" s="1" t="s">
        <v>16978</v>
      </c>
      <c r="B8757" s="1" t="s">
        <v>19101</v>
      </c>
      <c r="C8757" s="1" t="s">
        <v>19102</v>
      </c>
      <c r="D8757" s="1" t="s">
        <v>10751</v>
      </c>
      <c r="E8757" s="1" t="s">
        <v>18534</v>
      </c>
      <c r="F8757" s="1" t="str">
        <f>IFERROR(__xludf.DUMMYFUNCTION("GOOGLETRANSLATE(C8757,""fr"",""en"")"),"#VALUE!")</f>
        <v>#VALUE!</v>
      </c>
    </row>
    <row r="8758" ht="15.75" customHeight="1">
      <c r="A8758" s="1" t="s">
        <v>3501</v>
      </c>
      <c r="B8758" s="1" t="s">
        <v>19103</v>
      </c>
      <c r="C8758" s="1" t="s">
        <v>19104</v>
      </c>
      <c r="D8758" s="1" t="s">
        <v>10751</v>
      </c>
      <c r="E8758" s="1" t="s">
        <v>18534</v>
      </c>
      <c r="F8758" s="1" t="str">
        <f>IFERROR(__xludf.DUMMYFUNCTION("GOOGLETRANSLATE(C8758,""fr"",""en"")"),"#VALUE!")</f>
        <v>#VALUE!</v>
      </c>
    </row>
    <row r="8759" ht="15.75" customHeight="1">
      <c r="A8759" s="1" t="s">
        <v>10940</v>
      </c>
      <c r="B8759" s="1" t="s">
        <v>10941</v>
      </c>
      <c r="C8759" s="1" t="s">
        <v>19105</v>
      </c>
      <c r="D8759" s="1" t="s">
        <v>10751</v>
      </c>
      <c r="E8759" s="1" t="s">
        <v>18534</v>
      </c>
      <c r="F8759" s="1" t="str">
        <f>IFERROR(__xludf.DUMMYFUNCTION("GOOGLETRANSLATE(C8759,""fr"",""en"")"),"#VALUE!")</f>
        <v>#VALUE!</v>
      </c>
    </row>
    <row r="8760" ht="15.75" customHeight="1">
      <c r="A8760" s="1" t="s">
        <v>8831</v>
      </c>
      <c r="B8760" s="1" t="s">
        <v>19106</v>
      </c>
      <c r="C8760" s="1" t="s">
        <v>19107</v>
      </c>
      <c r="D8760" s="1" t="s">
        <v>10751</v>
      </c>
      <c r="E8760" s="1" t="s">
        <v>18534</v>
      </c>
      <c r="F8760" s="1" t="str">
        <f>IFERROR(__xludf.DUMMYFUNCTION("GOOGLETRANSLATE(C8760,""fr"",""en"")"),"#VALUE!")</f>
        <v>#VALUE!</v>
      </c>
    </row>
    <row r="8761" ht="15.75" customHeight="1">
      <c r="A8761" s="1" t="s">
        <v>3529</v>
      </c>
      <c r="B8761" s="1" t="s">
        <v>19108</v>
      </c>
      <c r="C8761" s="1" t="s">
        <v>19109</v>
      </c>
      <c r="D8761" s="1" t="s">
        <v>10751</v>
      </c>
      <c r="E8761" s="1" t="s">
        <v>18534</v>
      </c>
      <c r="F8761" s="1" t="str">
        <f>IFERROR(__xludf.DUMMYFUNCTION("GOOGLETRANSLATE(C8761,""fr"",""en"")"),"#VALUE!")</f>
        <v>#VALUE!</v>
      </c>
    </row>
    <row r="8762" ht="15.75" customHeight="1">
      <c r="A8762" s="1" t="s">
        <v>19110</v>
      </c>
      <c r="B8762" s="1" t="s">
        <v>19111</v>
      </c>
      <c r="C8762" s="1" t="s">
        <v>19112</v>
      </c>
      <c r="D8762" s="1" t="s">
        <v>10751</v>
      </c>
      <c r="E8762" s="1" t="s">
        <v>18534</v>
      </c>
      <c r="F8762" s="1" t="str">
        <f>IFERROR(__xludf.DUMMYFUNCTION("GOOGLETRANSLATE(C8762,""fr"",""en"")"),"#VALUE!")</f>
        <v>#VALUE!</v>
      </c>
    </row>
    <row r="8763" ht="15.75" customHeight="1">
      <c r="A8763" s="1" t="s">
        <v>17006</v>
      </c>
      <c r="B8763" s="1" t="s">
        <v>19113</v>
      </c>
      <c r="C8763" s="1" t="s">
        <v>19114</v>
      </c>
      <c r="D8763" s="1" t="s">
        <v>10751</v>
      </c>
      <c r="E8763" s="1" t="s">
        <v>18534</v>
      </c>
      <c r="F8763" s="1" t="str">
        <f>IFERROR(__xludf.DUMMYFUNCTION("GOOGLETRANSLATE(C8763,""fr"",""en"")"),"#VALUE!")</f>
        <v>#VALUE!</v>
      </c>
    </row>
    <row r="8764" ht="15.75" customHeight="1">
      <c r="A8764" s="1" t="s">
        <v>17018</v>
      </c>
      <c r="B8764" s="1" t="s">
        <v>19115</v>
      </c>
      <c r="C8764" s="1" t="s">
        <v>19116</v>
      </c>
      <c r="D8764" s="1" t="s">
        <v>10751</v>
      </c>
      <c r="E8764" s="1" t="s">
        <v>18534</v>
      </c>
      <c r="F8764" s="1" t="str">
        <f>IFERROR(__xludf.DUMMYFUNCTION("GOOGLETRANSLATE(C8764,""fr"",""en"")"),"#VALUE!")</f>
        <v>#VALUE!</v>
      </c>
    </row>
    <row r="8765" ht="15.75" customHeight="1">
      <c r="A8765" s="1" t="s">
        <v>15124</v>
      </c>
      <c r="B8765" s="1" t="s">
        <v>19117</v>
      </c>
      <c r="C8765" s="1" t="s">
        <v>19118</v>
      </c>
      <c r="D8765" s="1" t="s">
        <v>10751</v>
      </c>
      <c r="E8765" s="1" t="s">
        <v>18534</v>
      </c>
      <c r="F8765" s="1" t="str">
        <f>IFERROR(__xludf.DUMMYFUNCTION("GOOGLETRANSLATE(C8765,""fr"",""en"")"),"#VALUE!")</f>
        <v>#VALUE!</v>
      </c>
    </row>
    <row r="8766" ht="15.75" customHeight="1">
      <c r="A8766" s="1" t="s">
        <v>19119</v>
      </c>
      <c r="B8766" s="1" t="s">
        <v>19120</v>
      </c>
      <c r="C8766" s="1" t="s">
        <v>19121</v>
      </c>
      <c r="D8766" s="1" t="s">
        <v>10751</v>
      </c>
      <c r="E8766" s="1" t="s">
        <v>18534</v>
      </c>
      <c r="F8766" s="1" t="str">
        <f>IFERROR(__xludf.DUMMYFUNCTION("GOOGLETRANSLATE(C8766,""fr"",""en"")"),"I have been insured for 4 years in car and home insurance, so I have several contracts with Matmut. I share my experience in home insurance. I was robbed and all of my jewelry and other things were stolen. So I make a statement to the Matmut which send me"&amp;" a serrurier that I pay 150 euros. Then I make an appointment with an expert who only comes 2 months after the disaster to see the offense and compliance of the accommodation. The expert takes the invoices without informing me of the suite. I do not recei"&amp;"ve a proposal from the expert concerning the costing, I have not received any letter any information. I receive a few weeks later a transfer which represents only 8% of the total amount of my losses that I declared. So I make two complaints by phone to co"&amp;"ntest, the argument of the Matmut is that article 32 provides that in the event of theft I must present the invoices of the jewelry more photos of me carrying the jewelry in order to be reimbursed (I don't have a photo of myself with all of my jewelry). B"&amp;"ut they still reimbursed me a watch without a photo and only with the invoice so this is not logical. The second argument is that jewelry that has not been purchased in France must have the customs declaration if they exceed 430 euros, but some jewelry fo"&amp;"r which I transmitted photos do not exceed this threshold, they therefore have No customs declaration since I did not exceed the ceiling. But again the Matmut does not want to hear anything and passes my arguments and does not want to take these jewelry i"&amp;"nto account and do not respond to all of my complaint. To date, I was sent to the costing of the expert only after having paid me and after I asked for it and without me giving my approval, the document sent to me is half cut. The arguments they exhibit a"&amp;"re not consistent and there is not a real treatment of my complaint since I never answer my questions, but I am constantly answered the same thing. In addition to being robbed I did not recover anything while I pay my insurance and I do not even have enou"&amp;"gh to buy even a quarter of my losses.")</f>
        <v>I have been insured for 4 years in car and home insurance, so I have several contracts with Matmut. I share my experience in home insurance. I was robbed and all of my jewelry and other things were stolen. So I make a statement to the Matmut which send me a serrurier that I pay 150 euros. Then I make an appointment with an expert who only comes 2 months after the disaster to see the offense and compliance of the accommodation. The expert takes the invoices without informing me of the suite. I do not receive a proposal from the expert concerning the costing, I have not received any letter any information. I receive a few weeks later a transfer which represents only 8% of the total amount of my losses that I declared. So I make two complaints by phone to contest, the argument of the Matmut is that article 32 provides that in the event of theft I must present the invoices of the jewelry more photos of me carrying the jewelry in order to be reimbursed (I don't have a photo of myself with all of my jewelry). But they still reimbursed me a watch without a photo and only with the invoice so this is not logical. The second argument is that jewelry that has not been purchased in France must have the customs declaration if they exceed 430 euros, but some jewelry for which I transmitted photos do not exceed this threshold, they therefore have No customs declaration since I did not exceed the ceiling. But again the Matmut does not want to hear anything and passes my arguments and does not want to take these jewelry into account and do not respond to all of my complaint. To date, I was sent to the costing of the expert only after having paid me and after I asked for it and without me giving my approval, the document sent to me is half cut. The arguments they exhibit are not consistent and there is not a real treatment of my complaint since I never answer my questions, but I am constantly answered the same thing. In addition to being robbed I did not recover anything while I pay my insurance and I do not even have enough to buy even a quarter of my losses.</v>
      </c>
    </row>
    <row r="8767" ht="15.75" customHeight="1">
      <c r="A8767" s="1" t="s">
        <v>3646</v>
      </c>
      <c r="B8767" s="1" t="s">
        <v>19122</v>
      </c>
      <c r="C8767" s="1" t="s">
        <v>19123</v>
      </c>
      <c r="D8767" s="1" t="s">
        <v>10751</v>
      </c>
      <c r="E8767" s="1" t="s">
        <v>18534</v>
      </c>
      <c r="F8767" s="1" t="str">
        <f>IFERROR(__xludf.DUMMYFUNCTION("GOOGLETRANSLATE(C8767,""fr"",""en"")"),"#VALUE!")</f>
        <v>#VALUE!</v>
      </c>
    </row>
    <row r="8768" ht="15.75" customHeight="1">
      <c r="A8768" s="1" t="s">
        <v>11922</v>
      </c>
      <c r="B8768" s="1" t="s">
        <v>19124</v>
      </c>
      <c r="C8768" s="1" t="s">
        <v>19125</v>
      </c>
      <c r="D8768" s="1" t="s">
        <v>10751</v>
      </c>
      <c r="E8768" s="1" t="s">
        <v>18534</v>
      </c>
      <c r="F8768" s="1" t="str">
        <f>IFERROR(__xludf.DUMMYFUNCTION("GOOGLETRANSLATE(C8768,""fr"",""en"")"),"#VALUE!")</f>
        <v>#VALUE!</v>
      </c>
    </row>
    <row r="8769" ht="15.75" customHeight="1">
      <c r="A8769" s="1" t="s">
        <v>3667</v>
      </c>
      <c r="B8769" s="1" t="s">
        <v>19126</v>
      </c>
      <c r="C8769" s="1" t="s">
        <v>19127</v>
      </c>
      <c r="D8769" s="1" t="s">
        <v>10751</v>
      </c>
      <c r="E8769" s="1" t="s">
        <v>18534</v>
      </c>
      <c r="F8769" s="1" t="str">
        <f>IFERROR(__xludf.DUMMYFUNCTION("GOOGLETRANSLATE(C8769,""fr"",""en"")"),"#VALUE!")</f>
        <v>#VALUE!</v>
      </c>
    </row>
    <row r="8770" ht="15.75" customHeight="1">
      <c r="A8770" s="1" t="s">
        <v>19128</v>
      </c>
      <c r="B8770" s="1" t="s">
        <v>19129</v>
      </c>
      <c r="C8770" s="1" t="s">
        <v>19130</v>
      </c>
      <c r="D8770" s="1" t="s">
        <v>10751</v>
      </c>
      <c r="E8770" s="1" t="s">
        <v>18534</v>
      </c>
      <c r="F8770" s="1" t="str">
        <f>IFERROR(__xludf.DUMMYFUNCTION("GOOGLETRANSLATE(C8770,""fr"",""en"")"),"#VALUE!")</f>
        <v>#VALUE!</v>
      </c>
    </row>
    <row r="8771" ht="15.75" customHeight="1">
      <c r="A8771" s="1" t="s">
        <v>11536</v>
      </c>
      <c r="B8771" s="1" t="s">
        <v>19131</v>
      </c>
      <c r="C8771" s="1" t="s">
        <v>19132</v>
      </c>
      <c r="D8771" s="1" t="s">
        <v>10751</v>
      </c>
      <c r="E8771" s="1" t="s">
        <v>18534</v>
      </c>
      <c r="F8771" s="1" t="str">
        <f>IFERROR(__xludf.DUMMYFUNCTION("GOOGLETRANSLATE(C8771,""fr"",""en"")"),"#VALUE!")</f>
        <v>#VALUE!</v>
      </c>
    </row>
    <row r="8772" ht="15.75" customHeight="1">
      <c r="A8772" s="1" t="s">
        <v>3761</v>
      </c>
      <c r="B8772" s="1" t="s">
        <v>19133</v>
      </c>
      <c r="C8772" s="1" t="s">
        <v>19134</v>
      </c>
      <c r="D8772" s="1" t="s">
        <v>10751</v>
      </c>
      <c r="E8772" s="1" t="s">
        <v>18534</v>
      </c>
      <c r="F8772" s="1" t="str">
        <f>IFERROR(__xludf.DUMMYFUNCTION("GOOGLETRANSLATE(C8772,""fr"",""en"")"),"#VALUE!")</f>
        <v>#VALUE!</v>
      </c>
    </row>
    <row r="8773" ht="15.75" customHeight="1">
      <c r="A8773" s="1" t="s">
        <v>13393</v>
      </c>
      <c r="B8773" s="1" t="s">
        <v>19113</v>
      </c>
      <c r="C8773" s="1" t="s">
        <v>19135</v>
      </c>
      <c r="D8773" s="1" t="s">
        <v>10751</v>
      </c>
      <c r="E8773" s="1" t="s">
        <v>18534</v>
      </c>
      <c r="F8773" s="1" t="str">
        <f>IFERROR(__xludf.DUMMYFUNCTION("GOOGLETRANSLATE(C8773,""fr"",""en"")"),"Everything is fine until the day you have a disaster. The Matmut is implementing a strategy that poses a permanent suspicion on the customer that the customer is a fraudster. A manager had fun telling me. I find this type of remarks unacceptable.")</f>
        <v>Everything is fine until the day you have a disaster. The Matmut is implementing a strategy that poses a permanent suspicion on the customer that the customer is a fraudster. A manager had fun telling me. I find this type of remarks unacceptable.</v>
      </c>
    </row>
    <row r="8774" ht="15.75" customHeight="1">
      <c r="A8774" s="1" t="s">
        <v>11587</v>
      </c>
      <c r="B8774" s="1" t="s">
        <v>19136</v>
      </c>
      <c r="C8774" s="1" t="s">
        <v>19137</v>
      </c>
      <c r="D8774" s="1" t="s">
        <v>10751</v>
      </c>
      <c r="E8774" s="1" t="s">
        <v>18534</v>
      </c>
      <c r="F8774" s="1" t="str">
        <f>IFERROR(__xludf.DUMMYFUNCTION("GOOGLETRANSLATE(C8774,""fr"",""en"")"),"#VALUE!")</f>
        <v>#VALUE!</v>
      </c>
    </row>
    <row r="8775" ht="15.75" customHeight="1">
      <c r="A8775" s="1" t="s">
        <v>19138</v>
      </c>
      <c r="B8775" s="1" t="s">
        <v>19139</v>
      </c>
      <c r="C8775" s="1" t="s">
        <v>19140</v>
      </c>
      <c r="D8775" s="1" t="s">
        <v>10751</v>
      </c>
      <c r="E8775" s="1" t="s">
        <v>18534</v>
      </c>
      <c r="F8775" s="1" t="str">
        <f>IFERROR(__xludf.DUMMYFUNCTION("GOOGLETRANSLATE(C8775,""fr"",""en"")"),"#VALUE!")</f>
        <v>#VALUE!</v>
      </c>
    </row>
    <row r="8776" ht="15.75" customHeight="1">
      <c r="A8776" s="1" t="s">
        <v>3939</v>
      </c>
      <c r="B8776" s="1" t="s">
        <v>19141</v>
      </c>
      <c r="C8776" s="1" t="s">
        <v>19142</v>
      </c>
      <c r="D8776" s="1" t="s">
        <v>10751</v>
      </c>
      <c r="E8776" s="1" t="s">
        <v>18534</v>
      </c>
      <c r="F8776" s="1" t="str">
        <f>IFERROR(__xludf.DUMMYFUNCTION("GOOGLETRANSLATE(C8776,""fr"",""en"")"),"The price is correct but in the event of a claim the surprises can be size. A few weeks ago, an agent of the platform refused to take into account a disaster without even taking the time to listen to me until the end. It’s absolutely scandalous. I asked t"&amp;"o speak to another agent and I was told that it was out of the question ... I just canceled my contract which in the end is not used for the day you have a problem")</f>
        <v>The price is correct but in the event of a claim the surprises can be size. A few weeks ago, an agent of the platform refused to take into account a disaster without even taking the time to listen to me until the end. It’s absolutely scandalous. I asked to speak to another agent and I was told that it was out of the question ... I just canceled my contract which in the end is not used for the day you have a problem</v>
      </c>
    </row>
    <row r="8777" ht="15.75" customHeight="1">
      <c r="A8777" s="1" t="s">
        <v>9257</v>
      </c>
      <c r="B8777" s="1" t="s">
        <v>19143</v>
      </c>
      <c r="C8777" s="1" t="s">
        <v>19144</v>
      </c>
      <c r="D8777" s="1" t="s">
        <v>10751</v>
      </c>
      <c r="E8777" s="1" t="s">
        <v>18534</v>
      </c>
      <c r="F8777" s="1" t="str">
        <f>IFERROR(__xludf.DUMMYFUNCTION("GOOGLETRANSLATE(C8777,""fr"",""en"")"),"#VALUE!")</f>
        <v>#VALUE!</v>
      </c>
    </row>
    <row r="8778" ht="15.75" customHeight="1">
      <c r="A8778" s="1" t="s">
        <v>19145</v>
      </c>
      <c r="B8778" s="1" t="s">
        <v>19146</v>
      </c>
      <c r="C8778" s="1" t="s">
        <v>19147</v>
      </c>
      <c r="D8778" s="1" t="s">
        <v>10751</v>
      </c>
      <c r="E8778" s="1" t="s">
        <v>18534</v>
      </c>
      <c r="F8778" s="1" t="str">
        <f>IFERROR(__xludf.DUMMYFUNCTION("GOOGLETRANSLATE(C8778,""fr"",""en"")"),"#VALUE!")</f>
        <v>#VALUE!</v>
      </c>
    </row>
    <row r="8779" ht="15.75" customHeight="1">
      <c r="A8779" s="1" t="s">
        <v>11688</v>
      </c>
      <c r="B8779" s="1" t="s">
        <v>19148</v>
      </c>
      <c r="C8779" s="1" t="s">
        <v>19149</v>
      </c>
      <c r="D8779" s="1" t="s">
        <v>10751</v>
      </c>
      <c r="E8779" s="1" t="s">
        <v>18534</v>
      </c>
      <c r="F8779" s="1" t="str">
        <f>IFERROR(__xludf.DUMMYFUNCTION("GOOGLETRANSLATE(C8779,""fr"",""en"")"),"#VALUE!")</f>
        <v>#VALUE!</v>
      </c>
    </row>
    <row r="8780" ht="15.75" customHeight="1">
      <c r="A8780" s="1" t="s">
        <v>4000</v>
      </c>
      <c r="B8780" s="1" t="s">
        <v>19150</v>
      </c>
      <c r="C8780" s="1" t="s">
        <v>19151</v>
      </c>
      <c r="D8780" s="1" t="s">
        <v>10751</v>
      </c>
      <c r="E8780" s="1" t="s">
        <v>18534</v>
      </c>
      <c r="F8780" s="1" t="str">
        <f>IFERROR(__xludf.DUMMYFUNCTION("GOOGLETRANSLATE(C8780,""fr"",""en"")"),"#VALUE!")</f>
        <v>#VALUE!</v>
      </c>
    </row>
    <row r="8781" ht="15.75" customHeight="1">
      <c r="A8781" s="1" t="s">
        <v>4009</v>
      </c>
      <c r="B8781" s="1" t="s">
        <v>19152</v>
      </c>
      <c r="C8781" s="1" t="s">
        <v>19153</v>
      </c>
      <c r="D8781" s="1" t="s">
        <v>10751</v>
      </c>
      <c r="E8781" s="1" t="s">
        <v>18534</v>
      </c>
      <c r="F8781" s="1" t="str">
        <f>IFERROR(__xludf.DUMMYFUNCTION("GOOGLETRANSLATE(C8781,""fr"",""en"")"),"#VALUE!")</f>
        <v>#VALUE!</v>
      </c>
    </row>
    <row r="8782" ht="15.75" customHeight="1">
      <c r="A8782" s="1" t="s">
        <v>12780</v>
      </c>
      <c r="B8782" s="1" t="s">
        <v>19154</v>
      </c>
      <c r="C8782" s="1" t="s">
        <v>19155</v>
      </c>
      <c r="D8782" s="1" t="s">
        <v>10751</v>
      </c>
      <c r="E8782" s="1" t="s">
        <v>18534</v>
      </c>
      <c r="F8782" s="1" t="str">
        <f>IFERROR(__xludf.DUMMYFUNCTION("GOOGLETRANSLATE(C8782,""fr"",""en"")"),"#VALUE!")</f>
        <v>#VALUE!</v>
      </c>
    </row>
    <row r="8783" ht="15.75" customHeight="1">
      <c r="A8783" s="1" t="s">
        <v>19156</v>
      </c>
      <c r="B8783" s="1" t="s">
        <v>19157</v>
      </c>
      <c r="C8783" s="1" t="s">
        <v>19158</v>
      </c>
      <c r="D8783" s="1" t="s">
        <v>10751</v>
      </c>
      <c r="E8783" s="1" t="s">
        <v>18534</v>
      </c>
      <c r="F8783" s="1" t="str">
        <f>IFERROR(__xludf.DUMMYFUNCTION("GOOGLETRANSLATE(C8783,""fr"",""en"")"),"#VALUE!")</f>
        <v>#VALUE!</v>
      </c>
    </row>
    <row r="8784" ht="15.75" customHeight="1">
      <c r="A8784" s="1" t="s">
        <v>9436</v>
      </c>
      <c r="B8784" s="1" t="s">
        <v>19159</v>
      </c>
      <c r="C8784" s="1" t="s">
        <v>19160</v>
      </c>
      <c r="D8784" s="1" t="s">
        <v>10751</v>
      </c>
      <c r="E8784" s="1" t="s">
        <v>18534</v>
      </c>
      <c r="F8784" s="1" t="str">
        <f>IFERROR(__xludf.DUMMYFUNCTION("GOOGLETRANSLATE(C8784,""fr"",""en"")"),"#VALUE!")</f>
        <v>#VALUE!</v>
      </c>
    </row>
    <row r="8785" ht="15.75" customHeight="1">
      <c r="A8785" s="1" t="s">
        <v>18800</v>
      </c>
      <c r="B8785" s="1" t="s">
        <v>19161</v>
      </c>
      <c r="C8785" s="1" t="s">
        <v>19162</v>
      </c>
      <c r="D8785" s="1" t="s">
        <v>10751</v>
      </c>
      <c r="E8785" s="1" t="s">
        <v>18534</v>
      </c>
      <c r="F8785" s="1" t="str">
        <f>IFERROR(__xludf.DUMMYFUNCTION("GOOGLETRANSLATE(C8785,""fr"",""en"")"),"#VALUE!")</f>
        <v>#VALUE!</v>
      </c>
    </row>
    <row r="8786" ht="15.75" customHeight="1">
      <c r="A8786" s="1" t="s">
        <v>9494</v>
      </c>
      <c r="B8786" s="1" t="s">
        <v>19163</v>
      </c>
      <c r="C8786" s="1" t="s">
        <v>19164</v>
      </c>
      <c r="D8786" s="1" t="s">
        <v>10751</v>
      </c>
      <c r="E8786" s="1" t="s">
        <v>18534</v>
      </c>
      <c r="F8786" s="1" t="str">
        <f>IFERROR(__xludf.DUMMYFUNCTION("GOOGLETRANSLATE(C8786,""fr"",""en"")"),"#VALUE!")</f>
        <v>#VALUE!</v>
      </c>
    </row>
    <row r="8787" ht="15.75" customHeight="1">
      <c r="A8787" s="1" t="s">
        <v>9568</v>
      </c>
      <c r="B8787" s="1" t="s">
        <v>19165</v>
      </c>
      <c r="C8787" s="1" t="s">
        <v>19166</v>
      </c>
      <c r="D8787" s="1" t="s">
        <v>10751</v>
      </c>
      <c r="E8787" s="1" t="s">
        <v>18534</v>
      </c>
      <c r="F8787" s="1" t="str">
        <f>IFERROR(__xludf.DUMMYFUNCTION("GOOGLETRANSLATE(C8787,""fr"",""en"")"),"#VALUE!")</f>
        <v>#VALUE!</v>
      </c>
    </row>
    <row r="8788" ht="15.75" customHeight="1">
      <c r="A8788" s="1" t="s">
        <v>11313</v>
      </c>
      <c r="B8788" s="1" t="s">
        <v>19167</v>
      </c>
      <c r="C8788" s="1" t="s">
        <v>19168</v>
      </c>
      <c r="D8788" s="1" t="s">
        <v>10751</v>
      </c>
      <c r="E8788" s="1" t="s">
        <v>18534</v>
      </c>
      <c r="F8788" s="1" t="str">
        <f>IFERROR(__xludf.DUMMYFUNCTION("GOOGLETRANSLATE(C8788,""fr"",""en"")"),"#VALUE!")</f>
        <v>#VALUE!</v>
      </c>
    </row>
    <row r="8789" ht="15.75" customHeight="1">
      <c r="A8789" s="1" t="s">
        <v>11313</v>
      </c>
      <c r="B8789" s="1" t="s">
        <v>19169</v>
      </c>
      <c r="C8789" s="1" t="s">
        <v>19170</v>
      </c>
      <c r="D8789" s="1" t="s">
        <v>10751</v>
      </c>
      <c r="E8789" s="1" t="s">
        <v>18534</v>
      </c>
      <c r="F8789" s="1" t="str">
        <f>IFERROR(__xludf.DUMMYFUNCTION("GOOGLETRANSLATE(C8789,""fr"",""en"")"),"#VALUE!")</f>
        <v>#VALUE!</v>
      </c>
    </row>
    <row r="8790" ht="15.75" customHeight="1">
      <c r="A8790" s="1" t="s">
        <v>1597</v>
      </c>
      <c r="B8790" s="1" t="s">
        <v>19171</v>
      </c>
      <c r="C8790" s="1" t="s">
        <v>19172</v>
      </c>
      <c r="D8790" s="1" t="s">
        <v>19173</v>
      </c>
      <c r="E8790" s="1" t="s">
        <v>18534</v>
      </c>
      <c r="F8790" s="1" t="str">
        <f>IFERROR(__xludf.DUMMYFUNCTION("GOOGLETRANSLATE(C8790,""fr"",""en"")"),"#VALUE!")</f>
        <v>#VALUE!</v>
      </c>
    </row>
    <row r="8791" ht="15.75" customHeight="1">
      <c r="A8791" s="1" t="s">
        <v>1765</v>
      </c>
      <c r="B8791" s="1" t="s">
        <v>19174</v>
      </c>
      <c r="C8791" s="1" t="s">
        <v>19175</v>
      </c>
      <c r="D8791" s="1" t="s">
        <v>19173</v>
      </c>
      <c r="E8791" s="1" t="s">
        <v>18534</v>
      </c>
      <c r="F8791" s="1" t="str">
        <f>IFERROR(__xludf.DUMMYFUNCTION("GOOGLETRANSLATE(C8791,""fr"",""en"")"),"#VALUE!")</f>
        <v>#VALUE!</v>
      </c>
    </row>
    <row r="8792" ht="15.75" customHeight="1">
      <c r="A8792" s="1" t="s">
        <v>2635</v>
      </c>
      <c r="B8792" s="1" t="s">
        <v>19176</v>
      </c>
      <c r="C8792" s="1" t="s">
        <v>19177</v>
      </c>
      <c r="D8792" s="1" t="s">
        <v>19173</v>
      </c>
      <c r="E8792" s="1" t="s">
        <v>18534</v>
      </c>
      <c r="F8792" s="1" t="str">
        <f>IFERROR(__xludf.DUMMYFUNCTION("GOOGLETRANSLATE(C8792,""fr"",""en"")"),"#VALUE!")</f>
        <v>#VALUE!</v>
      </c>
    </row>
    <row r="8793" ht="15.75" customHeight="1">
      <c r="A8793" s="1" t="s">
        <v>2991</v>
      </c>
      <c r="B8793" s="1" t="s">
        <v>19178</v>
      </c>
      <c r="C8793" s="1" t="s">
        <v>19179</v>
      </c>
      <c r="D8793" s="1" t="s">
        <v>19173</v>
      </c>
      <c r="E8793" s="1" t="s">
        <v>18534</v>
      </c>
      <c r="F8793" s="1" t="str">
        <f>IFERROR(__xludf.DUMMYFUNCTION("GOOGLETRANSLATE(C8793,""fr"",""en"")"),"#VALUE!")</f>
        <v>#VALUE!</v>
      </c>
    </row>
    <row r="8794" ht="15.75" customHeight="1">
      <c r="A8794" s="1" t="s">
        <v>3068</v>
      </c>
      <c r="B8794" s="1" t="s">
        <v>19180</v>
      </c>
      <c r="C8794" s="1" t="s">
        <v>19181</v>
      </c>
      <c r="D8794" s="1" t="s">
        <v>19173</v>
      </c>
      <c r="E8794" s="1" t="s">
        <v>18534</v>
      </c>
      <c r="F8794" s="1" t="str">
        <f>IFERROR(__xludf.DUMMYFUNCTION("GOOGLETRANSLATE(C8794,""fr"",""en"")"),"#VALUE!")</f>
        <v>#VALUE!</v>
      </c>
    </row>
    <row r="8795" ht="15.75" customHeight="1">
      <c r="A8795" s="1" t="s">
        <v>10530</v>
      </c>
      <c r="B8795" s="1" t="s">
        <v>19182</v>
      </c>
      <c r="C8795" s="1" t="s">
        <v>19183</v>
      </c>
      <c r="D8795" s="1" t="s">
        <v>19173</v>
      </c>
      <c r="E8795" s="1" t="s">
        <v>18534</v>
      </c>
      <c r="F8795" s="1" t="str">
        <f>IFERROR(__xludf.DUMMYFUNCTION("GOOGLETRANSLATE(C8795,""fr"",""en"")"),"#VALUE!")</f>
        <v>#VALUE!</v>
      </c>
    </row>
    <row r="8796" ht="15.75" customHeight="1">
      <c r="A8796" s="1" t="s">
        <v>3081</v>
      </c>
      <c r="B8796" s="1" t="s">
        <v>19184</v>
      </c>
      <c r="C8796" s="1" t="s">
        <v>19185</v>
      </c>
      <c r="D8796" s="1" t="s">
        <v>19173</v>
      </c>
      <c r="E8796" s="1" t="s">
        <v>18534</v>
      </c>
      <c r="F8796" s="1" t="str">
        <f>IFERROR(__xludf.DUMMYFUNCTION("GOOGLETRANSLATE(C8796,""fr"",""en"")"),"#VALUE!")</f>
        <v>#VALUE!</v>
      </c>
    </row>
    <row r="8797" ht="15.75" customHeight="1">
      <c r="A8797" s="1" t="s">
        <v>10794</v>
      </c>
      <c r="B8797" s="1" t="s">
        <v>19186</v>
      </c>
      <c r="C8797" s="1" t="s">
        <v>19187</v>
      </c>
      <c r="D8797" s="1" t="s">
        <v>19173</v>
      </c>
      <c r="E8797" s="1" t="s">
        <v>18534</v>
      </c>
      <c r="F8797" s="1" t="str">
        <f>IFERROR(__xludf.DUMMYFUNCTION("GOOGLETRANSLATE(C8797,""fr"",""en"")"),"#VALUE!")</f>
        <v>#VALUE!</v>
      </c>
    </row>
    <row r="8798" ht="15.75" customHeight="1">
      <c r="A8798" s="1" t="s">
        <v>3101</v>
      </c>
      <c r="B8798" s="1" t="s">
        <v>19188</v>
      </c>
      <c r="C8798" s="1" t="s">
        <v>19189</v>
      </c>
      <c r="D8798" s="1" t="s">
        <v>19173</v>
      </c>
      <c r="E8798" s="1" t="s">
        <v>18534</v>
      </c>
      <c r="F8798" s="1" t="str">
        <f>IFERROR(__xludf.DUMMYFUNCTION("GOOGLETRANSLATE(C8798,""fr"",""en"")"),"#VALUE!")</f>
        <v>#VALUE!</v>
      </c>
    </row>
    <row r="8799" ht="15.75" customHeight="1">
      <c r="A8799" s="1" t="s">
        <v>3116</v>
      </c>
      <c r="B8799" s="1" t="s">
        <v>19190</v>
      </c>
      <c r="C8799" s="1" t="s">
        <v>19191</v>
      </c>
      <c r="D8799" s="1" t="s">
        <v>19173</v>
      </c>
      <c r="E8799" s="1" t="s">
        <v>18534</v>
      </c>
      <c r="F8799" s="1" t="str">
        <f>IFERROR(__xludf.DUMMYFUNCTION("GOOGLETRANSLATE(C8799,""fr"",""en"")"),"#VALUE!")</f>
        <v>#VALUE!</v>
      </c>
    </row>
    <row r="8800" ht="15.75" customHeight="1">
      <c r="A8800" s="1" t="s">
        <v>8437</v>
      </c>
      <c r="B8800" s="1" t="s">
        <v>19192</v>
      </c>
      <c r="C8800" s="1" t="s">
        <v>19193</v>
      </c>
      <c r="D8800" s="1" t="s">
        <v>19173</v>
      </c>
      <c r="E8800" s="1" t="s">
        <v>18534</v>
      </c>
      <c r="F8800" s="1" t="str">
        <f>IFERROR(__xludf.DUMMYFUNCTION("GOOGLETRANSLATE(C8800,""fr"",""en"")"),"#VALUE!")</f>
        <v>#VALUE!</v>
      </c>
    </row>
    <row r="8801" ht="15.75" customHeight="1">
      <c r="A8801" s="1" t="s">
        <v>8540</v>
      </c>
      <c r="B8801" s="1" t="s">
        <v>19194</v>
      </c>
      <c r="C8801" s="1" t="s">
        <v>19195</v>
      </c>
      <c r="D8801" s="1" t="s">
        <v>19173</v>
      </c>
      <c r="E8801" s="1" t="s">
        <v>18534</v>
      </c>
      <c r="F8801" s="1" t="str">
        <f>IFERROR(__xludf.DUMMYFUNCTION("GOOGLETRANSLATE(C8801,""fr"",""en"")"),"Hello, I am completely disgusted with this insurance.
I praised my house to a tenant who degraded my accommodation and who is in unpaid rent: at the time of the state of leaving the premises I reported the situation. I also discovered a crack on my garage"&amp;" wall. The file is underway ... The speech for the unpaid we will use your deposit and for the damage be listen to you have systematic deductibles by declared elements of 120 euros lol and not on all the damage. In addition, my advisor announces that he r"&amp;"efuses to make me later in multi -risk against vandalism as a second home since I no longer want to rent in view of my mishap because there are claims caused by the tenant who Besides, in the end will be taken on the deposit. As for the unpaid rent I wond"&amp;"er the excuse that will get me out and I do not even talk about my crack ... forced to take another insurance to cover incredible but true vandalism! I am disgusted!")</f>
        <v>Hello, I am completely disgusted with this insurance.
I praised my house to a tenant who degraded my accommodation and who is in unpaid rent: at the time of the state of leaving the premises I reported the situation. I also discovered a crack on my garage wall. The file is underway ... The speech for the unpaid we will use your deposit and for the damage be listen to you have systematic deductibles by declared elements of 120 euros lol and not on all the damage. In addition, my advisor announces that he refuses to make me later in multi -risk against vandalism as a second home since I no longer want to rent in view of my mishap because there are claims caused by the tenant who Besides, in the end will be taken on the deposit. As for the unpaid rent I wonder the excuse that will get me out and I do not even talk about my crack ... forced to take another insurance to cover incredible but true vandalism! I am disgusted!</v>
      </c>
    </row>
    <row r="8802" ht="15.75" customHeight="1">
      <c r="A8802" s="1" t="s">
        <v>8607</v>
      </c>
      <c r="B8802" s="1" t="s">
        <v>19196</v>
      </c>
      <c r="C8802" s="1" t="s">
        <v>19197</v>
      </c>
      <c r="D8802" s="1" t="s">
        <v>19173</v>
      </c>
      <c r="E8802" s="1" t="s">
        <v>18534</v>
      </c>
      <c r="F8802" s="1" t="str">
        <f>IFERROR(__xludf.DUMMYFUNCTION("GOOGLETRANSLATE(C8802,""fr"",""en"")"),"#VALUE!")</f>
        <v>#VALUE!</v>
      </c>
    </row>
    <row r="8803" ht="15.75" customHeight="1">
      <c r="A8803" s="1" t="s">
        <v>8659</v>
      </c>
      <c r="B8803" s="1" t="s">
        <v>19198</v>
      </c>
      <c r="C8803" s="1" t="s">
        <v>19199</v>
      </c>
      <c r="D8803" s="1" t="s">
        <v>19173</v>
      </c>
      <c r="E8803" s="1" t="s">
        <v>18534</v>
      </c>
      <c r="F8803" s="1" t="str">
        <f>IFERROR(__xludf.DUMMYFUNCTION("GOOGLETRANSLATE(C8803,""fr"",""en"")"),"#VALUE!")</f>
        <v>#VALUE!</v>
      </c>
    </row>
    <row r="8804" ht="15.75" customHeight="1">
      <c r="A8804" s="1" t="s">
        <v>11458</v>
      </c>
      <c r="B8804" s="1" t="s">
        <v>19200</v>
      </c>
      <c r="C8804" s="1" t="s">
        <v>19201</v>
      </c>
      <c r="D8804" s="1" t="s">
        <v>19173</v>
      </c>
      <c r="E8804" s="1" t="s">
        <v>18534</v>
      </c>
      <c r="F8804" s="1" t="str">
        <f>IFERROR(__xludf.DUMMYFUNCTION("GOOGLETRANSLATE(C8804,""fr"",""en"")"),"#VALUE!")</f>
        <v>#VALUE!</v>
      </c>
    </row>
    <row r="8805" ht="15.75" customHeight="1">
      <c r="A8805" s="1" t="s">
        <v>15719</v>
      </c>
      <c r="B8805" s="1" t="s">
        <v>19202</v>
      </c>
      <c r="C8805" s="1" t="s">
        <v>19203</v>
      </c>
      <c r="D8805" s="1" t="s">
        <v>19173</v>
      </c>
      <c r="E8805" s="1" t="s">
        <v>18534</v>
      </c>
      <c r="F8805" s="1" t="str">
        <f>IFERROR(__xludf.DUMMYFUNCTION("GOOGLETRANSLATE(C8805,""fr"",""en"")"),"#VALUE!")</f>
        <v>#VALUE!</v>
      </c>
    </row>
    <row r="8806" ht="15.75" customHeight="1">
      <c r="A8806" s="1" t="s">
        <v>15732</v>
      </c>
      <c r="B8806" s="1" t="s">
        <v>19204</v>
      </c>
      <c r="C8806" s="1" t="s">
        <v>19205</v>
      </c>
      <c r="D8806" s="1" t="s">
        <v>19173</v>
      </c>
      <c r="E8806" s="1" t="s">
        <v>18534</v>
      </c>
      <c r="F8806" s="1" t="str">
        <f>IFERROR(__xludf.DUMMYFUNCTION("GOOGLETRANSLATE(C8806,""fr"",""en"")"),"#VALUE!")</f>
        <v>#VALUE!</v>
      </c>
    </row>
    <row r="8807" ht="15.75" customHeight="1">
      <c r="A8807" s="1" t="s">
        <v>18581</v>
      </c>
      <c r="B8807" s="1" t="s">
        <v>19206</v>
      </c>
      <c r="C8807" s="1" t="s">
        <v>19207</v>
      </c>
      <c r="D8807" s="1" t="s">
        <v>19173</v>
      </c>
      <c r="E8807" s="1" t="s">
        <v>18534</v>
      </c>
      <c r="F8807" s="1" t="str">
        <f>IFERROR(__xludf.DUMMYFUNCTION("GOOGLETRANSLATE(C8807,""fr"",""en"")"),"#VALUE!")</f>
        <v>#VALUE!</v>
      </c>
    </row>
    <row r="8808" ht="15.75" customHeight="1">
      <c r="A8808" s="1" t="s">
        <v>10199</v>
      </c>
      <c r="B8808" s="1" t="s">
        <v>19208</v>
      </c>
      <c r="C8808" s="1" t="s">
        <v>19209</v>
      </c>
      <c r="D8808" s="1" t="s">
        <v>19173</v>
      </c>
      <c r="E8808" s="1" t="s">
        <v>18534</v>
      </c>
      <c r="F8808" s="1" t="str">
        <f>IFERROR(__xludf.DUMMYFUNCTION("GOOGLETRANSLATE(C8808,""fr"",""en"")"),"#VALUE!")</f>
        <v>#VALUE!</v>
      </c>
    </row>
    <row r="8809" ht="15.75" customHeight="1">
      <c r="A8809" s="1" t="s">
        <v>8921</v>
      </c>
      <c r="B8809" s="1" t="s">
        <v>19210</v>
      </c>
      <c r="C8809" s="1" t="s">
        <v>19211</v>
      </c>
      <c r="D8809" s="1" t="s">
        <v>19173</v>
      </c>
      <c r="E8809" s="1" t="s">
        <v>18534</v>
      </c>
      <c r="F8809" s="1" t="str">
        <f>IFERROR(__xludf.DUMMYFUNCTION("GOOGLETRANSLATE(C8809,""fr"",""en"")"),"I had a fire in October 2017 and nothing is settled to date. After a lot of adventure and a few points from which we agreed with the company expert, his report no longer had any account of my remarks, nor the remarks of the expert's expert. Since then, he"&amp;" does not want to hear anything anymore and assurance this protects behind him. All the quotes of the craftsmen were revised drastically downwards. Not to mention huge dilapidation rates.
I do not ask that the house is redone, but I think that a little de"&amp;"cency in these difficult times would have been of good taste. That year, I lost my mother and there was a fire. Today we are in point and I very much hope that this settled quickly. The craftsmen have worked and for the moment I have paid them with my own"&amp;" funds.
Finally I allow myself to lift a point that grieves me. You can imagine that since the insurance turned me, of course.
I also allow myself to lift a point. By rereading the emails I had with the Crédit Mutuel Assurances advisor, and the final con"&amp;"tract I signed, I realized that there was a huge difference between the quote and the contract. In the quote there was registered ""new reconstruction and unlimited amount"", then in the contract this sentence which changes everything disappeared. You wil"&amp;"l tell me that I had only rereading well. But I completely trusted the advisor who was that of my mother before. I think there could be a fault. But it would take at least twenty pages to explain almost two years.")</f>
        <v>I had a fire in October 2017 and nothing is settled to date. After a lot of adventure and a few points from which we agreed with the company expert, his report no longer had any account of my remarks, nor the remarks of the expert's expert. Since then, he does not want to hear anything anymore and assurance this protects behind him. All the quotes of the craftsmen were revised drastically downwards. Not to mention huge dilapidation rates.
I do not ask that the house is redone, but I think that a little decency in these difficult times would have been of good taste. That year, I lost my mother and there was a fire. Today we are in point and I very much hope that this settled quickly. The craftsmen have worked and for the moment I have paid them with my own funds.
Finally I allow myself to lift a point that grieves me. You can imagine that since the insurance turned me, of course.
I also allow myself to lift a point. By rereading the emails I had with the Crédit Mutuel Assurances advisor, and the final contract I signed, I realized that there was a huge difference between the quote and the contract. In the quote there was registered "new reconstruction and unlimited amount", then in the contract this sentence which changes everything disappeared. You will tell me that I had only rereading well. But I completely trusted the advisor who was that of my mother before. I think there could be a fault. But it would take at least twenty pages to explain almost two years.</v>
      </c>
    </row>
    <row r="8810" ht="15.75" customHeight="1">
      <c r="A8810" s="1" t="s">
        <v>12631</v>
      </c>
      <c r="B8810" s="1" t="s">
        <v>19212</v>
      </c>
      <c r="C8810" s="1" t="s">
        <v>19213</v>
      </c>
      <c r="D8810" s="1" t="s">
        <v>19173</v>
      </c>
      <c r="E8810" s="1" t="s">
        <v>18534</v>
      </c>
      <c r="F8810" s="1" t="str">
        <f>IFERROR(__xludf.DUMMYFUNCTION("GOOGLETRANSLATE(C8810,""fr"",""en"")"),"#VALUE!")</f>
        <v>#VALUE!</v>
      </c>
    </row>
    <row r="8811" ht="15.75" customHeight="1">
      <c r="A8811" s="1" t="s">
        <v>12634</v>
      </c>
      <c r="B8811" s="1" t="s">
        <v>19214</v>
      </c>
      <c r="C8811" s="1" t="s">
        <v>19215</v>
      </c>
      <c r="D8811" s="1" t="s">
        <v>19173</v>
      </c>
      <c r="E8811" s="1" t="s">
        <v>18534</v>
      </c>
      <c r="F8811" s="1" t="str">
        <f>IFERROR(__xludf.DUMMYFUNCTION("GOOGLETRANSLATE(C8811,""fr"",""en"")"),"#VALUE!")</f>
        <v>#VALUE!</v>
      </c>
    </row>
    <row r="8812" ht="15.75" customHeight="1">
      <c r="A8812" s="1" t="s">
        <v>13351</v>
      </c>
      <c r="B8812" s="1" t="s">
        <v>19216</v>
      </c>
      <c r="C8812" s="1" t="s">
        <v>19217</v>
      </c>
      <c r="D8812" s="1" t="s">
        <v>19173</v>
      </c>
      <c r="E8812" s="1" t="s">
        <v>18534</v>
      </c>
      <c r="F8812" s="1" t="str">
        <f>IFERROR(__xludf.DUMMYFUNCTION("GOOGLETRANSLATE(C8812,""fr"",""en"")"),"#VALUE!")</f>
        <v>#VALUE!</v>
      </c>
    </row>
    <row r="8813" ht="15.75" customHeight="1">
      <c r="A8813" s="1" t="s">
        <v>10671</v>
      </c>
      <c r="B8813" s="1" t="s">
        <v>19218</v>
      </c>
      <c r="C8813" s="1" t="s">
        <v>19219</v>
      </c>
      <c r="D8813" s="1" t="s">
        <v>19173</v>
      </c>
      <c r="E8813" s="1" t="s">
        <v>18534</v>
      </c>
      <c r="F8813" s="1" t="str">
        <f>IFERROR(__xludf.DUMMYFUNCTION("GOOGLETRANSLATE(C8813,""fr"",""en"")"),"#VALUE!")</f>
        <v>#VALUE!</v>
      </c>
    </row>
    <row r="8814" ht="15.75" customHeight="1">
      <c r="A8814" s="1" t="s">
        <v>9028</v>
      </c>
      <c r="B8814" s="1" t="s">
        <v>19220</v>
      </c>
      <c r="C8814" s="1" t="s">
        <v>19221</v>
      </c>
      <c r="D8814" s="1" t="s">
        <v>19173</v>
      </c>
      <c r="E8814" s="1" t="s">
        <v>18534</v>
      </c>
      <c r="F8814" s="1" t="str">
        <f>IFERROR(__xludf.DUMMYFUNCTION("GOOGLETRANSLATE(C8814,""fr"",""en"")"),"#VALUE!")</f>
        <v>#VALUE!</v>
      </c>
    </row>
    <row r="8815" ht="15.75" customHeight="1">
      <c r="A8815" s="1" t="s">
        <v>10280</v>
      </c>
      <c r="B8815" s="1" t="s">
        <v>19222</v>
      </c>
      <c r="C8815" s="1" t="s">
        <v>19223</v>
      </c>
      <c r="D8815" s="1" t="s">
        <v>19173</v>
      </c>
      <c r="E8815" s="1" t="s">
        <v>18534</v>
      </c>
      <c r="F8815" s="1" t="str">
        <f>IFERROR(__xludf.DUMMYFUNCTION("GOOGLETRANSLATE(C8815,""fr"",""en"")"),"#VALUE!")</f>
        <v>#VALUE!</v>
      </c>
    </row>
    <row r="8816" ht="15.75" customHeight="1">
      <c r="A8816" s="1" t="s">
        <v>3825</v>
      </c>
      <c r="B8816" s="1" t="s">
        <v>19224</v>
      </c>
      <c r="C8816" s="1" t="s">
        <v>19225</v>
      </c>
      <c r="D8816" s="1" t="s">
        <v>19173</v>
      </c>
      <c r="E8816" s="1" t="s">
        <v>18534</v>
      </c>
      <c r="F8816" s="1" t="str">
        <f>IFERROR(__xludf.DUMMYFUNCTION("GOOGLETRANSLATE(C8816,""fr"",""en"")"),"#VALUE!")</f>
        <v>#VALUE!</v>
      </c>
    </row>
    <row r="8817" ht="15.75" customHeight="1">
      <c r="A8817" s="1" t="s">
        <v>15959</v>
      </c>
      <c r="B8817" s="1" t="s">
        <v>19226</v>
      </c>
      <c r="C8817" s="1" t="s">
        <v>19227</v>
      </c>
      <c r="D8817" s="1" t="s">
        <v>19173</v>
      </c>
      <c r="E8817" s="1" t="s">
        <v>18534</v>
      </c>
      <c r="F8817" s="1" t="str">
        <f>IFERROR(__xludf.DUMMYFUNCTION("GOOGLETRANSLATE(C8817,""fr"",""en"")"),"#VALUE!")</f>
        <v>#VALUE!</v>
      </c>
    </row>
    <row r="8818" ht="15.75" customHeight="1">
      <c r="A8818" s="1" t="s">
        <v>10306</v>
      </c>
      <c r="B8818" s="1" t="s">
        <v>19228</v>
      </c>
      <c r="C8818" s="1" t="s">
        <v>19229</v>
      </c>
      <c r="D8818" s="1" t="s">
        <v>19173</v>
      </c>
      <c r="E8818" s="1" t="s">
        <v>18534</v>
      </c>
      <c r="F8818" s="1" t="str">
        <f>IFERROR(__xludf.DUMMYFUNCTION("GOOGLETRANSLATE(C8818,""fr"",""en"")"),"#VALUE!")</f>
        <v>#VALUE!</v>
      </c>
    </row>
    <row r="8819" ht="15.75" customHeight="1">
      <c r="A8819" s="1" t="s">
        <v>11225</v>
      </c>
      <c r="B8819" s="1" t="s">
        <v>19230</v>
      </c>
      <c r="C8819" s="1" t="s">
        <v>19231</v>
      </c>
      <c r="D8819" s="1" t="s">
        <v>19173</v>
      </c>
      <c r="E8819" s="1" t="s">
        <v>18534</v>
      </c>
      <c r="F8819" s="1" t="str">
        <f>IFERROR(__xludf.DUMMYFUNCTION("GOOGLETRANSLATE(C8819,""fr"",""en"")"),"#VALUE!")</f>
        <v>#VALUE!</v>
      </c>
    </row>
    <row r="8820" ht="15.75" customHeight="1">
      <c r="A8820" s="1" t="s">
        <v>9190</v>
      </c>
      <c r="B8820" s="1" t="s">
        <v>19232</v>
      </c>
      <c r="C8820" s="1" t="s">
        <v>19233</v>
      </c>
      <c r="D8820" s="1" t="s">
        <v>19173</v>
      </c>
      <c r="E8820" s="1" t="s">
        <v>18534</v>
      </c>
      <c r="F8820" s="1" t="str">
        <f>IFERROR(__xludf.DUMMYFUNCTION("GOOGLETRANSLATE(C8820,""fr"",""en"")"),"#VALUE!")</f>
        <v>#VALUE!</v>
      </c>
    </row>
    <row r="8821" ht="15.75" customHeight="1">
      <c r="A8821" s="1" t="s">
        <v>9193</v>
      </c>
      <c r="B8821" s="1" t="s">
        <v>19234</v>
      </c>
      <c r="C8821" s="1" t="s">
        <v>19235</v>
      </c>
      <c r="D8821" s="1" t="s">
        <v>19173</v>
      </c>
      <c r="E8821" s="1" t="s">
        <v>18534</v>
      </c>
      <c r="F8821" s="1" t="str">
        <f>IFERROR(__xludf.DUMMYFUNCTION("GOOGLETRANSLATE(C8821,""fr"",""en"")"),"#VALUE!")</f>
        <v>#VALUE!</v>
      </c>
    </row>
    <row r="8822" ht="15.75" customHeight="1">
      <c r="A8822" s="1" t="s">
        <v>18979</v>
      </c>
      <c r="B8822" s="1" t="s">
        <v>19236</v>
      </c>
      <c r="C8822" s="1" t="s">
        <v>19237</v>
      </c>
      <c r="D8822" s="1" t="s">
        <v>19173</v>
      </c>
      <c r="E8822" s="1" t="s">
        <v>18534</v>
      </c>
      <c r="F8822" s="1" t="str">
        <f>IFERROR(__xludf.DUMMYFUNCTION("GOOGLETRANSLATE(C8822,""fr"",""en"")"),"#VALUE!")</f>
        <v>#VALUE!</v>
      </c>
    </row>
    <row r="8823" ht="15.75" customHeight="1">
      <c r="A8823" s="1" t="s">
        <v>11244</v>
      </c>
      <c r="B8823" s="1" t="s">
        <v>19238</v>
      </c>
      <c r="C8823" s="1" t="s">
        <v>19239</v>
      </c>
      <c r="D8823" s="1" t="s">
        <v>19173</v>
      </c>
      <c r="E8823" s="1" t="s">
        <v>18534</v>
      </c>
      <c r="F8823" s="1" t="str">
        <f>IFERROR(__xludf.DUMMYFUNCTION("GOOGLETRANSLATE(C8823,""fr"",""en"")"),"#VALUE!")</f>
        <v>#VALUE!</v>
      </c>
    </row>
    <row r="8824" ht="15.75" customHeight="1">
      <c r="A8824" s="1" t="s">
        <v>9243</v>
      </c>
      <c r="B8824" s="1" t="s">
        <v>19240</v>
      </c>
      <c r="C8824" s="1" t="s">
        <v>19241</v>
      </c>
      <c r="D8824" s="1" t="s">
        <v>19173</v>
      </c>
      <c r="E8824" s="1" t="s">
        <v>18534</v>
      </c>
      <c r="F8824" s="1" t="str">
        <f>IFERROR(__xludf.DUMMYFUNCTION("GOOGLETRANSLATE(C8824,""fr"",""en"")"),"#VALUE!")</f>
        <v>#VALUE!</v>
      </c>
    </row>
    <row r="8825" ht="15.75" customHeight="1">
      <c r="A8825" s="1" t="s">
        <v>3972</v>
      </c>
      <c r="B8825" s="1" t="s">
        <v>19242</v>
      </c>
      <c r="C8825" s="1" t="s">
        <v>19243</v>
      </c>
      <c r="D8825" s="1" t="s">
        <v>19173</v>
      </c>
      <c r="E8825" s="1" t="s">
        <v>18534</v>
      </c>
      <c r="F8825" s="1" t="str">
        <f>IFERROR(__xludf.DUMMYFUNCTION("GOOGLETRANSLATE(C8825,""fr"",""en"")"),"#VALUE!")</f>
        <v>#VALUE!</v>
      </c>
    </row>
    <row r="8826" ht="15.75" customHeight="1">
      <c r="A8826" s="1" t="s">
        <v>16388</v>
      </c>
      <c r="B8826" s="1" t="s">
        <v>19244</v>
      </c>
      <c r="C8826" s="1" t="s">
        <v>19245</v>
      </c>
      <c r="D8826" s="1" t="s">
        <v>19173</v>
      </c>
      <c r="E8826" s="1" t="s">
        <v>18534</v>
      </c>
      <c r="F8826" s="1" t="str">
        <f>IFERROR(__xludf.DUMMYFUNCTION("GOOGLETRANSLATE(C8826,""fr"",""en"")"),"#VALUE!")</f>
        <v>#VALUE!</v>
      </c>
    </row>
    <row r="8827" ht="15.75" customHeight="1">
      <c r="A8827" s="1" t="s">
        <v>17302</v>
      </c>
      <c r="B8827" s="1" t="s">
        <v>19246</v>
      </c>
      <c r="C8827" s="1" t="s">
        <v>19247</v>
      </c>
      <c r="D8827" s="1" t="s">
        <v>19173</v>
      </c>
      <c r="E8827" s="1" t="s">
        <v>18534</v>
      </c>
      <c r="F8827" s="1" t="str">
        <f>IFERROR(__xludf.DUMMYFUNCTION("GOOGLETRANSLATE(C8827,""fr"",""en"")"),"#VALUE!")</f>
        <v>#VALUE!</v>
      </c>
    </row>
    <row r="8828" ht="15.75" customHeight="1">
      <c r="A8828" s="1" t="s">
        <v>19248</v>
      </c>
      <c r="B8828" s="1" t="s">
        <v>19249</v>
      </c>
      <c r="C8828" s="1" t="s">
        <v>19250</v>
      </c>
      <c r="D8828" s="1" t="s">
        <v>19173</v>
      </c>
      <c r="E8828" s="1" t="s">
        <v>18534</v>
      </c>
      <c r="F8828" s="1" t="str">
        <f>IFERROR(__xludf.DUMMYFUNCTION("GOOGLETRANSLATE(C8828,""fr"",""en"")"),"#VALUE!")</f>
        <v>#VALUE!</v>
      </c>
    </row>
    <row r="8829" ht="15.75" customHeight="1">
      <c r="A8829" s="1" t="s">
        <v>19251</v>
      </c>
      <c r="B8829" s="1" t="s">
        <v>19252</v>
      </c>
      <c r="C8829" s="1" t="s">
        <v>19253</v>
      </c>
      <c r="D8829" s="1" t="s">
        <v>19173</v>
      </c>
      <c r="E8829" s="1" t="s">
        <v>18534</v>
      </c>
      <c r="F8829" s="1" t="str">
        <f>IFERROR(__xludf.DUMMYFUNCTION("GOOGLETRANSLATE(C8829,""fr"",""en"")"),"#VALUE!")</f>
        <v>#VALUE!</v>
      </c>
    </row>
    <row r="8830" ht="15.75" customHeight="1">
      <c r="A8830" s="1" t="s">
        <v>9584</v>
      </c>
      <c r="B8830" s="1" t="s">
        <v>19254</v>
      </c>
      <c r="C8830" s="1" t="s">
        <v>19255</v>
      </c>
      <c r="D8830" s="1" t="s">
        <v>19173</v>
      </c>
      <c r="E8830" s="1" t="s">
        <v>18534</v>
      </c>
      <c r="F8830" s="1" t="str">
        <f>IFERROR(__xludf.DUMMYFUNCTION("GOOGLETRANSLATE(C8830,""fr"",""en"")"),"#VALUE!")</f>
        <v>#VALUE!</v>
      </c>
    </row>
    <row r="8831" ht="15.75" customHeight="1">
      <c r="A8831" s="1" t="s">
        <v>398</v>
      </c>
      <c r="B8831" s="1" t="s">
        <v>19256</v>
      </c>
      <c r="C8831" s="1" t="s">
        <v>19257</v>
      </c>
      <c r="D8831" s="1" t="s">
        <v>12386</v>
      </c>
      <c r="E8831" s="1" t="s">
        <v>18534</v>
      </c>
      <c r="F8831" s="1" t="str">
        <f>IFERROR(__xludf.DUMMYFUNCTION("GOOGLETRANSLATE(C8831,""fr"",""en"")"),"#VALUE!")</f>
        <v>#VALUE!</v>
      </c>
    </row>
    <row r="8832" ht="15.75" customHeight="1">
      <c r="A8832" s="1" t="s">
        <v>19258</v>
      </c>
      <c r="B8832" s="1" t="s">
        <v>19259</v>
      </c>
      <c r="C8832" s="1" t="s">
        <v>19260</v>
      </c>
      <c r="D8832" s="1" t="s">
        <v>12386</v>
      </c>
      <c r="E8832" s="1" t="s">
        <v>18534</v>
      </c>
      <c r="F8832" s="1" t="str">
        <f>IFERROR(__xludf.DUMMYFUNCTION("GOOGLETRANSLATE(C8832,""fr"",""en"")"),"#VALUE!")</f>
        <v>#VALUE!</v>
      </c>
    </row>
    <row r="8833" ht="15.75" customHeight="1">
      <c r="A8833" s="1" t="s">
        <v>856</v>
      </c>
      <c r="B8833" s="1" t="s">
        <v>19261</v>
      </c>
      <c r="C8833" s="1" t="s">
        <v>19262</v>
      </c>
      <c r="D8833" s="1" t="s">
        <v>12386</v>
      </c>
      <c r="E8833" s="1" t="s">
        <v>18534</v>
      </c>
      <c r="F8833" s="1" t="str">
        <f>IFERROR(__xludf.DUMMYFUNCTION("GOOGLETRANSLATE(C8833,""fr"",""en"")"),"#VALUE!")</f>
        <v>#VALUE!</v>
      </c>
    </row>
    <row r="8834" ht="15.75" customHeight="1">
      <c r="A8834" s="1" t="s">
        <v>961</v>
      </c>
      <c r="B8834" s="1" t="s">
        <v>19263</v>
      </c>
      <c r="C8834" s="1" t="s">
        <v>19264</v>
      </c>
      <c r="D8834" s="1" t="s">
        <v>12386</v>
      </c>
      <c r="E8834" s="1" t="s">
        <v>18534</v>
      </c>
      <c r="F8834" s="1" t="str">
        <f>IFERROR(__xludf.DUMMYFUNCTION("GOOGLETRANSLATE(C8834,""fr"",""en"")"),"#VALUE!")</f>
        <v>#VALUE!</v>
      </c>
    </row>
    <row r="8835" ht="15.75" customHeight="1">
      <c r="A8835" s="1" t="s">
        <v>1084</v>
      </c>
      <c r="B8835" s="1" t="s">
        <v>19265</v>
      </c>
      <c r="C8835" s="1" t="s">
        <v>19266</v>
      </c>
      <c r="D8835" s="1" t="s">
        <v>12386</v>
      </c>
      <c r="E8835" s="1" t="s">
        <v>18534</v>
      </c>
      <c r="F8835" s="1" t="str">
        <f>IFERROR(__xludf.DUMMYFUNCTION("GOOGLETRANSLATE(C8835,""fr"",""en"")"),"#VALUE!")</f>
        <v>#VALUE!</v>
      </c>
    </row>
    <row r="8836" ht="15.75" customHeight="1">
      <c r="A8836" s="1" t="s">
        <v>1750</v>
      </c>
      <c r="B8836" s="1" t="s">
        <v>19267</v>
      </c>
      <c r="C8836" s="1" t="s">
        <v>19268</v>
      </c>
      <c r="D8836" s="1" t="s">
        <v>12386</v>
      </c>
      <c r="E8836" s="1" t="s">
        <v>18534</v>
      </c>
      <c r="F8836" s="1" t="str">
        <f>IFERROR(__xludf.DUMMYFUNCTION("GOOGLETRANSLATE(C8836,""fr"",""en"")"),"#VALUE!")</f>
        <v>#VALUE!</v>
      </c>
    </row>
    <row r="8837" ht="15.75" customHeight="1">
      <c r="A8837" s="1" t="s">
        <v>1836</v>
      </c>
      <c r="B8837" s="1" t="s">
        <v>19269</v>
      </c>
      <c r="C8837" s="1" t="s">
        <v>19270</v>
      </c>
      <c r="D8837" s="1" t="s">
        <v>12386</v>
      </c>
      <c r="E8837" s="1" t="s">
        <v>18534</v>
      </c>
      <c r="F8837" s="1" t="str">
        <f>IFERROR(__xludf.DUMMYFUNCTION("GOOGLETRANSLATE(C8837,""fr"",""en"")"),"#VALUE!")</f>
        <v>#VALUE!</v>
      </c>
    </row>
    <row r="8838" ht="15.75" customHeight="1">
      <c r="A8838" s="1" t="s">
        <v>1935</v>
      </c>
      <c r="B8838" s="1" t="s">
        <v>19271</v>
      </c>
      <c r="C8838" s="1" t="s">
        <v>19272</v>
      </c>
      <c r="D8838" s="1" t="s">
        <v>12386</v>
      </c>
      <c r="E8838" s="1" t="s">
        <v>18534</v>
      </c>
      <c r="F8838" s="1" t="str">
        <f>IFERROR(__xludf.DUMMYFUNCTION("GOOGLETRANSLATE(C8838,""fr"",""en"")"),"#VALUE!")</f>
        <v>#VALUE!</v>
      </c>
    </row>
    <row r="8839" ht="15.75" customHeight="1">
      <c r="A8839" s="1" t="s">
        <v>1999</v>
      </c>
      <c r="B8839" s="1" t="s">
        <v>19273</v>
      </c>
      <c r="C8839" s="1" t="s">
        <v>19274</v>
      </c>
      <c r="D8839" s="1" t="s">
        <v>12386</v>
      </c>
      <c r="E8839" s="1" t="s">
        <v>18534</v>
      </c>
      <c r="F8839" s="1" t="str">
        <f>IFERROR(__xludf.DUMMYFUNCTION("GOOGLETRANSLATE(C8839,""fr"",""en"")"),"#VALUE!")</f>
        <v>#VALUE!</v>
      </c>
    </row>
    <row r="8840" ht="15.75" customHeight="1">
      <c r="A8840" s="1" t="s">
        <v>1999</v>
      </c>
      <c r="B8840" s="1" t="s">
        <v>19275</v>
      </c>
      <c r="C8840" s="1" t="s">
        <v>19276</v>
      </c>
      <c r="D8840" s="1" t="s">
        <v>12386</v>
      </c>
      <c r="E8840" s="1" t="s">
        <v>18534</v>
      </c>
      <c r="F8840" s="1" t="str">
        <f>IFERROR(__xludf.DUMMYFUNCTION("GOOGLETRANSLATE(C8840,""fr"",""en"")"),"#VALUE!")</f>
        <v>#VALUE!</v>
      </c>
    </row>
    <row r="8841" ht="15.75" customHeight="1">
      <c r="A8841" s="1" t="s">
        <v>2347</v>
      </c>
      <c r="B8841" s="1" t="s">
        <v>19277</v>
      </c>
      <c r="C8841" s="1" t="s">
        <v>19278</v>
      </c>
      <c r="D8841" s="1" t="s">
        <v>12386</v>
      </c>
      <c r="E8841" s="1" t="s">
        <v>18534</v>
      </c>
      <c r="F8841" s="1" t="str">
        <f>IFERROR(__xludf.DUMMYFUNCTION("GOOGLETRANSLATE(C8841,""fr"",""en"")"),"#VALUE!")</f>
        <v>#VALUE!</v>
      </c>
    </row>
    <row r="8842" ht="15.75" customHeight="1">
      <c r="A8842" s="1" t="s">
        <v>2443</v>
      </c>
      <c r="B8842" s="1" t="s">
        <v>19279</v>
      </c>
      <c r="C8842" s="1" t="s">
        <v>19280</v>
      </c>
      <c r="D8842" s="1" t="s">
        <v>12386</v>
      </c>
      <c r="E8842" s="1" t="s">
        <v>18534</v>
      </c>
      <c r="F8842" s="1" t="str">
        <f>IFERROR(__xludf.DUMMYFUNCTION("GOOGLETRANSLATE(C8842,""fr"",""en"")"),"#VALUE!")</f>
        <v>#VALUE!</v>
      </c>
    </row>
    <row r="8843" ht="15.75" customHeight="1">
      <c r="A8843" s="1" t="s">
        <v>2610</v>
      </c>
      <c r="B8843" s="1" t="s">
        <v>19281</v>
      </c>
      <c r="C8843" s="1" t="s">
        <v>19282</v>
      </c>
      <c r="D8843" s="1" t="s">
        <v>12386</v>
      </c>
      <c r="E8843" s="1" t="s">
        <v>18534</v>
      </c>
      <c r="F8843" s="1" t="str">
        <f>IFERROR(__xludf.DUMMYFUNCTION("GOOGLETRANSLATE(C8843,""fr"",""en"")"),"#VALUE!")</f>
        <v>#VALUE!</v>
      </c>
    </row>
    <row r="8844" ht="15.75" customHeight="1">
      <c r="A8844" s="1" t="s">
        <v>2666</v>
      </c>
      <c r="B8844" s="1" t="s">
        <v>19283</v>
      </c>
      <c r="C8844" s="1" t="s">
        <v>19284</v>
      </c>
      <c r="D8844" s="1" t="s">
        <v>12386</v>
      </c>
      <c r="E8844" s="1" t="s">
        <v>18534</v>
      </c>
      <c r="F8844" s="1" t="str">
        <f>IFERROR(__xludf.DUMMYFUNCTION("GOOGLETRANSLATE(C8844,""fr"",""en"")"),"#VALUE!")</f>
        <v>#VALUE!</v>
      </c>
    </row>
    <row r="8845" ht="15.75" customHeight="1">
      <c r="A8845" s="1" t="s">
        <v>2715</v>
      </c>
      <c r="B8845" s="1" t="s">
        <v>19285</v>
      </c>
      <c r="C8845" s="1" t="s">
        <v>19286</v>
      </c>
      <c r="D8845" s="1" t="s">
        <v>12386</v>
      </c>
      <c r="E8845" s="1" t="s">
        <v>18534</v>
      </c>
      <c r="F8845" s="1" t="str">
        <f>IFERROR(__xludf.DUMMYFUNCTION("GOOGLETRANSLATE(C8845,""fr"",""en"")"),"#VALUE!")</f>
        <v>#VALUE!</v>
      </c>
    </row>
    <row r="8846" ht="15.75" customHeight="1">
      <c r="A8846" s="1" t="s">
        <v>2961</v>
      </c>
      <c r="B8846" s="1" t="s">
        <v>19287</v>
      </c>
      <c r="C8846" s="1" t="s">
        <v>19288</v>
      </c>
      <c r="D8846" s="1" t="s">
        <v>12386</v>
      </c>
      <c r="E8846" s="1" t="s">
        <v>18534</v>
      </c>
      <c r="F8846" s="1" t="str">
        <f>IFERROR(__xludf.DUMMYFUNCTION("GOOGLETRANSLATE(C8846,""fr"",""en"")"),"I am extremely disappointed with this mutual which refuses to take care of a disaster that she had nevertheless agreed to cover. I absolutely do not recommend it.
I have been a member for almost 30 years with almost no claim to my credit. So I'm called a "&amp;"very good loyal customer ...
I am not a compulsive grinder or a ""haters"" of social networks. Our story is relatively simple, here is the main lines.
We have suffered a water damage due to a crack in the outside wall of our house. The #Macif mandates an "&amp;"expert and agrees in 2016 to take care of the damage caused provided that the origin of the leak is repaired.
Time to find the appropriate craftsman to repair the wall and the exterior coating, which this same craftsman integrates us into his schedule, se"&amp;"veral months have passed.
At that time, my wife is pregnant with our 3rd child. Being aware of the risks linked to endocrine disruptors, we decide to undergo, neither to my wife or our infant nor to our 2 other children no longer the odors of solvents inh"&amp;"erent in the interior work.
It is therefore quite natural that in the beginning of 2021, after a year of hesitations linked to the COVID, we return to the #Macif to validate, the good care of the planned work.
The advisor was very embarrassed to tell me "&amp;"that the file had to be validated by his management ... 4 days after I receive a letter from the ""sinister client"" service telling me that he refuses to take care because the file is closed on their side. I am therefore very unhappy, because on our side"&amp;" the file is far from closed.
In conclusion, I wanted to testify so that those who hesitate to trust the #Macif are well aware of the way in which the ""good"" customers are treated (I dare not imagine the unfortunate people who are obliged to report sev"&amp;"eral claims over a year…).
I also wanted to testify so that those who, like me, hesitated to competition their insurance because they think they are better accompanied when they need it. That they are very calmly trigger by saying that the fidelity of the"&amp;" #Macif is not reciprocal ...
A good hearing,
")</f>
        <v>I am extremely disappointed with this mutual which refuses to take care of a disaster that she had nevertheless agreed to cover. I absolutely do not recommend it.
I have been a member for almost 30 years with almost no claim to my credit. So I'm called a very good loyal customer ...
I am not a compulsive grinder or a "haters" of social networks. Our story is relatively simple, here is the main lines.
We have suffered a water damage due to a crack in the outside wall of our house. The #Macif mandates an expert and agrees in 2016 to take care of the damage caused provided that the origin of the leak is repaired.
Time to find the appropriate craftsman to repair the wall and the exterior coating, which this same craftsman integrates us into his schedule, several months have passed.
At that time, my wife is pregnant with our 3rd child. Being aware of the risks linked to endocrine disruptors, we decide to undergo, neither to my wife or our infant nor to our 2 other children no longer the odors of solvents inherent in the interior work.
It is therefore quite natural that in the beginning of 2021, after a year of hesitations linked to the COVID, we return to the #Macif to validate, the good care of the planned work.
The advisor was very embarrassed to tell me that the file had to be validated by his management ... 4 days after I receive a letter from the "sinister client" service telling me that he refuses to take care because the file is closed on their side. I am therefore very unhappy, because on our side the file is far from closed.
In conclusion, I wanted to testify so that those who hesitate to trust the #Macif are well aware of the way in which the "good" customers are treated (I dare not imagine the unfortunate people who are obliged to report several claims over a year…).
I also wanted to testify so that those who, like me, hesitated to competition their insurance because they think they are better accompanied when they need it. That they are very calmly trigger by saying that the fidelity of the #Macif is not reciprocal ...
A good hearing,
</v>
      </c>
    </row>
    <row r="8847" ht="15.75" customHeight="1">
      <c r="A8847" s="1" t="s">
        <v>7596</v>
      </c>
      <c r="B8847" s="1" t="s">
        <v>19289</v>
      </c>
      <c r="C8847" s="1" t="s">
        <v>19290</v>
      </c>
      <c r="D8847" s="1" t="s">
        <v>12386</v>
      </c>
      <c r="E8847" s="1" t="s">
        <v>18534</v>
      </c>
      <c r="F8847" s="1" t="str">
        <f>IFERROR(__xludf.DUMMYFUNCTION("GOOGLETRANSLATE(C8847,""fr"",""en"")"),"#VALUE!")</f>
        <v>#VALUE!</v>
      </c>
    </row>
    <row r="8848" ht="15.75" customHeight="1">
      <c r="A8848" s="1" t="s">
        <v>10536</v>
      </c>
      <c r="B8848" s="1" t="s">
        <v>19291</v>
      </c>
      <c r="C8848" s="1" t="s">
        <v>19292</v>
      </c>
      <c r="D8848" s="1" t="s">
        <v>12386</v>
      </c>
      <c r="E8848" s="1" t="s">
        <v>18534</v>
      </c>
      <c r="F8848" s="1" t="str">
        <f>IFERROR(__xludf.DUMMYFUNCTION("GOOGLETRANSLATE(C8848,""fr"",""en"")"),"#VALUE!")</f>
        <v>#VALUE!</v>
      </c>
    </row>
    <row r="8849" ht="15.75" customHeight="1">
      <c r="A8849" s="1" t="s">
        <v>3119</v>
      </c>
      <c r="B8849" s="1" t="s">
        <v>19293</v>
      </c>
      <c r="C8849" s="1" t="s">
        <v>19294</v>
      </c>
      <c r="D8849" s="1" t="s">
        <v>12386</v>
      </c>
      <c r="E8849" s="1" t="s">
        <v>18534</v>
      </c>
      <c r="F8849" s="1" t="str">
        <f>IFERROR(__xludf.DUMMYFUNCTION("GOOGLETRANSLATE(C8849,""fr"",""en"")"),"#VALUE!")</f>
        <v>#VALUE!</v>
      </c>
    </row>
    <row r="8850" ht="15.75" customHeight="1">
      <c r="A8850" s="1" t="s">
        <v>3133</v>
      </c>
      <c r="B8850" s="1" t="s">
        <v>19295</v>
      </c>
      <c r="C8850" s="1" t="s">
        <v>19296</v>
      </c>
      <c r="D8850" s="1" t="s">
        <v>12386</v>
      </c>
      <c r="E8850" s="1" t="s">
        <v>18534</v>
      </c>
      <c r="F8850" s="1" t="str">
        <f>IFERROR(__xludf.DUMMYFUNCTION("GOOGLETRANSLATE(C8850,""fr"",""en"")"),"#VALUE!")</f>
        <v>#VALUE!</v>
      </c>
    </row>
    <row r="8851" ht="15.75" customHeight="1">
      <c r="A8851" s="1" t="s">
        <v>8235</v>
      </c>
      <c r="B8851" s="1" t="s">
        <v>19297</v>
      </c>
      <c r="C8851" s="1" t="s">
        <v>19298</v>
      </c>
      <c r="D8851" s="1" t="s">
        <v>12386</v>
      </c>
      <c r="E8851" s="1" t="s">
        <v>18534</v>
      </c>
      <c r="F8851" s="1" t="str">
        <f>IFERROR(__xludf.DUMMYFUNCTION("GOOGLETRANSLATE(C8851,""fr"",""en"")"),"#VALUE!")</f>
        <v>#VALUE!</v>
      </c>
    </row>
    <row r="8852" ht="15.75" customHeight="1">
      <c r="A8852" s="1" t="s">
        <v>3150</v>
      </c>
      <c r="B8852" s="1" t="s">
        <v>19299</v>
      </c>
      <c r="C8852" s="1" t="s">
        <v>19300</v>
      </c>
      <c r="D8852" s="1" t="s">
        <v>12386</v>
      </c>
      <c r="E8852" s="1" t="s">
        <v>18534</v>
      </c>
      <c r="F8852" s="1" t="str">
        <f>IFERROR(__xludf.DUMMYFUNCTION("GOOGLETRANSLATE(C8852,""fr"",""en"")"),"#VALUE!")</f>
        <v>#VALUE!</v>
      </c>
    </row>
    <row r="8853" ht="15.75" customHeight="1">
      <c r="A8853" s="1" t="s">
        <v>8256</v>
      </c>
      <c r="B8853" s="1" t="s">
        <v>19301</v>
      </c>
      <c r="C8853" s="1" t="s">
        <v>19302</v>
      </c>
      <c r="D8853" s="1" t="s">
        <v>12386</v>
      </c>
      <c r="E8853" s="1" t="s">
        <v>18534</v>
      </c>
      <c r="F8853" s="1" t="str">
        <f>IFERROR(__xludf.DUMMYFUNCTION("GOOGLETRANSLATE(C8853,""fr"",""en"")"),"#VALUE!")</f>
        <v>#VALUE!</v>
      </c>
    </row>
    <row r="8854" ht="15.75" customHeight="1">
      <c r="A8854" s="1" t="s">
        <v>3183</v>
      </c>
      <c r="B8854" s="1" t="s">
        <v>19303</v>
      </c>
      <c r="C8854" s="1" t="s">
        <v>19304</v>
      </c>
      <c r="D8854" s="1" t="s">
        <v>12386</v>
      </c>
      <c r="E8854" s="1" t="s">
        <v>18534</v>
      </c>
      <c r="F8854" s="1" t="str">
        <f>IFERROR(__xludf.DUMMYFUNCTION("GOOGLETRANSLATE(C8854,""fr"",""en"")"),"#VALUE!")</f>
        <v>#VALUE!</v>
      </c>
    </row>
    <row r="8855" ht="15.75" customHeight="1">
      <c r="A8855" s="1" t="s">
        <v>8281</v>
      </c>
      <c r="B8855" s="1" t="s">
        <v>11091</v>
      </c>
      <c r="C8855" s="1" t="s">
        <v>19305</v>
      </c>
      <c r="D8855" s="1" t="s">
        <v>12386</v>
      </c>
      <c r="E8855" s="1" t="s">
        <v>18534</v>
      </c>
      <c r="F8855" s="1" t="str">
        <f>IFERROR(__xludf.DUMMYFUNCTION("GOOGLETRANSLATE(C8855,""fr"",""en"")"),"#VALUE!")</f>
        <v>#VALUE!</v>
      </c>
    </row>
    <row r="8856" ht="15.75" customHeight="1">
      <c r="A8856" s="1" t="s">
        <v>11405</v>
      </c>
      <c r="B8856" s="1" t="s">
        <v>19306</v>
      </c>
      <c r="C8856" s="1" t="s">
        <v>19307</v>
      </c>
      <c r="D8856" s="1" t="s">
        <v>12386</v>
      </c>
      <c r="E8856" s="1" t="s">
        <v>18534</v>
      </c>
      <c r="F8856" s="1" t="str">
        <f>IFERROR(__xludf.DUMMYFUNCTION("GOOGLETRANSLATE(C8856,""fr"",""en"")"),"#VALUE!")</f>
        <v>#VALUE!</v>
      </c>
    </row>
    <row r="8857" ht="15.75" customHeight="1">
      <c r="A8857" s="1" t="s">
        <v>10579</v>
      </c>
      <c r="B8857" s="1" t="s">
        <v>19308</v>
      </c>
      <c r="C8857" s="1" t="s">
        <v>19309</v>
      </c>
      <c r="D8857" s="1" t="s">
        <v>12386</v>
      </c>
      <c r="E8857" s="1" t="s">
        <v>18534</v>
      </c>
      <c r="F8857" s="1" t="str">
        <f>IFERROR(__xludf.DUMMYFUNCTION("GOOGLETRANSLATE(C8857,""fr"",""en"")"),"#VALUE!")</f>
        <v>#VALUE!</v>
      </c>
    </row>
    <row r="8858" ht="15.75" customHeight="1">
      <c r="A8858" s="1" t="s">
        <v>11814</v>
      </c>
      <c r="B8858" s="1" t="s">
        <v>19310</v>
      </c>
      <c r="C8858" s="1" t="s">
        <v>19311</v>
      </c>
      <c r="D8858" s="1" t="s">
        <v>12386</v>
      </c>
      <c r="E8858" s="1" t="s">
        <v>18534</v>
      </c>
      <c r="F8858" s="1" t="str">
        <f>IFERROR(__xludf.DUMMYFUNCTION("GOOGLETRANSLATE(C8858,""fr"",""en"")"),"#VALUE!")</f>
        <v>#VALUE!</v>
      </c>
    </row>
    <row r="8859" ht="15.75" customHeight="1">
      <c r="A8859" s="1" t="s">
        <v>11814</v>
      </c>
      <c r="B8859" s="1" t="s">
        <v>19312</v>
      </c>
      <c r="C8859" s="1" t="s">
        <v>19313</v>
      </c>
      <c r="D8859" s="1" t="s">
        <v>12386</v>
      </c>
      <c r="E8859" s="1" t="s">
        <v>18534</v>
      </c>
      <c r="F8859" s="1" t="str">
        <f>IFERROR(__xludf.DUMMYFUNCTION("GOOGLETRANSLATE(C8859,""fr"",""en"")"),"#VALUE!")</f>
        <v>#VALUE!</v>
      </c>
    </row>
    <row r="8860" ht="15.75" customHeight="1">
      <c r="A8860" s="1" t="s">
        <v>10124</v>
      </c>
      <c r="B8860" s="1" t="s">
        <v>19314</v>
      </c>
      <c r="C8860" s="1" t="s">
        <v>19315</v>
      </c>
      <c r="D8860" s="1" t="s">
        <v>12386</v>
      </c>
      <c r="E8860" s="1" t="s">
        <v>18534</v>
      </c>
      <c r="F8860" s="1" t="str">
        <f>IFERROR(__xludf.DUMMYFUNCTION("GOOGLETRANSLATE(C8860,""fr"",""en"")"),"#VALUE!")</f>
        <v>#VALUE!</v>
      </c>
    </row>
    <row r="8861" ht="15.75" customHeight="1">
      <c r="A8861" s="1" t="s">
        <v>3214</v>
      </c>
      <c r="B8861" s="1" t="s">
        <v>19316</v>
      </c>
      <c r="C8861" s="1" t="s">
        <v>19317</v>
      </c>
      <c r="D8861" s="1" t="s">
        <v>12386</v>
      </c>
      <c r="E8861" s="1" t="s">
        <v>18534</v>
      </c>
      <c r="F8861" s="1" t="str">
        <f>IFERROR(__xludf.DUMMYFUNCTION("GOOGLETRANSLATE(C8861,""fr"",""en"")"),"#VALUE!")</f>
        <v>#VALUE!</v>
      </c>
    </row>
    <row r="8862" ht="15.75" customHeight="1">
      <c r="A8862" s="1" t="s">
        <v>8316</v>
      </c>
      <c r="B8862" s="1" t="s">
        <v>19318</v>
      </c>
      <c r="C8862" s="1" t="s">
        <v>19319</v>
      </c>
      <c r="D8862" s="1" t="s">
        <v>12386</v>
      </c>
      <c r="E8862" s="1" t="s">
        <v>18534</v>
      </c>
      <c r="F8862" s="1" t="str">
        <f>IFERROR(__xludf.DUMMYFUNCTION("GOOGLETRANSLATE(C8862,""fr"",""en"")"),"Did you know that there were franchises on home insurance? A disaster at a neighbor and hop you pay the franchise. No way to challenge a priori, except that the duty of information, blah ... I discovered that, but you, you know?")</f>
        <v>Did you know that there were franchises on home insurance? A disaster at a neighbor and hop you pay the franchise. No way to challenge a priori, except that the duty of information, blah ... I discovered that, but you, you know?</v>
      </c>
    </row>
    <row r="8863" ht="15.75" customHeight="1">
      <c r="A8863" s="1" t="s">
        <v>8346</v>
      </c>
      <c r="B8863" s="1" t="s">
        <v>19320</v>
      </c>
      <c r="C8863" s="1" t="s">
        <v>19321</v>
      </c>
      <c r="D8863" s="1" t="s">
        <v>12386</v>
      </c>
      <c r="E8863" s="1" t="s">
        <v>18534</v>
      </c>
      <c r="F8863" s="1" t="str">
        <f>IFERROR(__xludf.DUMMYFUNCTION("GOOGLETRANSLATE(C8863,""fr"",""en"")"),"#VALUE!")</f>
        <v>#VALUE!</v>
      </c>
    </row>
    <row r="8864" ht="15.75" customHeight="1">
      <c r="A8864" s="1" t="s">
        <v>8350</v>
      </c>
      <c r="B8864" s="1" t="s">
        <v>19322</v>
      </c>
      <c r="C8864" s="1" t="s">
        <v>19323</v>
      </c>
      <c r="D8864" s="1" t="s">
        <v>12386</v>
      </c>
      <c r="E8864" s="1" t="s">
        <v>18534</v>
      </c>
      <c r="F8864" s="1" t="str">
        <f>IFERROR(__xludf.DUMMYFUNCTION("GOOGLETRANSLATE(C8864,""fr"",""en"")"),"#VALUE!")</f>
        <v>#VALUE!</v>
      </c>
    </row>
    <row r="8865" ht="15.75" customHeight="1">
      <c r="A8865" s="1" t="s">
        <v>10150</v>
      </c>
      <c r="B8865" s="1" t="s">
        <v>19324</v>
      </c>
      <c r="C8865" s="1" t="s">
        <v>19325</v>
      </c>
      <c r="D8865" s="1" t="s">
        <v>12386</v>
      </c>
      <c r="E8865" s="1" t="s">
        <v>18534</v>
      </c>
      <c r="F8865" s="1" t="str">
        <f>IFERROR(__xludf.DUMMYFUNCTION("GOOGLETRANSLATE(C8865,""fr"",""en"")"),"#VALUE!")</f>
        <v>#VALUE!</v>
      </c>
    </row>
    <row r="8866" ht="15.75" customHeight="1">
      <c r="A8866" s="1" t="s">
        <v>8372</v>
      </c>
      <c r="B8866" s="1" t="s">
        <v>19326</v>
      </c>
      <c r="C8866" s="1" t="s">
        <v>19327</v>
      </c>
      <c r="D8866" s="1" t="s">
        <v>12386</v>
      </c>
      <c r="E8866" s="1" t="s">
        <v>18534</v>
      </c>
      <c r="F8866" s="1" t="str">
        <f>IFERROR(__xludf.DUMMYFUNCTION("GOOGLETRANSLATE(C8866,""fr"",""en"")"),"#VALUE!")</f>
        <v>#VALUE!</v>
      </c>
    </row>
    <row r="8867" ht="15.75" customHeight="1">
      <c r="A8867" s="1" t="s">
        <v>8390</v>
      </c>
      <c r="B8867" s="1" t="s">
        <v>19328</v>
      </c>
      <c r="C8867" s="1" t="s">
        <v>19329</v>
      </c>
      <c r="D8867" s="1" t="s">
        <v>12386</v>
      </c>
      <c r="E8867" s="1" t="s">
        <v>18534</v>
      </c>
      <c r="F8867" s="1" t="str">
        <f>IFERROR(__xludf.DUMMYFUNCTION("GOOGLETRANSLATE(C8867,""fr"",""en"")"),"#VALUE!")</f>
        <v>#VALUE!</v>
      </c>
    </row>
    <row r="8868" ht="15.75" customHeight="1">
      <c r="A8868" s="1" t="s">
        <v>8469</v>
      </c>
      <c r="B8868" s="1" t="s">
        <v>19330</v>
      </c>
      <c r="C8868" s="1" t="s">
        <v>19331</v>
      </c>
      <c r="D8868" s="1" t="s">
        <v>12386</v>
      </c>
      <c r="E8868" s="1" t="s">
        <v>18534</v>
      </c>
      <c r="F8868" s="1" t="str">
        <f>IFERROR(__xludf.DUMMYFUNCTION("GOOGLETRANSLATE(C8868,""fr"",""en"")"),"#VALUE!")</f>
        <v>#VALUE!</v>
      </c>
    </row>
    <row r="8869" ht="15.75" customHeight="1">
      <c r="A8869" s="1" t="s">
        <v>3350</v>
      </c>
      <c r="B8869" s="1" t="s">
        <v>19332</v>
      </c>
      <c r="C8869" s="1" t="s">
        <v>19333</v>
      </c>
      <c r="D8869" s="1" t="s">
        <v>12386</v>
      </c>
      <c r="E8869" s="1" t="s">
        <v>18534</v>
      </c>
      <c r="F8869" s="1" t="str">
        <f>IFERROR(__xludf.DUMMYFUNCTION("GOOGLETRANSLATE(C8869,""fr"",""en"")"),"#VALUE!")</f>
        <v>#VALUE!</v>
      </c>
    </row>
    <row r="8870" ht="15.75" customHeight="1">
      <c r="A8870" s="1" t="s">
        <v>11848</v>
      </c>
      <c r="B8870" s="1" t="s">
        <v>19334</v>
      </c>
      <c r="C8870" s="1" t="s">
        <v>19335</v>
      </c>
      <c r="D8870" s="1" t="s">
        <v>12386</v>
      </c>
      <c r="E8870" s="1" t="s">
        <v>18534</v>
      </c>
      <c r="F8870" s="1" t="str">
        <f>IFERROR(__xludf.DUMMYFUNCTION("GOOGLETRANSLATE(C8870,""fr"",""en"")"),"#VALUE!")</f>
        <v>#VALUE!</v>
      </c>
    </row>
    <row r="8871" ht="15.75" customHeight="1">
      <c r="A8871" s="1" t="s">
        <v>3369</v>
      </c>
      <c r="B8871" s="1" t="s">
        <v>11990</v>
      </c>
      <c r="C8871" s="1" t="s">
        <v>19336</v>
      </c>
      <c r="D8871" s="1" t="s">
        <v>12386</v>
      </c>
      <c r="E8871" s="1" t="s">
        <v>18534</v>
      </c>
      <c r="F8871" s="1" t="str">
        <f>IFERROR(__xludf.DUMMYFUNCTION("GOOGLETRANSLATE(C8871,""fr"",""en"")"),"#VALUE!")</f>
        <v>#VALUE!</v>
      </c>
    </row>
    <row r="8872" ht="15.75" customHeight="1">
      <c r="A8872" s="1" t="s">
        <v>10899</v>
      </c>
      <c r="B8872" s="1" t="s">
        <v>19337</v>
      </c>
      <c r="C8872" s="1" t="s">
        <v>19338</v>
      </c>
      <c r="D8872" s="1" t="s">
        <v>12386</v>
      </c>
      <c r="E8872" s="1" t="s">
        <v>18534</v>
      </c>
      <c r="F8872" s="1" t="str">
        <f>IFERROR(__xludf.DUMMYFUNCTION("GOOGLETRANSLATE(C8872,""fr"",""en"")"),"#VALUE!")</f>
        <v>#VALUE!</v>
      </c>
    </row>
    <row r="8873" ht="15.75" customHeight="1">
      <c r="A8873" s="1" t="s">
        <v>10907</v>
      </c>
      <c r="B8873" s="1" t="s">
        <v>19339</v>
      </c>
      <c r="C8873" s="1" t="s">
        <v>19340</v>
      </c>
      <c r="D8873" s="1" t="s">
        <v>12386</v>
      </c>
      <c r="E8873" s="1" t="s">
        <v>18534</v>
      </c>
      <c r="F8873" s="1" t="str">
        <f>IFERROR(__xludf.DUMMYFUNCTION("GOOGLETRANSLATE(C8873,""fr"",""en"")"),"#VALUE!")</f>
        <v>#VALUE!</v>
      </c>
    </row>
    <row r="8874" ht="15.75" customHeight="1">
      <c r="A8874" s="1" t="s">
        <v>14027</v>
      </c>
      <c r="B8874" s="1" t="s">
        <v>19341</v>
      </c>
      <c r="C8874" s="1" t="s">
        <v>19342</v>
      </c>
      <c r="D8874" s="1" t="s">
        <v>12386</v>
      </c>
      <c r="E8874" s="1" t="s">
        <v>18534</v>
      </c>
      <c r="F8874" s="1" t="str">
        <f>IFERROR(__xludf.DUMMYFUNCTION("GOOGLETRANSLATE(C8874,""fr"",""en"")"),"Serious degradation of customer service for a year: customer service on the phone no longer meets or interim expectations, management of bumps down. very long compensation deadlines")</f>
        <v>Serious degradation of customer service for a year: customer service on the phone no longer meets or interim expectations, management of bumps down. very long compensation deadlines</v>
      </c>
    </row>
    <row r="8875" ht="15.75" customHeight="1">
      <c r="A8875" s="1" t="s">
        <v>16943</v>
      </c>
      <c r="B8875" s="1" t="s">
        <v>19343</v>
      </c>
      <c r="C8875" s="1" t="s">
        <v>19344</v>
      </c>
      <c r="D8875" s="1" t="s">
        <v>12386</v>
      </c>
      <c r="E8875" s="1" t="s">
        <v>18534</v>
      </c>
      <c r="F8875" s="1" t="str">
        <f>IFERROR(__xludf.DUMMYFUNCTION("GOOGLETRANSLATE(C8875,""fr"",""en"")"),"#VALUE!")</f>
        <v>#VALUE!</v>
      </c>
    </row>
    <row r="8876" ht="15.75" customHeight="1">
      <c r="A8876" s="1" t="s">
        <v>15119</v>
      </c>
      <c r="B8876" s="1" t="s">
        <v>19345</v>
      </c>
      <c r="C8876" s="1" t="s">
        <v>19346</v>
      </c>
      <c r="D8876" s="1" t="s">
        <v>12386</v>
      </c>
      <c r="E8876" s="1" t="s">
        <v>18534</v>
      </c>
      <c r="F8876" s="1" t="str">
        <f>IFERROR(__xludf.DUMMYFUNCTION("GOOGLETRANSLATE(C8876,""fr"",""en"")"),"#VALUE!")</f>
        <v>#VALUE!</v>
      </c>
    </row>
    <row r="8877" ht="15.75" customHeight="1">
      <c r="A8877" s="1" t="s">
        <v>18889</v>
      </c>
      <c r="B8877" s="1" t="s">
        <v>19347</v>
      </c>
      <c r="C8877" s="1" t="s">
        <v>19348</v>
      </c>
      <c r="D8877" s="1" t="s">
        <v>12386</v>
      </c>
      <c r="E8877" s="1" t="s">
        <v>18534</v>
      </c>
      <c r="F8877" s="1" t="str">
        <f>IFERROR(__xludf.DUMMYFUNCTION("GOOGLETRANSLATE(C8877,""fr"",""en"")"),"#VALUE!")</f>
        <v>#VALUE!</v>
      </c>
    </row>
    <row r="8878" ht="15.75" customHeight="1">
      <c r="A8878" s="1" t="s">
        <v>12141</v>
      </c>
      <c r="B8878" s="1" t="s">
        <v>19349</v>
      </c>
      <c r="C8878" s="1" t="s">
        <v>19350</v>
      </c>
      <c r="D8878" s="1" t="s">
        <v>12386</v>
      </c>
      <c r="E8878" s="1" t="s">
        <v>18534</v>
      </c>
      <c r="F8878" s="1" t="str">
        <f>IFERROR(__xludf.DUMMYFUNCTION("GOOGLETRANSLATE(C8878,""fr"",""en"")"),"#VALUE!")</f>
        <v>#VALUE!</v>
      </c>
    </row>
    <row r="8879" ht="15.75" customHeight="1">
      <c r="A8879" s="1" t="s">
        <v>18576</v>
      </c>
      <c r="B8879" s="1" t="s">
        <v>19351</v>
      </c>
      <c r="C8879" s="1" t="s">
        <v>19352</v>
      </c>
      <c r="D8879" s="1" t="s">
        <v>12386</v>
      </c>
      <c r="E8879" s="1" t="s">
        <v>18534</v>
      </c>
      <c r="F8879" s="1" t="str">
        <f>IFERROR(__xludf.DUMMYFUNCTION("GOOGLETRANSLATE(C8879,""fr"",""en"")"),"#VALUE!")</f>
        <v>#VALUE!</v>
      </c>
    </row>
    <row r="8880" ht="15.75" customHeight="1">
      <c r="A8880" s="1" t="s">
        <v>3465</v>
      </c>
      <c r="B8880" s="1" t="s">
        <v>19353</v>
      </c>
      <c r="C8880" s="1" t="s">
        <v>19354</v>
      </c>
      <c r="D8880" s="1" t="s">
        <v>12386</v>
      </c>
      <c r="E8880" s="1" t="s">
        <v>18534</v>
      </c>
      <c r="F8880" s="1" t="str">
        <f>IFERROR(__xludf.DUMMYFUNCTION("GOOGLETRANSLATE(C8880,""fr"",""en"")"),"#VALUE!")</f>
        <v>#VALUE!</v>
      </c>
    </row>
    <row r="8881" ht="15.75" customHeight="1">
      <c r="A8881" s="1" t="s">
        <v>3473</v>
      </c>
      <c r="B8881" s="1" t="s">
        <v>19355</v>
      </c>
      <c r="C8881" s="1" t="s">
        <v>19356</v>
      </c>
      <c r="D8881" s="1" t="s">
        <v>12386</v>
      </c>
      <c r="E8881" s="1" t="s">
        <v>18534</v>
      </c>
      <c r="F8881" s="1" t="str">
        <f>IFERROR(__xludf.DUMMYFUNCTION("GOOGLETRANSLATE(C8881,""fr"",""en"")"),"#VALUE!")</f>
        <v>#VALUE!</v>
      </c>
    </row>
    <row r="8882" ht="15.75" customHeight="1">
      <c r="A8882" s="1" t="s">
        <v>3473</v>
      </c>
      <c r="B8882" s="1" t="s">
        <v>19357</v>
      </c>
      <c r="C8882" s="1" t="s">
        <v>19358</v>
      </c>
      <c r="D8882" s="1" t="s">
        <v>12386</v>
      </c>
      <c r="E8882" s="1" t="s">
        <v>18534</v>
      </c>
      <c r="F8882" s="1" t="str">
        <f>IFERROR(__xludf.DUMMYFUNCTION("GOOGLETRANSLATE(C8882,""fr"",""en"")"),"#VALUE!")</f>
        <v>#VALUE!</v>
      </c>
    </row>
    <row r="8883" ht="15.75" customHeight="1">
      <c r="A8883" s="1" t="s">
        <v>12583</v>
      </c>
      <c r="B8883" s="1" t="s">
        <v>19359</v>
      </c>
      <c r="C8883" s="1" t="s">
        <v>19360</v>
      </c>
      <c r="D8883" s="1" t="s">
        <v>12386</v>
      </c>
      <c r="E8883" s="1" t="s">
        <v>18534</v>
      </c>
      <c r="F8883" s="1" t="str">
        <f>IFERROR(__xludf.DUMMYFUNCTION("GOOGLETRANSLATE(C8883,""fr"",""en"")"),"#VALUE!")</f>
        <v>#VALUE!</v>
      </c>
    </row>
    <row r="8884" ht="15.75" customHeight="1">
      <c r="A8884" s="1" t="s">
        <v>11146</v>
      </c>
      <c r="B8884" s="1" t="s">
        <v>19361</v>
      </c>
      <c r="C8884" s="1" t="s">
        <v>19362</v>
      </c>
      <c r="D8884" s="1" t="s">
        <v>12386</v>
      </c>
      <c r="E8884" s="1" t="s">
        <v>18534</v>
      </c>
      <c r="F8884" s="1" t="str">
        <f>IFERROR(__xludf.DUMMYFUNCTION("GOOGLETRANSLATE(C8884,""fr"",""en"")"),"#VALUE!")</f>
        <v>#VALUE!</v>
      </c>
    </row>
    <row r="8885" ht="15.75" customHeight="1">
      <c r="A8885" s="1" t="s">
        <v>19363</v>
      </c>
      <c r="B8885" s="1" t="s">
        <v>19364</v>
      </c>
      <c r="C8885" s="1" t="s">
        <v>19365</v>
      </c>
      <c r="D8885" s="1" t="s">
        <v>12386</v>
      </c>
      <c r="E8885" s="1" t="s">
        <v>18534</v>
      </c>
      <c r="F8885" s="1" t="str">
        <f>IFERROR(__xludf.DUMMYFUNCTION("GOOGLETRANSLATE(C8885,""fr"",""en"")"),"#VALUE!")</f>
        <v>#VALUE!</v>
      </c>
    </row>
    <row r="8886" ht="15.75" customHeight="1">
      <c r="A8886" s="1" t="s">
        <v>8874</v>
      </c>
      <c r="B8886" s="1" t="s">
        <v>19366</v>
      </c>
      <c r="C8886" s="1" t="s">
        <v>19367</v>
      </c>
      <c r="D8886" s="1" t="s">
        <v>12386</v>
      </c>
      <c r="E8886" s="1" t="s">
        <v>18534</v>
      </c>
      <c r="F8886" s="1" t="str">
        <f>IFERROR(__xludf.DUMMYFUNCTION("GOOGLETRANSLATE(C8886,""fr"",""en"")"),"#VALUE!")</f>
        <v>#VALUE!</v>
      </c>
    </row>
    <row r="8887" ht="15.75" customHeight="1">
      <c r="A8887" s="1" t="s">
        <v>19368</v>
      </c>
      <c r="B8887" s="1" t="s">
        <v>19369</v>
      </c>
      <c r="C8887" s="1" t="s">
        <v>19370</v>
      </c>
      <c r="D8887" s="1" t="s">
        <v>12386</v>
      </c>
      <c r="E8887" s="1" t="s">
        <v>18534</v>
      </c>
      <c r="F8887" s="1" t="str">
        <f>IFERROR(__xludf.DUMMYFUNCTION("GOOGLETRANSLATE(C8887,""fr"",""en"")"),"#VALUE!")</f>
        <v>#VALUE!</v>
      </c>
    </row>
    <row r="8888" ht="15.75" customHeight="1">
      <c r="A8888" s="1" t="s">
        <v>19371</v>
      </c>
      <c r="B8888" s="1" t="s">
        <v>19372</v>
      </c>
      <c r="C8888" s="1" t="s">
        <v>19373</v>
      </c>
      <c r="D8888" s="1" t="s">
        <v>12386</v>
      </c>
      <c r="E8888" s="1" t="s">
        <v>18534</v>
      </c>
      <c r="F8888" s="1" t="str">
        <f>IFERROR(__xludf.DUMMYFUNCTION("GOOGLETRANSLATE(C8888,""fr"",""en"")"),"#VALUE!")</f>
        <v>#VALUE!</v>
      </c>
    </row>
    <row r="8889" ht="15.75" customHeight="1">
      <c r="A8889" s="1" t="s">
        <v>3604</v>
      </c>
      <c r="B8889" s="1" t="s">
        <v>19374</v>
      </c>
      <c r="C8889" s="1" t="s">
        <v>19375</v>
      </c>
      <c r="D8889" s="1" t="s">
        <v>12386</v>
      </c>
      <c r="E8889" s="1" t="s">
        <v>18534</v>
      </c>
      <c r="F8889" s="1" t="str">
        <f>IFERROR(__xludf.DUMMYFUNCTION("GOOGLETRANSLATE(C8889,""fr"",""en"")"),"#VALUE!")</f>
        <v>#VALUE!</v>
      </c>
    </row>
    <row r="8890" ht="15.75" customHeight="1">
      <c r="A8890" s="1" t="s">
        <v>11492</v>
      </c>
      <c r="B8890" s="1" t="s">
        <v>19376</v>
      </c>
      <c r="C8890" s="1" t="s">
        <v>19377</v>
      </c>
      <c r="D8890" s="1" t="s">
        <v>12386</v>
      </c>
      <c r="E8890" s="1" t="s">
        <v>18534</v>
      </c>
      <c r="F8890" s="1" t="str">
        <f>IFERROR(__xludf.DUMMYFUNCTION("GOOGLETRANSLATE(C8890,""fr"",""en"")"),"#VALUE!")</f>
        <v>#VALUE!</v>
      </c>
    </row>
    <row r="8891" ht="15.75" customHeight="1">
      <c r="A8891" s="1" t="s">
        <v>8912</v>
      </c>
      <c r="B8891" s="1" t="s">
        <v>19378</v>
      </c>
      <c r="C8891" s="1" t="s">
        <v>19379</v>
      </c>
      <c r="D8891" s="1" t="s">
        <v>12386</v>
      </c>
      <c r="E8891" s="1" t="s">
        <v>18534</v>
      </c>
      <c r="F8891" s="1" t="str">
        <f>IFERROR(__xludf.DUMMYFUNCTION("GOOGLETRANSLATE(C8891,""fr"",""en"")"),"I called for a home insurance quote, I was sent the papers that I did not go back because not interested, and 2 months after I receive a payment notice for a contract that I did not take out. ...")</f>
        <v>I called for a home insurance quote, I was sent the papers that I did not go back because not interested, and 2 months after I receive a payment notice for a contract that I did not take out. ...</v>
      </c>
    </row>
    <row r="8892" ht="15.75" customHeight="1">
      <c r="A8892" s="1" t="s">
        <v>13320</v>
      </c>
      <c r="B8892" s="1" t="s">
        <v>19380</v>
      </c>
      <c r="C8892" s="1" t="s">
        <v>19381</v>
      </c>
      <c r="D8892" s="1" t="s">
        <v>12386</v>
      </c>
      <c r="E8892" s="1" t="s">
        <v>18534</v>
      </c>
      <c r="F8892" s="1" t="str">
        <f>IFERROR(__xludf.DUMMYFUNCTION("GOOGLETRANSLATE(C8892,""fr"",""en"")"),"#VALUE!")</f>
        <v>#VALUE!</v>
      </c>
    </row>
    <row r="8893" ht="15.75" customHeight="1">
      <c r="A8893" s="1" t="s">
        <v>15392</v>
      </c>
      <c r="B8893" s="1" t="s">
        <v>19382</v>
      </c>
      <c r="C8893" s="1" t="s">
        <v>19383</v>
      </c>
      <c r="D8893" s="1" t="s">
        <v>12386</v>
      </c>
      <c r="E8893" s="1" t="s">
        <v>18534</v>
      </c>
      <c r="F8893" s="1" t="str">
        <f>IFERROR(__xludf.DUMMYFUNCTION("GOOGLETRANSLATE(C8893,""fr"",""en"")"),"#VALUE!")</f>
        <v>#VALUE!</v>
      </c>
    </row>
    <row r="8894" ht="15.75" customHeight="1">
      <c r="A8894" s="1" t="s">
        <v>19384</v>
      </c>
      <c r="B8894" s="1" t="s">
        <v>19385</v>
      </c>
      <c r="C8894" s="1" t="s">
        <v>19386</v>
      </c>
      <c r="D8894" s="1" t="s">
        <v>12386</v>
      </c>
      <c r="E8894" s="1" t="s">
        <v>18534</v>
      </c>
      <c r="F8894" s="1" t="str">
        <f>IFERROR(__xludf.DUMMYFUNCTION("GOOGLETRANSLATE(C8894,""fr"",""en"")"),"#VALUE!")</f>
        <v>#VALUE!</v>
      </c>
    </row>
    <row r="8895" ht="15.75" customHeight="1">
      <c r="A8895" s="1" t="s">
        <v>11179</v>
      </c>
      <c r="B8895" s="1" t="s">
        <v>19387</v>
      </c>
      <c r="C8895" s="1" t="s">
        <v>19388</v>
      </c>
      <c r="D8895" s="1" t="s">
        <v>12386</v>
      </c>
      <c r="E8895" s="1" t="s">
        <v>18534</v>
      </c>
      <c r="F8895" s="1" t="str">
        <f>IFERROR(__xludf.DUMMYFUNCTION("GOOGLETRANSLATE(C8895,""fr"",""en"")"),"#VALUE!")</f>
        <v>#VALUE!</v>
      </c>
    </row>
    <row r="8896" ht="15.75" customHeight="1">
      <c r="A8896" s="1" t="s">
        <v>11514</v>
      </c>
      <c r="B8896" s="1" t="s">
        <v>19389</v>
      </c>
      <c r="C8896" s="1" t="s">
        <v>19390</v>
      </c>
      <c r="D8896" s="1" t="s">
        <v>12386</v>
      </c>
      <c r="E8896" s="1" t="s">
        <v>18534</v>
      </c>
      <c r="F8896" s="1" t="str">
        <f>IFERROR(__xludf.DUMMYFUNCTION("GOOGLETRANSLATE(C8896,""fr"",""en"")"),"#VALUE!")</f>
        <v>#VALUE!</v>
      </c>
    </row>
    <row r="8897" ht="15.75" customHeight="1">
      <c r="A8897" s="1" t="s">
        <v>3654</v>
      </c>
      <c r="B8897" s="1" t="s">
        <v>19391</v>
      </c>
      <c r="C8897" s="1" t="s">
        <v>19392</v>
      </c>
      <c r="D8897" s="1" t="s">
        <v>12386</v>
      </c>
      <c r="E8897" s="1" t="s">
        <v>18534</v>
      </c>
      <c r="F8897" s="1" t="str">
        <f>IFERROR(__xludf.DUMMYFUNCTION("GOOGLETRANSLATE(C8897,""fr"",""en"")"),"#VALUE!")</f>
        <v>#VALUE!</v>
      </c>
    </row>
    <row r="8898" ht="15.75" customHeight="1">
      <c r="A8898" s="1" t="s">
        <v>8953</v>
      </c>
      <c r="B8898" s="1" t="s">
        <v>19393</v>
      </c>
      <c r="C8898" s="1" t="s">
        <v>19394</v>
      </c>
      <c r="D8898" s="1" t="s">
        <v>12386</v>
      </c>
      <c r="E8898" s="1" t="s">
        <v>18534</v>
      </c>
      <c r="F8898" s="1" t="str">
        <f>IFERROR(__xludf.DUMMYFUNCTION("GOOGLETRANSLATE(C8898,""fr"",""en"")"),"#VALUE!")</f>
        <v>#VALUE!</v>
      </c>
    </row>
    <row r="8899" ht="15.75" customHeight="1">
      <c r="A8899" s="1" t="s">
        <v>13348</v>
      </c>
      <c r="B8899" s="1" t="s">
        <v>19395</v>
      </c>
      <c r="C8899" s="1" t="s">
        <v>19396</v>
      </c>
      <c r="D8899" s="1" t="s">
        <v>12386</v>
      </c>
      <c r="E8899" s="1" t="s">
        <v>18534</v>
      </c>
      <c r="F8899" s="1" t="str">
        <f>IFERROR(__xludf.DUMMYFUNCTION("GOOGLETRANSLATE(C8899,""fr"",""en"")"),"#VALUE!")</f>
        <v>#VALUE!</v>
      </c>
    </row>
    <row r="8900" ht="15.75" customHeight="1">
      <c r="A8900" s="1" t="s">
        <v>15231</v>
      </c>
      <c r="B8900" s="1" t="s">
        <v>19397</v>
      </c>
      <c r="C8900" s="1" t="s">
        <v>19398</v>
      </c>
      <c r="D8900" s="1" t="s">
        <v>12386</v>
      </c>
      <c r="E8900" s="1" t="s">
        <v>18534</v>
      </c>
      <c r="F8900" s="1" t="str">
        <f>IFERROR(__xludf.DUMMYFUNCTION("GOOGLETRANSLATE(C8900,""fr"",""en"")"),"#VALUE!")</f>
        <v>#VALUE!</v>
      </c>
    </row>
    <row r="8901" ht="15.75" customHeight="1">
      <c r="A8901" s="1" t="s">
        <v>15231</v>
      </c>
      <c r="B8901" s="1" t="s">
        <v>19399</v>
      </c>
      <c r="C8901" s="1" t="s">
        <v>19400</v>
      </c>
      <c r="D8901" s="1" t="s">
        <v>12386</v>
      </c>
      <c r="E8901" s="1" t="s">
        <v>18534</v>
      </c>
      <c r="F8901" s="1" t="str">
        <f>IFERROR(__xludf.DUMMYFUNCTION("GOOGLETRANSLATE(C8901,""fr"",""en"")"),"#VALUE!")</f>
        <v>#VALUE!</v>
      </c>
    </row>
    <row r="8902" ht="15.75" customHeight="1">
      <c r="A8902" s="1" t="s">
        <v>3724</v>
      </c>
      <c r="B8902" s="1" t="s">
        <v>19401</v>
      </c>
      <c r="C8902" s="1" t="s">
        <v>19402</v>
      </c>
      <c r="D8902" s="1" t="s">
        <v>12386</v>
      </c>
      <c r="E8902" s="1" t="s">
        <v>18534</v>
      </c>
      <c r="F8902" s="1" t="str">
        <f>IFERROR(__xludf.DUMMYFUNCTION("GOOGLETRANSLATE(C8902,""fr"",""en"")"),"#VALUE!")</f>
        <v>#VALUE!</v>
      </c>
    </row>
    <row r="8903" ht="15.75" customHeight="1">
      <c r="A8903" s="1" t="s">
        <v>12666</v>
      </c>
      <c r="B8903" s="1" t="s">
        <v>19403</v>
      </c>
      <c r="C8903" s="1" t="s">
        <v>19404</v>
      </c>
      <c r="D8903" s="1" t="s">
        <v>12386</v>
      </c>
      <c r="E8903" s="1" t="s">
        <v>18534</v>
      </c>
      <c r="F8903" s="1" t="str">
        <f>IFERROR(__xludf.DUMMYFUNCTION("GOOGLETRANSLATE(C8903,""fr"",""en"")"),"#VALUE!")</f>
        <v>#VALUE!</v>
      </c>
    </row>
    <row r="8904" ht="15.75" customHeight="1">
      <c r="A8904" s="1" t="s">
        <v>12666</v>
      </c>
      <c r="B8904" s="1" t="s">
        <v>19405</v>
      </c>
      <c r="C8904" s="1" t="s">
        <v>16836</v>
      </c>
      <c r="D8904" s="1" t="s">
        <v>12386</v>
      </c>
      <c r="E8904" s="1" t="s">
        <v>18534</v>
      </c>
      <c r="F8904" s="1" t="str">
        <f>IFERROR(__xludf.DUMMYFUNCTION("GOOGLETRANSLATE(C8904,""fr"",""en"")"),"#VALUE!")</f>
        <v>#VALUE!</v>
      </c>
    </row>
    <row r="8905" ht="15.75" customHeight="1">
      <c r="A8905" s="1" t="s">
        <v>19406</v>
      </c>
      <c r="B8905" s="1" t="s">
        <v>19407</v>
      </c>
      <c r="C8905" s="1" t="s">
        <v>19408</v>
      </c>
      <c r="D8905" s="1" t="s">
        <v>12386</v>
      </c>
      <c r="E8905" s="1" t="s">
        <v>18534</v>
      </c>
      <c r="F8905" s="1" t="str">
        <f>IFERROR(__xludf.DUMMYFUNCTION("GOOGLETRANSLATE(C8905,""fr"",""en"")"),"Good evening Madames, Monsieur,
I come respectfully, keep you informed of an incident that there was following my call around 3:58 p.m. in the number 0969394939,
I had a young lady, not attentive, who was in a hurry, annoyed, and who was very badly educ"&amp;"ated, no respect or knowing how to live.
First of all, she asks me for my member number, I answer her that I was not at home and that I am by car, she answers me it's like the social security number your social security number you know it, Then I give her"&amp;" my name first name, she does not even want to look for and answers me sir and koffi I am full, and she tells me she does not wish to have my address, because the policy of the Macif is The member number, and that I only have to recall it as soon as I hav"&amp;"e this number, I answered him by telling him you think that I have my free insurance, you treat them like that she did not want me Leaving to speak I don't end up raising the tone by telling him to hang up if I couldn't explain to me.
If this is customer "&amp;"value, do not worry about us as soon as possible we will leave, we will resilute, car home, civil liability and legal protection
Bravo customer value, bravo")</f>
        <v>Good evening Madames, Monsieur,
I come respectfully, keep you informed of an incident that there was following my call around 3:58 p.m. in the number 0969394939,
I had a young lady, not attentive, who was in a hurry, annoyed, and who was very badly educated, no respect or knowing how to live.
First of all, she asks me for my member number, I answer her that I was not at home and that I am by car, she answers me it's like the social security number your social security number you know it, Then I give her my name first name, she does not even want to look for and answers me sir and koffi I am full, and she tells me she does not wish to have my address, because the policy of the Macif is The member number, and that I only have to recall it as soon as I have this number, I answered him by telling him you think that I have my free insurance, you treat them like that she did not want me Leaving to speak I don't end up raising the tone by telling him to hang up if I couldn't explain to me.
If this is customer value, do not worry about us as soon as possible we will leave, we will resilute, car home, civil liability and legal protection
Bravo customer value, bravo</v>
      </c>
    </row>
    <row r="8906" ht="15.75" customHeight="1">
      <c r="A8906" s="1" t="s">
        <v>3747</v>
      </c>
      <c r="B8906" s="1" t="s">
        <v>19409</v>
      </c>
      <c r="C8906" s="1" t="s">
        <v>19410</v>
      </c>
      <c r="D8906" s="1" t="s">
        <v>12386</v>
      </c>
      <c r="E8906" s="1" t="s">
        <v>18534</v>
      </c>
      <c r="F8906" s="1" t="str">
        <f>IFERROR(__xludf.DUMMYFUNCTION("GOOGLETRANSLATE(C8906,""fr"",""en"")"),"#VALUE!")</f>
        <v>#VALUE!</v>
      </c>
    </row>
    <row r="8907" ht="15.75" customHeight="1">
      <c r="A8907" s="1" t="s">
        <v>15941</v>
      </c>
      <c r="B8907" s="1" t="s">
        <v>19411</v>
      </c>
      <c r="C8907" s="1" t="s">
        <v>19412</v>
      </c>
      <c r="D8907" s="1" t="s">
        <v>12386</v>
      </c>
      <c r="E8907" s="1" t="s">
        <v>18534</v>
      </c>
      <c r="F8907" s="1" t="str">
        <f>IFERROR(__xludf.DUMMYFUNCTION("GOOGLETRANSLATE(C8907,""fr"",""en"")"),"#VALUE!")</f>
        <v>#VALUE!</v>
      </c>
    </row>
    <row r="8908" ht="15.75" customHeight="1">
      <c r="A8908" s="1" t="s">
        <v>11536</v>
      </c>
      <c r="B8908" s="1" t="s">
        <v>19413</v>
      </c>
      <c r="C8908" s="1" t="s">
        <v>19414</v>
      </c>
      <c r="D8908" s="1" t="s">
        <v>12386</v>
      </c>
      <c r="E8908" s="1" t="s">
        <v>18534</v>
      </c>
      <c r="F8908" s="1" t="str">
        <f>IFERROR(__xludf.DUMMYFUNCTION("GOOGLETRANSLATE(C8908,""fr"",""en"")"),"Hello, I was very disappointed by the Macif, with them r. I chose another insurer, but my contract ending on January 1, 2019, the Macif must give me back a sum calculated in Prrata. On September 17 I receive a letter telling me that in the next I would ha"&amp;"ve the check. A week ago I relaunched them but I still have no response.")</f>
        <v>Hello, I was very disappointed by the Macif, with them r. I chose another insurer, but my contract ending on January 1, 2019, the Macif must give me back a sum calculated in Prrata. On September 17 I receive a letter telling me that in the next I would have the check. A week ago I relaunched them but I still have no response.</v>
      </c>
    </row>
    <row r="8909" ht="15.75" customHeight="1">
      <c r="A8909" s="1" t="s">
        <v>3766</v>
      </c>
      <c r="B8909" s="1" t="s">
        <v>19415</v>
      </c>
      <c r="C8909" s="1" t="s">
        <v>19416</v>
      </c>
      <c r="D8909" s="1" t="s">
        <v>12386</v>
      </c>
      <c r="E8909" s="1" t="s">
        <v>18534</v>
      </c>
      <c r="F8909" s="1" t="str">
        <f>IFERROR(__xludf.DUMMYFUNCTION("GOOGLETRANSLATE(C8909,""fr"",""en"")"),"#VALUE!")</f>
        <v>#VALUE!</v>
      </c>
    </row>
    <row r="8910" ht="15.75" customHeight="1">
      <c r="A8910" s="1" t="s">
        <v>3769</v>
      </c>
      <c r="B8910" s="1" t="s">
        <v>19417</v>
      </c>
      <c r="C8910" s="1" t="s">
        <v>19418</v>
      </c>
      <c r="D8910" s="1" t="s">
        <v>12386</v>
      </c>
      <c r="E8910" s="1" t="s">
        <v>18534</v>
      </c>
      <c r="F8910" s="1" t="str">
        <f>IFERROR(__xludf.DUMMYFUNCTION("GOOGLETRANSLATE(C8910,""fr"",""en"")"),"#VALUE!")</f>
        <v>#VALUE!</v>
      </c>
    </row>
    <row r="8911" ht="15.75" customHeight="1">
      <c r="A8911" s="1" t="s">
        <v>11550</v>
      </c>
      <c r="B8911" s="1" t="s">
        <v>19419</v>
      </c>
      <c r="C8911" s="1" t="s">
        <v>19420</v>
      </c>
      <c r="D8911" s="1" t="s">
        <v>12386</v>
      </c>
      <c r="E8911" s="1" t="s">
        <v>18534</v>
      </c>
      <c r="F8911" s="1" t="str">
        <f>IFERROR(__xludf.DUMMYFUNCTION("GOOGLETRANSLATE(C8911,""fr"",""en"")"),"#VALUE!")</f>
        <v>#VALUE!</v>
      </c>
    </row>
    <row r="8912" ht="15.75" customHeight="1">
      <c r="A8912" s="1" t="s">
        <v>3781</v>
      </c>
      <c r="B8912" s="1" t="s">
        <v>19421</v>
      </c>
      <c r="C8912" s="1" t="s">
        <v>19422</v>
      </c>
      <c r="D8912" s="1" t="s">
        <v>12386</v>
      </c>
      <c r="E8912" s="1" t="s">
        <v>18534</v>
      </c>
      <c r="F8912" s="1" t="str">
        <f>IFERROR(__xludf.DUMMYFUNCTION("GOOGLETRANSLATE(C8912,""fr"",""en"")"),"#VALUE!")</f>
        <v>#VALUE!</v>
      </c>
    </row>
    <row r="8913" ht="15.75" customHeight="1">
      <c r="A8913" s="1" t="s">
        <v>18772</v>
      </c>
      <c r="B8913" s="1" t="s">
        <v>19366</v>
      </c>
      <c r="C8913" s="1" t="s">
        <v>19423</v>
      </c>
      <c r="D8913" s="1" t="s">
        <v>12386</v>
      </c>
      <c r="E8913" s="1" t="s">
        <v>18534</v>
      </c>
      <c r="F8913" s="1" t="str">
        <f>IFERROR(__xludf.DUMMYFUNCTION("GOOGLETRANSLATE(C8913,""fr"",""en"")"),"#VALUE!")</f>
        <v>#VALUE!</v>
      </c>
    </row>
    <row r="8914" ht="15.75" customHeight="1">
      <c r="A8914" s="1" t="s">
        <v>17186</v>
      </c>
      <c r="B8914" s="1" t="s">
        <v>19424</v>
      </c>
      <c r="C8914" s="1" t="s">
        <v>19425</v>
      </c>
      <c r="D8914" s="1" t="s">
        <v>12386</v>
      </c>
      <c r="E8914" s="1" t="s">
        <v>18534</v>
      </c>
      <c r="F8914" s="1" t="str">
        <f>IFERROR(__xludf.DUMMYFUNCTION("GOOGLETRANSLATE(C8914,""fr"",""en"")"),"#VALUE!")</f>
        <v>#VALUE!</v>
      </c>
    </row>
    <row r="8915" ht="15.75" customHeight="1">
      <c r="A8915" s="1" t="s">
        <v>15949</v>
      </c>
      <c r="B8915" s="1" t="s">
        <v>19426</v>
      </c>
      <c r="C8915" s="1" t="s">
        <v>19427</v>
      </c>
      <c r="D8915" s="1" t="s">
        <v>12386</v>
      </c>
      <c r="E8915" s="1" t="s">
        <v>18534</v>
      </c>
      <c r="F8915" s="1" t="str">
        <f>IFERROR(__xludf.DUMMYFUNCTION("GOOGLETRANSLATE(C8915,""fr"",""en"")"),"#VALUE!")</f>
        <v>#VALUE!</v>
      </c>
    </row>
    <row r="8916" ht="15.75" customHeight="1">
      <c r="A8916" s="1" t="s">
        <v>12243</v>
      </c>
      <c r="B8916" s="1" t="s">
        <v>19428</v>
      </c>
      <c r="C8916" s="1" t="s">
        <v>19429</v>
      </c>
      <c r="D8916" s="1" t="s">
        <v>12386</v>
      </c>
      <c r="E8916" s="1" t="s">
        <v>18534</v>
      </c>
      <c r="F8916" s="1" t="str">
        <f>IFERROR(__xludf.DUMMYFUNCTION("GOOGLETRANSLATE(C8916,""fr"",""en"")"),"#VALUE!")</f>
        <v>#VALUE!</v>
      </c>
    </row>
    <row r="8917" ht="15.75" customHeight="1">
      <c r="A8917" s="1" t="s">
        <v>9088</v>
      </c>
      <c r="B8917" s="1" t="s">
        <v>19430</v>
      </c>
      <c r="C8917" s="1" t="s">
        <v>19431</v>
      </c>
      <c r="D8917" s="1" t="s">
        <v>12386</v>
      </c>
      <c r="E8917" s="1" t="s">
        <v>18534</v>
      </c>
      <c r="F8917" s="1" t="str">
        <f>IFERROR(__xludf.DUMMYFUNCTION("GOOGLETRANSLATE(C8917,""fr"",""en"")"),"#VALUE!")</f>
        <v>#VALUE!</v>
      </c>
    </row>
    <row r="8918" ht="15.75" customHeight="1">
      <c r="A8918" s="1" t="s">
        <v>13100</v>
      </c>
      <c r="B8918" s="1" t="s">
        <v>19432</v>
      </c>
      <c r="C8918" s="1" t="s">
        <v>19433</v>
      </c>
      <c r="D8918" s="1" t="s">
        <v>12386</v>
      </c>
      <c r="E8918" s="1" t="s">
        <v>18534</v>
      </c>
      <c r="F8918" s="1" t="str">
        <f>IFERROR(__xludf.DUMMYFUNCTION("GOOGLETRANSLATE(C8918,""fr"",""en"")"),"#VALUE!")</f>
        <v>#VALUE!</v>
      </c>
    </row>
    <row r="8919" ht="15.75" customHeight="1">
      <c r="A8919" s="1" t="s">
        <v>15979</v>
      </c>
      <c r="B8919" s="1" t="s">
        <v>19434</v>
      </c>
      <c r="C8919" s="1" t="s">
        <v>19435</v>
      </c>
      <c r="D8919" s="1" t="s">
        <v>12386</v>
      </c>
      <c r="E8919" s="1" t="s">
        <v>18534</v>
      </c>
      <c r="F8919" s="1" t="str">
        <f>IFERROR(__xludf.DUMMYFUNCTION("GOOGLETRANSLATE(C8919,""fr"",""en"")"),"#VALUE!")</f>
        <v>#VALUE!</v>
      </c>
    </row>
    <row r="8920" ht="15.75" customHeight="1">
      <c r="A8920" s="1" t="s">
        <v>11217</v>
      </c>
      <c r="B8920" s="1" t="s">
        <v>19436</v>
      </c>
      <c r="C8920" s="1" t="s">
        <v>19437</v>
      </c>
      <c r="D8920" s="1" t="s">
        <v>12386</v>
      </c>
      <c r="E8920" s="1" t="s">
        <v>18534</v>
      </c>
      <c r="F8920" s="1" t="str">
        <f>IFERROR(__xludf.DUMMYFUNCTION("GOOGLETRANSLATE(C8920,""fr"",""en"")"),"#VALUE!")</f>
        <v>#VALUE!</v>
      </c>
    </row>
    <row r="8921" ht="15.75" customHeight="1">
      <c r="A8921" s="1" t="s">
        <v>12293</v>
      </c>
      <c r="B8921" s="1" t="s">
        <v>19438</v>
      </c>
      <c r="C8921" s="1" t="s">
        <v>19439</v>
      </c>
      <c r="D8921" s="1" t="s">
        <v>12386</v>
      </c>
      <c r="E8921" s="1" t="s">
        <v>18534</v>
      </c>
      <c r="F8921" s="1" t="str">
        <f>IFERROR(__xludf.DUMMYFUNCTION("GOOGLETRANSLATE(C8921,""fr"",""en"")"),"#VALUE!")</f>
        <v>#VALUE!</v>
      </c>
    </row>
    <row r="8922" ht="15.75" customHeight="1">
      <c r="A8922" s="1" t="s">
        <v>3957</v>
      </c>
      <c r="B8922" s="1" t="s">
        <v>19440</v>
      </c>
      <c r="C8922" s="1" t="s">
        <v>19441</v>
      </c>
      <c r="D8922" s="1" t="s">
        <v>12386</v>
      </c>
      <c r="E8922" s="1" t="s">
        <v>18534</v>
      </c>
      <c r="F8922" s="1" t="str">
        <f>IFERROR(__xludf.DUMMYFUNCTION("GOOGLETRANSLATE(C8922,""fr"",""en"")"),"#VALUE!")</f>
        <v>#VALUE!</v>
      </c>
    </row>
    <row r="8923" ht="15.75" customHeight="1">
      <c r="A8923" s="1" t="s">
        <v>11254</v>
      </c>
      <c r="B8923" s="1" t="s">
        <v>19442</v>
      </c>
      <c r="C8923" s="1" t="s">
        <v>19443</v>
      </c>
      <c r="D8923" s="1" t="s">
        <v>12386</v>
      </c>
      <c r="E8923" s="1" t="s">
        <v>18534</v>
      </c>
      <c r="F8923" s="1" t="str">
        <f>IFERROR(__xludf.DUMMYFUNCTION("GOOGLETRANSLATE(C8923,""fr"",""en"")"),"#VALUE!")</f>
        <v>#VALUE!</v>
      </c>
    </row>
    <row r="8924" ht="15.75" customHeight="1">
      <c r="A8924" s="1" t="s">
        <v>12315</v>
      </c>
      <c r="B8924" s="1" t="s">
        <v>19444</v>
      </c>
      <c r="C8924" s="1" t="s">
        <v>19445</v>
      </c>
      <c r="D8924" s="1" t="s">
        <v>12386</v>
      </c>
      <c r="E8924" s="1" t="s">
        <v>18534</v>
      </c>
      <c r="F8924" s="1" t="str">
        <f>IFERROR(__xludf.DUMMYFUNCTION("GOOGLETRANSLATE(C8924,""fr"",""en"")"),"#VALUE!")</f>
        <v>#VALUE!</v>
      </c>
    </row>
    <row r="8925" ht="15.75" customHeight="1">
      <c r="A8925" s="1" t="s">
        <v>9300</v>
      </c>
      <c r="B8925" s="1" t="s">
        <v>19446</v>
      </c>
      <c r="C8925" s="1" t="s">
        <v>19447</v>
      </c>
      <c r="D8925" s="1" t="s">
        <v>12386</v>
      </c>
      <c r="E8925" s="1" t="s">
        <v>18534</v>
      </c>
      <c r="F8925" s="1" t="str">
        <f>IFERROR(__xludf.DUMMYFUNCTION("GOOGLETRANSLATE(C8925,""fr"",""en"")"),"I am very very decreased from the lasting of a disaster occurred on January 12 to be quiet I called on the masonry company approved The Macif The works are a real caster. So I called Compiegne repeatedly for their report my
Meching I was not really list"&amp;"ening to support I was felt that we
returned the situation against me, that I was a liar and until I told me that I was
Not insured for my fence. My file began to move when I went to see
A adviser to the agency of Dieppe This adviser calls Judith and than"&amp;"ks to her an expert went to note the damage he concluded that it was deflorable that my wall had to be redone more than 4meters on 3 rows of agglos it should be the B.A.B.A for a mason. Today we are September 15 and I am still at the same point I am waiti"&amp;"ng for I wait I am waiting for the situation to unlock last weekend I almost lost my pet in extremis because I do not have a fence .I thought of being in good hands with my insurer I fall from above. Today with competition a company that does not know how"&amp;" to satisfy its customers can very quickly be at the bottom of the abyss, it is the customer who turns business. I have no more hope of much it's been 8 months that it lasts. I owe a big thank you to my advisor she did everything possible to satisfy me an"&amp;"d unlock the file and as in everything it is always those who are at the top who do not assure who fall asleep on their laurels after they are etum Lesclients will see elsewhere
An advisor to the Dieppe agency This advisor calls Judith she knew how t"&amp;"o listen to me
And thanks to her an expert came to see the damage he told me that it was dress
")</f>
        <v>I am very very decreased from the lasting of a disaster occurred on January 12 to be quiet I called on the masonry company approved The Macif The works are a real caster. So I called Compiegne repeatedly for their report my
Meching I was not really listening to support I was felt that we
returned the situation against me, that I was a liar and until I told me that I was
Not insured for my fence. My file began to move when I went to see
A adviser to the agency of Dieppe This adviser calls Judith and thanks to her an expert went to note the damage he concluded that it was deflorable that my wall had to be redone more than 4meters on 3 rows of agglos it should be the B.A.B.A for a mason. Today we are September 15 and I am still at the same point I am waiting for I wait I am waiting for the situation to unlock last weekend I almost lost my pet in extremis because I do not have a fence .I thought of being in good hands with my insurer I fall from above. Today with competition a company that does not know how to satisfy its customers can very quickly be at the bottom of the abyss, it is the customer who turns business. I have no more hope of much it's been 8 months that it lasts. I owe a big thank you to my advisor she did everything possible to satisfy me and unlock the file and as in everything it is always those who are at the top who do not assure who fall asleep on their laurels after they are etum Lesclients will see elsewhere
An advisor to the Dieppe agency This advisor calls Judith she knew how to listen to me
And thanks to her an expert came to see the damage he told me that it was dress
</v>
      </c>
    </row>
    <row r="8926" ht="15.75" customHeight="1">
      <c r="A8926" s="1" t="s">
        <v>3994</v>
      </c>
      <c r="B8926" s="1" t="s">
        <v>19448</v>
      </c>
      <c r="C8926" s="1" t="s">
        <v>19449</v>
      </c>
      <c r="D8926" s="1" t="s">
        <v>12386</v>
      </c>
      <c r="E8926" s="1" t="s">
        <v>18534</v>
      </c>
      <c r="F8926" s="1" t="str">
        <f>IFERROR(__xludf.DUMMYFUNCTION("GOOGLETRANSLATE(C8926,""fr"",""en"")"),"#VALUE!")</f>
        <v>#VALUE!</v>
      </c>
    </row>
    <row r="8927" ht="15.75" customHeight="1">
      <c r="A8927" s="1" t="s">
        <v>12334</v>
      </c>
      <c r="B8927" s="1" t="s">
        <v>19450</v>
      </c>
      <c r="C8927" s="1" t="s">
        <v>19451</v>
      </c>
      <c r="D8927" s="1" t="s">
        <v>12386</v>
      </c>
      <c r="E8927" s="1" t="s">
        <v>18534</v>
      </c>
      <c r="F8927" s="1" t="str">
        <f>IFERROR(__xludf.DUMMYFUNCTION("GOOGLETRANSLATE(C8927,""fr"",""en"")"),"#VALUE!")</f>
        <v>#VALUE!</v>
      </c>
    </row>
    <row r="8928" ht="15.75" customHeight="1">
      <c r="A8928" s="1" t="s">
        <v>4000</v>
      </c>
      <c r="B8928" s="1" t="s">
        <v>19452</v>
      </c>
      <c r="C8928" s="1" t="s">
        <v>19453</v>
      </c>
      <c r="D8928" s="1" t="s">
        <v>12386</v>
      </c>
      <c r="E8928" s="1" t="s">
        <v>18534</v>
      </c>
      <c r="F8928" s="1" t="str">
        <f>IFERROR(__xludf.DUMMYFUNCTION("GOOGLETRANSLATE(C8928,""fr"",""en"")"),"#VALUE!")</f>
        <v>#VALUE!</v>
      </c>
    </row>
    <row r="8929" ht="15.75" customHeight="1">
      <c r="A8929" s="1" t="s">
        <v>13137</v>
      </c>
      <c r="B8929" s="1" t="s">
        <v>19454</v>
      </c>
      <c r="C8929" s="1" t="s">
        <v>19455</v>
      </c>
      <c r="D8929" s="1" t="s">
        <v>12386</v>
      </c>
      <c r="E8929" s="1" t="s">
        <v>18534</v>
      </c>
      <c r="F8929" s="1" t="str">
        <f>IFERROR(__xludf.DUMMYFUNCTION("GOOGLETRANSLATE(C8929,""fr"",""en"")"),"#VALUE!")</f>
        <v>#VALUE!</v>
      </c>
    </row>
    <row r="8930" ht="15.75" customHeight="1">
      <c r="A8930" s="1" t="s">
        <v>15244</v>
      </c>
      <c r="B8930" s="1" t="s">
        <v>19456</v>
      </c>
      <c r="C8930" s="1" t="s">
        <v>19457</v>
      </c>
      <c r="D8930" s="1" t="s">
        <v>12386</v>
      </c>
      <c r="E8930" s="1" t="s">
        <v>18534</v>
      </c>
      <c r="F8930" s="1" t="str">
        <f>IFERROR(__xludf.DUMMYFUNCTION("GOOGLETRANSLATE(C8930,""fr"",""en"")"),"#VALUE!")</f>
        <v>#VALUE!</v>
      </c>
    </row>
    <row r="8931" ht="15.75" customHeight="1">
      <c r="A8931" s="1" t="s">
        <v>10382</v>
      </c>
      <c r="B8931" s="1" t="s">
        <v>19458</v>
      </c>
      <c r="C8931" s="1" t="s">
        <v>19459</v>
      </c>
      <c r="D8931" s="1" t="s">
        <v>12386</v>
      </c>
      <c r="E8931" s="1" t="s">
        <v>18534</v>
      </c>
      <c r="F8931" s="1" t="str">
        <f>IFERROR(__xludf.DUMMYFUNCTION("GOOGLETRANSLATE(C8931,""fr"",""en"")"),"#VALUE!")</f>
        <v>#VALUE!</v>
      </c>
    </row>
    <row r="8932" ht="15.75" customHeight="1">
      <c r="A8932" s="1" t="s">
        <v>4063</v>
      </c>
      <c r="B8932" s="1" t="s">
        <v>19460</v>
      </c>
      <c r="C8932" s="1" t="s">
        <v>19461</v>
      </c>
      <c r="D8932" s="1" t="s">
        <v>12386</v>
      </c>
      <c r="E8932" s="1" t="s">
        <v>18534</v>
      </c>
      <c r="F8932" s="1" t="str">
        <f>IFERROR(__xludf.DUMMYFUNCTION("GOOGLETRANSLATE(C8932,""fr"",""en"")"),"#VALUE!")</f>
        <v>#VALUE!</v>
      </c>
    </row>
    <row r="8933" ht="15.75" customHeight="1">
      <c r="A8933" s="1" t="s">
        <v>4066</v>
      </c>
      <c r="B8933" s="1" t="s">
        <v>19462</v>
      </c>
      <c r="C8933" s="1" t="s">
        <v>19463</v>
      </c>
      <c r="D8933" s="1" t="s">
        <v>12386</v>
      </c>
      <c r="E8933" s="1" t="s">
        <v>18534</v>
      </c>
      <c r="F8933" s="1" t="str">
        <f>IFERROR(__xludf.DUMMYFUNCTION("GOOGLETRANSLATE(C8933,""fr"",""en"")"),"#VALUE!")</f>
        <v>#VALUE!</v>
      </c>
    </row>
    <row r="8934" ht="15.75" customHeight="1">
      <c r="A8934" s="1" t="s">
        <v>19464</v>
      </c>
      <c r="B8934" s="1" t="s">
        <v>19465</v>
      </c>
      <c r="C8934" s="1" t="s">
        <v>19466</v>
      </c>
      <c r="D8934" s="1" t="s">
        <v>12386</v>
      </c>
      <c r="E8934" s="1" t="s">
        <v>18534</v>
      </c>
      <c r="F8934" s="1" t="str">
        <f>IFERROR(__xludf.DUMMYFUNCTION("GOOGLETRANSLATE(C8934,""fr"",""en"")"),"#VALUE!")</f>
        <v>#VALUE!</v>
      </c>
    </row>
    <row r="8935" ht="15.75" customHeight="1">
      <c r="A8935" s="1" t="s">
        <v>17328</v>
      </c>
      <c r="B8935" s="1" t="s">
        <v>19467</v>
      </c>
      <c r="C8935" s="1" t="s">
        <v>19468</v>
      </c>
      <c r="D8935" s="1" t="s">
        <v>12386</v>
      </c>
      <c r="E8935" s="1" t="s">
        <v>18534</v>
      </c>
      <c r="F8935" s="1" t="str">
        <f>IFERROR(__xludf.DUMMYFUNCTION("GOOGLETRANSLATE(C8935,""fr"",""en"")"),"#VALUE!")</f>
        <v>#VALUE!</v>
      </c>
    </row>
    <row r="8936" ht="15.75" customHeight="1">
      <c r="A8936" s="1" t="s">
        <v>9565</v>
      </c>
      <c r="B8936" s="1" t="s">
        <v>19469</v>
      </c>
      <c r="C8936" s="1" t="s">
        <v>19470</v>
      </c>
      <c r="D8936" s="1" t="s">
        <v>12386</v>
      </c>
      <c r="E8936" s="1" t="s">
        <v>18534</v>
      </c>
      <c r="F8936" s="1" t="str">
        <f>IFERROR(__xludf.DUMMYFUNCTION("GOOGLETRANSLATE(C8936,""fr"",""en"")"),"#VALUE!")</f>
        <v>#VALUE!</v>
      </c>
    </row>
    <row r="8937" ht="15.75" customHeight="1">
      <c r="A8937" s="1" t="s">
        <v>11313</v>
      </c>
      <c r="B8937" s="1" t="s">
        <v>19471</v>
      </c>
      <c r="C8937" s="1" t="s">
        <v>19472</v>
      </c>
      <c r="D8937" s="1" t="s">
        <v>12386</v>
      </c>
      <c r="E8937" s="1" t="s">
        <v>18534</v>
      </c>
      <c r="F8937" s="1" t="str">
        <f>IFERROR(__xludf.DUMMYFUNCTION("GOOGLETRANSLATE(C8937,""fr"",""en"")"),"#VALUE!")</f>
        <v>#VALUE!</v>
      </c>
    </row>
    <row r="8938" ht="15.75" customHeight="1">
      <c r="A8938" s="1" t="s">
        <v>206</v>
      </c>
      <c r="B8938" s="1" t="s">
        <v>19473</v>
      </c>
      <c r="C8938" s="1" t="s">
        <v>19474</v>
      </c>
      <c r="D8938" s="1" t="s">
        <v>11748</v>
      </c>
      <c r="E8938" s="1" t="s">
        <v>18534</v>
      </c>
      <c r="F8938" s="1" t="str">
        <f>IFERROR(__xludf.DUMMYFUNCTION("GOOGLETRANSLATE(C8938,""fr"",""en"")"),"#VALUE!")</f>
        <v>#VALUE!</v>
      </c>
    </row>
    <row r="8939" ht="15.75" customHeight="1">
      <c r="A8939" s="1" t="s">
        <v>305</v>
      </c>
      <c r="B8939" s="1" t="s">
        <v>19475</v>
      </c>
      <c r="C8939" s="1" t="s">
        <v>19476</v>
      </c>
      <c r="D8939" s="1" t="s">
        <v>11748</v>
      </c>
      <c r="E8939" s="1" t="s">
        <v>18534</v>
      </c>
      <c r="F8939" s="1" t="str">
        <f>IFERROR(__xludf.DUMMYFUNCTION("GOOGLETRANSLATE(C8939,""fr"",""en"")"),"#VALUE!")</f>
        <v>#VALUE!</v>
      </c>
    </row>
    <row r="8940" ht="15.75" customHeight="1">
      <c r="A8940" s="1" t="s">
        <v>617</v>
      </c>
      <c r="B8940" s="1" t="s">
        <v>19477</v>
      </c>
      <c r="C8940" s="1" t="s">
        <v>19478</v>
      </c>
      <c r="D8940" s="1" t="s">
        <v>11748</v>
      </c>
      <c r="E8940" s="1" t="s">
        <v>18534</v>
      </c>
      <c r="F8940" s="1" t="str">
        <f>IFERROR(__xludf.DUMMYFUNCTION("GOOGLETRANSLATE(C8940,""fr"",""en"")"),"#VALUE!")</f>
        <v>#VALUE!</v>
      </c>
    </row>
    <row r="8941" ht="15.75" customHeight="1">
      <c r="A8941" s="1" t="s">
        <v>1531</v>
      </c>
      <c r="B8941" s="1" t="s">
        <v>19479</v>
      </c>
      <c r="C8941" s="1" t="s">
        <v>19480</v>
      </c>
      <c r="D8941" s="1" t="s">
        <v>11748</v>
      </c>
      <c r="E8941" s="1" t="s">
        <v>18534</v>
      </c>
      <c r="F8941" s="1" t="str">
        <f>IFERROR(__xludf.DUMMYFUNCTION("GOOGLETRANSLATE(C8941,""fr"",""en"")"),"#VALUE!")</f>
        <v>#VALUE!</v>
      </c>
    </row>
    <row r="8942" ht="15.75" customHeight="1">
      <c r="A8942" s="1" t="s">
        <v>1967</v>
      </c>
      <c r="B8942" s="1" t="s">
        <v>19481</v>
      </c>
      <c r="C8942" s="1" t="s">
        <v>19482</v>
      </c>
      <c r="D8942" s="1" t="s">
        <v>11748</v>
      </c>
      <c r="E8942" s="1" t="s">
        <v>18534</v>
      </c>
      <c r="F8942" s="1" t="str">
        <f>IFERROR(__xludf.DUMMYFUNCTION("GOOGLETRANSLATE(C8942,""fr"",""en"")"),"#VALUE!")</f>
        <v>#VALUE!</v>
      </c>
    </row>
    <row r="8943" ht="15.75" customHeight="1">
      <c r="A8943" s="1" t="s">
        <v>2377</v>
      </c>
      <c r="B8943" s="1" t="s">
        <v>19483</v>
      </c>
      <c r="C8943" s="1" t="s">
        <v>19484</v>
      </c>
      <c r="D8943" s="1" t="s">
        <v>11748</v>
      </c>
      <c r="E8943" s="1" t="s">
        <v>18534</v>
      </c>
      <c r="F8943" s="1" t="str">
        <f>IFERROR(__xludf.DUMMYFUNCTION("GOOGLETRANSLATE(C8943,""fr"",""en"")"),"#VALUE!")</f>
        <v>#VALUE!</v>
      </c>
    </row>
    <row r="8944" ht="15.75" customHeight="1">
      <c r="A8944" s="1" t="s">
        <v>2396</v>
      </c>
      <c r="B8944" s="1" t="s">
        <v>19485</v>
      </c>
      <c r="C8944" s="1" t="s">
        <v>19486</v>
      </c>
      <c r="D8944" s="1" t="s">
        <v>11748</v>
      </c>
      <c r="E8944" s="1" t="s">
        <v>18534</v>
      </c>
      <c r="F8944" s="1" t="str">
        <f>IFERROR(__xludf.DUMMYFUNCTION("GOOGLETRANSLATE(C8944,""fr"",""en"")"),"#VALUE!")</f>
        <v>#VALUE!</v>
      </c>
    </row>
    <row r="8945" ht="15.75" customHeight="1">
      <c r="A8945" s="1" t="s">
        <v>2895</v>
      </c>
      <c r="B8945" s="1" t="s">
        <v>19487</v>
      </c>
      <c r="C8945" s="1" t="s">
        <v>19488</v>
      </c>
      <c r="D8945" s="1" t="s">
        <v>11748</v>
      </c>
      <c r="E8945" s="1" t="s">
        <v>18534</v>
      </c>
      <c r="F8945" s="1" t="str">
        <f>IFERROR(__xludf.DUMMYFUNCTION("GOOGLETRANSLATE(C8945,""fr"",""en"")"),"#VALUE!")</f>
        <v>#VALUE!</v>
      </c>
    </row>
    <row r="8946" ht="15.75" customHeight="1">
      <c r="A8946" s="1" t="s">
        <v>2935</v>
      </c>
      <c r="B8946" s="1" t="s">
        <v>19489</v>
      </c>
      <c r="C8946" s="1" t="s">
        <v>19490</v>
      </c>
      <c r="D8946" s="1" t="s">
        <v>11748</v>
      </c>
      <c r="E8946" s="1" t="s">
        <v>18534</v>
      </c>
      <c r="F8946" s="1" t="str">
        <f>IFERROR(__xludf.DUMMYFUNCTION("GOOGLETRANSLATE(C8946,""fr"",""en"")"),"#VALUE!")</f>
        <v>#VALUE!</v>
      </c>
    </row>
    <row r="8947" ht="15.75" customHeight="1">
      <c r="A8947" s="1" t="s">
        <v>7695</v>
      </c>
      <c r="B8947" s="1" t="s">
        <v>19491</v>
      </c>
      <c r="C8947" s="1" t="s">
        <v>19492</v>
      </c>
      <c r="D8947" s="1" t="s">
        <v>11748</v>
      </c>
      <c r="E8947" s="1" t="s">
        <v>18534</v>
      </c>
      <c r="F8947" s="1" t="str">
        <f>IFERROR(__xludf.DUMMYFUNCTION("GOOGLETRANSLATE(C8947,""fr"",""en"")"),"#VALUE!")</f>
        <v>#VALUE!</v>
      </c>
    </row>
    <row r="8948" ht="15.75" customHeight="1">
      <c r="A8948" s="1" t="s">
        <v>3043</v>
      </c>
      <c r="B8948" s="1" t="s">
        <v>19493</v>
      </c>
      <c r="C8948" s="1" t="s">
        <v>19494</v>
      </c>
      <c r="D8948" s="1" t="s">
        <v>11748</v>
      </c>
      <c r="E8948" s="1" t="s">
        <v>18534</v>
      </c>
      <c r="F8948" s="1" t="str">
        <f>IFERROR(__xludf.DUMMYFUNCTION("GOOGLETRANSLATE(C8948,""fr"",""en"")"),"#VALUE!")</f>
        <v>#VALUE!</v>
      </c>
    </row>
    <row r="8949" ht="15.75" customHeight="1">
      <c r="A8949" s="1" t="s">
        <v>3043</v>
      </c>
      <c r="B8949" s="1" t="s">
        <v>19495</v>
      </c>
      <c r="C8949" s="1" t="s">
        <v>19496</v>
      </c>
      <c r="D8949" s="1" t="s">
        <v>11748</v>
      </c>
      <c r="E8949" s="1" t="s">
        <v>18534</v>
      </c>
      <c r="F8949" s="1" t="str">
        <f>IFERROR(__xludf.DUMMYFUNCTION("GOOGLETRANSLATE(C8949,""fr"",""en"")"),"#VALUE!")</f>
        <v>#VALUE!</v>
      </c>
    </row>
    <row r="8950" ht="15.75" customHeight="1">
      <c r="A8950" s="1" t="s">
        <v>12077</v>
      </c>
      <c r="B8950" s="1" t="s">
        <v>19497</v>
      </c>
      <c r="C8950" s="1" t="s">
        <v>19498</v>
      </c>
      <c r="D8950" s="1" t="s">
        <v>11748</v>
      </c>
      <c r="E8950" s="1" t="s">
        <v>18534</v>
      </c>
      <c r="F8950" s="1" t="str">
        <f>IFERROR(__xludf.DUMMYFUNCTION("GOOGLETRANSLATE(C8950,""fr"",""en"")"),"#VALUE!")</f>
        <v>#VALUE!</v>
      </c>
    </row>
    <row r="8951" ht="15.75" customHeight="1">
      <c r="A8951" s="1" t="s">
        <v>10530</v>
      </c>
      <c r="B8951" s="1" t="s">
        <v>19499</v>
      </c>
      <c r="C8951" s="1" t="s">
        <v>19500</v>
      </c>
      <c r="D8951" s="1" t="s">
        <v>11748</v>
      </c>
      <c r="E8951" s="1" t="s">
        <v>18534</v>
      </c>
      <c r="F8951" s="1" t="str">
        <f>IFERROR(__xludf.DUMMYFUNCTION("GOOGLETRANSLATE(C8951,""fr"",""en"")"),"#VALUE!")</f>
        <v>#VALUE!</v>
      </c>
    </row>
    <row r="8952" ht="15.75" customHeight="1">
      <c r="A8952" s="1" t="s">
        <v>8170</v>
      </c>
      <c r="B8952" s="1" t="s">
        <v>19501</v>
      </c>
      <c r="C8952" s="1" t="s">
        <v>19502</v>
      </c>
      <c r="D8952" s="1" t="s">
        <v>11748</v>
      </c>
      <c r="E8952" s="1" t="s">
        <v>18534</v>
      </c>
      <c r="F8952" s="1" t="str">
        <f>IFERROR(__xludf.DUMMYFUNCTION("GOOGLETRANSLATE(C8952,""fr"",""en"")"),"#VALUE!")</f>
        <v>#VALUE!</v>
      </c>
    </row>
    <row r="8953" ht="15.75" customHeight="1">
      <c r="A8953" s="1" t="s">
        <v>18551</v>
      </c>
      <c r="B8953" s="1" t="s">
        <v>19503</v>
      </c>
      <c r="C8953" s="1" t="s">
        <v>19504</v>
      </c>
      <c r="D8953" s="1" t="s">
        <v>11748</v>
      </c>
      <c r="E8953" s="1" t="s">
        <v>18534</v>
      </c>
      <c r="F8953" s="1" t="str">
        <f>IFERROR(__xludf.DUMMYFUNCTION("GOOGLETRANSLATE(C8953,""fr"",""en"")"),"#VALUE!")</f>
        <v>#VALUE!</v>
      </c>
    </row>
    <row r="8954" ht="15.75" customHeight="1">
      <c r="A8954" s="1" t="s">
        <v>8189</v>
      </c>
      <c r="B8954" s="1" t="s">
        <v>19505</v>
      </c>
      <c r="C8954" s="1" t="s">
        <v>19506</v>
      </c>
      <c r="D8954" s="1" t="s">
        <v>11748</v>
      </c>
      <c r="E8954" s="1" t="s">
        <v>18534</v>
      </c>
      <c r="F8954" s="1" t="str">
        <f>IFERROR(__xludf.DUMMYFUNCTION("GOOGLETRANSLATE(C8954,""fr"",""en"")"),"#VALUE!")</f>
        <v>#VALUE!</v>
      </c>
    </row>
    <row r="8955" ht="15.75" customHeight="1">
      <c r="A8955" s="1" t="s">
        <v>10805</v>
      </c>
      <c r="B8955" s="1" t="s">
        <v>19507</v>
      </c>
      <c r="C8955" s="1" t="s">
        <v>19508</v>
      </c>
      <c r="D8955" s="1" t="s">
        <v>11748</v>
      </c>
      <c r="E8955" s="1" t="s">
        <v>18534</v>
      </c>
      <c r="F8955" s="1" t="str">
        <f>IFERROR(__xludf.DUMMYFUNCTION("GOOGLETRANSLATE(C8955,""fr"",""en"")"),"#VALUE!")</f>
        <v>#VALUE!</v>
      </c>
    </row>
    <row r="8956" ht="15.75" customHeight="1">
      <c r="A8956" s="1" t="s">
        <v>15631</v>
      </c>
      <c r="B8956" s="1" t="s">
        <v>19509</v>
      </c>
      <c r="C8956" s="1" t="s">
        <v>19510</v>
      </c>
      <c r="D8956" s="1" t="s">
        <v>11748</v>
      </c>
      <c r="E8956" s="1" t="s">
        <v>18534</v>
      </c>
      <c r="F8956" s="1" t="str">
        <f>IFERROR(__xludf.DUMMYFUNCTION("GOOGLETRANSLATE(C8956,""fr"",""en"")"),"#VALUE!")</f>
        <v>#VALUE!</v>
      </c>
    </row>
    <row r="8957" ht="15.75" customHeight="1">
      <c r="A8957" s="1" t="s">
        <v>8232</v>
      </c>
      <c r="B8957" s="1" t="s">
        <v>19511</v>
      </c>
      <c r="C8957" s="1" t="s">
        <v>19512</v>
      </c>
      <c r="D8957" s="1" t="s">
        <v>11748</v>
      </c>
      <c r="E8957" s="1" t="s">
        <v>18534</v>
      </c>
      <c r="F8957" s="1" t="str">
        <f>IFERROR(__xludf.DUMMYFUNCTION("GOOGLETRANSLATE(C8957,""fr"",""en"")"),"#VALUE!")</f>
        <v>#VALUE!</v>
      </c>
    </row>
    <row r="8958" ht="15.75" customHeight="1">
      <c r="A8958" s="1" t="s">
        <v>11096</v>
      </c>
      <c r="B8958" s="1" t="s">
        <v>19513</v>
      </c>
      <c r="C8958" s="1" t="s">
        <v>19514</v>
      </c>
      <c r="D8958" s="1" t="s">
        <v>11748</v>
      </c>
      <c r="E8958" s="1" t="s">
        <v>18534</v>
      </c>
      <c r="F8958" s="1" t="str">
        <f>IFERROR(__xludf.DUMMYFUNCTION("GOOGLETRANSLATE(C8958,""fr"",""en"")"),"40 years of loyalty. All that so that at the first water damage I will send me a heinous expert, which is only a quarter of an hour. Sought to make me believe that I had to accept a repair in apparent passage of the pipes. Faced with my categorical refusa"&amp;"l to disfigure the room and ma.Maison with pipes everywhere the expert leaves by slamming the door and threatens me to rot my life (for the moment she succeeds very well) and the maif who plays the game . The problem does not advance. The damage linked to"&amp;" the claim worsen days by day. You can neither wash nor make a machine. The maif offers accommodation up to my rental value (I don't want to be relocating I want my damage to be taken care of, I pay for that, the members are not the milk cows that will pa"&amp;"y me the hotel) That for a plumber quote at € 600 and the care of damage due to the search for a leak provided for in my contract. One month that lasts and no time of supplied. MAIF is still to ask the expert from the expert. !!! Who makes fun of you. I a"&amp;"m so disappointed after so many years of cordial collaboration. I recommended MAIF to all those who asked me, and they followed, but today I wonder why La.Maif calls on a cabinet of experts notoriously known (I should have done my internet research before"&amp;" I will have seen that 83% of the insured people think like me today of this Eurexo expert firm). So disappointed !!!!")</f>
        <v>40 years of loyalty. All that so that at the first water damage I will send me a heinous expert, which is only a quarter of an hour. Sought to make me believe that I had to accept a repair in apparent passage of the pipes. Faced with my categorical refusal to disfigure the room and ma.Maison with pipes everywhere the expert leaves by slamming the door and threatens me to rot my life (for the moment she succeeds very well) and the maif who plays the game . The problem does not advance. The damage linked to the claim worsen days by day. You can neither wash nor make a machine. The maif offers accommodation up to my rental value (I don't want to be relocating I want my damage to be taken care of, I pay for that, the members are not the milk cows that will pay me the hotel) That for a plumber quote at € 600 and the care of damage due to the search for a leak provided for in my contract. One month that lasts and no time of supplied. MAIF is still to ask the expert from the expert. !!! Who makes fun of you. I am so disappointed after so many years of cordial collaboration. I recommended MAIF to all those who asked me, and they followed, but today I wonder why La.Maif calls on a cabinet of experts notoriously known (I should have done my internet research before I will have seen that 83% of the insured people think like me today of this Eurexo expert firm). So disappointed !!!!</v>
      </c>
    </row>
    <row r="8959" ht="15.75" customHeight="1">
      <c r="A8959" s="1" t="s">
        <v>8249</v>
      </c>
      <c r="B8959" s="1" t="s">
        <v>17938</v>
      </c>
      <c r="C8959" s="1" t="s">
        <v>19515</v>
      </c>
      <c r="D8959" s="1" t="s">
        <v>11748</v>
      </c>
      <c r="E8959" s="1" t="s">
        <v>18534</v>
      </c>
      <c r="F8959" s="1" t="str">
        <f>IFERROR(__xludf.DUMMYFUNCTION("GOOGLETRANSLATE(C8959,""fr"",""en"")"),"#VALUE!")</f>
        <v>#VALUE!</v>
      </c>
    </row>
    <row r="8960" ht="15.75" customHeight="1">
      <c r="A8960" s="1" t="s">
        <v>16881</v>
      </c>
      <c r="B8960" s="1" t="s">
        <v>19516</v>
      </c>
      <c r="C8960" s="1" t="s">
        <v>19517</v>
      </c>
      <c r="D8960" s="1" t="s">
        <v>11748</v>
      </c>
      <c r="E8960" s="1" t="s">
        <v>18534</v>
      </c>
      <c r="F8960" s="1" t="str">
        <f>IFERROR(__xludf.DUMMYFUNCTION("GOOGLETRANSLATE(C8960,""fr"",""en"")"),"#VALUE!")</f>
        <v>#VALUE!</v>
      </c>
    </row>
    <row r="8961" ht="15.75" customHeight="1">
      <c r="A8961" s="1" t="s">
        <v>10121</v>
      </c>
      <c r="B8961" s="1" t="s">
        <v>19518</v>
      </c>
      <c r="C8961" s="1" t="s">
        <v>19519</v>
      </c>
      <c r="D8961" s="1" t="s">
        <v>11748</v>
      </c>
      <c r="E8961" s="1" t="s">
        <v>18534</v>
      </c>
      <c r="F8961" s="1" t="str">
        <f>IFERROR(__xludf.DUMMYFUNCTION("GOOGLETRANSLATE(C8961,""fr"",""en"")"),"#VALUE!")</f>
        <v>#VALUE!</v>
      </c>
    </row>
    <row r="8962" ht="15.75" customHeight="1">
      <c r="A8962" s="1" t="s">
        <v>10121</v>
      </c>
      <c r="B8962" s="1" t="s">
        <v>19520</v>
      </c>
      <c r="C8962" s="1" t="s">
        <v>19521</v>
      </c>
      <c r="D8962" s="1" t="s">
        <v>11748</v>
      </c>
      <c r="E8962" s="1" t="s">
        <v>18534</v>
      </c>
      <c r="F8962" s="1" t="str">
        <f>IFERROR(__xludf.DUMMYFUNCTION("GOOGLETRANSLATE(C8962,""fr"",""en"")"),"#VALUE!")</f>
        <v>#VALUE!</v>
      </c>
    </row>
    <row r="8963" ht="15.75" customHeight="1">
      <c r="A8963" s="1" t="s">
        <v>8294</v>
      </c>
      <c r="B8963" s="1" t="s">
        <v>19522</v>
      </c>
      <c r="C8963" s="1" t="s">
        <v>19523</v>
      </c>
      <c r="D8963" s="1" t="s">
        <v>11748</v>
      </c>
      <c r="E8963" s="1" t="s">
        <v>18534</v>
      </c>
      <c r="F8963" s="1" t="str">
        <f>IFERROR(__xludf.DUMMYFUNCTION("GOOGLETRANSLATE(C8963,""fr"",""en"")"),"We have always been in MAIF. It turns out that two weeks ago, following the strong bad weather in our town, we have a big weeping willow which has literally split in half and which, by falling, torn out several branches of another weeping willow, Just as "&amp;"big, which is next to it, a few meters away.
Fortunately, everything fell on our land, bordering on other inhabited land.
Seeing the extent of the damage, we immediately contacted a specialized company that we already knew, having called on them for work "&amp;"on other trees.
The professional in question told us that these 2 willows had to be killed to secure the area vis-à-vis our neighbors.
This is what we did by setting the bill of € 4,500
We contacted the MAIF and we were told that we were not entitled to a"&amp;"ny reimbursement having acted in ""prevention"" of a risk. Indeed, it would have been necessary to wait for these 2 trees to fall with our neighbors so that MAIF could reimburse them from the damage thus caused via our liability guarantee. On our side, st"&amp;"ill nothing but the professional's bill would have been much lower because it is easier to cut a tree on the ground rather than having to dismantle it more than 20 meters high.
Therefore, I deduce that in Maif, it is better to wait until the disaster occu"&amp;"rs rather than prevent it.
So, on the other side of our land, where there is a big birch that threatens to come across a pasture with horses, I suppose that it will also be necessary to wait that the disaster occurs so that we have a less invoice high to "&amp;"pay the slaughter company. Even on the phone, we were told: ""I know, it's absurd, but it's the position of the maif""
We are very disappointed and we ask whether, elsewhere, prevention is also poorly recognized.")</f>
        <v>We have always been in MAIF. It turns out that two weeks ago, following the strong bad weather in our town, we have a big weeping willow which has literally split in half and which, by falling, torn out several branches of another weeping willow, Just as big, which is next to it, a few meters away.
Fortunately, everything fell on our land, bordering on other inhabited land.
Seeing the extent of the damage, we immediately contacted a specialized company that we already knew, having called on them for work on other trees.
The professional in question told us that these 2 willows had to be killed to secure the area vis-à-vis our neighbors.
This is what we did by setting the bill of € 4,500
We contacted the MAIF and we were told that we were not entitled to any reimbursement having acted in "prevention" of a risk. Indeed, it would have been necessary to wait for these 2 trees to fall with our neighbors so that MAIF could reimburse them from the damage thus caused via our liability guarantee. On our side, still nothing but the professional's bill would have been much lower because it is easier to cut a tree on the ground rather than having to dismantle it more than 20 meters high.
Therefore, I deduce that in Maif, it is better to wait until the disaster occurs rather than prevent it.
So, on the other side of our land, where there is a big birch that threatens to come across a pasture with horses, I suppose that it will also be necessary to wait that the disaster occurs so that we have a less invoice high to pay the slaughter company. Even on the phone, we were told: "I know, it's absurd, but it's the position of the maif"
We are very disappointed and we ask whether, elsewhere, prevention is also poorly recognized.</v>
      </c>
    </row>
    <row r="8964" ht="15.75" customHeight="1">
      <c r="A8964" s="1" t="s">
        <v>8297</v>
      </c>
      <c r="B8964" s="1" t="s">
        <v>19524</v>
      </c>
      <c r="C8964" s="1" t="s">
        <v>19525</v>
      </c>
      <c r="D8964" s="1" t="s">
        <v>11748</v>
      </c>
      <c r="E8964" s="1" t="s">
        <v>18534</v>
      </c>
      <c r="F8964" s="1" t="str">
        <f>IFERROR(__xludf.DUMMYFUNCTION("GOOGLETRANSLATE(C8964,""fr"",""en"")"),"#VALUE!")</f>
        <v>#VALUE!</v>
      </c>
    </row>
    <row r="8965" ht="15.75" customHeight="1">
      <c r="A8965" s="1" t="s">
        <v>8328</v>
      </c>
      <c r="B8965" s="1" t="s">
        <v>19526</v>
      </c>
      <c r="C8965" s="1" t="s">
        <v>19527</v>
      </c>
      <c r="D8965" s="1" t="s">
        <v>11748</v>
      </c>
      <c r="E8965" s="1" t="s">
        <v>18534</v>
      </c>
      <c r="F8965" s="1" t="str">
        <f>IFERROR(__xludf.DUMMYFUNCTION("GOOGLETRANSLATE(C8965,""fr"",""en"")"),"#VALUE!")</f>
        <v>#VALUE!</v>
      </c>
    </row>
    <row r="8966" ht="15.75" customHeight="1">
      <c r="A8966" s="1" t="s">
        <v>10856</v>
      </c>
      <c r="B8966" s="1" t="s">
        <v>19528</v>
      </c>
      <c r="C8966" s="1" t="s">
        <v>19529</v>
      </c>
      <c r="D8966" s="1" t="s">
        <v>11748</v>
      </c>
      <c r="E8966" s="1" t="s">
        <v>18534</v>
      </c>
      <c r="F8966" s="1" t="str">
        <f>IFERROR(__xludf.DUMMYFUNCTION("GOOGLETRANSLATE(C8966,""fr"",""en"")"),"#VALUE!")</f>
        <v>#VALUE!</v>
      </c>
    </row>
    <row r="8967" ht="15.75" customHeight="1">
      <c r="A8967" s="1" t="s">
        <v>10618</v>
      </c>
      <c r="B8967" s="1" t="s">
        <v>19530</v>
      </c>
      <c r="C8967" s="1" t="s">
        <v>19531</v>
      </c>
      <c r="D8967" s="1" t="s">
        <v>11748</v>
      </c>
      <c r="E8967" s="1" t="s">
        <v>18534</v>
      </c>
      <c r="F8967" s="1" t="str">
        <f>IFERROR(__xludf.DUMMYFUNCTION("GOOGLETRANSLATE(C8967,""fr"",""en"")"),"#VALUE!")</f>
        <v>#VALUE!</v>
      </c>
    </row>
    <row r="8968" ht="15.75" customHeight="1">
      <c r="A8968" s="1" t="s">
        <v>8540</v>
      </c>
      <c r="B8968" s="1" t="s">
        <v>19532</v>
      </c>
      <c r="C8968" s="1" t="s">
        <v>19533</v>
      </c>
      <c r="D8968" s="1" t="s">
        <v>11748</v>
      </c>
      <c r="E8968" s="1" t="s">
        <v>18534</v>
      </c>
      <c r="F8968" s="1" t="str">
        <f>IFERROR(__xludf.DUMMYFUNCTION("GOOGLETRANSLATE(C8968,""fr"",""en"")"),"#VALUE!")</f>
        <v>#VALUE!</v>
      </c>
    </row>
    <row r="8969" ht="15.75" customHeight="1">
      <c r="A8969" s="1" t="s">
        <v>8600</v>
      </c>
      <c r="B8969" s="1" t="s">
        <v>19534</v>
      </c>
      <c r="C8969" s="1" t="s">
        <v>19535</v>
      </c>
      <c r="D8969" s="1" t="s">
        <v>11748</v>
      </c>
      <c r="E8969" s="1" t="s">
        <v>18534</v>
      </c>
      <c r="F8969" s="1" t="str">
        <f>IFERROR(__xludf.DUMMYFUNCTION("GOOGLETRANSLATE(C8969,""fr"",""en"")"),"#VALUE!")</f>
        <v>#VALUE!</v>
      </c>
    </row>
    <row r="8970" ht="15.75" customHeight="1">
      <c r="A8970" s="1" t="s">
        <v>8600</v>
      </c>
      <c r="B8970" s="1" t="s">
        <v>19536</v>
      </c>
      <c r="C8970" s="1" t="s">
        <v>19537</v>
      </c>
      <c r="D8970" s="1" t="s">
        <v>11748</v>
      </c>
      <c r="E8970" s="1" t="s">
        <v>18534</v>
      </c>
      <c r="F8970" s="1" t="str">
        <f>IFERROR(__xludf.DUMMYFUNCTION("GOOGLETRANSLATE(C8970,""fr"",""en"")"),"#VALUE!")</f>
        <v>#VALUE!</v>
      </c>
    </row>
    <row r="8971" ht="15.75" customHeight="1">
      <c r="A8971" s="1" t="s">
        <v>3350</v>
      </c>
      <c r="B8971" s="1" t="s">
        <v>19538</v>
      </c>
      <c r="C8971" s="1" t="s">
        <v>19539</v>
      </c>
      <c r="D8971" s="1" t="s">
        <v>11748</v>
      </c>
      <c r="E8971" s="1" t="s">
        <v>18534</v>
      </c>
      <c r="F8971" s="1" t="str">
        <f>IFERROR(__xludf.DUMMYFUNCTION("GOOGLETRANSLATE(C8971,""fr"",""en"")"),"#VALUE!")</f>
        <v>#VALUE!</v>
      </c>
    </row>
    <row r="8972" ht="15.75" customHeight="1">
      <c r="A8972" s="1" t="s">
        <v>3355</v>
      </c>
      <c r="B8972" s="1" t="s">
        <v>19540</v>
      </c>
      <c r="C8972" s="1" t="s">
        <v>19541</v>
      </c>
      <c r="D8972" s="1" t="s">
        <v>11748</v>
      </c>
      <c r="E8972" s="1" t="s">
        <v>18534</v>
      </c>
      <c r="F8972" s="1" t="str">
        <f>IFERROR(__xludf.DUMMYFUNCTION("GOOGLETRANSLATE(C8972,""fr"",""en"")"),"#VALUE!")</f>
        <v>#VALUE!</v>
      </c>
    </row>
    <row r="8973" ht="15.75" customHeight="1">
      <c r="A8973" s="1" t="s">
        <v>19542</v>
      </c>
      <c r="B8973" s="1" t="s">
        <v>19543</v>
      </c>
      <c r="C8973" s="1" t="s">
        <v>19544</v>
      </c>
      <c r="D8973" s="1" t="s">
        <v>11748</v>
      </c>
      <c r="E8973" s="1" t="s">
        <v>18534</v>
      </c>
      <c r="F8973" s="1" t="str">
        <f>IFERROR(__xludf.DUMMYFUNCTION("GOOGLETRANSLATE(C8973,""fr"",""en"")"),"#VALUE!")</f>
        <v>#VALUE!</v>
      </c>
    </row>
    <row r="8974" ht="15.75" customHeight="1">
      <c r="A8974" s="1" t="s">
        <v>8756</v>
      </c>
      <c r="B8974" s="1" t="s">
        <v>19545</v>
      </c>
      <c r="C8974" s="1" t="s">
        <v>19546</v>
      </c>
      <c r="D8974" s="1" t="s">
        <v>11748</v>
      </c>
      <c r="E8974" s="1" t="s">
        <v>18534</v>
      </c>
      <c r="F8974" s="1" t="str">
        <f>IFERROR(__xludf.DUMMYFUNCTION("GOOGLETRANSLATE(C8974,""fr"",""en"")"),"#VALUE!")</f>
        <v>#VALUE!</v>
      </c>
    </row>
    <row r="8975" ht="15.75" customHeight="1">
      <c r="A8975" s="1" t="s">
        <v>11458</v>
      </c>
      <c r="B8975" s="1" t="s">
        <v>19364</v>
      </c>
      <c r="C8975" s="1" t="s">
        <v>19547</v>
      </c>
      <c r="D8975" s="1" t="s">
        <v>11748</v>
      </c>
      <c r="E8975" s="1" t="s">
        <v>18534</v>
      </c>
      <c r="F8975" s="1" t="str">
        <f>IFERROR(__xludf.DUMMYFUNCTION("GOOGLETRANSLATE(C8975,""fr"",""en"")"),"#VALUE!")</f>
        <v>#VALUE!</v>
      </c>
    </row>
    <row r="8976" ht="15.75" customHeight="1">
      <c r="A8976" s="1" t="s">
        <v>3470</v>
      </c>
      <c r="B8976" s="1" t="s">
        <v>19548</v>
      </c>
      <c r="C8976" s="1" t="s">
        <v>19549</v>
      </c>
      <c r="D8976" s="1" t="s">
        <v>11748</v>
      </c>
      <c r="E8976" s="1" t="s">
        <v>18534</v>
      </c>
      <c r="F8976" s="1" t="str">
        <f>IFERROR(__xludf.DUMMYFUNCTION("GOOGLETRANSLATE(C8976,""fr"",""en"")"),"#VALUE!")</f>
        <v>#VALUE!</v>
      </c>
    </row>
    <row r="8977" ht="15.75" customHeight="1">
      <c r="A8977" s="1" t="s">
        <v>16973</v>
      </c>
      <c r="B8977" s="1" t="s">
        <v>19550</v>
      </c>
      <c r="C8977" s="1" t="s">
        <v>19551</v>
      </c>
      <c r="D8977" s="1" t="s">
        <v>11748</v>
      </c>
      <c r="E8977" s="1" t="s">
        <v>18534</v>
      </c>
      <c r="F8977" s="1" t="str">
        <f>IFERROR(__xludf.DUMMYFUNCTION("GOOGLETRANSLATE(C8977,""fr"",""en"")"),"#VALUE!")</f>
        <v>#VALUE!</v>
      </c>
    </row>
    <row r="8978" ht="15.75" customHeight="1">
      <c r="A8978" s="1" t="s">
        <v>3498</v>
      </c>
      <c r="B8978" s="1" t="s">
        <v>19552</v>
      </c>
      <c r="C8978" s="1" t="s">
        <v>19553</v>
      </c>
      <c r="D8978" s="1" t="s">
        <v>11748</v>
      </c>
      <c r="E8978" s="1" t="s">
        <v>18534</v>
      </c>
      <c r="F8978" s="1" t="str">
        <f>IFERROR(__xludf.DUMMYFUNCTION("GOOGLETRANSLATE(C8978,""fr"",""en"")"),"#VALUE!")</f>
        <v>#VALUE!</v>
      </c>
    </row>
    <row r="8979" ht="15.75" customHeight="1">
      <c r="A8979" s="1" t="s">
        <v>12591</v>
      </c>
      <c r="B8979" s="1" t="s">
        <v>19554</v>
      </c>
      <c r="C8979" s="1" t="s">
        <v>19555</v>
      </c>
      <c r="D8979" s="1" t="s">
        <v>11748</v>
      </c>
      <c r="E8979" s="1" t="s">
        <v>18534</v>
      </c>
      <c r="F8979" s="1" t="str">
        <f>IFERROR(__xludf.DUMMYFUNCTION("GOOGLETRANSLATE(C8979,""fr"",""en"")"),"#VALUE!")</f>
        <v>#VALUE!</v>
      </c>
    </row>
    <row r="8980" ht="15.75" customHeight="1">
      <c r="A8980" s="1" t="s">
        <v>8820</v>
      </c>
      <c r="B8980" s="1" t="s">
        <v>19556</v>
      </c>
      <c r="C8980" s="1" t="s">
        <v>19557</v>
      </c>
      <c r="D8980" s="1" t="s">
        <v>11748</v>
      </c>
      <c r="E8980" s="1" t="s">
        <v>18534</v>
      </c>
      <c r="F8980" s="1" t="str">
        <f>IFERROR(__xludf.DUMMYFUNCTION("GOOGLETRANSLATE(C8980,""fr"",""en"")"),"#VALUE!")</f>
        <v>#VALUE!</v>
      </c>
    </row>
    <row r="8981" ht="15.75" customHeight="1">
      <c r="A8981" s="1" t="s">
        <v>10940</v>
      </c>
      <c r="B8981" s="1" t="s">
        <v>19558</v>
      </c>
      <c r="C8981" s="1" t="s">
        <v>19559</v>
      </c>
      <c r="D8981" s="1" t="s">
        <v>11748</v>
      </c>
      <c r="E8981" s="1" t="s">
        <v>18534</v>
      </c>
      <c r="F8981" s="1" t="str">
        <f>IFERROR(__xludf.DUMMYFUNCTION("GOOGLETRANSLATE(C8981,""fr"",""en"")"),"#VALUE!")</f>
        <v>#VALUE!</v>
      </c>
    </row>
    <row r="8982" ht="15.75" customHeight="1">
      <c r="A8982" s="1" t="s">
        <v>3515</v>
      </c>
      <c r="B8982" s="1" t="s">
        <v>19560</v>
      </c>
      <c r="C8982" s="1" t="s">
        <v>19561</v>
      </c>
      <c r="D8982" s="1" t="s">
        <v>11748</v>
      </c>
      <c r="E8982" s="1" t="s">
        <v>18534</v>
      </c>
      <c r="F8982" s="1" t="str">
        <f>IFERROR(__xludf.DUMMYFUNCTION("GOOGLETRANSLATE(C8982,""fr"",""en"")"),"#VALUE!")</f>
        <v>#VALUE!</v>
      </c>
    </row>
    <row r="8983" ht="15.75" customHeight="1">
      <c r="A8983" s="1" t="s">
        <v>8823</v>
      </c>
      <c r="B8983" s="1" t="s">
        <v>19562</v>
      </c>
      <c r="C8983" s="1" t="s">
        <v>19563</v>
      </c>
      <c r="D8983" s="1" t="s">
        <v>11748</v>
      </c>
      <c r="E8983" s="1" t="s">
        <v>18534</v>
      </c>
      <c r="F8983" s="1" t="str">
        <f>IFERROR(__xludf.DUMMYFUNCTION("GOOGLETRANSLATE(C8983,""fr"",""en"")"),"#VALUE!")</f>
        <v>#VALUE!</v>
      </c>
    </row>
    <row r="8984" ht="15.75" customHeight="1">
      <c r="A8984" s="1" t="s">
        <v>19564</v>
      </c>
      <c r="B8984" s="1" t="s">
        <v>19565</v>
      </c>
      <c r="C8984" s="1" t="s">
        <v>19566</v>
      </c>
      <c r="D8984" s="1" t="s">
        <v>11748</v>
      </c>
      <c r="E8984" s="1" t="s">
        <v>18534</v>
      </c>
      <c r="F8984" s="1" t="str">
        <f>IFERROR(__xludf.DUMMYFUNCTION("GOOGLETRANSLATE(C8984,""fr"",""en"")"),"Very long -standing customer of the MAIF.
Always satisfied each time I have called Maif and it's reassuring. Don't try to change, it's useless.")</f>
        <v>Very long -standing customer of the MAIF.
Always satisfied each time I have called Maif and it's reassuring. Don't try to change, it's useless.</v>
      </c>
    </row>
    <row r="8985" ht="15.75" customHeight="1">
      <c r="A8985" s="1" t="s">
        <v>12158</v>
      </c>
      <c r="B8985" s="1" t="s">
        <v>19567</v>
      </c>
      <c r="C8985" s="1" t="s">
        <v>19568</v>
      </c>
      <c r="D8985" s="1" t="s">
        <v>11748</v>
      </c>
      <c r="E8985" s="1" t="s">
        <v>18534</v>
      </c>
      <c r="F8985" s="1" t="str">
        <f>IFERROR(__xludf.DUMMYFUNCTION("GOOGLETRANSLATE(C8985,""fr"",""en"")"),"#VALUE!")</f>
        <v>#VALUE!</v>
      </c>
    </row>
    <row r="8986" ht="15.75" customHeight="1">
      <c r="A8986" s="1" t="s">
        <v>8831</v>
      </c>
      <c r="B8986" s="1" t="s">
        <v>19569</v>
      </c>
      <c r="C8986" s="1" t="s">
        <v>19570</v>
      </c>
      <c r="D8986" s="1" t="s">
        <v>11748</v>
      </c>
      <c r="E8986" s="1" t="s">
        <v>18534</v>
      </c>
      <c r="F8986" s="1" t="str">
        <f>IFERROR(__xludf.DUMMYFUNCTION("GOOGLETRANSLATE(C8986,""fr"",""en"")"),"#VALUE!")</f>
        <v>#VALUE!</v>
      </c>
    </row>
    <row r="8987" ht="15.75" customHeight="1">
      <c r="A8987" s="1" t="s">
        <v>11152</v>
      </c>
      <c r="B8987" s="1" t="s">
        <v>19571</v>
      </c>
      <c r="C8987" s="1" t="s">
        <v>19572</v>
      </c>
      <c r="D8987" s="1" t="s">
        <v>11748</v>
      </c>
      <c r="E8987" s="1" t="s">
        <v>18534</v>
      </c>
      <c r="F8987" s="1" t="str">
        <f>IFERROR(__xludf.DUMMYFUNCTION("GOOGLETRANSLATE(C8987,""fr"",""en"")"),"#VALUE!")</f>
        <v>#VALUE!</v>
      </c>
    </row>
    <row r="8988" ht="15.75" customHeight="1">
      <c r="A8988" s="1" t="s">
        <v>15808</v>
      </c>
      <c r="B8988" s="1" t="s">
        <v>19573</v>
      </c>
      <c r="C8988" s="1" t="s">
        <v>19574</v>
      </c>
      <c r="D8988" s="1" t="s">
        <v>11748</v>
      </c>
      <c r="E8988" s="1" t="s">
        <v>18534</v>
      </c>
      <c r="F8988" s="1" t="str">
        <f>IFERROR(__xludf.DUMMYFUNCTION("GOOGLETRANSLATE(C8988,""fr"",""en"")"),"#VALUE!")</f>
        <v>#VALUE!</v>
      </c>
    </row>
    <row r="8989" ht="15.75" customHeight="1">
      <c r="A8989" s="1" t="s">
        <v>3555</v>
      </c>
      <c r="B8989" s="1" t="s">
        <v>19575</v>
      </c>
      <c r="C8989" s="1" t="s">
        <v>19576</v>
      </c>
      <c r="D8989" s="1" t="s">
        <v>11748</v>
      </c>
      <c r="E8989" s="1" t="s">
        <v>18534</v>
      </c>
      <c r="F8989" s="1" t="str">
        <f>IFERROR(__xludf.DUMMYFUNCTION("GOOGLETRANSLATE(C8989,""fr"",""en"")"),"#VALUE!")</f>
        <v>#VALUE!</v>
      </c>
    </row>
    <row r="8990" ht="15.75" customHeight="1">
      <c r="A8990" s="1" t="s">
        <v>15834</v>
      </c>
      <c r="B8990" s="1" t="s">
        <v>19577</v>
      </c>
      <c r="C8990" s="1" t="s">
        <v>19578</v>
      </c>
      <c r="D8990" s="1" t="s">
        <v>11748</v>
      </c>
      <c r="E8990" s="1" t="s">
        <v>18534</v>
      </c>
      <c r="F8990" s="1" t="str">
        <f>IFERROR(__xludf.DUMMYFUNCTION("GOOGLETRANSLATE(C8990,""fr"",""en"")"),"#VALUE!")</f>
        <v>#VALUE!</v>
      </c>
    </row>
    <row r="8991" ht="15.75" customHeight="1">
      <c r="A8991" s="1" t="s">
        <v>15847</v>
      </c>
      <c r="B8991" s="1" t="s">
        <v>19579</v>
      </c>
      <c r="C8991" s="1" t="s">
        <v>19580</v>
      </c>
      <c r="D8991" s="1" t="s">
        <v>11748</v>
      </c>
      <c r="E8991" s="1" t="s">
        <v>18534</v>
      </c>
      <c r="F8991" s="1" t="str">
        <f>IFERROR(__xludf.DUMMYFUNCTION("GOOGLETRANSLATE(C8991,""fr"",""en"")"),"#VALUE!")</f>
        <v>#VALUE!</v>
      </c>
    </row>
    <row r="8992" ht="15.75" customHeight="1">
      <c r="A8992" s="1" t="s">
        <v>8898</v>
      </c>
      <c r="B8992" s="1" t="s">
        <v>19581</v>
      </c>
      <c r="C8992" s="1" t="s">
        <v>19582</v>
      </c>
      <c r="D8992" s="1" t="s">
        <v>11748</v>
      </c>
      <c r="E8992" s="1" t="s">
        <v>18534</v>
      </c>
      <c r="F8992" s="1" t="str">
        <f>IFERROR(__xludf.DUMMYFUNCTION("GOOGLETRANSLATE(C8992,""fr"",""en"")"),"#VALUE!")</f>
        <v>#VALUE!</v>
      </c>
    </row>
    <row r="8993" ht="15.75" customHeight="1">
      <c r="A8993" s="1" t="s">
        <v>3622</v>
      </c>
      <c r="B8993" s="1" t="s">
        <v>19583</v>
      </c>
      <c r="C8993" s="1" t="s">
        <v>19584</v>
      </c>
      <c r="D8993" s="1" t="s">
        <v>11748</v>
      </c>
      <c r="E8993" s="1" t="s">
        <v>18534</v>
      </c>
      <c r="F8993" s="1" t="str">
        <f>IFERROR(__xludf.DUMMYFUNCTION("GOOGLETRANSLATE(C8993,""fr"",""en"")"),"#VALUE!")</f>
        <v>#VALUE!</v>
      </c>
    </row>
    <row r="8994" ht="15.75" customHeight="1">
      <c r="A8994" s="1" t="s">
        <v>11915</v>
      </c>
      <c r="B8994" s="1" t="s">
        <v>19585</v>
      </c>
      <c r="C8994" s="1" t="s">
        <v>19586</v>
      </c>
      <c r="D8994" s="1" t="s">
        <v>11748</v>
      </c>
      <c r="E8994" s="1" t="s">
        <v>18534</v>
      </c>
      <c r="F8994" s="1" t="str">
        <f>IFERROR(__xludf.DUMMYFUNCTION("GOOGLETRANSLATE(C8994,""fr"",""en"")"),"#VALUE!")</f>
        <v>#VALUE!</v>
      </c>
    </row>
    <row r="8995" ht="15.75" customHeight="1">
      <c r="A8995" s="1" t="s">
        <v>8956</v>
      </c>
      <c r="B8995" s="1" t="s">
        <v>19587</v>
      </c>
      <c r="C8995" s="1" t="s">
        <v>19588</v>
      </c>
      <c r="D8995" s="1" t="s">
        <v>11748</v>
      </c>
      <c r="E8995" s="1" t="s">
        <v>18534</v>
      </c>
      <c r="F8995" s="1" t="str">
        <f>IFERROR(__xludf.DUMMYFUNCTION("GOOGLETRANSLATE(C8995,""fr"",""en"")"),"#VALUE!")</f>
        <v>#VALUE!</v>
      </c>
    </row>
    <row r="8996" ht="15.75" customHeight="1">
      <c r="A8996" s="1" t="s">
        <v>12661</v>
      </c>
      <c r="B8996" s="1" t="s">
        <v>19589</v>
      </c>
      <c r="C8996" s="1" t="s">
        <v>19590</v>
      </c>
      <c r="D8996" s="1" t="s">
        <v>11748</v>
      </c>
      <c r="E8996" s="1" t="s">
        <v>18534</v>
      </c>
      <c r="F8996" s="1" t="str">
        <f>IFERROR(__xludf.DUMMYFUNCTION("GOOGLETRANSLATE(C8996,""fr"",""en"")"),"#VALUE!")</f>
        <v>#VALUE!</v>
      </c>
    </row>
    <row r="8997" ht="15.75" customHeight="1">
      <c r="A8997" s="1" t="s">
        <v>17094</v>
      </c>
      <c r="B8997" s="1" t="s">
        <v>19591</v>
      </c>
      <c r="C8997" s="1" t="s">
        <v>19592</v>
      </c>
      <c r="D8997" s="1" t="s">
        <v>11748</v>
      </c>
      <c r="E8997" s="1" t="s">
        <v>18534</v>
      </c>
      <c r="F8997" s="1" t="str">
        <f>IFERROR(__xludf.DUMMYFUNCTION("GOOGLETRANSLATE(C8997,""fr"",""en"")"),"#VALUE!")</f>
        <v>#VALUE!</v>
      </c>
    </row>
    <row r="8998" ht="15.75" customHeight="1">
      <c r="A8998" s="1" t="s">
        <v>19593</v>
      </c>
      <c r="B8998" s="1" t="s">
        <v>19594</v>
      </c>
      <c r="C8998" s="1" t="s">
        <v>19595</v>
      </c>
      <c r="D8998" s="1" t="s">
        <v>11748</v>
      </c>
      <c r="E8998" s="1" t="s">
        <v>18534</v>
      </c>
      <c r="F8998" s="1" t="str">
        <f>IFERROR(__xludf.DUMMYFUNCTION("GOOGLETRANSLATE(C8998,""fr"",""en"")"),"#VALUE!")</f>
        <v>#VALUE!</v>
      </c>
    </row>
    <row r="8999" ht="15.75" customHeight="1">
      <c r="A8999" s="1" t="s">
        <v>19593</v>
      </c>
      <c r="B8999" s="1" t="s">
        <v>19596</v>
      </c>
      <c r="C8999" s="1" t="s">
        <v>19597</v>
      </c>
      <c r="D8999" s="1" t="s">
        <v>11748</v>
      </c>
      <c r="E8999" s="1" t="s">
        <v>18534</v>
      </c>
      <c r="F8999" s="1" t="str">
        <f>IFERROR(__xludf.DUMMYFUNCTION("GOOGLETRANSLATE(C8999,""fr"",""en"")"),"#VALUE!")</f>
        <v>#VALUE!</v>
      </c>
    </row>
    <row r="9000" ht="15.75" customHeight="1">
      <c r="A9000" s="1" t="s">
        <v>3766</v>
      </c>
      <c r="B9000" s="1" t="s">
        <v>19598</v>
      </c>
      <c r="C9000" s="1" t="s">
        <v>19599</v>
      </c>
      <c r="D9000" s="1" t="s">
        <v>11748</v>
      </c>
      <c r="E9000" s="1" t="s">
        <v>18534</v>
      </c>
      <c r="F9000" s="1" t="str">
        <f>IFERROR(__xludf.DUMMYFUNCTION("GOOGLETRANSLATE(C9000,""fr"",""en"")"),"#VALUE!")</f>
        <v>#VALUE!</v>
      </c>
    </row>
    <row r="9001" ht="15.75" customHeight="1">
      <c r="A9001" s="1" t="s">
        <v>3796</v>
      </c>
      <c r="B9001" s="1" t="s">
        <v>19600</v>
      </c>
      <c r="C9001" s="1" t="s">
        <v>19601</v>
      </c>
      <c r="D9001" s="1" t="s">
        <v>11748</v>
      </c>
      <c r="E9001" s="1" t="s">
        <v>18534</v>
      </c>
      <c r="F9001" s="1" t="str">
        <f>IFERROR(__xludf.DUMMYFUNCTION("GOOGLETRANSLATE(C9001,""fr"",""en"")"),"#VALUE!")</f>
        <v>#VALUE!</v>
      </c>
    </row>
    <row r="9002" ht="15.75" customHeight="1">
      <c r="A9002" s="1" t="s">
        <v>19602</v>
      </c>
      <c r="B9002" s="1" t="s">
        <v>19603</v>
      </c>
      <c r="C9002" s="1" t="s">
        <v>19604</v>
      </c>
      <c r="D9002" s="1" t="s">
        <v>11748</v>
      </c>
      <c r="E9002" s="1" t="s">
        <v>18534</v>
      </c>
      <c r="F9002" s="1" t="str">
        <f>IFERROR(__xludf.DUMMYFUNCTION("GOOGLETRANSLATE(C9002,""fr"",""en"")"),"#VALUE!")</f>
        <v>#VALUE!</v>
      </c>
    </row>
    <row r="9003" ht="15.75" customHeight="1">
      <c r="A9003" s="1" t="s">
        <v>12238</v>
      </c>
      <c r="B9003" s="1" t="s">
        <v>19605</v>
      </c>
      <c r="C9003" s="1" t="s">
        <v>19606</v>
      </c>
      <c r="D9003" s="1" t="s">
        <v>11748</v>
      </c>
      <c r="E9003" s="1" t="s">
        <v>18534</v>
      </c>
      <c r="F9003" s="1" t="str">
        <f>IFERROR(__xludf.DUMMYFUNCTION("GOOGLETRANSLATE(C9003,""fr"",""en"")"),"#VALUE!")</f>
        <v>#VALUE!</v>
      </c>
    </row>
    <row r="9004" ht="15.75" customHeight="1">
      <c r="A9004" s="1" t="s">
        <v>11565</v>
      </c>
      <c r="B9004" s="1" t="s">
        <v>19607</v>
      </c>
      <c r="C9004" s="1" t="s">
        <v>19608</v>
      </c>
      <c r="D9004" s="1" t="s">
        <v>11748</v>
      </c>
      <c r="E9004" s="1" t="s">
        <v>18534</v>
      </c>
      <c r="F9004" s="1" t="str">
        <f>IFERROR(__xludf.DUMMYFUNCTION("GOOGLETRANSLATE(C9004,""fr"",""en"")"),"#VALUE!")</f>
        <v>#VALUE!</v>
      </c>
    </row>
    <row r="9005" ht="15.75" customHeight="1">
      <c r="A9005" s="1" t="s">
        <v>15949</v>
      </c>
      <c r="B9005" s="1" t="s">
        <v>19609</v>
      </c>
      <c r="C9005" s="1" t="s">
        <v>19610</v>
      </c>
      <c r="D9005" s="1" t="s">
        <v>11748</v>
      </c>
      <c r="E9005" s="1" t="s">
        <v>18534</v>
      </c>
      <c r="F9005" s="1" t="str">
        <f>IFERROR(__xludf.DUMMYFUNCTION("GOOGLETRANSLATE(C9005,""fr"",""en"")"),"#VALUE!")</f>
        <v>#VALUE!</v>
      </c>
    </row>
    <row r="9006" ht="15.75" customHeight="1">
      <c r="A9006" s="1" t="s">
        <v>19611</v>
      </c>
      <c r="B9006" s="1" t="s">
        <v>19612</v>
      </c>
      <c r="C9006" s="1" t="s">
        <v>19613</v>
      </c>
      <c r="D9006" s="1" t="s">
        <v>11748</v>
      </c>
      <c r="E9006" s="1" t="s">
        <v>18534</v>
      </c>
      <c r="F9006" s="1" t="str">
        <f>IFERROR(__xludf.DUMMYFUNCTION("GOOGLETRANSLATE(C9006,""fr"",""en"")"),"#VALUE!")</f>
        <v>#VALUE!</v>
      </c>
    </row>
    <row r="9007" ht="15.75" customHeight="1">
      <c r="A9007" s="1" t="s">
        <v>9097</v>
      </c>
      <c r="B9007" s="1" t="s">
        <v>19614</v>
      </c>
      <c r="C9007" s="1" t="s">
        <v>19615</v>
      </c>
      <c r="D9007" s="1" t="s">
        <v>11748</v>
      </c>
      <c r="E9007" s="1" t="s">
        <v>18534</v>
      </c>
      <c r="F9007" s="1" t="str">
        <f>IFERROR(__xludf.DUMMYFUNCTION("GOOGLETRANSLATE(C9007,""fr"",""en"")"),"#VALUE!")</f>
        <v>#VALUE!</v>
      </c>
    </row>
    <row r="9008" ht="15.75" customHeight="1">
      <c r="A9008" s="1" t="s">
        <v>3849</v>
      </c>
      <c r="B9008" s="1" t="s">
        <v>19616</v>
      </c>
      <c r="C9008" s="1" t="s">
        <v>19617</v>
      </c>
      <c r="D9008" s="1" t="s">
        <v>11748</v>
      </c>
      <c r="E9008" s="1" t="s">
        <v>18534</v>
      </c>
      <c r="F9008" s="1" t="str">
        <f>IFERROR(__xludf.DUMMYFUNCTION("GOOGLETRANSLATE(C9008,""fr"",""en"")"),"#VALUE!")</f>
        <v>#VALUE!</v>
      </c>
    </row>
    <row r="9009" ht="15.75" customHeight="1">
      <c r="A9009" s="1" t="s">
        <v>3849</v>
      </c>
      <c r="B9009" s="1" t="s">
        <v>19618</v>
      </c>
      <c r="C9009" s="1" t="s">
        <v>19619</v>
      </c>
      <c r="D9009" s="1" t="s">
        <v>11748</v>
      </c>
      <c r="E9009" s="1" t="s">
        <v>18534</v>
      </c>
      <c r="F9009" s="1" t="str">
        <f>IFERROR(__xludf.DUMMYFUNCTION("GOOGLETRANSLATE(C9009,""fr"",""en"")"),"#VALUE!")</f>
        <v>#VALUE!</v>
      </c>
    </row>
    <row r="9010" ht="15.75" customHeight="1">
      <c r="A9010" s="1" t="s">
        <v>9124</v>
      </c>
      <c r="B9010" s="1" t="s">
        <v>19620</v>
      </c>
      <c r="C9010" s="1" t="s">
        <v>19621</v>
      </c>
      <c r="D9010" s="1" t="s">
        <v>11748</v>
      </c>
      <c r="E9010" s="1" t="s">
        <v>18534</v>
      </c>
      <c r="F9010" s="1" t="str">
        <f>IFERROR(__xludf.DUMMYFUNCTION("GOOGLETRANSLATE(C9010,""fr"",""en"")"),"#VALUE!")</f>
        <v>#VALUE!</v>
      </c>
    </row>
    <row r="9011" ht="15.75" customHeight="1">
      <c r="A9011" s="1" t="s">
        <v>19622</v>
      </c>
      <c r="B9011" s="1" t="s">
        <v>19623</v>
      </c>
      <c r="C9011" s="1" t="s">
        <v>19624</v>
      </c>
      <c r="D9011" s="1" t="s">
        <v>11748</v>
      </c>
      <c r="E9011" s="1" t="s">
        <v>18534</v>
      </c>
      <c r="F9011" s="1" t="str">
        <f>IFERROR(__xludf.DUMMYFUNCTION("GOOGLETRANSLATE(C9011,""fr"",""en"")"),"#VALUE!")</f>
        <v>#VALUE!</v>
      </c>
    </row>
    <row r="9012" ht="15.75" customHeight="1">
      <c r="A9012" s="1" t="s">
        <v>9167</v>
      </c>
      <c r="B9012" s="1" t="s">
        <v>19625</v>
      </c>
      <c r="C9012" s="1" t="s">
        <v>19626</v>
      </c>
      <c r="D9012" s="1" t="s">
        <v>11748</v>
      </c>
      <c r="E9012" s="1" t="s">
        <v>18534</v>
      </c>
      <c r="F9012" s="1" t="str">
        <f>IFERROR(__xludf.DUMMYFUNCTION("GOOGLETRANSLATE(C9012,""fr"",""en"")"),"#VALUE!")</f>
        <v>#VALUE!</v>
      </c>
    </row>
    <row r="9013" ht="15.75" customHeight="1">
      <c r="A9013" s="1" t="s">
        <v>19138</v>
      </c>
      <c r="B9013" s="1" t="s">
        <v>19627</v>
      </c>
      <c r="C9013" s="1" t="s">
        <v>19628</v>
      </c>
      <c r="D9013" s="1" t="s">
        <v>11748</v>
      </c>
      <c r="E9013" s="1" t="s">
        <v>18534</v>
      </c>
      <c r="F9013" s="1" t="str">
        <f>IFERROR(__xludf.DUMMYFUNCTION("GOOGLETRANSLATE(C9013,""fr"",""en"")"),"#VALUE!")</f>
        <v>#VALUE!</v>
      </c>
    </row>
    <row r="9014" ht="15.75" customHeight="1">
      <c r="A9014" s="1" t="s">
        <v>3920</v>
      </c>
      <c r="B9014" s="1" t="s">
        <v>19629</v>
      </c>
      <c r="C9014" s="1" t="s">
        <v>19630</v>
      </c>
      <c r="D9014" s="1" t="s">
        <v>11748</v>
      </c>
      <c r="E9014" s="1" t="s">
        <v>18534</v>
      </c>
      <c r="F9014" s="1" t="str">
        <f>IFERROR(__xludf.DUMMYFUNCTION("GOOGLETRANSLATE(C9014,""fr"",""en"")"),"#VALUE!")</f>
        <v>#VALUE!</v>
      </c>
    </row>
    <row r="9015" ht="15.75" customHeight="1">
      <c r="A9015" s="1" t="s">
        <v>10331</v>
      </c>
      <c r="B9015" s="1" t="s">
        <v>19631</v>
      </c>
      <c r="C9015" s="1" t="s">
        <v>19632</v>
      </c>
      <c r="D9015" s="1" t="s">
        <v>11748</v>
      </c>
      <c r="E9015" s="1" t="s">
        <v>18534</v>
      </c>
      <c r="F9015" s="1" t="str">
        <f>IFERROR(__xludf.DUMMYFUNCTION("GOOGLETRANSLATE(C9015,""fr"",""en"")"),"#VALUE!")</f>
        <v>#VALUE!</v>
      </c>
    </row>
    <row r="9016" ht="15.75" customHeight="1">
      <c r="A9016" s="1" t="s">
        <v>11994</v>
      </c>
      <c r="B9016" s="1" t="s">
        <v>12313</v>
      </c>
      <c r="C9016" s="1" t="s">
        <v>19633</v>
      </c>
      <c r="D9016" s="1" t="s">
        <v>11748</v>
      </c>
      <c r="E9016" s="1" t="s">
        <v>18534</v>
      </c>
      <c r="F9016" s="1" t="str">
        <f>IFERROR(__xludf.DUMMYFUNCTION("GOOGLETRANSLATE(C9016,""fr"",""en"")"),"#VALUE!")</f>
        <v>#VALUE!</v>
      </c>
    </row>
    <row r="9017" ht="15.75" customHeight="1">
      <c r="A9017" s="1" t="s">
        <v>19634</v>
      </c>
      <c r="B9017" s="1" t="s">
        <v>19635</v>
      </c>
      <c r="C9017" s="1" t="s">
        <v>19636</v>
      </c>
      <c r="D9017" s="1" t="s">
        <v>11748</v>
      </c>
      <c r="E9017" s="1" t="s">
        <v>18534</v>
      </c>
      <c r="F9017" s="1" t="str">
        <f>IFERROR(__xludf.DUMMYFUNCTION("GOOGLETRANSLATE(C9017,""fr"",""en"")"),"#VALUE!")</f>
        <v>#VALUE!</v>
      </c>
    </row>
    <row r="9018" ht="15.75" customHeight="1">
      <c r="A9018" s="1" t="s">
        <v>3951</v>
      </c>
      <c r="B9018" s="1" t="s">
        <v>19637</v>
      </c>
      <c r="C9018" s="1" t="s">
        <v>19638</v>
      </c>
      <c r="D9018" s="1" t="s">
        <v>11748</v>
      </c>
      <c r="E9018" s="1" t="s">
        <v>18534</v>
      </c>
      <c r="F9018" s="1" t="str">
        <f>IFERROR(__xludf.DUMMYFUNCTION("GOOGLETRANSLATE(C9018,""fr"",""en"")"),"#VALUE!")</f>
        <v>#VALUE!</v>
      </c>
    </row>
    <row r="9019" ht="15.75" customHeight="1">
      <c r="A9019" s="1" t="s">
        <v>12293</v>
      </c>
      <c r="B9019" s="1" t="s">
        <v>19639</v>
      </c>
      <c r="C9019" s="1" t="s">
        <v>19640</v>
      </c>
      <c r="D9019" s="1" t="s">
        <v>11748</v>
      </c>
      <c r="E9019" s="1" t="s">
        <v>18534</v>
      </c>
      <c r="F9019" s="1" t="str">
        <f>IFERROR(__xludf.DUMMYFUNCTION("GOOGLETRANSLATE(C9019,""fr"",""en"")"),"#VALUE!")</f>
        <v>#VALUE!</v>
      </c>
    </row>
    <row r="9020" ht="15.75" customHeight="1">
      <c r="A9020" s="1" t="s">
        <v>9254</v>
      </c>
      <c r="B9020" s="1" t="s">
        <v>19641</v>
      </c>
      <c r="C9020" s="1" t="s">
        <v>19642</v>
      </c>
      <c r="D9020" s="1" t="s">
        <v>11748</v>
      </c>
      <c r="E9020" s="1" t="s">
        <v>18534</v>
      </c>
      <c r="F9020" s="1" t="str">
        <f>IFERROR(__xludf.DUMMYFUNCTION("GOOGLETRANSLATE(C9020,""fr"",""en"")"),"#VALUE!")</f>
        <v>#VALUE!</v>
      </c>
    </row>
    <row r="9021" ht="15.75" customHeight="1">
      <c r="A9021" s="1" t="s">
        <v>12301</v>
      </c>
      <c r="B9021" s="1" t="s">
        <v>19643</v>
      </c>
      <c r="C9021" s="1" t="s">
        <v>19644</v>
      </c>
      <c r="D9021" s="1" t="s">
        <v>11748</v>
      </c>
      <c r="E9021" s="1" t="s">
        <v>18534</v>
      </c>
      <c r="F9021" s="1" t="str">
        <f>IFERROR(__xludf.DUMMYFUNCTION("GOOGLETRANSLATE(C9021,""fr"",""en"")"),"#VALUE!")</f>
        <v>#VALUE!</v>
      </c>
    </row>
    <row r="9022" ht="15.75" customHeight="1">
      <c r="A9022" s="1" t="s">
        <v>14147</v>
      </c>
      <c r="B9022" s="1" t="s">
        <v>19645</v>
      </c>
      <c r="C9022" s="1" t="s">
        <v>19646</v>
      </c>
      <c r="D9022" s="1" t="s">
        <v>11748</v>
      </c>
      <c r="E9022" s="1" t="s">
        <v>18534</v>
      </c>
      <c r="F9022" s="1" t="str">
        <f>IFERROR(__xludf.DUMMYFUNCTION("GOOGLETRANSLATE(C9022,""fr"",""en"")"),"#VALUE!")</f>
        <v>#VALUE!</v>
      </c>
    </row>
    <row r="9023" ht="15.75" customHeight="1">
      <c r="A9023" s="1" t="s">
        <v>11257</v>
      </c>
      <c r="B9023" s="1" t="s">
        <v>19647</v>
      </c>
      <c r="C9023" s="1" t="s">
        <v>19648</v>
      </c>
      <c r="D9023" s="1" t="s">
        <v>11748</v>
      </c>
      <c r="E9023" s="1" t="s">
        <v>18534</v>
      </c>
      <c r="F9023" s="1" t="str">
        <f>IFERROR(__xludf.DUMMYFUNCTION("GOOGLETRANSLATE(C9023,""fr"",""en"")"),"#VALUE!")</f>
        <v>#VALUE!</v>
      </c>
    </row>
    <row r="9024" ht="15.75" customHeight="1">
      <c r="A9024" s="1" t="s">
        <v>9265</v>
      </c>
      <c r="B9024" s="1" t="s">
        <v>19649</v>
      </c>
      <c r="C9024" s="1" t="s">
        <v>19650</v>
      </c>
      <c r="D9024" s="1" t="s">
        <v>11748</v>
      </c>
      <c r="E9024" s="1" t="s">
        <v>18534</v>
      </c>
      <c r="F9024" s="1" t="str">
        <f>IFERROR(__xludf.DUMMYFUNCTION("GOOGLETRANSLATE(C9024,""fr"",""en"")"),"#VALUE!")</f>
        <v>#VALUE!</v>
      </c>
    </row>
    <row r="9025" ht="15.75" customHeight="1">
      <c r="A9025" s="1" t="s">
        <v>9268</v>
      </c>
      <c r="B9025" s="1" t="s">
        <v>19651</v>
      </c>
      <c r="C9025" s="1" t="s">
        <v>19652</v>
      </c>
      <c r="D9025" s="1" t="s">
        <v>11748</v>
      </c>
      <c r="E9025" s="1" t="s">
        <v>18534</v>
      </c>
      <c r="F9025" s="1" t="str">
        <f>IFERROR(__xludf.DUMMYFUNCTION("GOOGLETRANSLATE(C9025,""fr"",""en"")"),"#VALUE!")</f>
        <v>#VALUE!</v>
      </c>
    </row>
    <row r="9026" ht="15.75" customHeight="1">
      <c r="A9026" s="1" t="s">
        <v>3982</v>
      </c>
      <c r="B9026" s="1" t="s">
        <v>19653</v>
      </c>
      <c r="C9026" s="1" t="s">
        <v>19654</v>
      </c>
      <c r="D9026" s="1" t="s">
        <v>11748</v>
      </c>
      <c r="E9026" s="1" t="s">
        <v>18534</v>
      </c>
      <c r="F9026" s="1" t="str">
        <f>IFERROR(__xludf.DUMMYFUNCTION("GOOGLETRANSLATE(C9026,""fr"",""en"")"),"#VALUE!")</f>
        <v>#VALUE!</v>
      </c>
    </row>
    <row r="9027" ht="15.75" customHeight="1">
      <c r="A9027" s="1" t="s">
        <v>9303</v>
      </c>
      <c r="B9027" s="1" t="s">
        <v>19481</v>
      </c>
      <c r="C9027" s="1" t="s">
        <v>19655</v>
      </c>
      <c r="D9027" s="1" t="s">
        <v>11748</v>
      </c>
      <c r="E9027" s="1" t="s">
        <v>18534</v>
      </c>
      <c r="F9027" s="1" t="str">
        <f>IFERROR(__xludf.DUMMYFUNCTION("GOOGLETRANSLATE(C9027,""fr"",""en"")"),"#VALUE!")</f>
        <v>#VALUE!</v>
      </c>
    </row>
    <row r="9028" ht="15.75" customHeight="1">
      <c r="A9028" s="1" t="s">
        <v>18290</v>
      </c>
      <c r="B9028" s="1" t="s">
        <v>19656</v>
      </c>
      <c r="C9028" s="1" t="s">
        <v>19657</v>
      </c>
      <c r="D9028" s="1" t="s">
        <v>11748</v>
      </c>
      <c r="E9028" s="1" t="s">
        <v>18534</v>
      </c>
      <c r="F9028" s="1" t="str">
        <f>IFERROR(__xludf.DUMMYFUNCTION("GOOGLETRANSLATE(C9028,""fr"",""en"")"),"#VALUE!")</f>
        <v>#VALUE!</v>
      </c>
    </row>
    <row r="9029" ht="15.75" customHeight="1">
      <c r="A9029" s="1" t="s">
        <v>12334</v>
      </c>
      <c r="B9029" s="1" t="s">
        <v>19658</v>
      </c>
      <c r="C9029" s="1" t="s">
        <v>19659</v>
      </c>
      <c r="D9029" s="1" t="s">
        <v>11748</v>
      </c>
      <c r="E9029" s="1" t="s">
        <v>18534</v>
      </c>
      <c r="F9029" s="1" t="str">
        <f>IFERROR(__xludf.DUMMYFUNCTION("GOOGLETRANSLATE(C9029,""fr"",""en"")"),"#VALUE!")</f>
        <v>#VALUE!</v>
      </c>
    </row>
    <row r="9030" ht="15.75" customHeight="1">
      <c r="A9030" s="1" t="s">
        <v>19660</v>
      </c>
      <c r="B9030" s="1" t="s">
        <v>19661</v>
      </c>
      <c r="C9030" s="1" t="s">
        <v>19662</v>
      </c>
      <c r="D9030" s="1" t="s">
        <v>11748</v>
      </c>
      <c r="E9030" s="1" t="s">
        <v>18534</v>
      </c>
      <c r="F9030" s="1" t="str">
        <f>IFERROR(__xludf.DUMMYFUNCTION("GOOGLETRANSLATE(C9030,""fr"",""en"")"),"#VALUE!")</f>
        <v>#VALUE!</v>
      </c>
    </row>
    <row r="9031" ht="15.75" customHeight="1">
      <c r="A9031" s="1" t="s">
        <v>10375</v>
      </c>
      <c r="B9031" s="1" t="s">
        <v>19663</v>
      </c>
      <c r="C9031" s="1" t="s">
        <v>19664</v>
      </c>
      <c r="D9031" s="1" t="s">
        <v>11748</v>
      </c>
      <c r="E9031" s="1" t="s">
        <v>18534</v>
      </c>
      <c r="F9031" s="1" t="str">
        <f>IFERROR(__xludf.DUMMYFUNCTION("GOOGLETRANSLATE(C9031,""fr"",""en"")"),"#VALUE!")</f>
        <v>#VALUE!</v>
      </c>
    </row>
    <row r="9032" ht="15.75" customHeight="1">
      <c r="A9032" s="1" t="s">
        <v>4032</v>
      </c>
      <c r="B9032" s="1" t="s">
        <v>11995</v>
      </c>
      <c r="C9032" s="1" t="s">
        <v>19665</v>
      </c>
      <c r="D9032" s="1" t="s">
        <v>11748</v>
      </c>
      <c r="E9032" s="1" t="s">
        <v>18534</v>
      </c>
      <c r="F9032" s="1" t="str">
        <f>IFERROR(__xludf.DUMMYFUNCTION("GOOGLETRANSLATE(C9032,""fr"",""en"")"),"Employee experts from MAIF, no lawyers and they take you for ignorant students from the 60s")</f>
        <v>Employee experts from MAIF, no lawyers and they take you for ignorant students from the 60s</v>
      </c>
    </row>
    <row r="9033" ht="15.75" customHeight="1">
      <c r="A9033" s="1" t="s">
        <v>9399</v>
      </c>
      <c r="B9033" s="1" t="s">
        <v>19666</v>
      </c>
      <c r="C9033" s="1" t="s">
        <v>19667</v>
      </c>
      <c r="D9033" s="1" t="s">
        <v>11748</v>
      </c>
      <c r="E9033" s="1" t="s">
        <v>18534</v>
      </c>
      <c r="F9033" s="1" t="str">
        <f>IFERROR(__xludf.DUMMYFUNCTION("GOOGLETRANSLATE(C9033,""fr"",""en"")"),"#VALUE!")</f>
        <v>#VALUE!</v>
      </c>
    </row>
    <row r="9034" ht="15.75" customHeight="1">
      <c r="A9034" s="1" t="s">
        <v>4046</v>
      </c>
      <c r="B9034" s="1" t="s">
        <v>19668</v>
      </c>
      <c r="C9034" s="1" t="s">
        <v>19669</v>
      </c>
      <c r="D9034" s="1" t="s">
        <v>11748</v>
      </c>
      <c r="E9034" s="1" t="s">
        <v>18534</v>
      </c>
      <c r="F9034" s="1" t="str">
        <f>IFERROR(__xludf.DUMMYFUNCTION("GOOGLETRANSLATE(C9034,""fr"",""en"")"),"#VALUE!")</f>
        <v>#VALUE!</v>
      </c>
    </row>
    <row r="9035" ht="15.75" customHeight="1">
      <c r="A9035" s="1" t="s">
        <v>19670</v>
      </c>
      <c r="B9035" s="1" t="s">
        <v>19671</v>
      </c>
      <c r="C9035" s="1" t="s">
        <v>19672</v>
      </c>
      <c r="D9035" s="1" t="s">
        <v>11748</v>
      </c>
      <c r="E9035" s="1" t="s">
        <v>18534</v>
      </c>
      <c r="F9035" s="1" t="str">
        <f>IFERROR(__xludf.DUMMYFUNCTION("GOOGLETRANSLATE(C9035,""fr"",""en"")"),"#VALUE!")</f>
        <v>#VALUE!</v>
      </c>
    </row>
    <row r="9036" ht="15.75" customHeight="1">
      <c r="A9036" s="1" t="s">
        <v>19673</v>
      </c>
      <c r="B9036" s="1" t="s">
        <v>19674</v>
      </c>
      <c r="C9036" s="1" t="s">
        <v>19675</v>
      </c>
      <c r="D9036" s="1" t="s">
        <v>11748</v>
      </c>
      <c r="E9036" s="1" t="s">
        <v>18534</v>
      </c>
      <c r="F9036" s="1" t="str">
        <f>IFERROR(__xludf.DUMMYFUNCTION("GOOGLETRANSLATE(C9036,""fr"",""en"")"),"#VALUE!")</f>
        <v>#VALUE!</v>
      </c>
    </row>
    <row r="9037" ht="15.75" customHeight="1">
      <c r="A9037" s="1" t="s">
        <v>9515</v>
      </c>
      <c r="B9037" s="1" t="s">
        <v>19676</v>
      </c>
      <c r="C9037" s="1" t="s">
        <v>16836</v>
      </c>
      <c r="D9037" s="1" t="s">
        <v>11748</v>
      </c>
      <c r="E9037" s="1" t="s">
        <v>18534</v>
      </c>
      <c r="F9037" s="1" t="str">
        <f>IFERROR(__xludf.DUMMYFUNCTION("GOOGLETRANSLATE(C9037,""fr"",""en"")"),"#VALUE!")</f>
        <v>#VALUE!</v>
      </c>
    </row>
    <row r="9038" ht="15.75" customHeight="1">
      <c r="A9038" s="1" t="s">
        <v>9540</v>
      </c>
      <c r="B9038" s="1" t="s">
        <v>19656</v>
      </c>
      <c r="C9038" s="1" t="s">
        <v>19677</v>
      </c>
      <c r="D9038" s="1" t="s">
        <v>11748</v>
      </c>
      <c r="E9038" s="1" t="s">
        <v>18534</v>
      </c>
      <c r="F9038" s="1" t="str">
        <f>IFERROR(__xludf.DUMMYFUNCTION("GOOGLETRANSLATE(C9038,""fr"",""en"")"),"#VALUE!")</f>
        <v>#VALUE!</v>
      </c>
    </row>
    <row r="9039" ht="15.75" customHeight="1">
      <c r="A9039" s="1" t="s">
        <v>14179</v>
      </c>
      <c r="B9039" s="1" t="s">
        <v>19678</v>
      </c>
      <c r="C9039" s="1" t="s">
        <v>19679</v>
      </c>
      <c r="D9039" s="1" t="s">
        <v>11748</v>
      </c>
      <c r="E9039" s="1" t="s">
        <v>18534</v>
      </c>
      <c r="F9039" s="1" t="str">
        <f>IFERROR(__xludf.DUMMYFUNCTION("GOOGLETRANSLATE(C9039,""fr"",""en"")"),"#VALUE!")</f>
        <v>#VALUE!</v>
      </c>
    </row>
    <row r="9040" ht="15.75" customHeight="1">
      <c r="A9040" s="1" t="s">
        <v>11313</v>
      </c>
      <c r="B9040" s="1" t="s">
        <v>19680</v>
      </c>
      <c r="C9040" s="1" t="s">
        <v>19681</v>
      </c>
      <c r="D9040" s="1" t="s">
        <v>11748</v>
      </c>
      <c r="E9040" s="1" t="s">
        <v>18534</v>
      </c>
      <c r="F9040" s="1" t="str">
        <f>IFERROR(__xludf.DUMMYFUNCTION("GOOGLETRANSLATE(C9040,""fr"",""en"")"),"#VALUE!")</f>
        <v>#VALUE!</v>
      </c>
    </row>
    <row r="9041" ht="15.75" customHeight="1">
      <c r="A9041" s="1" t="s">
        <v>19682</v>
      </c>
      <c r="B9041" s="1" t="s">
        <v>19683</v>
      </c>
      <c r="C9041" s="1" t="s">
        <v>19684</v>
      </c>
      <c r="D9041" s="1" t="s">
        <v>19685</v>
      </c>
      <c r="E9041" s="1" t="s">
        <v>18534</v>
      </c>
      <c r="F9041" s="1" t="str">
        <f>IFERROR(__xludf.DUMMYFUNCTION("GOOGLETRANSLATE(C9041,""fr"",""en"")"),"Very unhappy for the 2nd time in 10 years. The 1st time NS had to go through a lawyer so that Groupama takes care of some of the claims.
The 2nd in August 2021 following a water damage, no return to this 3 SEM care after the disaster.")</f>
        <v>Very unhappy for the 2nd time in 10 years. The 1st time NS had to go through a lawyer so that Groupama takes care of some of the claims.
The 2nd in August 2021 following a water damage, no return to this 3 SEM care after the disaster.</v>
      </c>
    </row>
    <row r="9042" ht="15.75" customHeight="1">
      <c r="A9042" s="1" t="s">
        <v>1063</v>
      </c>
      <c r="B9042" s="1" t="s">
        <v>19686</v>
      </c>
      <c r="C9042" s="1" t="s">
        <v>19687</v>
      </c>
      <c r="D9042" s="1" t="s">
        <v>19685</v>
      </c>
      <c r="E9042" s="1" t="s">
        <v>18534</v>
      </c>
      <c r="F9042" s="1" t="str">
        <f>IFERROR(__xludf.DUMMYFUNCTION("GOOGLETRANSLATE(C9042,""fr"",""en"")"),"#VALUE!")</f>
        <v>#VALUE!</v>
      </c>
    </row>
    <row r="9043" ht="15.75" customHeight="1">
      <c r="A9043" s="1" t="s">
        <v>1717</v>
      </c>
      <c r="B9043" s="1" t="s">
        <v>19688</v>
      </c>
      <c r="C9043" s="1" t="s">
        <v>19689</v>
      </c>
      <c r="D9043" s="1" t="s">
        <v>19685</v>
      </c>
      <c r="E9043" s="1" t="s">
        <v>18534</v>
      </c>
      <c r="F9043" s="1" t="str">
        <f>IFERROR(__xludf.DUMMYFUNCTION("GOOGLETRANSLATE(C9043,""fr"",""en"")"),"#VALUE!")</f>
        <v>#VALUE!</v>
      </c>
    </row>
    <row r="9044" ht="15.75" customHeight="1">
      <c r="A9044" s="1" t="s">
        <v>2077</v>
      </c>
      <c r="B9044" s="1" t="s">
        <v>19690</v>
      </c>
      <c r="C9044" s="1" t="s">
        <v>19691</v>
      </c>
      <c r="D9044" s="1" t="s">
        <v>19685</v>
      </c>
      <c r="E9044" s="1" t="s">
        <v>18534</v>
      </c>
      <c r="F9044" s="1" t="str">
        <f>IFERROR(__xludf.DUMMYFUNCTION("GOOGLETRANSLATE(C9044,""fr"",""en"")"),"#VALUE!")</f>
        <v>#VALUE!</v>
      </c>
    </row>
    <row r="9045" ht="15.75" customHeight="1">
      <c r="A9045" s="1" t="s">
        <v>2417</v>
      </c>
      <c r="B9045" s="1" t="s">
        <v>19692</v>
      </c>
      <c r="C9045" s="1" t="s">
        <v>19693</v>
      </c>
      <c r="D9045" s="1" t="s">
        <v>19685</v>
      </c>
      <c r="E9045" s="1" t="s">
        <v>18534</v>
      </c>
      <c r="F9045" s="1" t="str">
        <f>IFERROR(__xludf.DUMMYFUNCTION("GOOGLETRANSLATE(C9045,""fr"",""en"")"),"#VALUE!")</f>
        <v>#VALUE!</v>
      </c>
    </row>
    <row r="9046" ht="15.75" customHeight="1">
      <c r="A9046" s="1" t="s">
        <v>2515</v>
      </c>
      <c r="B9046" s="1" t="s">
        <v>19694</v>
      </c>
      <c r="C9046" s="1" t="s">
        <v>19695</v>
      </c>
      <c r="D9046" s="1" t="s">
        <v>19685</v>
      </c>
      <c r="E9046" s="1" t="s">
        <v>18534</v>
      </c>
      <c r="F9046" s="1" t="str">
        <f>IFERROR(__xludf.DUMMYFUNCTION("GOOGLETRANSLATE(C9046,""fr"",""en"")"),"#VALUE!")</f>
        <v>#VALUE!</v>
      </c>
    </row>
    <row r="9047" ht="15.75" customHeight="1">
      <c r="A9047" s="1" t="s">
        <v>2663</v>
      </c>
      <c r="B9047" s="1" t="s">
        <v>19696</v>
      </c>
      <c r="C9047" s="1" t="s">
        <v>19697</v>
      </c>
      <c r="D9047" s="1" t="s">
        <v>19685</v>
      </c>
      <c r="E9047" s="1" t="s">
        <v>18534</v>
      </c>
      <c r="F9047" s="1" t="str">
        <f>IFERROR(__xludf.DUMMYFUNCTION("GOOGLETRANSLATE(C9047,""fr"",""en"")"),"#VALUE!")</f>
        <v>#VALUE!</v>
      </c>
    </row>
    <row r="9048" ht="15.75" customHeight="1">
      <c r="A9048" s="1" t="s">
        <v>3065</v>
      </c>
      <c r="B9048" s="1" t="s">
        <v>19698</v>
      </c>
      <c r="C9048" s="1" t="s">
        <v>19699</v>
      </c>
      <c r="D9048" s="1" t="s">
        <v>19685</v>
      </c>
      <c r="E9048" s="1" t="s">
        <v>18534</v>
      </c>
      <c r="F9048" s="1" t="str">
        <f>IFERROR(__xludf.DUMMYFUNCTION("GOOGLETRANSLATE(C9048,""fr"",""en"")"),"#VALUE!")</f>
        <v>#VALUE!</v>
      </c>
    </row>
    <row r="9049" ht="15.75" customHeight="1">
      <c r="A9049" s="1" t="s">
        <v>3119</v>
      </c>
      <c r="B9049" s="1" t="s">
        <v>19700</v>
      </c>
      <c r="C9049" s="1" t="s">
        <v>19701</v>
      </c>
      <c r="D9049" s="1" t="s">
        <v>19685</v>
      </c>
      <c r="E9049" s="1" t="s">
        <v>18534</v>
      </c>
      <c r="F9049" s="1" t="str">
        <f>IFERROR(__xludf.DUMMYFUNCTION("GOOGLETRANSLATE(C9049,""fr"",""en"")"),"#VALUE!")</f>
        <v>#VALUE!</v>
      </c>
    </row>
    <row r="9050" ht="15.75" customHeight="1">
      <c r="A9050" s="1" t="s">
        <v>8216</v>
      </c>
      <c r="B9050" s="1" t="s">
        <v>19702</v>
      </c>
      <c r="C9050" s="1" t="s">
        <v>19703</v>
      </c>
      <c r="D9050" s="1" t="s">
        <v>19685</v>
      </c>
      <c r="E9050" s="1" t="s">
        <v>18534</v>
      </c>
      <c r="F9050" s="1" t="str">
        <f>IFERROR(__xludf.DUMMYFUNCTION("GOOGLETRANSLATE(C9050,""fr"",""en"")"),"#VALUE!")</f>
        <v>#VALUE!</v>
      </c>
    </row>
    <row r="9051" ht="15.75" customHeight="1">
      <c r="A9051" s="1" t="s">
        <v>10103</v>
      </c>
      <c r="B9051" s="1" t="s">
        <v>19704</v>
      </c>
      <c r="C9051" s="1" t="s">
        <v>19705</v>
      </c>
      <c r="D9051" s="1" t="s">
        <v>19685</v>
      </c>
      <c r="E9051" s="1" t="s">
        <v>18534</v>
      </c>
      <c r="F9051" s="1" t="str">
        <f>IFERROR(__xludf.DUMMYFUNCTION("GOOGLETRANSLATE(C9051,""fr"",""en"")"),"#VALUE!")</f>
        <v>#VALUE!</v>
      </c>
    </row>
    <row r="9052" ht="15.75" customHeight="1">
      <c r="A9052" s="1" t="s">
        <v>8232</v>
      </c>
      <c r="B9052" s="1" t="s">
        <v>19706</v>
      </c>
      <c r="C9052" s="1" t="s">
        <v>19707</v>
      </c>
      <c r="D9052" s="1" t="s">
        <v>19685</v>
      </c>
      <c r="E9052" s="1" t="s">
        <v>18534</v>
      </c>
      <c r="F9052" s="1" t="str">
        <f>IFERROR(__xludf.DUMMYFUNCTION("GOOGLETRANSLATE(C9052,""fr"",""en"")"),"#VALUE!")</f>
        <v>#VALUE!</v>
      </c>
    </row>
    <row r="9053" ht="15.75" customHeight="1">
      <c r="A9053" s="1" t="s">
        <v>3174</v>
      </c>
      <c r="B9053" s="1" t="s">
        <v>19708</v>
      </c>
      <c r="C9053" s="1" t="s">
        <v>19709</v>
      </c>
      <c r="D9053" s="1" t="s">
        <v>19685</v>
      </c>
      <c r="E9053" s="1" t="s">
        <v>18534</v>
      </c>
      <c r="F9053" s="1" t="str">
        <f>IFERROR(__xludf.DUMMYFUNCTION("GOOGLETRANSLATE(C9053,""fr"",""en"")"),"#VALUE!")</f>
        <v>#VALUE!</v>
      </c>
    </row>
    <row r="9054" ht="15.75" customHeight="1">
      <c r="A9054" s="1" t="s">
        <v>3186</v>
      </c>
      <c r="B9054" s="1" t="s">
        <v>19710</v>
      </c>
      <c r="C9054" s="1" t="s">
        <v>19711</v>
      </c>
      <c r="D9054" s="1" t="s">
        <v>19685</v>
      </c>
      <c r="E9054" s="1" t="s">
        <v>18534</v>
      </c>
      <c r="F9054" s="1" t="str">
        <f>IFERROR(__xludf.DUMMYFUNCTION("GOOGLETRANSLATE(C9054,""fr"",""en"")"),"#VALUE!")</f>
        <v>#VALUE!</v>
      </c>
    </row>
    <row r="9055" ht="15.75" customHeight="1">
      <c r="A9055" s="1" t="s">
        <v>12482</v>
      </c>
      <c r="B9055" s="1" t="s">
        <v>19712</v>
      </c>
      <c r="C9055" s="1" t="s">
        <v>19713</v>
      </c>
      <c r="D9055" s="1" t="s">
        <v>19685</v>
      </c>
      <c r="E9055" s="1" t="s">
        <v>18534</v>
      </c>
      <c r="F9055" s="1" t="str">
        <f>IFERROR(__xludf.DUMMYFUNCTION("GOOGLETRANSLATE(C9055,""fr"",""en"")"),"#VALUE!")</f>
        <v>#VALUE!</v>
      </c>
    </row>
    <row r="9056" ht="15.75" customHeight="1">
      <c r="A9056" s="1" t="s">
        <v>10124</v>
      </c>
      <c r="B9056" s="1" t="s">
        <v>19714</v>
      </c>
      <c r="C9056" s="1" t="s">
        <v>19715</v>
      </c>
      <c r="D9056" s="1" t="s">
        <v>19685</v>
      </c>
      <c r="E9056" s="1" t="s">
        <v>18534</v>
      </c>
      <c r="F9056" s="1" t="str">
        <f>IFERROR(__xludf.DUMMYFUNCTION("GOOGLETRANSLATE(C9056,""fr"",""en"")"),"#VALUE!")</f>
        <v>#VALUE!</v>
      </c>
    </row>
    <row r="9057" ht="15.75" customHeight="1">
      <c r="A9057" s="1" t="s">
        <v>3211</v>
      </c>
      <c r="B9057" s="1" t="s">
        <v>19716</v>
      </c>
      <c r="C9057" s="1" t="s">
        <v>19717</v>
      </c>
      <c r="D9057" s="1" t="s">
        <v>19685</v>
      </c>
      <c r="E9057" s="1" t="s">
        <v>18534</v>
      </c>
      <c r="F9057" s="1" t="str">
        <f>IFERROR(__xludf.DUMMYFUNCTION("GOOGLETRANSLATE(C9057,""fr"",""en"")"),"#VALUE!")</f>
        <v>#VALUE!</v>
      </c>
    </row>
    <row r="9058" ht="15.75" customHeight="1">
      <c r="A9058" s="1" t="s">
        <v>10594</v>
      </c>
      <c r="B9058" s="1" t="s">
        <v>19718</v>
      </c>
      <c r="C9058" s="1" t="s">
        <v>19719</v>
      </c>
      <c r="D9058" s="1" t="s">
        <v>19685</v>
      </c>
      <c r="E9058" s="1" t="s">
        <v>18534</v>
      </c>
      <c r="F9058" s="1" t="str">
        <f>IFERROR(__xludf.DUMMYFUNCTION("GOOGLETRANSLATE(C9058,""fr"",""en"")"),"#VALUE!")</f>
        <v>#VALUE!</v>
      </c>
    </row>
    <row r="9059" ht="15.75" customHeight="1">
      <c r="A9059" s="1" t="s">
        <v>3239</v>
      </c>
      <c r="B9059" s="1" t="s">
        <v>19720</v>
      </c>
      <c r="C9059" s="1" t="s">
        <v>19721</v>
      </c>
      <c r="D9059" s="1" t="s">
        <v>19685</v>
      </c>
      <c r="E9059" s="1" t="s">
        <v>18534</v>
      </c>
      <c r="F9059" s="1" t="str">
        <f>IFERROR(__xludf.DUMMYFUNCTION("GOOGLETRANSLATE(C9059,""fr"",""en"")"),"CATASTROPHIC!!!
Customer at Amaguiz I therefore went to Groupama, I was robbed on March 10, 2020, then complaint filed on June 9 following COVVI (okay, there was the acquisition by Groupama, the covid .....) We are on September 14 and I am still not reimb"&amp;"ursed and no one is able to inform me about the processing period of the file.
I find the reimbursement period unacceptable!
Others by I had asked for reimbursement to nine of my HiFi and video equipment (Bang &amp; Olufsen brand), I have been put the refund "&amp;"to new, but only in the event of an electrical breakdown ... I remind you that I 'Wait for my insurance a advice which has not been the case at all.
If you buy a new Porsche, you insured it any risk no ???? It seems to me that it is logic.
I totally pros"&amp;"trate this insurance, and intend to change it as soon as the refund made!
")</f>
        <v>CATASTROPHIC!!!
Customer at Amaguiz I therefore went to Groupama, I was robbed on March 10, 2020, then complaint filed on June 9 following COVVI (okay, there was the acquisition by Groupama, the covid .....) We are on September 14 and I am still not reimbursed and no one is able to inform me about the processing period of the file.
I find the reimbursement period unacceptable!
Others by I had asked for reimbursement to nine of my HiFi and video equipment (Bang &amp; Olufsen brand), I have been put the refund to new, but only in the event of an electrical breakdown ... I remind you that I 'Wait for my insurance a advice which has not been the case at all.
If you buy a new Porsche, you insured it any risk no ???? It seems to me that it is logic.
I totally prostrate this insurance, and intend to change it as soon as the refund made!
</v>
      </c>
    </row>
    <row r="9060" ht="15.75" customHeight="1">
      <c r="A9060" s="1" t="s">
        <v>8363</v>
      </c>
      <c r="B9060" s="1" t="s">
        <v>19722</v>
      </c>
      <c r="C9060" s="1" t="s">
        <v>19723</v>
      </c>
      <c r="D9060" s="1" t="s">
        <v>19685</v>
      </c>
      <c r="E9060" s="1" t="s">
        <v>18534</v>
      </c>
      <c r="F9060" s="1" t="str">
        <f>IFERROR(__xludf.DUMMYFUNCTION("GOOGLETRANSLATE(C9060,""fr"",""en"")"),"#VALUE!")</f>
        <v>#VALUE!</v>
      </c>
    </row>
    <row r="9061" ht="15.75" customHeight="1">
      <c r="A9061" s="1" t="s">
        <v>8372</v>
      </c>
      <c r="B9061" s="1" t="s">
        <v>19724</v>
      </c>
      <c r="C9061" s="1" t="s">
        <v>19725</v>
      </c>
      <c r="D9061" s="1" t="s">
        <v>19685</v>
      </c>
      <c r="E9061" s="1" t="s">
        <v>18534</v>
      </c>
      <c r="F9061" s="1" t="str">
        <f>IFERROR(__xludf.DUMMYFUNCTION("GOOGLETRANSLATE(C9061,""fr"",""en"")"),"#VALUE!")</f>
        <v>#VALUE!</v>
      </c>
    </row>
    <row r="9062" ht="15.75" customHeight="1">
      <c r="A9062" s="1" t="s">
        <v>11427</v>
      </c>
      <c r="B9062" s="1" t="s">
        <v>19726</v>
      </c>
      <c r="C9062" s="1" t="s">
        <v>19727</v>
      </c>
      <c r="D9062" s="1" t="s">
        <v>19685</v>
      </c>
      <c r="E9062" s="1" t="s">
        <v>18534</v>
      </c>
      <c r="F9062" s="1" t="str">
        <f>IFERROR(__xludf.DUMMYFUNCTION("GOOGLETRANSLATE(C9062,""fr"",""en"")"),"#VALUE!")</f>
        <v>#VALUE!</v>
      </c>
    </row>
    <row r="9063" ht="15.75" customHeight="1">
      <c r="A9063" s="1" t="s">
        <v>8557</v>
      </c>
      <c r="B9063" s="1" t="s">
        <v>19728</v>
      </c>
      <c r="C9063" s="1" t="s">
        <v>19729</v>
      </c>
      <c r="D9063" s="1" t="s">
        <v>19685</v>
      </c>
      <c r="E9063" s="1" t="s">
        <v>18534</v>
      </c>
      <c r="F9063" s="1" t="str">
        <f>IFERROR(__xludf.DUMMYFUNCTION("GOOGLETRANSLATE(C9063,""fr"",""en"")"),"#VALUE!")</f>
        <v>#VALUE!</v>
      </c>
    </row>
    <row r="9064" ht="15.75" customHeight="1">
      <c r="A9064" s="1" t="s">
        <v>3383</v>
      </c>
      <c r="B9064" s="1" t="s">
        <v>19730</v>
      </c>
      <c r="C9064" s="1" t="s">
        <v>19731</v>
      </c>
      <c r="D9064" s="1" t="s">
        <v>19685</v>
      </c>
      <c r="E9064" s="1" t="s">
        <v>18534</v>
      </c>
      <c r="F9064" s="1" t="str">
        <f>IFERROR(__xludf.DUMMYFUNCTION("GOOGLETRANSLATE(C9064,""fr"",""en"")"),"#VALUE!")</f>
        <v>#VALUE!</v>
      </c>
    </row>
    <row r="9065" ht="15.75" customHeight="1">
      <c r="A9065" s="1" t="s">
        <v>18576</v>
      </c>
      <c r="B9065" s="1" t="s">
        <v>19732</v>
      </c>
      <c r="C9065" s="1" t="s">
        <v>19733</v>
      </c>
      <c r="D9065" s="1" t="s">
        <v>19685</v>
      </c>
      <c r="E9065" s="1" t="s">
        <v>18534</v>
      </c>
      <c r="F9065" s="1" t="str">
        <f>IFERROR(__xludf.DUMMYFUNCTION("GOOGLETRANSLATE(C9065,""fr"",""en"")"),"""We will not assure you because you have too many valuables, and anyway our competitors too ...""
So knowing that I am already insured, and for exactly the same thing as what I ask for, how do you explain that your competitor assures me?!
""I do not know"&amp;"...""
In this case, do not affirm that none of your competitors will not ensure me, knowing that I am already and that I have 4 additional quotes ready to be signed.
I remember dealing with their service for an auto insurance subscription several years ag"&amp;"o and it was the same principle, coverage at a discount and Loins contributions to be competitive in the face of solid and essential markets on the market (Allianz, AXA, MAAF etc ...)")</f>
        <v>"We will not assure you because you have too many valuables, and anyway our competitors too ..."
So knowing that I am already insured, and for exactly the same thing as what I ask for, how do you explain that your competitor assures me?!
"I do not know..."
In this case, do not affirm that none of your competitors will not ensure me, knowing that I am already and that I have 4 additional quotes ready to be signed.
I remember dealing with their service for an auto insurance subscription several years ago and it was the same principle, coverage at a discount and Loins contributions to be competitive in the face of solid and essential markets on the market (Allianz, AXA, MAAF etc ...)</v>
      </c>
    </row>
    <row r="9066" ht="15.75" customHeight="1">
      <c r="A9066" s="1" t="s">
        <v>8792</v>
      </c>
      <c r="B9066" s="1" t="s">
        <v>19734</v>
      </c>
      <c r="C9066" s="1" t="s">
        <v>19735</v>
      </c>
      <c r="D9066" s="1" t="s">
        <v>19685</v>
      </c>
      <c r="E9066" s="1" t="s">
        <v>18534</v>
      </c>
      <c r="F9066" s="1" t="str">
        <f>IFERROR(__xludf.DUMMYFUNCTION("GOOGLETRANSLATE(C9066,""fr"",""en"")"),"Everything is going well until the day we want to leave them")</f>
        <v>Everything is going well until the day we want to leave them</v>
      </c>
    </row>
    <row r="9067" ht="15.75" customHeight="1">
      <c r="A9067" s="1" t="s">
        <v>12591</v>
      </c>
      <c r="B9067" s="1" t="s">
        <v>19736</v>
      </c>
      <c r="C9067" s="1" t="s">
        <v>19737</v>
      </c>
      <c r="D9067" s="1" t="s">
        <v>19685</v>
      </c>
      <c r="E9067" s="1" t="s">
        <v>18534</v>
      </c>
      <c r="F9067" s="1" t="str">
        <f>IFERROR(__xludf.DUMMYFUNCTION("GOOGLETRANSLATE(C9067,""fr"",""en"")"),"#VALUE!")</f>
        <v>#VALUE!</v>
      </c>
    </row>
    <row r="9068" ht="15.75" customHeight="1">
      <c r="A9068" s="1" t="s">
        <v>19738</v>
      </c>
      <c r="B9068" s="1" t="s">
        <v>19739</v>
      </c>
      <c r="C9068" s="1" t="s">
        <v>19740</v>
      </c>
      <c r="D9068" s="1" t="s">
        <v>19685</v>
      </c>
      <c r="E9068" s="1" t="s">
        <v>18534</v>
      </c>
      <c r="F9068" s="1" t="str">
        <f>IFERROR(__xludf.DUMMYFUNCTION("GOOGLETRANSLATE(C9068,""fr"",""en"")"),"#VALUE!")</f>
        <v>#VALUE!</v>
      </c>
    </row>
    <row r="9069" ht="15.75" customHeight="1">
      <c r="A9069" s="1" t="s">
        <v>15854</v>
      </c>
      <c r="B9069" s="1" t="s">
        <v>19741</v>
      </c>
      <c r="C9069" s="1" t="s">
        <v>19742</v>
      </c>
      <c r="D9069" s="1" t="s">
        <v>19685</v>
      </c>
      <c r="E9069" s="1" t="s">
        <v>18534</v>
      </c>
      <c r="F9069" s="1" t="str">
        <f>IFERROR(__xludf.DUMMYFUNCTION("GOOGLETRANSLATE(C9069,""fr"",""en"")"),"#VALUE!")</f>
        <v>#VALUE!</v>
      </c>
    </row>
    <row r="9070" ht="15.75" customHeight="1">
      <c r="A9070" s="1" t="s">
        <v>18942</v>
      </c>
      <c r="B9070" s="1" t="s">
        <v>19743</v>
      </c>
      <c r="C9070" s="1" t="s">
        <v>19744</v>
      </c>
      <c r="D9070" s="1" t="s">
        <v>19685</v>
      </c>
      <c r="E9070" s="1" t="s">
        <v>18534</v>
      </c>
      <c r="F9070" s="1" t="str">
        <f>IFERROR(__xludf.DUMMYFUNCTION("GOOGLETRANSLATE(C9070,""fr"",""en"")"),"#VALUE!")</f>
        <v>#VALUE!</v>
      </c>
    </row>
    <row r="9071" ht="15.75" customHeight="1">
      <c r="A9071" s="1" t="s">
        <v>11502</v>
      </c>
      <c r="B9071" s="1" t="s">
        <v>19745</v>
      </c>
      <c r="C9071" s="1" t="s">
        <v>19746</v>
      </c>
      <c r="D9071" s="1" t="s">
        <v>19685</v>
      </c>
      <c r="E9071" s="1" t="s">
        <v>18534</v>
      </c>
      <c r="F9071" s="1" t="str">
        <f>IFERROR(__xludf.DUMMYFUNCTION("GOOGLETRANSLATE(C9071,""fr"",""en"")"),"#VALUE!")</f>
        <v>#VALUE!</v>
      </c>
    </row>
    <row r="9072" ht="15.75" customHeight="1">
      <c r="A9072" s="1" t="s">
        <v>15419</v>
      </c>
      <c r="B9072" s="1" t="s">
        <v>19747</v>
      </c>
      <c r="C9072" s="1" t="s">
        <v>19748</v>
      </c>
      <c r="D9072" s="1" t="s">
        <v>19685</v>
      </c>
      <c r="E9072" s="1" t="s">
        <v>18534</v>
      </c>
      <c r="F9072" s="1" t="str">
        <f>IFERROR(__xludf.DUMMYFUNCTION("GOOGLETRANSLATE(C9072,""fr"",""en"")"),"#VALUE!")</f>
        <v>#VALUE!</v>
      </c>
    </row>
    <row r="9073" ht="15.75" customHeight="1">
      <c r="A9073" s="1" t="s">
        <v>19749</v>
      </c>
      <c r="B9073" s="1" t="s">
        <v>19750</v>
      </c>
      <c r="C9073" s="1" t="s">
        <v>19751</v>
      </c>
      <c r="D9073" s="1" t="s">
        <v>19685</v>
      </c>
      <c r="E9073" s="1" t="s">
        <v>18534</v>
      </c>
      <c r="F9073" s="1" t="str">
        <f>IFERROR(__xludf.DUMMYFUNCTION("GOOGLETRANSLATE(C9073,""fr"",""en"")"),"I have the impression of making a donation by paying the subscription. Shameful and false responses, not corresponding to the contract. They always find an escape. Are not correct. Looking for another insurer more respectful of their customers, this must "&amp;"exist")</f>
        <v>I have the impression of making a donation by paying the subscription. Shameful and false responses, not corresponding to the contract. They always find an escape. Are not correct. Looking for another insurer more respectful of their customers, this must exist</v>
      </c>
    </row>
    <row r="9074" ht="15.75" customHeight="1">
      <c r="A9074" s="1" t="s">
        <v>11936</v>
      </c>
      <c r="B9074" s="1" t="s">
        <v>19752</v>
      </c>
      <c r="C9074" s="1" t="s">
        <v>19753</v>
      </c>
      <c r="D9074" s="1" t="s">
        <v>19685</v>
      </c>
      <c r="E9074" s="1" t="s">
        <v>18534</v>
      </c>
      <c r="F9074" s="1" t="str">
        <f>IFERROR(__xludf.DUMMYFUNCTION("GOOGLETRANSLATE(C9074,""fr"",""en"")"),"#VALUE!")</f>
        <v>#VALUE!</v>
      </c>
    </row>
    <row r="9075" ht="15.75" customHeight="1">
      <c r="A9075" s="1" t="s">
        <v>9100</v>
      </c>
      <c r="B9075" s="1" t="s">
        <v>19754</v>
      </c>
      <c r="C9075" s="1" t="s">
        <v>19755</v>
      </c>
      <c r="D9075" s="1" t="s">
        <v>19685</v>
      </c>
      <c r="E9075" s="1" t="s">
        <v>18534</v>
      </c>
      <c r="F9075" s="1" t="str">
        <f>IFERROR(__xludf.DUMMYFUNCTION("GOOGLETRANSLATE(C9075,""fr"",""en"")"),"#VALUE!")</f>
        <v>#VALUE!</v>
      </c>
    </row>
    <row r="9076" ht="15.75" customHeight="1">
      <c r="A9076" s="1" t="s">
        <v>17206</v>
      </c>
      <c r="B9076" s="1" t="s">
        <v>19756</v>
      </c>
      <c r="C9076" s="1" t="s">
        <v>19757</v>
      </c>
      <c r="D9076" s="1" t="s">
        <v>19685</v>
      </c>
      <c r="E9076" s="1" t="s">
        <v>18534</v>
      </c>
      <c r="F9076" s="1" t="str">
        <f>IFERROR(__xludf.DUMMYFUNCTION("GOOGLETRANSLATE(C9076,""fr"",""en"")"),"#VALUE!")</f>
        <v>#VALUE!</v>
      </c>
    </row>
    <row r="9077" ht="15.75" customHeight="1">
      <c r="A9077" s="1" t="s">
        <v>9164</v>
      </c>
      <c r="B9077" s="1" t="s">
        <v>19758</v>
      </c>
      <c r="C9077" s="1" t="s">
        <v>19759</v>
      </c>
      <c r="D9077" s="1" t="s">
        <v>19685</v>
      </c>
      <c r="E9077" s="1" t="s">
        <v>18534</v>
      </c>
      <c r="F9077" s="1" t="str">
        <f>IFERROR(__xludf.DUMMYFUNCTION("GOOGLETRANSLATE(C9077,""fr"",""en"")"),"#VALUE!")</f>
        <v>#VALUE!</v>
      </c>
    </row>
    <row r="9078" ht="15.75" customHeight="1">
      <c r="A9078" s="1" t="s">
        <v>19138</v>
      </c>
      <c r="B9078" s="1" t="s">
        <v>19760</v>
      </c>
      <c r="C9078" s="1" t="s">
        <v>19761</v>
      </c>
      <c r="D9078" s="1" t="s">
        <v>19685</v>
      </c>
      <c r="E9078" s="1" t="s">
        <v>18534</v>
      </c>
      <c r="F9078" s="1" t="str">
        <f>IFERROR(__xludf.DUMMYFUNCTION("GOOGLETRANSLATE(C9078,""fr"",""en"")"),"#VALUE!")</f>
        <v>#VALUE!</v>
      </c>
    </row>
    <row r="9079" ht="15.75" customHeight="1">
      <c r="A9079" s="1" t="s">
        <v>9176</v>
      </c>
      <c r="B9079" s="1" t="s">
        <v>19762</v>
      </c>
      <c r="C9079" s="1" t="s">
        <v>19763</v>
      </c>
      <c r="D9079" s="1" t="s">
        <v>19685</v>
      </c>
      <c r="E9079" s="1" t="s">
        <v>18534</v>
      </c>
      <c r="F9079" s="1" t="str">
        <f>IFERROR(__xludf.DUMMYFUNCTION("GOOGLETRANSLATE(C9079,""fr"",""en"")"),"#VALUE!")</f>
        <v>#VALUE!</v>
      </c>
    </row>
    <row r="9080" ht="15.75" customHeight="1">
      <c r="A9080" s="1" t="s">
        <v>11644</v>
      </c>
      <c r="B9080" s="1" t="s">
        <v>19764</v>
      </c>
      <c r="C9080" s="1" t="s">
        <v>19765</v>
      </c>
      <c r="D9080" s="1" t="s">
        <v>19685</v>
      </c>
      <c r="E9080" s="1" t="s">
        <v>18534</v>
      </c>
      <c r="F9080" s="1" t="str">
        <f>IFERROR(__xludf.DUMMYFUNCTION("GOOGLETRANSLATE(C9080,""fr"",""en"")"),"#VALUE!")</f>
        <v>#VALUE!</v>
      </c>
    </row>
    <row r="9081" ht="15.75" customHeight="1">
      <c r="A9081" s="1" t="s">
        <v>9396</v>
      </c>
      <c r="B9081" s="1" t="s">
        <v>19766</v>
      </c>
      <c r="C9081" s="1" t="s">
        <v>19767</v>
      </c>
      <c r="D9081" s="1" t="s">
        <v>19685</v>
      </c>
      <c r="E9081" s="1" t="s">
        <v>18534</v>
      </c>
      <c r="F9081" s="1" t="str">
        <f>IFERROR(__xludf.DUMMYFUNCTION("GOOGLETRANSLATE(C9081,""fr"",""en"")"),"#VALUE!")</f>
        <v>#VALUE!</v>
      </c>
    </row>
    <row r="9082" ht="15.75" customHeight="1">
      <c r="A9082" s="1" t="s">
        <v>9430</v>
      </c>
      <c r="B9082" s="1" t="s">
        <v>19768</v>
      </c>
      <c r="C9082" s="1" t="s">
        <v>19769</v>
      </c>
      <c r="D9082" s="1" t="s">
        <v>19685</v>
      </c>
      <c r="E9082" s="1" t="s">
        <v>18534</v>
      </c>
      <c r="F9082" s="1" t="str">
        <f>IFERROR(__xludf.DUMMYFUNCTION("GOOGLETRANSLATE(C9082,""fr"",""en"")"),"#VALUE!")</f>
        <v>#VALUE!</v>
      </c>
    </row>
    <row r="9083" ht="15.75" customHeight="1">
      <c r="A9083" s="1" t="s">
        <v>12827</v>
      </c>
      <c r="B9083" s="1" t="s">
        <v>19770</v>
      </c>
      <c r="C9083" s="1" t="s">
        <v>19771</v>
      </c>
      <c r="D9083" s="1" t="s">
        <v>19685</v>
      </c>
      <c r="E9083" s="1" t="s">
        <v>18534</v>
      </c>
      <c r="F9083" s="1" t="str">
        <f>IFERROR(__xludf.DUMMYFUNCTION("GOOGLETRANSLATE(C9083,""fr"",""en"")"),"#VALUE!")</f>
        <v>#VALUE!</v>
      </c>
    </row>
    <row r="9084" ht="15.75" customHeight="1">
      <c r="A9084" s="1" t="s">
        <v>9515</v>
      </c>
      <c r="B9084" s="1" t="s">
        <v>19772</v>
      </c>
      <c r="C9084" s="1" t="s">
        <v>19773</v>
      </c>
      <c r="D9084" s="1" t="s">
        <v>19685</v>
      </c>
      <c r="E9084" s="1" t="s">
        <v>18534</v>
      </c>
      <c r="F9084" s="1" t="str">
        <f>IFERROR(__xludf.DUMMYFUNCTION("GOOGLETRANSLATE(C9084,""fr"",""en"")"),"#VALUE!")</f>
        <v>#VALUE!</v>
      </c>
    </row>
    <row r="9085" ht="15.75" customHeight="1">
      <c r="A9085" s="1" t="s">
        <v>485</v>
      </c>
      <c r="B9085" s="1" t="s">
        <v>19774</v>
      </c>
      <c r="C9085" s="1" t="s">
        <v>19775</v>
      </c>
      <c r="D9085" s="1" t="s">
        <v>11041</v>
      </c>
      <c r="E9085" s="1" t="s">
        <v>18534</v>
      </c>
      <c r="F9085" s="1" t="str">
        <f>IFERROR(__xludf.DUMMYFUNCTION("GOOGLETRANSLATE(C9085,""fr"",""en"")"),"#VALUE!")</f>
        <v>#VALUE!</v>
      </c>
    </row>
    <row r="9086" ht="15.75" customHeight="1">
      <c r="A9086" s="1" t="s">
        <v>646</v>
      </c>
      <c r="B9086" s="1" t="s">
        <v>19776</v>
      </c>
      <c r="C9086" s="1" t="s">
        <v>19777</v>
      </c>
      <c r="D9086" s="1" t="s">
        <v>11041</v>
      </c>
      <c r="E9086" s="1" t="s">
        <v>18534</v>
      </c>
      <c r="F9086" s="1" t="str">
        <f>IFERROR(__xludf.DUMMYFUNCTION("GOOGLETRANSLATE(C9086,""fr"",""en"")"),"#VALUE!")</f>
        <v>#VALUE!</v>
      </c>
    </row>
    <row r="9087" ht="15.75" customHeight="1">
      <c r="A9087" s="1" t="s">
        <v>663</v>
      </c>
      <c r="B9087" s="1" t="s">
        <v>19778</v>
      </c>
      <c r="C9087" s="1" t="s">
        <v>19779</v>
      </c>
      <c r="D9087" s="1" t="s">
        <v>11041</v>
      </c>
      <c r="E9087" s="1" t="s">
        <v>18534</v>
      </c>
      <c r="F9087" s="1" t="str">
        <f>IFERROR(__xludf.DUMMYFUNCTION("GOOGLETRANSLATE(C9087,""fr"",""en"")"),"#VALUE!")</f>
        <v>#VALUE!</v>
      </c>
    </row>
    <row r="9088" ht="15.75" customHeight="1">
      <c r="A9088" s="1" t="s">
        <v>961</v>
      </c>
      <c r="B9088" s="1" t="s">
        <v>19780</v>
      </c>
      <c r="C9088" s="1" t="s">
        <v>19781</v>
      </c>
      <c r="D9088" s="1" t="s">
        <v>11041</v>
      </c>
      <c r="E9088" s="1" t="s">
        <v>18534</v>
      </c>
      <c r="F9088" s="1" t="str">
        <f>IFERROR(__xludf.DUMMYFUNCTION("GOOGLETRANSLATE(C9088,""fr"",""en"")"),"#VALUE!")</f>
        <v>#VALUE!</v>
      </c>
    </row>
    <row r="9089" ht="15.75" customHeight="1">
      <c r="A9089" s="1" t="s">
        <v>1006</v>
      </c>
      <c r="B9089" s="1" t="s">
        <v>19782</v>
      </c>
      <c r="C9089" s="1" t="s">
        <v>19783</v>
      </c>
      <c r="D9089" s="1" t="s">
        <v>11041</v>
      </c>
      <c r="E9089" s="1" t="s">
        <v>18534</v>
      </c>
      <c r="F9089" s="1" t="str">
        <f>IFERROR(__xludf.DUMMYFUNCTION("GOOGLETRANSLATE(C9089,""fr"",""en"")"),"#VALUE!")</f>
        <v>#VALUE!</v>
      </c>
    </row>
    <row r="9090" ht="15.75" customHeight="1">
      <c r="A9090" s="1" t="s">
        <v>1806</v>
      </c>
      <c r="B9090" s="1" t="s">
        <v>19784</v>
      </c>
      <c r="C9090" s="1" t="s">
        <v>19785</v>
      </c>
      <c r="D9090" s="1" t="s">
        <v>11041</v>
      </c>
      <c r="E9090" s="1" t="s">
        <v>18534</v>
      </c>
      <c r="F9090" s="1" t="str">
        <f>IFERROR(__xludf.DUMMYFUNCTION("GOOGLETRANSLATE(C9090,""fr"",""en"")"),"#VALUE!")</f>
        <v>#VALUE!</v>
      </c>
    </row>
    <row r="9091" ht="15.75" customHeight="1">
      <c r="A9091" s="1" t="s">
        <v>1836</v>
      </c>
      <c r="B9091" s="1" t="s">
        <v>19786</v>
      </c>
      <c r="C9091" s="1" t="s">
        <v>19787</v>
      </c>
      <c r="D9091" s="1" t="s">
        <v>11041</v>
      </c>
      <c r="E9091" s="1" t="s">
        <v>18534</v>
      </c>
      <c r="F9091" s="1" t="str">
        <f>IFERROR(__xludf.DUMMYFUNCTION("GOOGLETRANSLATE(C9091,""fr"",""en"")"),"#VALUE!")</f>
        <v>#VALUE!</v>
      </c>
    </row>
    <row r="9092" ht="15.75" customHeight="1">
      <c r="A9092" s="1" t="s">
        <v>1898</v>
      </c>
      <c r="B9092" s="1" t="s">
        <v>19788</v>
      </c>
      <c r="C9092" s="1" t="s">
        <v>19789</v>
      </c>
      <c r="D9092" s="1" t="s">
        <v>11041</v>
      </c>
      <c r="E9092" s="1" t="s">
        <v>18534</v>
      </c>
      <c r="F9092" s="1" t="str">
        <f>IFERROR(__xludf.DUMMYFUNCTION("GOOGLETRANSLATE(C9092,""fr"",""en"")"),"#VALUE!")</f>
        <v>#VALUE!</v>
      </c>
    </row>
    <row r="9093" ht="15.75" customHeight="1">
      <c r="A9093" s="1" t="s">
        <v>2559</v>
      </c>
      <c r="B9093" s="1" t="s">
        <v>19790</v>
      </c>
      <c r="C9093" s="1" t="s">
        <v>19791</v>
      </c>
      <c r="D9093" s="1" t="s">
        <v>11041</v>
      </c>
      <c r="E9093" s="1" t="s">
        <v>18534</v>
      </c>
      <c r="F9093" s="1" t="str">
        <f>IFERROR(__xludf.DUMMYFUNCTION("GOOGLETRANSLATE(C9093,""fr"",""en"")"),"Far too expensive compared to all the other companies and that is why I plan to change rather than continue to pay dear for nothing better and make my friends smile when we talk about our respective insurance")</f>
        <v>Far too expensive compared to all the other companies and that is why I plan to change rather than continue to pay dear for nothing better and make my friends smile when we talk about our respective insurance</v>
      </c>
    </row>
    <row r="9094" ht="15.75" customHeight="1">
      <c r="A9094" s="1" t="s">
        <v>2595</v>
      </c>
      <c r="B9094" s="1" t="s">
        <v>19792</v>
      </c>
      <c r="C9094" s="1" t="s">
        <v>19793</v>
      </c>
      <c r="D9094" s="1" t="s">
        <v>11041</v>
      </c>
      <c r="E9094" s="1" t="s">
        <v>18534</v>
      </c>
      <c r="F9094" s="1" t="str">
        <f>IFERROR(__xludf.DUMMYFUNCTION("GOOGLETRANSLATE(C9094,""fr"",""en"")"),"#VALUE!")</f>
        <v>#VALUE!</v>
      </c>
    </row>
    <row r="9095" ht="15.75" customHeight="1">
      <c r="A9095" s="1" t="s">
        <v>2610</v>
      </c>
      <c r="B9095" s="1" t="s">
        <v>19794</v>
      </c>
      <c r="C9095" s="1" t="s">
        <v>19795</v>
      </c>
      <c r="D9095" s="1" t="s">
        <v>11041</v>
      </c>
      <c r="E9095" s="1" t="s">
        <v>18534</v>
      </c>
      <c r="F9095" s="1" t="str">
        <f>IFERROR(__xludf.DUMMYFUNCTION("GOOGLETRANSLATE(C9095,""fr"",""en"")"),"#VALUE!")</f>
        <v>#VALUE!</v>
      </c>
    </row>
    <row r="9096" ht="15.75" customHeight="1">
      <c r="A9096" s="1" t="s">
        <v>2648</v>
      </c>
      <c r="B9096" s="1" t="s">
        <v>19796</v>
      </c>
      <c r="C9096" s="1" t="s">
        <v>19797</v>
      </c>
      <c r="D9096" s="1" t="s">
        <v>11041</v>
      </c>
      <c r="E9096" s="1" t="s">
        <v>18534</v>
      </c>
      <c r="F9096" s="1" t="str">
        <f>IFERROR(__xludf.DUMMYFUNCTION("GOOGLETRANSLATE(C9096,""fr"",""en"")"),"#VALUE!")</f>
        <v>#VALUE!</v>
      </c>
    </row>
    <row r="9097" ht="15.75" customHeight="1">
      <c r="A9097" s="1" t="s">
        <v>2692</v>
      </c>
      <c r="B9097" s="1" t="s">
        <v>19798</v>
      </c>
      <c r="C9097" s="1" t="s">
        <v>19799</v>
      </c>
      <c r="D9097" s="1" t="s">
        <v>11041</v>
      </c>
      <c r="E9097" s="1" t="s">
        <v>18534</v>
      </c>
      <c r="F9097" s="1" t="str">
        <f>IFERROR(__xludf.DUMMYFUNCTION("GOOGLETRANSLATE(C9097,""fr"",""en"")"),"#VALUE!")</f>
        <v>#VALUE!</v>
      </c>
    </row>
    <row r="9098" ht="15.75" customHeight="1">
      <c r="A9098" s="1" t="s">
        <v>19800</v>
      </c>
      <c r="B9098" s="1" t="s">
        <v>19801</v>
      </c>
      <c r="C9098" s="1" t="s">
        <v>19802</v>
      </c>
      <c r="D9098" s="1" t="s">
        <v>11041</v>
      </c>
      <c r="E9098" s="1" t="s">
        <v>18534</v>
      </c>
      <c r="F9098" s="1" t="str">
        <f>IFERROR(__xludf.DUMMYFUNCTION("GOOGLETRANSLATE(C9098,""fr"",""en"")"),"Following the fire in our pavilion, Axa made us sign a subrogative receipt for the amount paid in principal (to our bank for the mortgage on our pavilion) then deferred (which included 12 months of rents in order to relocate) And a sum chosen by AXA for o"&amp;"neself saying a change in VAT rate which did not concern the pavilion which was to be rebuilt. Without forgetting all the contents of the pavilion, furniture, clothing etc ...... Procedure engaged against AXA: lost motive: the subrogative receipt that the"&amp;" insurer has signed is not valid !!!!!!
")</f>
        <v>Following the fire in our pavilion, Axa made us sign a subrogative receipt for the amount paid in principal (to our bank for the mortgage on our pavilion) then deferred (which included 12 months of rents in order to relocate) And a sum chosen by AXA for oneself saying a change in VAT rate which did not concern the pavilion which was to be rebuilt. Without forgetting all the contents of the pavilion, furniture, clothing etc ...... Procedure engaged against AXA: lost motive: the subrogative receipt that the insurer has signed is not valid !!!!!!
</v>
      </c>
    </row>
    <row r="9099" ht="15.75" customHeight="1">
      <c r="A9099" s="1" t="s">
        <v>8235</v>
      </c>
      <c r="B9099" s="1" t="s">
        <v>19803</v>
      </c>
      <c r="C9099" s="1" t="s">
        <v>19804</v>
      </c>
      <c r="D9099" s="1" t="s">
        <v>11041</v>
      </c>
      <c r="E9099" s="1" t="s">
        <v>18534</v>
      </c>
      <c r="F9099" s="1" t="str">
        <f>IFERROR(__xludf.DUMMYFUNCTION("GOOGLETRANSLATE(C9099,""fr"",""en"")"),"#VALUE!")</f>
        <v>#VALUE!</v>
      </c>
    </row>
    <row r="9100" ht="15.75" customHeight="1">
      <c r="A9100" s="1" t="s">
        <v>8249</v>
      </c>
      <c r="B9100" s="1" t="s">
        <v>19805</v>
      </c>
      <c r="C9100" s="1" t="s">
        <v>19806</v>
      </c>
      <c r="D9100" s="1" t="s">
        <v>11041</v>
      </c>
      <c r="E9100" s="1" t="s">
        <v>18534</v>
      </c>
      <c r="F9100" s="1" t="str">
        <f>IFERROR(__xludf.DUMMYFUNCTION("GOOGLETRANSLATE(C9100,""fr"",""en"")"),"#VALUE!")</f>
        <v>#VALUE!</v>
      </c>
    </row>
    <row r="9101" ht="15.75" customHeight="1">
      <c r="A9101" s="1" t="s">
        <v>8256</v>
      </c>
      <c r="B9101" s="1" t="s">
        <v>19807</v>
      </c>
      <c r="C9101" s="1" t="s">
        <v>19808</v>
      </c>
      <c r="D9101" s="1" t="s">
        <v>11041</v>
      </c>
      <c r="E9101" s="1" t="s">
        <v>18534</v>
      </c>
      <c r="F9101" s="1" t="str">
        <f>IFERROR(__xludf.DUMMYFUNCTION("GOOGLETRANSLATE(C9101,""fr"",""en"")"),"#VALUE!")</f>
        <v>#VALUE!</v>
      </c>
    </row>
    <row r="9102" ht="15.75" customHeight="1">
      <c r="A9102" s="1" t="s">
        <v>12948</v>
      </c>
      <c r="B9102" s="1" t="s">
        <v>19809</v>
      </c>
      <c r="C9102" s="1" t="s">
        <v>19810</v>
      </c>
      <c r="D9102" s="1" t="s">
        <v>11041</v>
      </c>
      <c r="E9102" s="1" t="s">
        <v>18534</v>
      </c>
      <c r="F9102" s="1" t="str">
        <f>IFERROR(__xludf.DUMMYFUNCTION("GOOGLETRANSLATE(C9102,""fr"",""en"")"),"#VALUE!")</f>
        <v>#VALUE!</v>
      </c>
    </row>
    <row r="9103" ht="15.75" customHeight="1">
      <c r="A9103" s="1" t="s">
        <v>11814</v>
      </c>
      <c r="B9103" s="1" t="s">
        <v>19811</v>
      </c>
      <c r="C9103" s="1" t="s">
        <v>19812</v>
      </c>
      <c r="D9103" s="1" t="s">
        <v>11041</v>
      </c>
      <c r="E9103" s="1" t="s">
        <v>18534</v>
      </c>
      <c r="F9103" s="1" t="str">
        <f>IFERROR(__xludf.DUMMYFUNCTION("GOOGLETRANSLATE(C9103,""fr"",""en"")"),"#VALUE!")</f>
        <v>#VALUE!</v>
      </c>
    </row>
    <row r="9104" ht="15.75" customHeight="1">
      <c r="A9104" s="1" t="s">
        <v>10140</v>
      </c>
      <c r="B9104" s="1" t="s">
        <v>19813</v>
      </c>
      <c r="C9104" s="1" t="s">
        <v>19814</v>
      </c>
      <c r="D9104" s="1" t="s">
        <v>11041</v>
      </c>
      <c r="E9104" s="1" t="s">
        <v>18534</v>
      </c>
      <c r="F9104" s="1" t="str">
        <f>IFERROR(__xludf.DUMMYFUNCTION("GOOGLETRANSLATE(C9104,""fr"",""en"")"),"#VALUE!")</f>
        <v>#VALUE!</v>
      </c>
    </row>
    <row r="9105" ht="15.75" customHeight="1">
      <c r="A9105" s="1" t="s">
        <v>10603</v>
      </c>
      <c r="B9105" s="1" t="s">
        <v>19815</v>
      </c>
      <c r="C9105" s="1" t="s">
        <v>19816</v>
      </c>
      <c r="D9105" s="1" t="s">
        <v>11041</v>
      </c>
      <c r="E9105" s="1" t="s">
        <v>18534</v>
      </c>
      <c r="F9105" s="1" t="str">
        <f>IFERROR(__xludf.DUMMYFUNCTION("GOOGLETRANSLATE(C9105,""fr"",""en"")"),"#VALUE!")</f>
        <v>#VALUE!</v>
      </c>
    </row>
    <row r="9106" ht="15.75" customHeight="1">
      <c r="A9106" s="1" t="s">
        <v>10150</v>
      </c>
      <c r="B9106" s="1" t="s">
        <v>19817</v>
      </c>
      <c r="C9106" s="1" t="s">
        <v>19818</v>
      </c>
      <c r="D9106" s="1" t="s">
        <v>11041</v>
      </c>
      <c r="E9106" s="1" t="s">
        <v>18534</v>
      </c>
      <c r="F9106" s="1" t="str">
        <f>IFERROR(__xludf.DUMMYFUNCTION("GOOGLETRANSLATE(C9106,""fr"",""en"")"),"#VALUE!")</f>
        <v>#VALUE!</v>
      </c>
    </row>
    <row r="9107" ht="15.75" customHeight="1">
      <c r="A9107" s="1" t="s">
        <v>16512</v>
      </c>
      <c r="B9107" s="1" t="s">
        <v>19819</v>
      </c>
      <c r="C9107" s="1" t="s">
        <v>19820</v>
      </c>
      <c r="D9107" s="1" t="s">
        <v>11041</v>
      </c>
      <c r="E9107" s="1" t="s">
        <v>18534</v>
      </c>
      <c r="F9107" s="1" t="str">
        <f>IFERROR(__xludf.DUMMYFUNCTION("GOOGLETRANSLATE(C9107,""fr"",""en"")"),"#VALUE!")</f>
        <v>#VALUE!</v>
      </c>
    </row>
    <row r="9108" ht="15.75" customHeight="1">
      <c r="A9108" s="1" t="s">
        <v>13005</v>
      </c>
      <c r="B9108" s="1" t="s">
        <v>19821</v>
      </c>
      <c r="C9108" s="1" t="s">
        <v>19822</v>
      </c>
      <c r="D9108" s="1" t="s">
        <v>11041</v>
      </c>
      <c r="E9108" s="1" t="s">
        <v>18534</v>
      </c>
      <c r="F9108" s="1" t="str">
        <f>IFERROR(__xludf.DUMMYFUNCTION("GOOGLETRANSLATE(C9108,""fr"",""en"")"),"#VALUE!")</f>
        <v>#VALUE!</v>
      </c>
    </row>
    <row r="9109" ht="15.75" customHeight="1">
      <c r="A9109" s="1" t="s">
        <v>12141</v>
      </c>
      <c r="B9109" s="1" t="s">
        <v>19823</v>
      </c>
      <c r="C9109" s="1" t="s">
        <v>19824</v>
      </c>
      <c r="D9109" s="1" t="s">
        <v>11041</v>
      </c>
      <c r="E9109" s="1" t="s">
        <v>18534</v>
      </c>
      <c r="F9109" s="1" t="str">
        <f>IFERROR(__xludf.DUMMYFUNCTION("GOOGLETRANSLATE(C9109,""fr"",""en"")"),"#VALUE!")</f>
        <v>#VALUE!</v>
      </c>
    </row>
    <row r="9110" ht="15.75" customHeight="1">
      <c r="A9110" s="1" t="s">
        <v>3445</v>
      </c>
      <c r="B9110" s="1" t="s">
        <v>19825</v>
      </c>
      <c r="C9110" s="1" t="s">
        <v>19826</v>
      </c>
      <c r="D9110" s="1" t="s">
        <v>11041</v>
      </c>
      <c r="E9110" s="1" t="s">
        <v>18534</v>
      </c>
      <c r="F9110" s="1" t="str">
        <f>IFERROR(__xludf.DUMMYFUNCTION("GOOGLETRANSLATE(C9110,""fr"",""en"")"),"#VALUE!")</f>
        <v>#VALUE!</v>
      </c>
    </row>
    <row r="9111" ht="15.75" customHeight="1">
      <c r="A9111" s="1" t="s">
        <v>8789</v>
      </c>
      <c r="B9111" s="1" t="s">
        <v>19827</v>
      </c>
      <c r="C9111" s="1" t="s">
        <v>19828</v>
      </c>
      <c r="D9111" s="1" t="s">
        <v>11041</v>
      </c>
      <c r="E9111" s="1" t="s">
        <v>18534</v>
      </c>
      <c r="F9111" s="1" t="str">
        <f>IFERROR(__xludf.DUMMYFUNCTION("GOOGLETRANSLATE(C9111,""fr"",""en"")"),"#VALUE!")</f>
        <v>#VALUE!</v>
      </c>
    </row>
    <row r="9112" ht="15.75" customHeight="1">
      <c r="A9112" s="1" t="s">
        <v>18185</v>
      </c>
      <c r="B9112" s="1" t="s">
        <v>19829</v>
      </c>
      <c r="C9112" s="1" t="s">
        <v>19830</v>
      </c>
      <c r="D9112" s="1" t="s">
        <v>11041</v>
      </c>
      <c r="E9112" s="1" t="s">
        <v>18534</v>
      </c>
      <c r="F9112" s="1" t="str">
        <f>IFERROR(__xludf.DUMMYFUNCTION("GOOGLETRANSLATE(C9112,""fr"",""en"")"),"#VALUE!")</f>
        <v>#VALUE!</v>
      </c>
    </row>
    <row r="9113" ht="15.75" customHeight="1">
      <c r="A9113" s="1" t="s">
        <v>8800</v>
      </c>
      <c r="B9113" s="1" t="s">
        <v>19831</v>
      </c>
      <c r="C9113" s="1" t="s">
        <v>19832</v>
      </c>
      <c r="D9113" s="1" t="s">
        <v>11041</v>
      </c>
      <c r="E9113" s="1" t="s">
        <v>18534</v>
      </c>
      <c r="F9113" s="1" t="str">
        <f>IFERROR(__xludf.DUMMYFUNCTION("GOOGLETRANSLATE(C9113,""fr"",""en"")"),"#VALUE!")</f>
        <v>#VALUE!</v>
      </c>
    </row>
    <row r="9114" ht="15.75" customHeight="1">
      <c r="A9114" s="1" t="s">
        <v>19833</v>
      </c>
      <c r="B9114" s="1" t="s">
        <v>19834</v>
      </c>
      <c r="C9114" s="1" t="s">
        <v>19835</v>
      </c>
      <c r="D9114" s="1" t="s">
        <v>11041</v>
      </c>
      <c r="E9114" s="1" t="s">
        <v>18534</v>
      </c>
      <c r="F9114" s="1" t="str">
        <f>IFERROR(__xludf.DUMMYFUNCTION("GOOGLETRANSLATE(C9114,""fr"",""en"")"),"I am assured Matmut. Unfortunately I have a deal in AXA because following a water damage the plumber implicated is assured at AXA. AXA did not move during the expertise and then appointed an external expert to AXA My sinister to manage the claim. Shameful"&amp;" result. No support by AXA. should reduce its sponsorship and increase the reimbursement of its customers.")</f>
        <v>I am assured Matmut. Unfortunately I have a deal in AXA because following a water damage the plumber implicated is assured at AXA. AXA did not move during the expertise and then appointed an external expert to AXA My sinister to manage the claim. Shameful result. No support by AXA. should reduce its sponsorship and increase the reimbursement of its customers.</v>
      </c>
    </row>
    <row r="9115" ht="15.75" customHeight="1">
      <c r="A9115" s="1" t="s">
        <v>12583</v>
      </c>
      <c r="B9115" s="1" t="s">
        <v>19836</v>
      </c>
      <c r="C9115" s="1" t="s">
        <v>19837</v>
      </c>
      <c r="D9115" s="1" t="s">
        <v>11041</v>
      </c>
      <c r="E9115" s="1" t="s">
        <v>18534</v>
      </c>
      <c r="F9115" s="1" t="str">
        <f>IFERROR(__xludf.DUMMYFUNCTION("GOOGLETRANSLATE(C9115,""fr"",""en"")"),"#VALUE!")</f>
        <v>#VALUE!</v>
      </c>
    </row>
    <row r="9116" ht="15.75" customHeight="1">
      <c r="A9116" s="1" t="s">
        <v>19838</v>
      </c>
      <c r="B9116" s="1" t="s">
        <v>19839</v>
      </c>
      <c r="C9116" s="1" t="s">
        <v>19840</v>
      </c>
      <c r="D9116" s="1" t="s">
        <v>11041</v>
      </c>
      <c r="E9116" s="1" t="s">
        <v>18534</v>
      </c>
      <c r="F9116" s="1" t="str">
        <f>IFERROR(__xludf.DUMMYFUNCTION("GOOGLETRANSLATE(C9116,""fr"",""en"")"),"#VALUE!")</f>
        <v>#VALUE!</v>
      </c>
    </row>
    <row r="9117" ht="15.75" customHeight="1">
      <c r="A9117" s="1" t="s">
        <v>19841</v>
      </c>
      <c r="B9117" s="1" t="s">
        <v>19842</v>
      </c>
      <c r="C9117" s="1" t="s">
        <v>19843</v>
      </c>
      <c r="D9117" s="1" t="s">
        <v>11041</v>
      </c>
      <c r="E9117" s="1" t="s">
        <v>18534</v>
      </c>
      <c r="F9117" s="1" t="str">
        <f>IFERROR(__xludf.DUMMYFUNCTION("GOOGLETRANSLATE(C9117,""fr"",""en"")"),"#VALUE!")</f>
        <v>#VALUE!</v>
      </c>
    </row>
    <row r="9118" ht="15.75" customHeight="1">
      <c r="A9118" s="1" t="s">
        <v>3498</v>
      </c>
      <c r="B9118" s="1" t="s">
        <v>19844</v>
      </c>
      <c r="C9118" s="1" t="s">
        <v>19845</v>
      </c>
      <c r="D9118" s="1" t="s">
        <v>11041</v>
      </c>
      <c r="E9118" s="1" t="s">
        <v>18534</v>
      </c>
      <c r="F9118" s="1" t="str">
        <f>IFERROR(__xludf.DUMMYFUNCTION("GOOGLETRANSLATE(C9118,""fr"",""en"")"),"#VALUE!")</f>
        <v>#VALUE!</v>
      </c>
    </row>
    <row r="9119" ht="15.75" customHeight="1">
      <c r="A9119" s="1" t="s">
        <v>19846</v>
      </c>
      <c r="B9119" s="1" t="s">
        <v>19847</v>
      </c>
      <c r="C9119" s="1" t="s">
        <v>19848</v>
      </c>
      <c r="D9119" s="1" t="s">
        <v>11041</v>
      </c>
      <c r="E9119" s="1" t="s">
        <v>18534</v>
      </c>
      <c r="F9119" s="1" t="str">
        <f>IFERROR(__xludf.DUMMYFUNCTION("GOOGLETRANSLATE(C9119,""fr"",""en"")"),"#VALUE!")</f>
        <v>#VALUE!</v>
      </c>
    </row>
    <row r="9120" ht="15.75" customHeight="1">
      <c r="A9120" s="1" t="s">
        <v>14061</v>
      </c>
      <c r="B9120" s="1" t="s">
        <v>19849</v>
      </c>
      <c r="C9120" s="1" t="s">
        <v>19850</v>
      </c>
      <c r="D9120" s="1" t="s">
        <v>11041</v>
      </c>
      <c r="E9120" s="1" t="s">
        <v>18534</v>
      </c>
      <c r="F9120" s="1" t="str">
        <f>IFERROR(__xludf.DUMMYFUNCTION("GOOGLETRANSLATE(C9120,""fr"",""en"")"),"We have been at Axa for several years we are very satisfied we went to their home and we regret but here we came back")</f>
        <v>We have been at Axa for several years we are very satisfied we went to their home and we regret but here we came back</v>
      </c>
    </row>
    <row r="9121" ht="15.75" customHeight="1">
      <c r="A9121" s="1" t="s">
        <v>11159</v>
      </c>
      <c r="B9121" s="1" t="s">
        <v>19851</v>
      </c>
      <c r="C9121" s="1" t="s">
        <v>19852</v>
      </c>
      <c r="D9121" s="1" t="s">
        <v>11041</v>
      </c>
      <c r="E9121" s="1" t="s">
        <v>18534</v>
      </c>
      <c r="F9121" s="1" t="str">
        <f>IFERROR(__xludf.DUMMYFUNCTION("GOOGLETRANSLATE(C9121,""fr"",""en"")"),"#VALUE!")</f>
        <v>#VALUE!</v>
      </c>
    </row>
    <row r="9122" ht="15.75" customHeight="1">
      <c r="A9122" s="1" t="s">
        <v>14068</v>
      </c>
      <c r="B9122" s="1" t="s">
        <v>19853</v>
      </c>
      <c r="C9122" s="1" t="s">
        <v>19854</v>
      </c>
      <c r="D9122" s="1" t="s">
        <v>11041</v>
      </c>
      <c r="E9122" s="1" t="s">
        <v>18534</v>
      </c>
      <c r="F9122" s="1" t="str">
        <f>IFERROR(__xludf.DUMMYFUNCTION("GOOGLETRANSLATE(C9122,""fr"",""en"")"),"#VALUE!")</f>
        <v>#VALUE!</v>
      </c>
    </row>
    <row r="9123" ht="15.75" customHeight="1">
      <c r="A9123" s="1" t="s">
        <v>15844</v>
      </c>
      <c r="B9123" s="1" t="s">
        <v>19855</v>
      </c>
      <c r="C9123" s="1" t="s">
        <v>19856</v>
      </c>
      <c r="D9123" s="1" t="s">
        <v>11041</v>
      </c>
      <c r="E9123" s="1" t="s">
        <v>18534</v>
      </c>
      <c r="F9123" s="1" t="str">
        <f>IFERROR(__xludf.DUMMYFUNCTION("GOOGLETRANSLATE(C9123,""fr"",""en"")"),"#VALUE!")</f>
        <v>#VALUE!</v>
      </c>
    </row>
    <row r="9124" ht="15.75" customHeight="1">
      <c r="A9124" s="1" t="s">
        <v>15847</v>
      </c>
      <c r="B9124" s="1" t="s">
        <v>19857</v>
      </c>
      <c r="C9124" s="1" t="s">
        <v>19858</v>
      </c>
      <c r="D9124" s="1" t="s">
        <v>11041</v>
      </c>
      <c r="E9124" s="1" t="s">
        <v>18534</v>
      </c>
      <c r="F9124" s="1" t="str">
        <f>IFERROR(__xludf.DUMMYFUNCTION("GOOGLETRANSLATE(C9124,""fr"",""en"")"),"#VALUE!")</f>
        <v>#VALUE!</v>
      </c>
    </row>
    <row r="9125" ht="15.75" customHeight="1">
      <c r="A9125" s="1" t="s">
        <v>3601</v>
      </c>
      <c r="B9125" s="1" t="s">
        <v>19859</v>
      </c>
      <c r="C9125" s="1" t="s">
        <v>19860</v>
      </c>
      <c r="D9125" s="1" t="s">
        <v>11041</v>
      </c>
      <c r="E9125" s="1" t="s">
        <v>18534</v>
      </c>
      <c r="F9125" s="1" t="str">
        <f>IFERROR(__xludf.DUMMYFUNCTION("GOOGLETRANSLATE(C9125,""fr"",""en"")"),"#VALUE!")</f>
        <v>#VALUE!</v>
      </c>
    </row>
    <row r="9126" ht="15.75" customHeight="1">
      <c r="A9126" s="1" t="s">
        <v>10208</v>
      </c>
      <c r="B9126" s="1" t="s">
        <v>19861</v>
      </c>
      <c r="C9126" s="1" t="s">
        <v>19862</v>
      </c>
      <c r="D9126" s="1" t="s">
        <v>11041</v>
      </c>
      <c r="E9126" s="1" t="s">
        <v>18534</v>
      </c>
      <c r="F9126" s="1" t="str">
        <f>IFERROR(__xludf.DUMMYFUNCTION("GOOGLETRANSLATE(C9126,""fr"",""en"")"),"#VALUE!")</f>
        <v>#VALUE!</v>
      </c>
    </row>
    <row r="9127" ht="15.75" customHeight="1">
      <c r="A9127" s="1" t="s">
        <v>15869</v>
      </c>
      <c r="B9127" s="1" t="s">
        <v>19863</v>
      </c>
      <c r="C9127" s="1" t="s">
        <v>19864</v>
      </c>
      <c r="D9127" s="1" t="s">
        <v>11041</v>
      </c>
      <c r="E9127" s="1" t="s">
        <v>18534</v>
      </c>
      <c r="F9127" s="1" t="str">
        <f>IFERROR(__xludf.DUMMYFUNCTION("GOOGLETRANSLATE(C9127,""fr"",""en"")"),"#VALUE!")</f>
        <v>#VALUE!</v>
      </c>
    </row>
    <row r="9128" ht="15.75" customHeight="1">
      <c r="A9128" s="1" t="s">
        <v>19865</v>
      </c>
      <c r="B9128" s="1" t="s">
        <v>19866</v>
      </c>
      <c r="C9128" s="1" t="s">
        <v>19867</v>
      </c>
      <c r="D9128" s="1" t="s">
        <v>11041</v>
      </c>
      <c r="E9128" s="1" t="s">
        <v>18534</v>
      </c>
      <c r="F9128" s="1" t="str">
        <f>IFERROR(__xludf.DUMMYFUNCTION("GOOGLETRANSLATE(C9128,""fr"",""en"")"),"#VALUE!")</f>
        <v>#VALUE!</v>
      </c>
    </row>
    <row r="9129" ht="15.75" customHeight="1">
      <c r="A9129" s="1" t="s">
        <v>8933</v>
      </c>
      <c r="B9129" s="1" t="s">
        <v>19868</v>
      </c>
      <c r="C9129" s="1" t="s">
        <v>19869</v>
      </c>
      <c r="D9129" s="1" t="s">
        <v>11041</v>
      </c>
      <c r="E9129" s="1" t="s">
        <v>18534</v>
      </c>
      <c r="F9129" s="1" t="str">
        <f>IFERROR(__xludf.DUMMYFUNCTION("GOOGLETRANSLATE(C9129,""fr"",""en"")"),"#VALUE!")</f>
        <v>#VALUE!</v>
      </c>
    </row>
    <row r="9130" ht="15.75" customHeight="1">
      <c r="A9130" s="1" t="s">
        <v>13044</v>
      </c>
      <c r="B9130" s="1" t="s">
        <v>19870</v>
      </c>
      <c r="C9130" s="1" t="s">
        <v>19871</v>
      </c>
      <c r="D9130" s="1" t="s">
        <v>11041</v>
      </c>
      <c r="E9130" s="1" t="s">
        <v>18534</v>
      </c>
      <c r="F9130" s="1" t="str">
        <f>IFERROR(__xludf.DUMMYFUNCTION("GOOGLETRANSLATE(C9130,""fr"",""en"")"),"#VALUE!")</f>
        <v>#VALUE!</v>
      </c>
    </row>
    <row r="9131" ht="15.75" customHeight="1">
      <c r="A9131" s="1" t="s">
        <v>13341</v>
      </c>
      <c r="B9131" s="1" t="s">
        <v>19872</v>
      </c>
      <c r="C9131" s="1" t="s">
        <v>19873</v>
      </c>
      <c r="D9131" s="1" t="s">
        <v>11041</v>
      </c>
      <c r="E9131" s="1" t="s">
        <v>18534</v>
      </c>
      <c r="F9131" s="1" t="str">
        <f>IFERROR(__xludf.DUMMYFUNCTION("GOOGLETRANSLATE(C9131,""fr"",""en"")"),"#VALUE!")</f>
        <v>#VALUE!</v>
      </c>
    </row>
    <row r="9132" ht="15.75" customHeight="1">
      <c r="A9132" s="1" t="s">
        <v>12642</v>
      </c>
      <c r="B9132" s="1" t="s">
        <v>19874</v>
      </c>
      <c r="C9132" s="1" t="s">
        <v>19875</v>
      </c>
      <c r="D9132" s="1" t="s">
        <v>11041</v>
      </c>
      <c r="E9132" s="1" t="s">
        <v>18534</v>
      </c>
      <c r="F9132" s="1" t="str">
        <f>IFERROR(__xludf.DUMMYFUNCTION("GOOGLETRANSLATE(C9132,""fr"",""en"")"),"#VALUE!")</f>
        <v>#VALUE!</v>
      </c>
    </row>
    <row r="9133" ht="15.75" customHeight="1">
      <c r="A9133" s="1" t="s">
        <v>3654</v>
      </c>
      <c r="B9133" s="1" t="s">
        <v>19876</v>
      </c>
      <c r="C9133" s="1" t="s">
        <v>19877</v>
      </c>
      <c r="D9133" s="1" t="s">
        <v>11041</v>
      </c>
      <c r="E9133" s="1" t="s">
        <v>18534</v>
      </c>
      <c r="F9133" s="1" t="str">
        <f>IFERROR(__xludf.DUMMYFUNCTION("GOOGLETRANSLATE(C9133,""fr"",""en"")"),"#VALUE!")</f>
        <v>#VALUE!</v>
      </c>
    </row>
    <row r="9134" ht="15.75" customHeight="1">
      <c r="A9134" s="1" t="s">
        <v>15419</v>
      </c>
      <c r="B9134" s="1" t="s">
        <v>19878</v>
      </c>
      <c r="C9134" s="1" t="s">
        <v>19879</v>
      </c>
      <c r="D9134" s="1" t="s">
        <v>11041</v>
      </c>
      <c r="E9134" s="1" t="s">
        <v>18534</v>
      </c>
      <c r="F9134" s="1" t="str">
        <f>IFERROR(__xludf.DUMMYFUNCTION("GOOGLETRANSLATE(C9134,""fr"",""en"")"),"#VALUE!")</f>
        <v>#VALUE!</v>
      </c>
    </row>
    <row r="9135" ht="15.75" customHeight="1">
      <c r="A9135" s="1" t="s">
        <v>10249</v>
      </c>
      <c r="B9135" s="1" t="s">
        <v>18217</v>
      </c>
      <c r="C9135" s="1" t="s">
        <v>19880</v>
      </c>
      <c r="D9135" s="1" t="s">
        <v>11041</v>
      </c>
      <c r="E9135" s="1" t="s">
        <v>18534</v>
      </c>
      <c r="F9135" s="1" t="str">
        <f>IFERROR(__xludf.DUMMYFUNCTION("GOOGLETRANSLATE(C9135,""fr"",""en"")"),"#VALUE!")</f>
        <v>#VALUE!</v>
      </c>
    </row>
    <row r="9136" ht="15.75" customHeight="1">
      <c r="A9136" s="1" t="s">
        <v>8995</v>
      </c>
      <c r="B9136" s="1" t="s">
        <v>19881</v>
      </c>
      <c r="C9136" s="1" t="s">
        <v>19882</v>
      </c>
      <c r="D9136" s="1" t="s">
        <v>11041</v>
      </c>
      <c r="E9136" s="1" t="s">
        <v>18534</v>
      </c>
      <c r="F9136" s="1" t="str">
        <f>IFERROR(__xludf.DUMMYFUNCTION("GOOGLETRANSLATE(C9136,""fr"",""en"")"),"#VALUE!")</f>
        <v>#VALUE!</v>
      </c>
    </row>
    <row r="9137" ht="15.75" customHeight="1">
      <c r="A9137" s="1" t="s">
        <v>13067</v>
      </c>
      <c r="B9137" s="1" t="s">
        <v>19883</v>
      </c>
      <c r="C9137" s="1" t="s">
        <v>19884</v>
      </c>
      <c r="D9137" s="1" t="s">
        <v>11041</v>
      </c>
      <c r="E9137" s="1" t="s">
        <v>18534</v>
      </c>
      <c r="F9137" s="1" t="str">
        <f>IFERROR(__xludf.DUMMYFUNCTION("GOOGLETRANSLATE(C9137,""fr"",""en"")"),"#VALUE!")</f>
        <v>#VALUE!</v>
      </c>
    </row>
    <row r="9138" ht="15.75" customHeight="1">
      <c r="A9138" s="1" t="s">
        <v>3747</v>
      </c>
      <c r="B9138" s="1" t="s">
        <v>19885</v>
      </c>
      <c r="C9138" s="1" t="s">
        <v>19886</v>
      </c>
      <c r="D9138" s="1" t="s">
        <v>11041</v>
      </c>
      <c r="E9138" s="1" t="s">
        <v>18534</v>
      </c>
      <c r="F9138" s="1" t="str">
        <f>IFERROR(__xludf.DUMMYFUNCTION("GOOGLETRANSLATE(C9138,""fr"",""en"")"),"#VALUE!")</f>
        <v>#VALUE!</v>
      </c>
    </row>
    <row r="9139" ht="15.75" customHeight="1">
      <c r="A9139" s="1" t="s">
        <v>19887</v>
      </c>
      <c r="B9139" s="1" t="s">
        <v>19888</v>
      </c>
      <c r="C9139" s="1" t="s">
        <v>19889</v>
      </c>
      <c r="D9139" s="1" t="s">
        <v>11041</v>
      </c>
      <c r="E9139" s="1" t="s">
        <v>18534</v>
      </c>
      <c r="F9139" s="1" t="str">
        <f>IFERROR(__xludf.DUMMYFUNCTION("GOOGLETRANSLATE(C9139,""fr"",""en"")"),"#VALUE!")</f>
        <v>#VALUE!</v>
      </c>
    </row>
    <row r="9140" ht="15.75" customHeight="1">
      <c r="A9140" s="1" t="s">
        <v>16549</v>
      </c>
      <c r="B9140" s="1" t="s">
        <v>19890</v>
      </c>
      <c r="C9140" s="1" t="s">
        <v>19891</v>
      </c>
      <c r="D9140" s="1" t="s">
        <v>11041</v>
      </c>
      <c r="E9140" s="1" t="s">
        <v>18534</v>
      </c>
      <c r="F9140" s="1" t="str">
        <f>IFERROR(__xludf.DUMMYFUNCTION("GOOGLETRANSLATE(C9140,""fr"",""en"")"),"#VALUE!")</f>
        <v>#VALUE!</v>
      </c>
    </row>
    <row r="9141" ht="15.75" customHeight="1">
      <c r="A9141" s="1" t="s">
        <v>17152</v>
      </c>
      <c r="B9141" s="1" t="s">
        <v>19892</v>
      </c>
      <c r="C9141" s="1" t="s">
        <v>19893</v>
      </c>
      <c r="D9141" s="1" t="s">
        <v>11041</v>
      </c>
      <c r="E9141" s="1" t="s">
        <v>18534</v>
      </c>
      <c r="F9141" s="1" t="str">
        <f>IFERROR(__xludf.DUMMYFUNCTION("GOOGLETRANSLATE(C9141,""fr"",""en"")"),"#VALUE!")</f>
        <v>#VALUE!</v>
      </c>
    </row>
    <row r="9142" ht="15.75" customHeight="1">
      <c r="A9142" s="1" t="s">
        <v>19894</v>
      </c>
      <c r="B9142" s="1" t="s">
        <v>19895</v>
      </c>
      <c r="C9142" s="1" t="s">
        <v>19896</v>
      </c>
      <c r="D9142" s="1" t="s">
        <v>11041</v>
      </c>
      <c r="E9142" s="1" t="s">
        <v>18534</v>
      </c>
      <c r="F9142" s="1" t="str">
        <f>IFERROR(__xludf.DUMMYFUNCTION("GOOGLETRANSLATE(C9142,""fr"",""en"")"),"#VALUE!")</f>
        <v>#VALUE!</v>
      </c>
    </row>
    <row r="9143" ht="15.75" customHeight="1">
      <c r="A9143" s="1" t="s">
        <v>9031</v>
      </c>
      <c r="B9143" s="1" t="s">
        <v>19897</v>
      </c>
      <c r="C9143" s="1" t="s">
        <v>19898</v>
      </c>
      <c r="D9143" s="1" t="s">
        <v>11041</v>
      </c>
      <c r="E9143" s="1" t="s">
        <v>18534</v>
      </c>
      <c r="F9143" s="1" t="str">
        <f>IFERROR(__xludf.DUMMYFUNCTION("GOOGLETRANSLATE(C9143,""fr"",""en"")"),"#VALUE!")</f>
        <v>#VALUE!</v>
      </c>
    </row>
    <row r="9144" ht="15.75" customHeight="1">
      <c r="A9144" s="1" t="s">
        <v>19899</v>
      </c>
      <c r="B9144" s="1" t="s">
        <v>19900</v>
      </c>
      <c r="C9144" s="1" t="s">
        <v>19901</v>
      </c>
      <c r="D9144" s="1" t="s">
        <v>11041</v>
      </c>
      <c r="E9144" s="1" t="s">
        <v>18534</v>
      </c>
      <c r="F9144" s="1" t="str">
        <f>IFERROR(__xludf.DUMMYFUNCTION("GOOGLETRANSLATE(C9144,""fr"",""en"")"),"#VALUE!")</f>
        <v>#VALUE!</v>
      </c>
    </row>
    <row r="9145" ht="15.75" customHeight="1">
      <c r="A9145" s="1" t="s">
        <v>3828</v>
      </c>
      <c r="B9145" s="1" t="s">
        <v>19902</v>
      </c>
      <c r="C9145" s="1" t="s">
        <v>19903</v>
      </c>
      <c r="D9145" s="1" t="s">
        <v>11041</v>
      </c>
      <c r="E9145" s="1" t="s">
        <v>18534</v>
      </c>
      <c r="F9145" s="1" t="str">
        <f>IFERROR(__xludf.DUMMYFUNCTION("GOOGLETRANSLATE(C9145,""fr"",""en"")"),"#VALUE!")</f>
        <v>#VALUE!</v>
      </c>
    </row>
    <row r="9146" ht="15.75" customHeight="1">
      <c r="A9146" s="1" t="s">
        <v>11574</v>
      </c>
      <c r="B9146" s="1" t="s">
        <v>8855</v>
      </c>
      <c r="C9146" s="1" t="s">
        <v>19904</v>
      </c>
      <c r="D9146" s="1" t="s">
        <v>11041</v>
      </c>
      <c r="E9146" s="1" t="s">
        <v>18534</v>
      </c>
      <c r="F9146" s="1" t="str">
        <f>IFERROR(__xludf.DUMMYFUNCTION("GOOGLETRANSLATE(C9146,""fr"",""en"")"),"After a sinister housing after a fire the beginning of the care of more than two after this disaster always traumatized by this event I find myself screaming disappointed by Mr. Expert and I really support this cold contact very badly knowing that I am di"&amp;"sabled they are there to help us rebuild ourselves or are they there to make our lives more difficult and play with customers' health. Continuously like its.")</f>
        <v>After a sinister housing after a fire the beginning of the care of more than two after this disaster always traumatized by this event I find myself screaming disappointed by Mr. Expert and I really support this cold contact very badly knowing that I am disabled they are there to help us rebuild ourselves or are they there to make our lives more difficult and play with customers' health. Continuously like its.</v>
      </c>
    </row>
    <row r="9147" ht="15.75" customHeight="1">
      <c r="A9147" s="1" t="s">
        <v>11574</v>
      </c>
      <c r="B9147" s="1" t="s">
        <v>19905</v>
      </c>
      <c r="C9147" s="1" t="s">
        <v>19906</v>
      </c>
      <c r="D9147" s="1" t="s">
        <v>11041</v>
      </c>
      <c r="E9147" s="1" t="s">
        <v>18534</v>
      </c>
      <c r="F9147" s="1" t="str">
        <f>IFERROR(__xludf.DUMMYFUNCTION("GOOGLETRANSLATE(C9147,""fr"",""en"")"),"#VALUE!")</f>
        <v>#VALUE!</v>
      </c>
    </row>
    <row r="9148" ht="15.75" customHeight="1">
      <c r="A9148" s="1" t="s">
        <v>11007</v>
      </c>
      <c r="B9148" s="1" t="s">
        <v>19907</v>
      </c>
      <c r="C9148" s="1" t="s">
        <v>19908</v>
      </c>
      <c r="D9148" s="1" t="s">
        <v>11041</v>
      </c>
      <c r="E9148" s="1" t="s">
        <v>18534</v>
      </c>
      <c r="F9148" s="1" t="str">
        <f>IFERROR(__xludf.DUMMYFUNCTION("GOOGLETRANSLATE(C9148,""fr"",""en"")"),"#VALUE!")</f>
        <v>#VALUE!</v>
      </c>
    </row>
    <row r="9149" ht="15.75" customHeight="1">
      <c r="A9149" s="1" t="s">
        <v>19909</v>
      </c>
      <c r="B9149" s="1" t="s">
        <v>19910</v>
      </c>
      <c r="C9149" s="1" t="s">
        <v>19911</v>
      </c>
      <c r="D9149" s="1" t="s">
        <v>11041</v>
      </c>
      <c r="E9149" s="1" t="s">
        <v>18534</v>
      </c>
      <c r="F9149" s="1" t="str">
        <f>IFERROR(__xludf.DUMMYFUNCTION("GOOGLETRANSLATE(C9149,""fr"",""en"")"),"#VALUE!")</f>
        <v>#VALUE!</v>
      </c>
    </row>
    <row r="9150" ht="15.75" customHeight="1">
      <c r="A9150" s="1" t="s">
        <v>9184</v>
      </c>
      <c r="B9150" s="1" t="s">
        <v>19912</v>
      </c>
      <c r="C9150" s="1" t="s">
        <v>19913</v>
      </c>
      <c r="D9150" s="1" t="s">
        <v>11041</v>
      </c>
      <c r="E9150" s="1" t="s">
        <v>18534</v>
      </c>
      <c r="F9150" s="1" t="str">
        <f>IFERROR(__xludf.DUMMYFUNCTION("GOOGLETRANSLATE(C9150,""fr"",""en"")"),"#VALUE!")</f>
        <v>#VALUE!</v>
      </c>
    </row>
    <row r="9151" ht="15.75" customHeight="1">
      <c r="A9151" s="1" t="s">
        <v>13465</v>
      </c>
      <c r="B9151" s="1" t="s">
        <v>19801</v>
      </c>
      <c r="C9151" s="1" t="s">
        <v>19914</v>
      </c>
      <c r="D9151" s="1" t="s">
        <v>11041</v>
      </c>
      <c r="E9151" s="1" t="s">
        <v>18534</v>
      </c>
      <c r="F9151" s="1" t="str">
        <f>IFERROR(__xludf.DUMMYFUNCTION("GOOGLETRANSLATE(C9151,""fr"",""en"")"),"#VALUE!")</f>
        <v>#VALUE!</v>
      </c>
    </row>
    <row r="9152" ht="15.75" customHeight="1">
      <c r="A9152" s="1" t="s">
        <v>19634</v>
      </c>
      <c r="B9152" s="1" t="s">
        <v>19915</v>
      </c>
      <c r="C9152" s="1" t="s">
        <v>19916</v>
      </c>
      <c r="D9152" s="1" t="s">
        <v>11041</v>
      </c>
      <c r="E9152" s="1" t="s">
        <v>18534</v>
      </c>
      <c r="F9152" s="1" t="str">
        <f>IFERROR(__xludf.DUMMYFUNCTION("GOOGLETRANSLATE(C9152,""fr"",""en"")"),"#VALUE!")</f>
        <v>#VALUE!</v>
      </c>
    </row>
    <row r="9153" ht="15.75" customHeight="1">
      <c r="A9153" s="1" t="s">
        <v>3942</v>
      </c>
      <c r="B9153" s="1" t="s">
        <v>19917</v>
      </c>
      <c r="C9153" s="1" t="s">
        <v>19918</v>
      </c>
      <c r="D9153" s="1" t="s">
        <v>11041</v>
      </c>
      <c r="E9153" s="1" t="s">
        <v>18534</v>
      </c>
      <c r="F9153" s="1" t="str">
        <f>IFERROR(__xludf.DUMMYFUNCTION("GOOGLETRANSLATE(C9153,""fr"",""en"")"),"#VALUE!")</f>
        <v>#VALUE!</v>
      </c>
    </row>
    <row r="9154" ht="15.75" customHeight="1">
      <c r="A9154" s="1" t="s">
        <v>19919</v>
      </c>
      <c r="B9154" s="1" t="s">
        <v>19920</v>
      </c>
      <c r="C9154" s="1" t="s">
        <v>19921</v>
      </c>
      <c r="D9154" s="1" t="s">
        <v>11041</v>
      </c>
      <c r="E9154" s="1" t="s">
        <v>18534</v>
      </c>
      <c r="F9154" s="1" t="str">
        <f>IFERROR(__xludf.DUMMYFUNCTION("GOOGLETRANSLATE(C9154,""fr"",""en"")"),"#VALUE!")</f>
        <v>#VALUE!</v>
      </c>
    </row>
    <row r="9155" ht="15.75" customHeight="1">
      <c r="A9155" s="1" t="s">
        <v>12001</v>
      </c>
      <c r="B9155" s="1" t="s">
        <v>19922</v>
      </c>
      <c r="C9155" s="1" t="s">
        <v>19923</v>
      </c>
      <c r="D9155" s="1" t="s">
        <v>11041</v>
      </c>
      <c r="E9155" s="1" t="s">
        <v>18534</v>
      </c>
      <c r="F9155" s="1" t="str">
        <f>IFERROR(__xludf.DUMMYFUNCTION("GOOGLETRANSLATE(C9155,""fr"",""en"")"),"#VALUE!")</f>
        <v>#VALUE!</v>
      </c>
    </row>
    <row r="9156" ht="15.75" customHeight="1">
      <c r="A9156" s="1" t="s">
        <v>19924</v>
      </c>
      <c r="B9156" s="1" t="s">
        <v>19925</v>
      </c>
      <c r="C9156" s="1" t="s">
        <v>19926</v>
      </c>
      <c r="D9156" s="1" t="s">
        <v>11041</v>
      </c>
      <c r="E9156" s="1" t="s">
        <v>18534</v>
      </c>
      <c r="F9156" s="1" t="str">
        <f>IFERROR(__xludf.DUMMYFUNCTION("GOOGLETRANSLATE(C9156,""fr"",""en"")"),"#VALUE!")</f>
        <v>#VALUE!</v>
      </c>
    </row>
    <row r="9157" ht="15.75" customHeight="1">
      <c r="A9157" s="1" t="s">
        <v>9303</v>
      </c>
      <c r="B9157" s="1" t="s">
        <v>19927</v>
      </c>
      <c r="C9157" s="1" t="s">
        <v>19928</v>
      </c>
      <c r="D9157" s="1" t="s">
        <v>11041</v>
      </c>
      <c r="E9157" s="1" t="s">
        <v>18534</v>
      </c>
      <c r="F9157" s="1" t="str">
        <f>IFERROR(__xludf.DUMMYFUNCTION("GOOGLETRANSLATE(C9157,""fr"",""en"")"),"#VALUE!")</f>
        <v>#VALUE!</v>
      </c>
    </row>
    <row r="9158" ht="15.75" customHeight="1">
      <c r="A9158" s="1" t="s">
        <v>9306</v>
      </c>
      <c r="B9158" s="1" t="s">
        <v>19929</v>
      </c>
      <c r="C9158" s="1" t="s">
        <v>19930</v>
      </c>
      <c r="D9158" s="1" t="s">
        <v>11041</v>
      </c>
      <c r="E9158" s="1" t="s">
        <v>18534</v>
      </c>
      <c r="F9158" s="1" t="str">
        <f>IFERROR(__xludf.DUMMYFUNCTION("GOOGLETRANSLATE(C9158,""fr"",""en"")"),"#VALUE!")</f>
        <v>#VALUE!</v>
      </c>
    </row>
    <row r="9159" ht="15.75" customHeight="1">
      <c r="A9159" s="1" t="s">
        <v>9320</v>
      </c>
      <c r="B9159" s="1" t="s">
        <v>19931</v>
      </c>
      <c r="C9159" s="1" t="s">
        <v>19932</v>
      </c>
      <c r="D9159" s="1" t="s">
        <v>11041</v>
      </c>
      <c r="E9159" s="1" t="s">
        <v>18534</v>
      </c>
      <c r="F9159" s="1" t="str">
        <f>IFERROR(__xludf.DUMMYFUNCTION("GOOGLETRANSLATE(C9159,""fr"",""en"")"),"#VALUE!")</f>
        <v>#VALUE!</v>
      </c>
    </row>
    <row r="9160" ht="15.75" customHeight="1">
      <c r="A9160" s="1" t="s">
        <v>19933</v>
      </c>
      <c r="B9160" s="1" t="s">
        <v>19934</v>
      </c>
      <c r="C9160" s="1" t="s">
        <v>19935</v>
      </c>
      <c r="D9160" s="1" t="s">
        <v>11041</v>
      </c>
      <c r="E9160" s="1" t="s">
        <v>18534</v>
      </c>
      <c r="F9160" s="1" t="str">
        <f>IFERROR(__xludf.DUMMYFUNCTION("GOOGLETRANSLATE(C9160,""fr"",""en"")"),"#VALUE!")</f>
        <v>#VALUE!</v>
      </c>
    </row>
    <row r="9161" ht="15.75" customHeight="1">
      <c r="A9161" s="1" t="s">
        <v>4038</v>
      </c>
      <c r="B9161" s="1" t="s">
        <v>19936</v>
      </c>
      <c r="C9161" s="1" t="s">
        <v>19937</v>
      </c>
      <c r="D9161" s="1" t="s">
        <v>11041</v>
      </c>
      <c r="E9161" s="1" t="s">
        <v>18534</v>
      </c>
      <c r="F9161" s="1" t="str">
        <f>IFERROR(__xludf.DUMMYFUNCTION("GOOGLETRANSLATE(C9161,""fr"",""en"")"),"#VALUE!")</f>
        <v>#VALUE!</v>
      </c>
    </row>
    <row r="9162" ht="15.75" customHeight="1">
      <c r="A9162" s="1" t="s">
        <v>12795</v>
      </c>
      <c r="B9162" s="1" t="s">
        <v>19938</v>
      </c>
      <c r="C9162" s="1" t="s">
        <v>19939</v>
      </c>
      <c r="D9162" s="1" t="s">
        <v>11041</v>
      </c>
      <c r="E9162" s="1" t="s">
        <v>18534</v>
      </c>
      <c r="F9162" s="1" t="str">
        <f>IFERROR(__xludf.DUMMYFUNCTION("GOOGLETRANSLATE(C9162,""fr"",""en"")"),"#VALUE!")</f>
        <v>#VALUE!</v>
      </c>
    </row>
    <row r="9163" ht="15.75" customHeight="1">
      <c r="A9163" s="1" t="s">
        <v>13156</v>
      </c>
      <c r="B9163" s="1" t="s">
        <v>19940</v>
      </c>
      <c r="C9163" s="1" t="s">
        <v>19941</v>
      </c>
      <c r="D9163" s="1" t="s">
        <v>11041</v>
      </c>
      <c r="E9163" s="1" t="s">
        <v>18534</v>
      </c>
      <c r="F9163" s="1" t="str">
        <f>IFERROR(__xludf.DUMMYFUNCTION("GOOGLETRANSLATE(C9163,""fr"",""en"")"),"Axa, ideal insurance when you have nothing to ask !!
After a disaster recognized as a natural disaster in June 2016, today and after multiple calls and letters, no refund !! All the basement of the house under 20cm of water, the damage is only worse since"&amp;" the expert was passed until the end of the year and, following his visit (still not the report), Axa answers us the most stupid of ""lack of maintenance and non -conformity"" answers ""we will have seen everything with Axa !! Flee because the only soluti"&amp;"on visibly is to take a lawyer and make them respected article L. 125-2 of the insurance code among others .. in any case I am there!")</f>
        <v>Axa, ideal insurance when you have nothing to ask !!
After a disaster recognized as a natural disaster in June 2016, today and after multiple calls and letters, no refund !! All the basement of the house under 20cm of water, the damage is only worse since the expert was passed until the end of the year and, following his visit (still not the report), Axa answers us the most stupid of "lack of maintenance and non -conformity" answers "we will have seen everything with Axa !! Flee because the only solution visibly is to take a lawyer and make them respected article L. 125-2 of the insurance code among others .. in any case I am there!</v>
      </c>
    </row>
    <row r="9164" ht="15.75" customHeight="1">
      <c r="A9164" s="1" t="s">
        <v>10419</v>
      </c>
      <c r="B9164" s="1" t="s">
        <v>19942</v>
      </c>
      <c r="C9164" s="1" t="s">
        <v>19943</v>
      </c>
      <c r="D9164" s="1" t="s">
        <v>11041</v>
      </c>
      <c r="E9164" s="1" t="s">
        <v>18534</v>
      </c>
      <c r="F9164" s="1" t="str">
        <f>IFERROR(__xludf.DUMMYFUNCTION("GOOGLETRANSLATE(C9164,""fr"",""en"")"),"#VALUE!")</f>
        <v>#VALUE!</v>
      </c>
    </row>
    <row r="9165" ht="15.75" customHeight="1">
      <c r="A9165" s="1" t="s">
        <v>11726</v>
      </c>
      <c r="B9165" s="1" t="s">
        <v>19944</v>
      </c>
      <c r="C9165" s="1" t="s">
        <v>19945</v>
      </c>
      <c r="D9165" s="1" t="s">
        <v>11041</v>
      </c>
      <c r="E9165" s="1" t="s">
        <v>18534</v>
      </c>
      <c r="F9165" s="1" t="str">
        <f>IFERROR(__xludf.DUMMYFUNCTION("GOOGLETRANSLATE(C9165,""fr"",""en"")"),"#VALUE!")</f>
        <v>#VALUE!</v>
      </c>
    </row>
    <row r="9166" ht="15.75" customHeight="1">
      <c r="A9166" s="1" t="s">
        <v>10737</v>
      </c>
      <c r="B9166" s="1" t="s">
        <v>19946</v>
      </c>
      <c r="C9166" s="1" t="s">
        <v>19947</v>
      </c>
      <c r="D9166" s="1" t="s">
        <v>11041</v>
      </c>
      <c r="E9166" s="1" t="s">
        <v>18534</v>
      </c>
      <c r="F9166" s="1" t="str">
        <f>IFERROR(__xludf.DUMMYFUNCTION("GOOGLETRANSLATE(C9166,""fr"",""en"")"),"#VALUE!")</f>
        <v>#VALUE!</v>
      </c>
    </row>
    <row r="9167" ht="15.75" customHeight="1">
      <c r="A9167" s="1" t="s">
        <v>19948</v>
      </c>
      <c r="B9167" s="1" t="s">
        <v>19949</v>
      </c>
      <c r="C9167" s="1" t="s">
        <v>19950</v>
      </c>
      <c r="D9167" s="1" t="s">
        <v>11319</v>
      </c>
      <c r="E9167" s="1" t="s">
        <v>18534</v>
      </c>
      <c r="F9167" s="1" t="str">
        <f>IFERROR(__xludf.DUMMYFUNCTION("GOOGLETRANSLATE(C9167,""fr"",""en"")"),"#VALUE!")</f>
        <v>#VALUE!</v>
      </c>
    </row>
    <row r="9168" ht="15.75" customHeight="1">
      <c r="A9168" s="1" t="s">
        <v>993</v>
      </c>
      <c r="B9168" s="1" t="s">
        <v>19951</v>
      </c>
      <c r="C9168" s="1" t="s">
        <v>19952</v>
      </c>
      <c r="D9168" s="1" t="s">
        <v>11319</v>
      </c>
      <c r="E9168" s="1" t="s">
        <v>18534</v>
      </c>
      <c r="F9168" s="1" t="str">
        <f>IFERROR(__xludf.DUMMYFUNCTION("GOOGLETRANSLATE(C9168,""fr"",""en"")"),"#VALUE!")</f>
        <v>#VALUE!</v>
      </c>
    </row>
    <row r="9169" ht="15.75" customHeight="1">
      <c r="A9169" s="1" t="s">
        <v>1308</v>
      </c>
      <c r="B9169" s="1" t="s">
        <v>19953</v>
      </c>
      <c r="C9169" s="1" t="s">
        <v>19954</v>
      </c>
      <c r="D9169" s="1" t="s">
        <v>11319</v>
      </c>
      <c r="E9169" s="1" t="s">
        <v>18534</v>
      </c>
      <c r="F9169" s="1" t="str">
        <f>IFERROR(__xludf.DUMMYFUNCTION("GOOGLETRANSLATE(C9169,""fr"",""en"")"),"#VALUE!")</f>
        <v>#VALUE!</v>
      </c>
    </row>
    <row r="9170" ht="15.75" customHeight="1">
      <c r="A9170" s="1" t="s">
        <v>1652</v>
      </c>
      <c r="B9170" s="1" t="s">
        <v>19955</v>
      </c>
      <c r="C9170" s="1" t="s">
        <v>19956</v>
      </c>
      <c r="D9170" s="1" t="s">
        <v>11319</v>
      </c>
      <c r="E9170" s="1" t="s">
        <v>18534</v>
      </c>
      <c r="F9170" s="1" t="str">
        <f>IFERROR(__xludf.DUMMYFUNCTION("GOOGLETRANSLATE(C9170,""fr"",""en"")"),"#VALUE!")</f>
        <v>#VALUE!</v>
      </c>
    </row>
    <row r="9171" ht="15.75" customHeight="1">
      <c r="A9171" s="1" t="s">
        <v>1819</v>
      </c>
      <c r="B9171" s="1" t="s">
        <v>11463</v>
      </c>
      <c r="C9171" s="1" t="s">
        <v>19957</v>
      </c>
      <c r="D9171" s="1" t="s">
        <v>11319</v>
      </c>
      <c r="E9171" s="1" t="s">
        <v>18534</v>
      </c>
      <c r="F9171" s="1" t="str">
        <f>IFERROR(__xludf.DUMMYFUNCTION("GOOGLETRANSLATE(C9171,""fr"",""en"")"),"#VALUE!")</f>
        <v>#VALUE!</v>
      </c>
    </row>
    <row r="9172" ht="15.75" customHeight="1">
      <c r="A9172" s="1" t="s">
        <v>2030</v>
      </c>
      <c r="B9172" s="1" t="s">
        <v>19958</v>
      </c>
      <c r="C9172" s="1" t="s">
        <v>19959</v>
      </c>
      <c r="D9172" s="1" t="s">
        <v>11319</v>
      </c>
      <c r="E9172" s="1" t="s">
        <v>18534</v>
      </c>
      <c r="F9172" s="1" t="str">
        <f>IFERROR(__xludf.DUMMYFUNCTION("GOOGLETRANSLATE(C9172,""fr"",""en"")"),"#VALUE!")</f>
        <v>#VALUE!</v>
      </c>
    </row>
    <row r="9173" ht="15.75" customHeight="1">
      <c r="A9173" s="1" t="s">
        <v>2196</v>
      </c>
      <c r="B9173" s="1" t="s">
        <v>19960</v>
      </c>
      <c r="C9173" s="1" t="s">
        <v>19961</v>
      </c>
      <c r="D9173" s="1" t="s">
        <v>11319</v>
      </c>
      <c r="E9173" s="1" t="s">
        <v>18534</v>
      </c>
      <c r="F9173" s="1" t="str">
        <f>IFERROR(__xludf.DUMMYFUNCTION("GOOGLETRANSLATE(C9173,""fr"",""en"")"),"#VALUE!")</f>
        <v>#VALUE!</v>
      </c>
    </row>
    <row r="9174" ht="15.75" customHeight="1">
      <c r="A9174" s="1" t="s">
        <v>2417</v>
      </c>
      <c r="B9174" s="1" t="s">
        <v>19962</v>
      </c>
      <c r="C9174" s="1" t="s">
        <v>19963</v>
      </c>
      <c r="D9174" s="1" t="s">
        <v>11319</v>
      </c>
      <c r="E9174" s="1" t="s">
        <v>18534</v>
      </c>
      <c r="F9174" s="1" t="str">
        <f>IFERROR(__xludf.DUMMYFUNCTION("GOOGLETRANSLATE(C9174,""fr"",""en"")"),"#VALUE!")</f>
        <v>#VALUE!</v>
      </c>
    </row>
    <row r="9175" ht="15.75" customHeight="1">
      <c r="A9175" s="1" t="s">
        <v>2454</v>
      </c>
      <c r="B9175" s="1" t="s">
        <v>19964</v>
      </c>
      <c r="C9175" s="1" t="s">
        <v>19965</v>
      </c>
      <c r="D9175" s="1" t="s">
        <v>11319</v>
      </c>
      <c r="E9175" s="1" t="s">
        <v>18534</v>
      </c>
      <c r="F9175" s="1" t="str">
        <f>IFERROR(__xludf.DUMMYFUNCTION("GOOGLETRANSLATE(C9175,""fr"",""en"")"),"#VALUE!")</f>
        <v>#VALUE!</v>
      </c>
    </row>
    <row r="9176" ht="15.75" customHeight="1">
      <c r="A9176" s="1" t="s">
        <v>2908</v>
      </c>
      <c r="B9176" s="1" t="s">
        <v>19966</v>
      </c>
      <c r="C9176" s="1" t="s">
        <v>19967</v>
      </c>
      <c r="D9176" s="1" t="s">
        <v>11319</v>
      </c>
      <c r="E9176" s="1" t="s">
        <v>18534</v>
      </c>
      <c r="F9176" s="1" t="str">
        <f>IFERROR(__xludf.DUMMYFUNCTION("GOOGLETRANSLATE(C9176,""fr"",""en"")"),"#VALUE!")</f>
        <v>#VALUE!</v>
      </c>
    </row>
    <row r="9177" ht="15.75" customHeight="1">
      <c r="A9177" s="1" t="s">
        <v>7980</v>
      </c>
      <c r="B9177" s="1" t="s">
        <v>19968</v>
      </c>
      <c r="C9177" s="1" t="s">
        <v>19969</v>
      </c>
      <c r="D9177" s="1" t="s">
        <v>11319</v>
      </c>
      <c r="E9177" s="1" t="s">
        <v>18534</v>
      </c>
      <c r="F9177" s="1" t="str">
        <f>IFERROR(__xludf.DUMMYFUNCTION("GOOGLETRANSLATE(C9177,""fr"",""en"")"),"#VALUE!")</f>
        <v>#VALUE!</v>
      </c>
    </row>
    <row r="9178" ht="15.75" customHeight="1">
      <c r="A9178" s="1" t="s">
        <v>12448</v>
      </c>
      <c r="B9178" s="1" t="s">
        <v>19970</v>
      </c>
      <c r="C9178" s="1" t="s">
        <v>19971</v>
      </c>
      <c r="D9178" s="1" t="s">
        <v>11319</v>
      </c>
      <c r="E9178" s="1" t="s">
        <v>18534</v>
      </c>
      <c r="F9178" s="1" t="str">
        <f>IFERROR(__xludf.DUMMYFUNCTION("GOOGLETRANSLATE(C9178,""fr"",""en"")"),"#VALUE!")</f>
        <v>#VALUE!</v>
      </c>
    </row>
    <row r="9179" ht="15.75" customHeight="1">
      <c r="A9179" s="1" t="s">
        <v>8170</v>
      </c>
      <c r="B9179" s="1" t="s">
        <v>19972</v>
      </c>
      <c r="C9179" s="1" t="s">
        <v>19973</v>
      </c>
      <c r="D9179" s="1" t="s">
        <v>11319</v>
      </c>
      <c r="E9179" s="1" t="s">
        <v>18534</v>
      </c>
      <c r="F9179" s="1" t="str">
        <f>IFERROR(__xludf.DUMMYFUNCTION("GOOGLETRANSLATE(C9179,""fr"",""en"")"),"#VALUE!")</f>
        <v>#VALUE!</v>
      </c>
    </row>
    <row r="9180" ht="15.75" customHeight="1">
      <c r="A9180" s="1" t="s">
        <v>3101</v>
      </c>
      <c r="B9180" s="1" t="s">
        <v>19974</v>
      </c>
      <c r="C9180" s="1" t="s">
        <v>19975</v>
      </c>
      <c r="D9180" s="1" t="s">
        <v>11319</v>
      </c>
      <c r="E9180" s="1" t="s">
        <v>18534</v>
      </c>
      <c r="F9180" s="1" t="str">
        <f>IFERROR(__xludf.DUMMYFUNCTION("GOOGLETRANSLATE(C9180,""fr"",""en"")"),"#VALUE!")</f>
        <v>#VALUE!</v>
      </c>
    </row>
    <row r="9181" ht="15.75" customHeight="1">
      <c r="A9181" s="1" t="s">
        <v>10140</v>
      </c>
      <c r="B9181" s="1" t="s">
        <v>19976</v>
      </c>
      <c r="C9181" s="1" t="s">
        <v>19977</v>
      </c>
      <c r="D9181" s="1" t="s">
        <v>11319</v>
      </c>
      <c r="E9181" s="1" t="s">
        <v>18534</v>
      </c>
      <c r="F9181" s="1" t="str">
        <f>IFERROR(__xludf.DUMMYFUNCTION("GOOGLETRANSLATE(C9181,""fr"",""en"")"),"#VALUE!")</f>
        <v>#VALUE!</v>
      </c>
    </row>
    <row r="9182" ht="15.75" customHeight="1">
      <c r="A9182" s="1" t="s">
        <v>10143</v>
      </c>
      <c r="B9182" s="1" t="s">
        <v>11412</v>
      </c>
      <c r="C9182" s="1" t="s">
        <v>19978</v>
      </c>
      <c r="D9182" s="1" t="s">
        <v>11319</v>
      </c>
      <c r="E9182" s="1" t="s">
        <v>18534</v>
      </c>
      <c r="F9182" s="1" t="str">
        <f>IFERROR(__xludf.DUMMYFUNCTION("GOOGLETRANSLATE(C9182,""fr"",""en"")"),"If you do not have a claim everything is fine, you just have to pay your contributions to the maaf but if the claims point their noses the maaf will not support you, neither financially nor psychologically because the different interlocutors are on averag"&amp;"e very unpleasant.
6 months to adjust a water damage to a house on sale (never more than 6 months otherwise they are in wrong) I missed 2 sales and for the 3rd I had to lower the price. I seized the conciliator of the MAAF but after three months still no "&amp;"contact on his part.
I will terminate all my contracts on the anniversary date unless they resound me (after reading my comment) as they often do according to the opinions of other Internet users.
Client for a very long time I have been more and more disa"&amp;"ppointed especially in the past 3 years. I no longer recommend the maaf")</f>
        <v>If you do not have a claim everything is fine, you just have to pay your contributions to the maaf but if the claims point their noses the maaf will not support you, neither financially nor psychologically because the different interlocutors are on average very unpleasant.
6 months to adjust a water damage to a house on sale (never more than 6 months otherwise they are in wrong) I missed 2 sales and for the 3rd I had to lower the price. I seized the conciliator of the MAAF but after three months still no contact on his part.
I will terminate all my contracts on the anniversary date unless they resound me (after reading my comment) as they often do according to the opinions of other Internet users.
Client for a very long time I have been more and more disappointed especially in the past 3 years. I no longer recommend the maaf</v>
      </c>
    </row>
    <row r="9183" ht="15.75" customHeight="1">
      <c r="A9183" s="1" t="s">
        <v>10608</v>
      </c>
      <c r="B9183" s="1" t="s">
        <v>19979</v>
      </c>
      <c r="C9183" s="1" t="s">
        <v>19980</v>
      </c>
      <c r="D9183" s="1" t="s">
        <v>11319</v>
      </c>
      <c r="E9183" s="1" t="s">
        <v>18534</v>
      </c>
      <c r="F9183" s="1" t="str">
        <f>IFERROR(__xludf.DUMMYFUNCTION("GOOGLETRANSLATE(C9183,""fr"",""en"")"),"#VALUE!")</f>
        <v>#VALUE!</v>
      </c>
    </row>
    <row r="9184" ht="15.75" customHeight="1">
      <c r="A9184" s="1" t="s">
        <v>10871</v>
      </c>
      <c r="B9184" s="1" t="s">
        <v>19981</v>
      </c>
      <c r="C9184" s="1" t="s">
        <v>19982</v>
      </c>
      <c r="D9184" s="1" t="s">
        <v>11319</v>
      </c>
      <c r="E9184" s="1" t="s">
        <v>18534</v>
      </c>
      <c r="F9184" s="1" t="str">
        <f>IFERROR(__xludf.DUMMYFUNCTION("GOOGLETRANSLATE(C9184,""fr"",""en"")"),"#VALUE!")</f>
        <v>#VALUE!</v>
      </c>
    </row>
    <row r="9185" ht="15.75" customHeight="1">
      <c r="A9185" s="1" t="s">
        <v>19983</v>
      </c>
      <c r="B9185" s="1" t="s">
        <v>19984</v>
      </c>
      <c r="C9185" s="1" t="s">
        <v>19985</v>
      </c>
      <c r="D9185" s="1" t="s">
        <v>11319</v>
      </c>
      <c r="E9185" s="1" t="s">
        <v>18534</v>
      </c>
      <c r="F9185" s="1" t="str">
        <f>IFERROR(__xludf.DUMMYFUNCTION("GOOGLETRANSLATE(C9185,""fr"",""en"")"),"#VALUE!")</f>
        <v>#VALUE!</v>
      </c>
    </row>
    <row r="9186" ht="15.75" customHeight="1">
      <c r="A9186" s="1" t="s">
        <v>16512</v>
      </c>
      <c r="B9186" s="1" t="s">
        <v>19986</v>
      </c>
      <c r="C9186" s="1" t="s">
        <v>19987</v>
      </c>
      <c r="D9186" s="1" t="s">
        <v>11319</v>
      </c>
      <c r="E9186" s="1" t="s">
        <v>18534</v>
      </c>
      <c r="F9186" s="1" t="str">
        <f>IFERROR(__xludf.DUMMYFUNCTION("GOOGLETRANSLATE(C9186,""fr"",""en"")"),"#VALUE!")</f>
        <v>#VALUE!</v>
      </c>
    </row>
    <row r="9187" ht="15.75" customHeight="1">
      <c r="A9187" s="1" t="s">
        <v>3412</v>
      </c>
      <c r="B9187" s="1" t="s">
        <v>19988</v>
      </c>
      <c r="C9187" s="1" t="s">
        <v>19989</v>
      </c>
      <c r="D9187" s="1" t="s">
        <v>11319</v>
      </c>
      <c r="E9187" s="1" t="s">
        <v>18534</v>
      </c>
      <c r="F9187" s="1" t="str">
        <f>IFERROR(__xludf.DUMMYFUNCTION("GOOGLETRANSLATE(C9187,""fr"",""en"")"),"#VALUE!")</f>
        <v>#VALUE!</v>
      </c>
    </row>
    <row r="9188" ht="15.75" customHeight="1">
      <c r="A9188" s="1" t="s">
        <v>8800</v>
      </c>
      <c r="B9188" s="1" t="s">
        <v>19990</v>
      </c>
      <c r="C9188" s="1" t="s">
        <v>19991</v>
      </c>
      <c r="D9188" s="1" t="s">
        <v>11319</v>
      </c>
      <c r="E9188" s="1" t="s">
        <v>18534</v>
      </c>
      <c r="F9188" s="1" t="str">
        <f>IFERROR(__xludf.DUMMYFUNCTION("GOOGLETRANSLATE(C9188,""fr"",""en"")"),"#VALUE!")</f>
        <v>#VALUE!</v>
      </c>
    </row>
    <row r="9189" ht="15.75" customHeight="1">
      <c r="A9189" s="1" t="s">
        <v>12151</v>
      </c>
      <c r="B9189" s="1" t="s">
        <v>19992</v>
      </c>
      <c r="C9189" s="1" t="s">
        <v>19993</v>
      </c>
      <c r="D9189" s="1" t="s">
        <v>11319</v>
      </c>
      <c r="E9189" s="1" t="s">
        <v>18534</v>
      </c>
      <c r="F9189" s="1" t="str">
        <f>IFERROR(__xludf.DUMMYFUNCTION("GOOGLETRANSLATE(C9189,""fr"",""en"")"),"#VALUE!")</f>
        <v>#VALUE!</v>
      </c>
    </row>
    <row r="9190" ht="15.75" customHeight="1">
      <c r="A9190" s="1" t="s">
        <v>3498</v>
      </c>
      <c r="B9190" s="1" t="s">
        <v>19994</v>
      </c>
      <c r="C9190" s="1" t="s">
        <v>19995</v>
      </c>
      <c r="D9190" s="1" t="s">
        <v>11319</v>
      </c>
      <c r="E9190" s="1" t="s">
        <v>18534</v>
      </c>
      <c r="F9190" s="1" t="str">
        <f>IFERROR(__xludf.DUMMYFUNCTION("GOOGLETRANSLATE(C9190,""fr"",""en"")"),"#VALUE!")</f>
        <v>#VALUE!</v>
      </c>
    </row>
    <row r="9191" ht="15.75" customHeight="1">
      <c r="A9191" s="1" t="s">
        <v>11135</v>
      </c>
      <c r="B9191" s="1" t="s">
        <v>19996</v>
      </c>
      <c r="C9191" s="1" t="s">
        <v>19997</v>
      </c>
      <c r="D9191" s="1" t="s">
        <v>11319</v>
      </c>
      <c r="E9191" s="1" t="s">
        <v>18534</v>
      </c>
      <c r="F9191" s="1" t="str">
        <f>IFERROR(__xludf.DUMMYFUNCTION("GOOGLETRANSLATE(C9191,""fr"",""en"")"),"#VALUE!")</f>
        <v>#VALUE!</v>
      </c>
    </row>
    <row r="9192" ht="15.75" customHeight="1">
      <c r="A9192" s="1" t="s">
        <v>8823</v>
      </c>
      <c r="B9192" s="1" t="s">
        <v>19998</v>
      </c>
      <c r="C9192" s="1" t="s">
        <v>19999</v>
      </c>
      <c r="D9192" s="1" t="s">
        <v>11319</v>
      </c>
      <c r="E9192" s="1" t="s">
        <v>18534</v>
      </c>
      <c r="F9192" s="1" t="str">
        <f>IFERROR(__xludf.DUMMYFUNCTION("GOOGLETRANSLATE(C9192,""fr"",""en"")"),"#VALUE!")</f>
        <v>#VALUE!</v>
      </c>
    </row>
    <row r="9193" ht="15.75" customHeight="1">
      <c r="A9193" s="1" t="s">
        <v>8823</v>
      </c>
      <c r="B9193" s="1" t="s">
        <v>20000</v>
      </c>
      <c r="C9193" s="1" t="s">
        <v>20001</v>
      </c>
      <c r="D9193" s="1" t="s">
        <v>11319</v>
      </c>
      <c r="E9193" s="1" t="s">
        <v>18534</v>
      </c>
      <c r="F9193" s="1" t="str">
        <f>IFERROR(__xludf.DUMMYFUNCTION("GOOGLETRANSLATE(C9193,""fr"",""en"")"),"#VALUE!")</f>
        <v>#VALUE!</v>
      </c>
    </row>
    <row r="9194" ht="15.75" customHeight="1">
      <c r="A9194" s="1" t="s">
        <v>3563</v>
      </c>
      <c r="B9194" s="1" t="s">
        <v>20002</v>
      </c>
      <c r="C9194" s="1" t="s">
        <v>20003</v>
      </c>
      <c r="D9194" s="1" t="s">
        <v>11319</v>
      </c>
      <c r="E9194" s="1" t="s">
        <v>18534</v>
      </c>
      <c r="F9194" s="1" t="str">
        <f>IFERROR(__xludf.DUMMYFUNCTION("GOOGLETRANSLATE(C9194,""fr"",""en"")"),"#VALUE!")</f>
        <v>#VALUE!</v>
      </c>
    </row>
    <row r="9195" ht="15.75" customHeight="1">
      <c r="A9195" s="1" t="s">
        <v>19368</v>
      </c>
      <c r="B9195" s="1" t="s">
        <v>20004</v>
      </c>
      <c r="C9195" s="1" t="s">
        <v>20005</v>
      </c>
      <c r="D9195" s="1" t="s">
        <v>11319</v>
      </c>
      <c r="E9195" s="1" t="s">
        <v>18534</v>
      </c>
      <c r="F9195" s="1" t="str">
        <f>IFERROR(__xludf.DUMMYFUNCTION("GOOGLETRANSLATE(C9195,""fr"",""en"")"),"#VALUE!")</f>
        <v>#VALUE!</v>
      </c>
    </row>
    <row r="9196" ht="15.75" customHeight="1">
      <c r="A9196" s="1" t="s">
        <v>19368</v>
      </c>
      <c r="B9196" s="1" t="s">
        <v>20006</v>
      </c>
      <c r="C9196" s="1" t="s">
        <v>20007</v>
      </c>
      <c r="D9196" s="1" t="s">
        <v>11319</v>
      </c>
      <c r="E9196" s="1" t="s">
        <v>18534</v>
      </c>
      <c r="F9196" s="1" t="str">
        <f>IFERROR(__xludf.DUMMYFUNCTION("GOOGLETRANSLATE(C9196,""fr"",""en"")"),"#VALUE!")</f>
        <v>#VALUE!</v>
      </c>
    </row>
    <row r="9197" ht="15.75" customHeight="1">
      <c r="A9197" s="1" t="s">
        <v>10651</v>
      </c>
      <c r="B9197" s="1" t="s">
        <v>20008</v>
      </c>
      <c r="C9197" s="1" t="s">
        <v>20009</v>
      </c>
      <c r="D9197" s="1" t="s">
        <v>11319</v>
      </c>
      <c r="E9197" s="1" t="s">
        <v>18534</v>
      </c>
      <c r="F9197" s="1" t="str">
        <f>IFERROR(__xludf.DUMMYFUNCTION("GOOGLETRANSLATE(C9197,""fr"",""en"")"),"#VALUE!")</f>
        <v>#VALUE!</v>
      </c>
    </row>
    <row r="9198" ht="15.75" customHeight="1">
      <c r="A9198" s="1" t="s">
        <v>12178</v>
      </c>
      <c r="B9198" s="1" t="s">
        <v>20010</v>
      </c>
      <c r="C9198" s="1" t="s">
        <v>20011</v>
      </c>
      <c r="D9198" s="1" t="s">
        <v>11319</v>
      </c>
      <c r="E9198" s="1" t="s">
        <v>18534</v>
      </c>
      <c r="F9198" s="1" t="str">
        <f>IFERROR(__xludf.DUMMYFUNCTION("GOOGLETRANSLATE(C9198,""fr"",""en"")"),"#VALUE!")</f>
        <v>#VALUE!</v>
      </c>
    </row>
    <row r="9199" ht="15.75" customHeight="1">
      <c r="A9199" s="1" t="s">
        <v>17035</v>
      </c>
      <c r="B9199" s="1" t="s">
        <v>20012</v>
      </c>
      <c r="C9199" s="1" t="s">
        <v>20013</v>
      </c>
      <c r="D9199" s="1" t="s">
        <v>11319</v>
      </c>
      <c r="E9199" s="1" t="s">
        <v>18534</v>
      </c>
      <c r="F9199" s="1" t="str">
        <f>IFERROR(__xludf.DUMMYFUNCTION("GOOGLETRANSLATE(C9199,""fr"",""en"")"),"My wife had an accident in November 2018, she was overturned by a car while she was traveling by bicycle. His responsibility is by no means engaged. Broken helmet and portable, as well as the bicycle. It's been almost 6 months, and no compensation if it i"&amp;"s only 200 euros royally advanced by opposing insurance, the Macif. What about total compensation? we relaunch them sir !! Uh and until when? Uh until they pay .... everything is said. I will deposit an injunction to pay directly with the court myself I t"&amp;"hink it will go faster.
I still wonder what the Maaf is for if you have to do yourself.
I was insured precedely at Allianz and Maif, and we have never managed our files so badly. Is it the maaf I prefer? On Mars, maybe, or Pluto, know ...")</f>
        <v>My wife had an accident in November 2018, she was overturned by a car while she was traveling by bicycle. His responsibility is by no means engaged. Broken helmet and portable, as well as the bicycle. It's been almost 6 months, and no compensation if it is only 200 euros royally advanced by opposing insurance, the Macif. What about total compensation? we relaunch them sir !! Uh and until when? Uh until they pay .... everything is said. I will deposit an injunction to pay directly with the court myself I think it will go faster.
I still wonder what the Maaf is for if you have to do yourself.
I was insured precedely at Allianz and Maif, and we have never managed our files so badly. Is it the maaf I prefer? On Mars, maybe, or Pluto, know ...</v>
      </c>
    </row>
    <row r="9200" ht="15.75" customHeight="1">
      <c r="A9200" s="1" t="s">
        <v>19119</v>
      </c>
      <c r="B9200" s="1" t="s">
        <v>20014</v>
      </c>
      <c r="C9200" s="1" t="s">
        <v>20015</v>
      </c>
      <c r="D9200" s="1" t="s">
        <v>11319</v>
      </c>
      <c r="E9200" s="1" t="s">
        <v>18534</v>
      </c>
      <c r="F9200" s="1" t="str">
        <f>IFERROR(__xludf.DUMMYFUNCTION("GOOGLETRANSLATE(C9200,""fr"",""en"")"),"#VALUE!")</f>
        <v>#VALUE!</v>
      </c>
    </row>
    <row r="9201" ht="15.75" customHeight="1">
      <c r="A9201" s="1" t="s">
        <v>3715</v>
      </c>
      <c r="B9201" s="1" t="s">
        <v>20016</v>
      </c>
      <c r="C9201" s="1" t="s">
        <v>20017</v>
      </c>
      <c r="D9201" s="1" t="s">
        <v>11319</v>
      </c>
      <c r="E9201" s="1" t="s">
        <v>18534</v>
      </c>
      <c r="F9201" s="1" t="str">
        <f>IFERROR(__xludf.DUMMYFUNCTION("GOOGLETRANSLATE(C9201,""fr"",""en"")"),"#VALUE!")</f>
        <v>#VALUE!</v>
      </c>
    </row>
    <row r="9202" ht="15.75" customHeight="1">
      <c r="A9202" s="1" t="s">
        <v>11187</v>
      </c>
      <c r="B9202" s="1" t="s">
        <v>20018</v>
      </c>
      <c r="C9202" s="1" t="s">
        <v>20019</v>
      </c>
      <c r="D9202" s="1" t="s">
        <v>11319</v>
      </c>
      <c r="E9202" s="1" t="s">
        <v>18534</v>
      </c>
      <c r="F9202" s="1" t="str">
        <f>IFERROR(__xludf.DUMMYFUNCTION("GOOGLETRANSLATE(C9202,""fr"",""en"")"),"#VALUE!")</f>
        <v>#VALUE!</v>
      </c>
    </row>
    <row r="9203" ht="15.75" customHeight="1">
      <c r="A9203" s="1" t="s">
        <v>3735</v>
      </c>
      <c r="B9203" s="1" t="s">
        <v>20020</v>
      </c>
      <c r="C9203" s="1" t="s">
        <v>20021</v>
      </c>
      <c r="D9203" s="1" t="s">
        <v>11319</v>
      </c>
      <c r="E9203" s="1" t="s">
        <v>18534</v>
      </c>
      <c r="F9203" s="1" t="str">
        <f>IFERROR(__xludf.DUMMYFUNCTION("GOOGLETRANSLATE(C9203,""fr"",""en"")"),"#VALUE!")</f>
        <v>#VALUE!</v>
      </c>
    </row>
    <row r="9204" ht="15.75" customHeight="1">
      <c r="A9204" s="1" t="s">
        <v>12666</v>
      </c>
      <c r="B9204" s="1" t="s">
        <v>20022</v>
      </c>
      <c r="C9204" s="1" t="s">
        <v>20023</v>
      </c>
      <c r="D9204" s="1" t="s">
        <v>11319</v>
      </c>
      <c r="E9204" s="1" t="s">
        <v>18534</v>
      </c>
      <c r="F9204" s="1" t="str">
        <f>IFERROR(__xludf.DUMMYFUNCTION("GOOGLETRANSLATE(C9204,""fr"",""en"")"),"#VALUE!")</f>
        <v>#VALUE!</v>
      </c>
    </row>
    <row r="9205" ht="15.75" customHeight="1">
      <c r="A9205" s="1" t="s">
        <v>14097</v>
      </c>
      <c r="B9205" s="1" t="s">
        <v>20024</v>
      </c>
      <c r="C9205" s="1" t="s">
        <v>20025</v>
      </c>
      <c r="D9205" s="1" t="s">
        <v>11319</v>
      </c>
      <c r="E9205" s="1" t="s">
        <v>18534</v>
      </c>
      <c r="F9205" s="1" t="str">
        <f>IFERROR(__xludf.DUMMYFUNCTION("GOOGLETRANSLATE(C9205,""fr"",""en"")"),"#VALUE!")</f>
        <v>#VALUE!</v>
      </c>
    </row>
    <row r="9206" ht="15.75" customHeight="1">
      <c r="A9206" s="1" t="s">
        <v>13385</v>
      </c>
      <c r="B9206" s="1" t="s">
        <v>20026</v>
      </c>
      <c r="C9206" s="1" t="s">
        <v>20027</v>
      </c>
      <c r="D9206" s="1" t="s">
        <v>11319</v>
      </c>
      <c r="E9206" s="1" t="s">
        <v>18534</v>
      </c>
      <c r="F9206" s="1" t="str">
        <f>IFERROR(__xludf.DUMMYFUNCTION("GOOGLETRANSLATE(C9206,""fr"",""en"")"),"#VALUE!")</f>
        <v>#VALUE!</v>
      </c>
    </row>
    <row r="9207" ht="15.75" customHeight="1">
      <c r="A9207" s="1" t="s">
        <v>10989</v>
      </c>
      <c r="B9207" s="1" t="s">
        <v>20028</v>
      </c>
      <c r="C9207" s="1" t="s">
        <v>20029</v>
      </c>
      <c r="D9207" s="1" t="s">
        <v>11319</v>
      </c>
      <c r="E9207" s="1" t="s">
        <v>18534</v>
      </c>
      <c r="F9207" s="1" t="str">
        <f>IFERROR(__xludf.DUMMYFUNCTION("GOOGLETRANSLATE(C9207,""fr"",""en"")"),"#VALUE!")</f>
        <v>#VALUE!</v>
      </c>
    </row>
    <row r="9208" ht="15.75" customHeight="1">
      <c r="A9208" s="1" t="s">
        <v>20030</v>
      </c>
      <c r="B9208" s="1" t="s">
        <v>20031</v>
      </c>
      <c r="C9208" s="1" t="s">
        <v>20032</v>
      </c>
      <c r="D9208" s="1" t="s">
        <v>11319</v>
      </c>
      <c r="E9208" s="1" t="s">
        <v>18534</v>
      </c>
      <c r="F9208" s="1" t="str">
        <f>IFERROR(__xludf.DUMMYFUNCTION("GOOGLETRANSLATE(C9208,""fr"",""en"")"),"#VALUE!")</f>
        <v>#VALUE!</v>
      </c>
    </row>
    <row r="9209" ht="15.75" customHeight="1">
      <c r="A9209" s="1" t="s">
        <v>9034</v>
      </c>
      <c r="B9209" s="1" t="s">
        <v>20033</v>
      </c>
      <c r="C9209" s="1" t="s">
        <v>20034</v>
      </c>
      <c r="D9209" s="1" t="s">
        <v>11319</v>
      </c>
      <c r="E9209" s="1" t="s">
        <v>18534</v>
      </c>
      <c r="F9209" s="1" t="str">
        <f>IFERROR(__xludf.DUMMYFUNCTION("GOOGLETRANSLATE(C9209,""fr"",""en"")"),"EXICH because 2 claims in 3 years too many claims for them.
I was told that the average was 1 sinister every 8 years !!!! I am not average. This insurance is very good if you don't need it.")</f>
        <v>EXICH because 2 claims in 3 years too many claims for them.
I was told that the average was 1 sinister every 8 years !!!! I am not average. This insurance is very good if you don't need it.</v>
      </c>
    </row>
    <row r="9210" ht="15.75" customHeight="1">
      <c r="A9210" s="1" t="s">
        <v>10280</v>
      </c>
      <c r="B9210" s="1" t="s">
        <v>20035</v>
      </c>
      <c r="C9210" s="1" t="s">
        <v>20036</v>
      </c>
      <c r="D9210" s="1" t="s">
        <v>11319</v>
      </c>
      <c r="E9210" s="1" t="s">
        <v>18534</v>
      </c>
      <c r="F9210" s="1" t="str">
        <f>IFERROR(__xludf.DUMMYFUNCTION("GOOGLETRANSLATE(C9210,""fr"",""en"")"),"#VALUE!")</f>
        <v>#VALUE!</v>
      </c>
    </row>
    <row r="9211" ht="15.75" customHeight="1">
      <c r="A9211" s="1" t="s">
        <v>3802</v>
      </c>
      <c r="B9211" s="1" t="s">
        <v>20037</v>
      </c>
      <c r="C9211" s="1" t="s">
        <v>20038</v>
      </c>
      <c r="D9211" s="1" t="s">
        <v>11319</v>
      </c>
      <c r="E9211" s="1" t="s">
        <v>18534</v>
      </c>
      <c r="F9211" s="1" t="str">
        <f>IFERROR(__xludf.DUMMYFUNCTION("GOOGLETRANSLATE(C9211,""fr"",""en"")"),"#VALUE!")</f>
        <v>#VALUE!</v>
      </c>
    </row>
    <row r="9212" ht="15.75" customHeight="1">
      <c r="A9212" s="1" t="s">
        <v>17189</v>
      </c>
      <c r="B9212" s="1" t="s">
        <v>20039</v>
      </c>
      <c r="C9212" s="1" t="s">
        <v>20040</v>
      </c>
      <c r="D9212" s="1" t="s">
        <v>11319</v>
      </c>
      <c r="E9212" s="1" t="s">
        <v>18534</v>
      </c>
      <c r="F9212" s="1" t="str">
        <f>IFERROR(__xludf.DUMMYFUNCTION("GOOGLETRANSLATE(C9212,""fr"",""en"")"),"#VALUE!")</f>
        <v>#VALUE!</v>
      </c>
    </row>
    <row r="9213" ht="15.75" customHeight="1">
      <c r="A9213" s="1" t="s">
        <v>11568</v>
      </c>
      <c r="B9213" s="1" t="s">
        <v>20041</v>
      </c>
      <c r="C9213" s="1" t="s">
        <v>20042</v>
      </c>
      <c r="D9213" s="1" t="s">
        <v>11319</v>
      </c>
      <c r="E9213" s="1" t="s">
        <v>18534</v>
      </c>
      <c r="F9213" s="1" t="str">
        <f>IFERROR(__xludf.DUMMYFUNCTION("GOOGLETRANSLATE(C9213,""fr"",""en"")"),"#VALUE!")</f>
        <v>#VALUE!</v>
      </c>
    </row>
    <row r="9214" ht="15.75" customHeight="1">
      <c r="A9214" s="1" t="s">
        <v>9085</v>
      </c>
      <c r="B9214" s="1" t="s">
        <v>20043</v>
      </c>
      <c r="C9214" s="1" t="s">
        <v>20044</v>
      </c>
      <c r="D9214" s="1" t="s">
        <v>11319</v>
      </c>
      <c r="E9214" s="1" t="s">
        <v>18534</v>
      </c>
      <c r="F9214" s="1" t="str">
        <f>IFERROR(__xludf.DUMMYFUNCTION("GOOGLETRANSLATE(C9214,""fr"",""en"")"),"#VALUE!")</f>
        <v>#VALUE!</v>
      </c>
    </row>
    <row r="9215" ht="15.75" customHeight="1">
      <c r="A9215" s="1" t="s">
        <v>3831</v>
      </c>
      <c r="B9215" s="1" t="s">
        <v>20045</v>
      </c>
      <c r="C9215" s="1" t="s">
        <v>20046</v>
      </c>
      <c r="D9215" s="1" t="s">
        <v>11319</v>
      </c>
      <c r="E9215" s="1" t="s">
        <v>18534</v>
      </c>
      <c r="F9215" s="1" t="str">
        <f>IFERROR(__xludf.DUMMYFUNCTION("GOOGLETRANSLATE(C9215,""fr"",""en"")"),"#VALUE!")</f>
        <v>#VALUE!</v>
      </c>
    </row>
    <row r="9216" ht="15.75" customHeight="1">
      <c r="A9216" s="1" t="s">
        <v>3849</v>
      </c>
      <c r="B9216" s="1" t="s">
        <v>20047</v>
      </c>
      <c r="C9216" s="1" t="s">
        <v>20048</v>
      </c>
      <c r="D9216" s="1" t="s">
        <v>11319</v>
      </c>
      <c r="E9216" s="1" t="s">
        <v>18534</v>
      </c>
      <c r="F9216" s="1" t="str">
        <f>IFERROR(__xludf.DUMMYFUNCTION("GOOGLETRANSLATE(C9216,""fr"",""en"")"),"#VALUE!")</f>
        <v>#VALUE!</v>
      </c>
    </row>
    <row r="9217" ht="15.75" customHeight="1">
      <c r="A9217" s="1" t="s">
        <v>20049</v>
      </c>
      <c r="B9217" s="1" t="s">
        <v>20050</v>
      </c>
      <c r="C9217" s="1" t="s">
        <v>20051</v>
      </c>
      <c r="D9217" s="1" t="s">
        <v>11319</v>
      </c>
      <c r="E9217" s="1" t="s">
        <v>18534</v>
      </c>
      <c r="F9217" s="1" t="str">
        <f>IFERROR(__xludf.DUMMYFUNCTION("GOOGLETRANSLATE(C9217,""fr"",""en"")"),"I do not recommend this insurer. It's been 1 year since I was building with them for compensation and they do nothing despite sending the file to the mediator. Above all, do not take legal assistance because you will never be taken care of. Despite the se"&amp;"nding of all the rooms on time.")</f>
        <v>I do not recommend this insurer. It's been 1 year since I was building with them for compensation and they do nothing despite sending the file to the mediator. Above all, do not take legal assistance because you will never be taken care of. Despite the sending of all the rooms on time.</v>
      </c>
    </row>
    <row r="9218" ht="15.75" customHeight="1">
      <c r="A9218" s="1" t="s">
        <v>18275</v>
      </c>
      <c r="B9218" s="1" t="s">
        <v>20052</v>
      </c>
      <c r="C9218" s="1" t="s">
        <v>20053</v>
      </c>
      <c r="D9218" s="1" t="s">
        <v>11319</v>
      </c>
      <c r="E9218" s="1" t="s">
        <v>18534</v>
      </c>
      <c r="F9218" s="1" t="str">
        <f>IFERROR(__xludf.DUMMYFUNCTION("GOOGLETRANSLATE(C9218,""fr"",""en"")"),"Very bad home insurance did not take care of a claim following public works. Effecting lines (electric, telephone). Fell, portal post damaged by site machine but as no witness ... not seen Not taken ... photos the same day before after have no value ... W"&amp;"hat is insurance for?")</f>
        <v>Very bad home insurance did not take care of a claim following public works. Effecting lines (electric, telephone). Fell, portal post damaged by site machine but as no witness ... not seen Not taken ... photos the same day before after have no value ... What is insurance for?</v>
      </c>
    </row>
    <row r="9219" ht="15.75" customHeight="1">
      <c r="A9219" s="1" t="s">
        <v>11636</v>
      </c>
      <c r="B9219" s="1" t="s">
        <v>20054</v>
      </c>
      <c r="C9219" s="1" t="s">
        <v>20055</v>
      </c>
      <c r="D9219" s="1" t="s">
        <v>11319</v>
      </c>
      <c r="E9219" s="1" t="s">
        <v>18534</v>
      </c>
      <c r="F9219" s="1" t="str">
        <f>IFERROR(__xludf.DUMMYFUNCTION("GOOGLETRANSLATE(C9219,""fr"",""en"")"),"#VALUE!")</f>
        <v>#VALUE!</v>
      </c>
    </row>
    <row r="9220" ht="15.75" customHeight="1">
      <c r="A9220" s="1" t="s">
        <v>11636</v>
      </c>
      <c r="B9220" s="1" t="s">
        <v>20056</v>
      </c>
      <c r="C9220" s="1" t="s">
        <v>20057</v>
      </c>
      <c r="D9220" s="1" t="s">
        <v>11319</v>
      </c>
      <c r="E9220" s="1" t="s">
        <v>18534</v>
      </c>
      <c r="F9220" s="1" t="str">
        <f>IFERROR(__xludf.DUMMYFUNCTION("GOOGLETRANSLATE(C9220,""fr"",""en"")"),"#VALUE!")</f>
        <v>#VALUE!</v>
      </c>
    </row>
    <row r="9221" ht="15.75" customHeight="1">
      <c r="A9221" s="1" t="s">
        <v>9212</v>
      </c>
      <c r="B9221" s="1" t="s">
        <v>20058</v>
      </c>
      <c r="C9221" s="1" t="s">
        <v>20059</v>
      </c>
      <c r="D9221" s="1" t="s">
        <v>11319</v>
      </c>
      <c r="E9221" s="1" t="s">
        <v>18534</v>
      </c>
      <c r="F9221" s="1" t="str">
        <f>IFERROR(__xludf.DUMMYFUNCTION("GOOGLETRANSLATE(C9221,""fr"",""en"")"),"#VALUE!")</f>
        <v>#VALUE!</v>
      </c>
    </row>
    <row r="9222" ht="15.75" customHeight="1">
      <c r="A9222" s="1" t="s">
        <v>9223</v>
      </c>
      <c r="B9222" s="1" t="s">
        <v>20060</v>
      </c>
      <c r="C9222" s="1" t="s">
        <v>20061</v>
      </c>
      <c r="D9222" s="1" t="s">
        <v>11319</v>
      </c>
      <c r="E9222" s="1" t="s">
        <v>18534</v>
      </c>
      <c r="F9222" s="1" t="str">
        <f>IFERROR(__xludf.DUMMYFUNCTION("GOOGLETRANSLATE(C9222,""fr"",""en"")"),"#VALUE!")</f>
        <v>#VALUE!</v>
      </c>
    </row>
    <row r="9223" ht="15.75" customHeight="1">
      <c r="A9223" s="1" t="s">
        <v>20062</v>
      </c>
      <c r="B9223" s="1" t="s">
        <v>20063</v>
      </c>
      <c r="C9223" s="1" t="s">
        <v>20064</v>
      </c>
      <c r="D9223" s="1" t="s">
        <v>11319</v>
      </c>
      <c r="E9223" s="1" t="s">
        <v>18534</v>
      </c>
      <c r="F9223" s="1" t="str">
        <f>IFERROR(__xludf.DUMMYFUNCTION("GOOGLETRANSLATE(C9223,""fr"",""en"")"),"#VALUE!")</f>
        <v>#VALUE!</v>
      </c>
    </row>
    <row r="9224" ht="15.75" customHeight="1">
      <c r="A9224" s="1" t="s">
        <v>9251</v>
      </c>
      <c r="B9224" s="1" t="s">
        <v>20065</v>
      </c>
      <c r="C9224" s="1" t="s">
        <v>20066</v>
      </c>
      <c r="D9224" s="1" t="s">
        <v>11319</v>
      </c>
      <c r="E9224" s="1" t="s">
        <v>18534</v>
      </c>
      <c r="F9224" s="1" t="str">
        <f>IFERROR(__xludf.DUMMYFUNCTION("GOOGLETRANSLATE(C9224,""fr"",""en"")"),"#VALUE!")</f>
        <v>#VALUE!</v>
      </c>
    </row>
    <row r="9225" ht="15.75" customHeight="1">
      <c r="A9225" s="1" t="s">
        <v>3969</v>
      </c>
      <c r="B9225" s="1" t="s">
        <v>20067</v>
      </c>
      <c r="C9225" s="1" t="s">
        <v>20068</v>
      </c>
      <c r="D9225" s="1" t="s">
        <v>11319</v>
      </c>
      <c r="E9225" s="1" t="s">
        <v>18534</v>
      </c>
      <c r="F9225" s="1" t="str">
        <f>IFERROR(__xludf.DUMMYFUNCTION("GOOGLETRANSLATE(C9225,""fr"",""en"")"),"#VALUE!")</f>
        <v>#VALUE!</v>
      </c>
    </row>
    <row r="9226" ht="15.75" customHeight="1">
      <c r="A9226" s="1" t="s">
        <v>9306</v>
      </c>
      <c r="B9226" s="1" t="s">
        <v>20069</v>
      </c>
      <c r="C9226" s="1" t="s">
        <v>20070</v>
      </c>
      <c r="D9226" s="1" t="s">
        <v>11319</v>
      </c>
      <c r="E9226" s="1" t="s">
        <v>18534</v>
      </c>
      <c r="F9226" s="1" t="str">
        <f>IFERROR(__xludf.DUMMYFUNCTION("GOOGLETRANSLATE(C9226,""fr"",""en"")"),"#VALUE!")</f>
        <v>#VALUE!</v>
      </c>
    </row>
    <row r="9227" ht="15.75" customHeight="1">
      <c r="A9227" s="1" t="s">
        <v>4006</v>
      </c>
      <c r="B9227" s="1" t="s">
        <v>20071</v>
      </c>
      <c r="C9227" s="1" t="s">
        <v>20072</v>
      </c>
      <c r="D9227" s="1" t="s">
        <v>11319</v>
      </c>
      <c r="E9227" s="1" t="s">
        <v>18534</v>
      </c>
      <c r="F9227" s="1" t="str">
        <f>IFERROR(__xludf.DUMMYFUNCTION("GOOGLETRANSLATE(C9227,""fr"",""en"")"),"#VALUE!")</f>
        <v>#VALUE!</v>
      </c>
    </row>
    <row r="9228" ht="15.75" customHeight="1">
      <c r="A9228" s="1" t="s">
        <v>4006</v>
      </c>
      <c r="B9228" s="1" t="s">
        <v>20073</v>
      </c>
      <c r="C9228" s="1" t="s">
        <v>20074</v>
      </c>
      <c r="D9228" s="1" t="s">
        <v>11319</v>
      </c>
      <c r="E9228" s="1" t="s">
        <v>18534</v>
      </c>
      <c r="F9228" s="1" t="str">
        <f>IFERROR(__xludf.DUMMYFUNCTION("GOOGLETRANSLATE(C9228,""fr"",""en"")"),"#VALUE!")</f>
        <v>#VALUE!</v>
      </c>
    </row>
    <row r="9229" ht="15.75" customHeight="1">
      <c r="A9229" s="1" t="s">
        <v>20075</v>
      </c>
      <c r="B9229" s="1" t="s">
        <v>20076</v>
      </c>
      <c r="C9229" s="1" t="s">
        <v>20077</v>
      </c>
      <c r="D9229" s="1" t="s">
        <v>11319</v>
      </c>
      <c r="E9229" s="1" t="s">
        <v>18534</v>
      </c>
      <c r="F9229" s="1" t="str">
        <f>IFERROR(__xludf.DUMMYFUNCTION("GOOGLETRANSLATE(C9229,""fr"",""en"")"),"#VALUE!")</f>
        <v>#VALUE!</v>
      </c>
    </row>
    <row r="9230" ht="15.75" customHeight="1">
      <c r="A9230" s="1" t="s">
        <v>9338</v>
      </c>
      <c r="B9230" s="1" t="s">
        <v>20078</v>
      </c>
      <c r="C9230" s="1" t="s">
        <v>20079</v>
      </c>
      <c r="D9230" s="1" t="s">
        <v>11319</v>
      </c>
      <c r="E9230" s="1" t="s">
        <v>18534</v>
      </c>
      <c r="F9230" s="1" t="str">
        <f>IFERROR(__xludf.DUMMYFUNCTION("GOOGLETRANSLATE(C9230,""fr"",""en"")"),"#VALUE!")</f>
        <v>#VALUE!</v>
      </c>
    </row>
    <row r="9231" ht="15.75" customHeight="1">
      <c r="A9231" s="1" t="s">
        <v>4009</v>
      </c>
      <c r="B9231" s="1" t="s">
        <v>20080</v>
      </c>
      <c r="C9231" s="1" t="s">
        <v>20081</v>
      </c>
      <c r="D9231" s="1" t="s">
        <v>11319</v>
      </c>
      <c r="E9231" s="1" t="s">
        <v>18534</v>
      </c>
      <c r="F9231" s="1" t="str">
        <f>IFERROR(__xludf.DUMMYFUNCTION("GOOGLETRANSLATE(C9231,""fr"",""en"")"),"#VALUE!")</f>
        <v>#VALUE!</v>
      </c>
    </row>
    <row r="9232" ht="15.75" customHeight="1">
      <c r="A9232" s="1" t="s">
        <v>9369</v>
      </c>
      <c r="B9232" s="1" t="s">
        <v>20082</v>
      </c>
      <c r="C9232" s="1" t="s">
        <v>20083</v>
      </c>
      <c r="D9232" s="1" t="s">
        <v>11319</v>
      </c>
      <c r="E9232" s="1" t="s">
        <v>18534</v>
      </c>
      <c r="F9232" s="1" t="str">
        <f>IFERROR(__xludf.DUMMYFUNCTION("GOOGLETRANSLATE(C9232,""fr"",""en"")"),"#VALUE!")</f>
        <v>#VALUE!</v>
      </c>
    </row>
    <row r="9233" ht="15.75" customHeight="1">
      <c r="A9233" s="1" t="s">
        <v>4049</v>
      </c>
      <c r="B9233" s="1" t="s">
        <v>20084</v>
      </c>
      <c r="C9233" s="1" t="s">
        <v>20085</v>
      </c>
      <c r="D9233" s="1" t="s">
        <v>11319</v>
      </c>
      <c r="E9233" s="1" t="s">
        <v>18534</v>
      </c>
      <c r="F9233" s="1" t="str">
        <f>IFERROR(__xludf.DUMMYFUNCTION("GOOGLETRANSLATE(C9233,""fr"",""en"")"),"#VALUE!")</f>
        <v>#VALUE!</v>
      </c>
    </row>
    <row r="9234" ht="15.75" customHeight="1">
      <c r="A9234" s="1" t="s">
        <v>4060</v>
      </c>
      <c r="B9234" s="1" t="s">
        <v>20086</v>
      </c>
      <c r="C9234" s="1" t="s">
        <v>20087</v>
      </c>
      <c r="D9234" s="1" t="s">
        <v>11319</v>
      </c>
      <c r="E9234" s="1" t="s">
        <v>18534</v>
      </c>
      <c r="F9234" s="1" t="str">
        <f>IFERROR(__xludf.DUMMYFUNCTION("GOOGLETRANSLATE(C9234,""fr"",""en"")"),"#VALUE!")</f>
        <v>#VALUE!</v>
      </c>
    </row>
    <row r="9235" ht="15.75" customHeight="1">
      <c r="A9235" s="1" t="s">
        <v>4117</v>
      </c>
      <c r="B9235" s="1" t="s">
        <v>20088</v>
      </c>
      <c r="C9235" s="1" t="s">
        <v>20089</v>
      </c>
      <c r="D9235" s="1" t="s">
        <v>11319</v>
      </c>
      <c r="E9235" s="1" t="s">
        <v>18534</v>
      </c>
      <c r="F9235" s="1" t="str">
        <f>IFERROR(__xludf.DUMMYFUNCTION("GOOGLETRANSLATE(C9235,""fr"",""en"")"),"#VALUE!")</f>
        <v>#VALUE!</v>
      </c>
    </row>
    <row r="9236" ht="15.75" customHeight="1">
      <c r="A9236" s="1" t="s">
        <v>20090</v>
      </c>
      <c r="B9236" s="1" t="s">
        <v>20091</v>
      </c>
      <c r="C9236" s="1" t="s">
        <v>20092</v>
      </c>
      <c r="D9236" s="1" t="s">
        <v>11319</v>
      </c>
      <c r="E9236" s="1" t="s">
        <v>18534</v>
      </c>
      <c r="F9236" s="1" t="str">
        <f>IFERROR(__xludf.DUMMYFUNCTION("GOOGLETRANSLATE(C9236,""fr"",""en"")"),"#VALUE!")</f>
        <v>#VALUE!</v>
      </c>
    </row>
    <row r="9237" ht="15.75" customHeight="1">
      <c r="A9237" s="1" t="s">
        <v>12843</v>
      </c>
      <c r="B9237" s="1" t="s">
        <v>20093</v>
      </c>
      <c r="C9237" s="1" t="s">
        <v>20094</v>
      </c>
      <c r="D9237" s="1" t="s">
        <v>11319</v>
      </c>
      <c r="E9237" s="1" t="s">
        <v>18534</v>
      </c>
      <c r="F9237" s="1" t="str">
        <f>IFERROR(__xludf.DUMMYFUNCTION("GOOGLETRANSLATE(C9237,""fr"",""en"")"),"#VALUE!")</f>
        <v>#VALUE!</v>
      </c>
    </row>
    <row r="9238" ht="15.75" customHeight="1">
      <c r="A9238" s="1" t="s">
        <v>17880</v>
      </c>
      <c r="B9238" s="1" t="s">
        <v>20095</v>
      </c>
      <c r="C9238" s="1" t="s">
        <v>20096</v>
      </c>
      <c r="D9238" s="1" t="s">
        <v>11319</v>
      </c>
      <c r="E9238" s="1" t="s">
        <v>18534</v>
      </c>
      <c r="F9238" s="1" t="str">
        <f>IFERROR(__xludf.DUMMYFUNCTION("GOOGLETRANSLATE(C9238,""fr"",""en"")"),"#VALUE!")</f>
        <v>#VALUE!</v>
      </c>
    </row>
    <row r="9239" ht="15.75" customHeight="1">
      <c r="A9239" s="1" t="s">
        <v>11732</v>
      </c>
      <c r="B9239" s="1" t="s">
        <v>20097</v>
      </c>
      <c r="C9239" s="1" t="s">
        <v>20098</v>
      </c>
      <c r="D9239" s="1" t="s">
        <v>11319</v>
      </c>
      <c r="E9239" s="1" t="s">
        <v>18534</v>
      </c>
      <c r="F9239" s="1" t="str">
        <f>IFERROR(__xludf.DUMMYFUNCTION("GOOGLETRANSLATE(C9239,""fr"",""en"")"),"#VALUE!")</f>
        <v>#VALUE!</v>
      </c>
    </row>
    <row r="9240" ht="15.75" customHeight="1">
      <c r="A9240" s="1" t="s">
        <v>9584</v>
      </c>
      <c r="B9240" s="1" t="s">
        <v>20099</v>
      </c>
      <c r="C9240" s="1" t="s">
        <v>20100</v>
      </c>
      <c r="D9240" s="1" t="s">
        <v>11319</v>
      </c>
      <c r="E9240" s="1" t="s">
        <v>18534</v>
      </c>
      <c r="F9240" s="1" t="str">
        <f>IFERROR(__xludf.DUMMYFUNCTION("GOOGLETRANSLATE(C9240,""fr"",""en"")"),"#VALUE!")</f>
        <v>#VALUE!</v>
      </c>
    </row>
    <row r="9241" ht="15.75" customHeight="1">
      <c r="A9241" s="1" t="s">
        <v>10744</v>
      </c>
      <c r="B9241" s="1" t="s">
        <v>20101</v>
      </c>
      <c r="C9241" s="1" t="s">
        <v>20102</v>
      </c>
      <c r="D9241" s="1" t="s">
        <v>11319</v>
      </c>
      <c r="E9241" s="1" t="s">
        <v>18534</v>
      </c>
      <c r="F9241" s="1" t="str">
        <f>IFERROR(__xludf.DUMMYFUNCTION("GOOGLETRANSLATE(C9241,""fr"",""en"")"),"#VALUE!")</f>
        <v>#VALUE!</v>
      </c>
    </row>
    <row r="9242" ht="15.75" customHeight="1">
      <c r="A9242" s="1" t="s">
        <v>12381</v>
      </c>
      <c r="B9242" s="1" t="s">
        <v>20103</v>
      </c>
      <c r="C9242" s="1" t="s">
        <v>20104</v>
      </c>
      <c r="D9242" s="1" t="s">
        <v>11319</v>
      </c>
      <c r="E9242" s="1" t="s">
        <v>18534</v>
      </c>
      <c r="F9242" s="1" t="str">
        <f>IFERROR(__xludf.DUMMYFUNCTION("GOOGLETRANSLATE(C9242,""fr"",""en"")"),"#VALUE!")</f>
        <v>#VALUE!</v>
      </c>
    </row>
    <row r="9243" ht="15.75" customHeight="1">
      <c r="A9243" s="1" t="s">
        <v>20105</v>
      </c>
      <c r="B9243" s="1" t="s">
        <v>20106</v>
      </c>
      <c r="C9243" s="1" t="s">
        <v>20107</v>
      </c>
      <c r="D9243" s="1" t="s">
        <v>20108</v>
      </c>
      <c r="E9243" s="1" t="s">
        <v>18534</v>
      </c>
      <c r="F9243" s="1" t="str">
        <f>IFERROR(__xludf.DUMMYFUNCTION("GOOGLETRANSLATE(C9243,""fr"",""en"")"),"#VALUE!")</f>
        <v>#VALUE!</v>
      </c>
    </row>
    <row r="9244" ht="15.75" customHeight="1">
      <c r="A9244" s="1" t="s">
        <v>720</v>
      </c>
      <c r="B9244" s="1" t="s">
        <v>20109</v>
      </c>
      <c r="C9244" s="1" t="s">
        <v>20110</v>
      </c>
      <c r="D9244" s="1" t="s">
        <v>20108</v>
      </c>
      <c r="E9244" s="1" t="s">
        <v>18534</v>
      </c>
      <c r="F9244" s="1" t="str">
        <f>IFERROR(__xludf.DUMMYFUNCTION("GOOGLETRANSLATE(C9244,""fr"",""en"")"),"#VALUE!")</f>
        <v>#VALUE!</v>
      </c>
    </row>
    <row r="9245" ht="15.75" customHeight="1">
      <c r="A9245" s="1" t="s">
        <v>1319</v>
      </c>
      <c r="B9245" s="1" t="s">
        <v>20111</v>
      </c>
      <c r="C9245" s="1" t="s">
        <v>20112</v>
      </c>
      <c r="D9245" s="1" t="s">
        <v>20108</v>
      </c>
      <c r="E9245" s="1" t="s">
        <v>18534</v>
      </c>
      <c r="F9245" s="1" t="str">
        <f>IFERROR(__xludf.DUMMYFUNCTION("GOOGLETRANSLATE(C9245,""fr"",""en"")"),"#VALUE!")</f>
        <v>#VALUE!</v>
      </c>
    </row>
    <row r="9246" ht="15.75" customHeight="1">
      <c r="A9246" s="1" t="s">
        <v>1455</v>
      </c>
      <c r="B9246" s="1" t="s">
        <v>20113</v>
      </c>
      <c r="C9246" s="1" t="s">
        <v>20114</v>
      </c>
      <c r="D9246" s="1" t="s">
        <v>20108</v>
      </c>
      <c r="E9246" s="1" t="s">
        <v>18534</v>
      </c>
      <c r="F9246" s="1" t="str">
        <f>IFERROR(__xludf.DUMMYFUNCTION("GOOGLETRANSLATE(C9246,""fr"",""en"")"),"#VALUE!")</f>
        <v>#VALUE!</v>
      </c>
    </row>
    <row r="9247" ht="15.75" customHeight="1">
      <c r="A9247" s="1" t="s">
        <v>8043</v>
      </c>
      <c r="B9247" s="1" t="s">
        <v>20115</v>
      </c>
      <c r="C9247" s="1" t="s">
        <v>20116</v>
      </c>
      <c r="D9247" s="1" t="s">
        <v>20108</v>
      </c>
      <c r="E9247" s="1" t="s">
        <v>18534</v>
      </c>
      <c r="F9247" s="1" t="str">
        <f>IFERROR(__xludf.DUMMYFUNCTION("GOOGLETRANSLATE(C9247,""fr"",""en"")"),"#VALUE!")</f>
        <v>#VALUE!</v>
      </c>
    </row>
    <row r="9248" ht="15.75" customHeight="1">
      <c r="A9248" s="1" t="s">
        <v>8170</v>
      </c>
      <c r="B9248" s="1" t="s">
        <v>20117</v>
      </c>
      <c r="C9248" s="1" t="s">
        <v>20118</v>
      </c>
      <c r="D9248" s="1" t="s">
        <v>20108</v>
      </c>
      <c r="E9248" s="1" t="s">
        <v>18534</v>
      </c>
      <c r="F9248" s="1" t="str">
        <f>IFERROR(__xludf.DUMMYFUNCTION("GOOGLETRANSLATE(C9248,""fr"",""en"")"),"#VALUE!")</f>
        <v>#VALUE!</v>
      </c>
    </row>
    <row r="9249" ht="15.75" customHeight="1">
      <c r="A9249" s="1" t="s">
        <v>3101</v>
      </c>
      <c r="B9249" s="1" t="s">
        <v>20119</v>
      </c>
      <c r="C9249" s="1" t="s">
        <v>20120</v>
      </c>
      <c r="D9249" s="1" t="s">
        <v>20108</v>
      </c>
      <c r="E9249" s="1" t="s">
        <v>18534</v>
      </c>
      <c r="F9249" s="1" t="str">
        <f>IFERROR(__xludf.DUMMYFUNCTION("GOOGLETRANSLATE(C9249,""fr"",""en"")"),"#VALUE!")</f>
        <v>#VALUE!</v>
      </c>
    </row>
    <row r="9250" ht="15.75" customHeight="1">
      <c r="A9250" s="1" t="s">
        <v>10103</v>
      </c>
      <c r="B9250" s="1" t="s">
        <v>20121</v>
      </c>
      <c r="C9250" s="1" t="s">
        <v>20122</v>
      </c>
      <c r="D9250" s="1" t="s">
        <v>20108</v>
      </c>
      <c r="E9250" s="1" t="s">
        <v>18534</v>
      </c>
      <c r="F9250" s="1" t="str">
        <f>IFERROR(__xludf.DUMMYFUNCTION("GOOGLETRANSLATE(C9250,""fr"",""en"")"),"#VALUE!")</f>
        <v>#VALUE!</v>
      </c>
    </row>
    <row r="9251" ht="15.75" customHeight="1">
      <c r="A9251" s="1" t="s">
        <v>3167</v>
      </c>
      <c r="B9251" s="1" t="s">
        <v>20123</v>
      </c>
      <c r="C9251" s="1" t="s">
        <v>20124</v>
      </c>
      <c r="D9251" s="1" t="s">
        <v>20108</v>
      </c>
      <c r="E9251" s="1" t="s">
        <v>18534</v>
      </c>
      <c r="F9251" s="1" t="str">
        <f>IFERROR(__xludf.DUMMYFUNCTION("GOOGLETRANSLATE(C9251,""fr"",""en"")"),"#VALUE!")</f>
        <v>#VALUE!</v>
      </c>
    </row>
    <row r="9252" ht="15.75" customHeight="1">
      <c r="A9252" s="1" t="s">
        <v>3192</v>
      </c>
      <c r="B9252" s="1" t="s">
        <v>20125</v>
      </c>
      <c r="C9252" s="1" t="s">
        <v>20126</v>
      </c>
      <c r="D9252" s="1" t="s">
        <v>20108</v>
      </c>
      <c r="E9252" s="1" t="s">
        <v>18534</v>
      </c>
      <c r="F9252" s="1" t="str">
        <f>IFERROR(__xludf.DUMMYFUNCTION("GOOGLETRANSLATE(C9252,""fr"",""en"")"),"#VALUE!")</f>
        <v>#VALUE!</v>
      </c>
    </row>
    <row r="9253" ht="15.75" customHeight="1">
      <c r="A9253" s="1" t="s">
        <v>3228</v>
      </c>
      <c r="B9253" s="1" t="s">
        <v>20127</v>
      </c>
      <c r="C9253" s="1" t="s">
        <v>20128</v>
      </c>
      <c r="D9253" s="1" t="s">
        <v>20108</v>
      </c>
      <c r="E9253" s="1" t="s">
        <v>18534</v>
      </c>
      <c r="F9253" s="1" t="str">
        <f>IFERROR(__xludf.DUMMYFUNCTION("GOOGLETRANSLATE(C9253,""fr"",""en"")"),"Very disappointing ! Null customer service! If they already wanted to drop out when they are called (instead of hanging up just after having cut their Laïus)!")</f>
        <v>Very disappointing ! Null customer service! If they already wanted to drop out when they are called (instead of hanging up just after having cut their Laïus)!</v>
      </c>
    </row>
    <row r="9254" ht="15.75" customHeight="1">
      <c r="A9254" s="1" t="s">
        <v>19542</v>
      </c>
      <c r="B9254" s="1" t="s">
        <v>20129</v>
      </c>
      <c r="C9254" s="1" t="s">
        <v>20130</v>
      </c>
      <c r="D9254" s="1" t="s">
        <v>20108</v>
      </c>
      <c r="E9254" s="1" t="s">
        <v>18534</v>
      </c>
      <c r="F9254" s="1" t="str">
        <f>IFERROR(__xludf.DUMMYFUNCTION("GOOGLETRANSLATE(C9254,""fr"",""en"")"),"#VALUE!")</f>
        <v>#VALUE!</v>
      </c>
    </row>
    <row r="9255" ht="15.75" customHeight="1">
      <c r="A9255" s="1" t="s">
        <v>14027</v>
      </c>
      <c r="B9255" s="1" t="s">
        <v>20131</v>
      </c>
      <c r="C9255" s="1" t="s">
        <v>20132</v>
      </c>
      <c r="D9255" s="1" t="s">
        <v>20108</v>
      </c>
      <c r="E9255" s="1" t="s">
        <v>18534</v>
      </c>
      <c r="F9255" s="1" t="str">
        <f>IFERROR(__xludf.DUMMYFUNCTION("GOOGLETRANSLATE(C9255,""fr"",""en"")"),"#VALUE!")</f>
        <v>#VALUE!</v>
      </c>
    </row>
    <row r="9256" ht="15.75" customHeight="1">
      <c r="A9256" s="1" t="s">
        <v>8779</v>
      </c>
      <c r="B9256" s="1" t="s">
        <v>20133</v>
      </c>
      <c r="C9256" s="1" t="s">
        <v>20134</v>
      </c>
      <c r="D9256" s="1" t="s">
        <v>20108</v>
      </c>
      <c r="E9256" s="1" t="s">
        <v>18534</v>
      </c>
      <c r="F9256" s="1" t="str">
        <f>IFERROR(__xludf.DUMMYFUNCTION("GOOGLETRANSLATE(C9256,""fr"",""en"")"),"#VALUE!")</f>
        <v>#VALUE!</v>
      </c>
    </row>
    <row r="9257" ht="15.75" customHeight="1">
      <c r="A9257" s="1" t="s">
        <v>12583</v>
      </c>
      <c r="B9257" s="1" t="s">
        <v>20135</v>
      </c>
      <c r="C9257" s="1" t="s">
        <v>20136</v>
      </c>
      <c r="D9257" s="1" t="s">
        <v>20108</v>
      </c>
      <c r="E9257" s="1" t="s">
        <v>18534</v>
      </c>
      <c r="F9257" s="1" t="str">
        <f>IFERROR(__xludf.DUMMYFUNCTION("GOOGLETRANSLATE(C9257,""fr"",""en"")"),"#VALUE!")</f>
        <v>#VALUE!</v>
      </c>
    </row>
    <row r="9258" ht="15.75" customHeight="1">
      <c r="A9258" s="1" t="s">
        <v>11870</v>
      </c>
      <c r="B9258" s="1" t="s">
        <v>20137</v>
      </c>
      <c r="C9258" s="1" t="s">
        <v>20138</v>
      </c>
      <c r="D9258" s="1" t="s">
        <v>20108</v>
      </c>
      <c r="E9258" s="1" t="s">
        <v>18534</v>
      </c>
      <c r="F9258" s="1" t="str">
        <f>IFERROR(__xludf.DUMMYFUNCTION("GOOGLETRANSLATE(C9258,""fr"",""en"")"),"#VALUE!")</f>
        <v>#VALUE!</v>
      </c>
    </row>
    <row r="9259" ht="15.75" customHeight="1">
      <c r="A9259" s="1" t="s">
        <v>15774</v>
      </c>
      <c r="B9259" s="1" t="s">
        <v>15274</v>
      </c>
      <c r="C9259" s="1" t="s">
        <v>20139</v>
      </c>
      <c r="D9259" s="1" t="s">
        <v>20108</v>
      </c>
      <c r="E9259" s="1" t="s">
        <v>18534</v>
      </c>
      <c r="F9259" s="1" t="str">
        <f>IFERROR(__xludf.DUMMYFUNCTION("GOOGLETRANSLATE(C9259,""fr"",""en"")"),"#VALUE!")</f>
        <v>#VALUE!</v>
      </c>
    </row>
    <row r="9260" ht="15.75" customHeight="1">
      <c r="A9260" s="1" t="s">
        <v>20140</v>
      </c>
      <c r="B9260" s="1" t="s">
        <v>20141</v>
      </c>
      <c r="C9260" s="1" t="s">
        <v>20142</v>
      </c>
      <c r="D9260" s="1" t="s">
        <v>20108</v>
      </c>
      <c r="E9260" s="1" t="s">
        <v>18534</v>
      </c>
      <c r="F9260" s="1" t="str">
        <f>IFERROR(__xludf.DUMMYFUNCTION("GOOGLETRANSLATE(C9260,""fr"",""en"")"),"#VALUE!")</f>
        <v>#VALUE!</v>
      </c>
    </row>
    <row r="9261" ht="15.75" customHeight="1">
      <c r="A9261" s="1" t="s">
        <v>11149</v>
      </c>
      <c r="B9261" s="1" t="s">
        <v>20143</v>
      </c>
      <c r="C9261" s="1" t="s">
        <v>20144</v>
      </c>
      <c r="D9261" s="1" t="s">
        <v>20108</v>
      </c>
      <c r="E9261" s="1" t="s">
        <v>18534</v>
      </c>
      <c r="F9261" s="1" t="str">
        <f>IFERROR(__xludf.DUMMYFUNCTION("GOOGLETRANSLATE(C9261,""fr"",""en"")"),"#VALUE!")</f>
        <v>#VALUE!</v>
      </c>
    </row>
    <row r="9262" ht="15.75" customHeight="1">
      <c r="A9262" s="1" t="s">
        <v>15896</v>
      </c>
      <c r="B9262" s="1" t="s">
        <v>20145</v>
      </c>
      <c r="C9262" s="1" t="s">
        <v>20146</v>
      </c>
      <c r="D9262" s="1" t="s">
        <v>20108</v>
      </c>
      <c r="E9262" s="1" t="s">
        <v>18534</v>
      </c>
      <c r="F9262" s="1" t="str">
        <f>IFERROR(__xludf.DUMMYFUNCTION("GOOGLETRANSLATE(C9262,""fr"",""en"")"),"#VALUE!")</f>
        <v>#VALUE!</v>
      </c>
    </row>
    <row r="9263" ht="15.75" customHeight="1">
      <c r="A9263" s="1" t="s">
        <v>17475</v>
      </c>
      <c r="B9263" s="1" t="s">
        <v>20147</v>
      </c>
      <c r="C9263" s="1" t="s">
        <v>20148</v>
      </c>
      <c r="D9263" s="1" t="s">
        <v>20108</v>
      </c>
      <c r="E9263" s="1" t="s">
        <v>18534</v>
      </c>
      <c r="F9263" s="1" t="str">
        <f>IFERROR(__xludf.DUMMYFUNCTION("GOOGLETRANSLATE(C9263,""fr"",""en"")"),"#VALUE!")</f>
        <v>#VALUE!</v>
      </c>
    </row>
    <row r="9264" ht="15.75" customHeight="1">
      <c r="A9264" s="1" t="s">
        <v>13348</v>
      </c>
      <c r="B9264" s="1" t="s">
        <v>20149</v>
      </c>
      <c r="C9264" s="1" t="s">
        <v>20150</v>
      </c>
      <c r="D9264" s="1" t="s">
        <v>20108</v>
      </c>
      <c r="E9264" s="1" t="s">
        <v>18534</v>
      </c>
      <c r="F9264" s="1" t="str">
        <f>IFERROR(__xludf.DUMMYFUNCTION("GOOGLETRANSLATE(C9264,""fr"",""en"")"),"#VALUE!")</f>
        <v>#VALUE!</v>
      </c>
    </row>
    <row r="9265" ht="15.75" customHeight="1">
      <c r="A9265" s="1" t="s">
        <v>12650</v>
      </c>
      <c r="B9265" s="1" t="s">
        <v>20151</v>
      </c>
      <c r="C9265" s="1" t="s">
        <v>20152</v>
      </c>
      <c r="D9265" s="1" t="s">
        <v>20108</v>
      </c>
      <c r="E9265" s="1" t="s">
        <v>18534</v>
      </c>
      <c r="F9265" s="1" t="str">
        <f>IFERROR(__xludf.DUMMYFUNCTION("GOOGLETRANSLATE(C9265,""fr"",""en"")"),"#VALUE!")</f>
        <v>#VALUE!</v>
      </c>
    </row>
    <row r="9266" ht="15.75" customHeight="1">
      <c r="A9266" s="1" t="s">
        <v>17614</v>
      </c>
      <c r="B9266" s="1" t="s">
        <v>20153</v>
      </c>
      <c r="C9266" s="1" t="s">
        <v>20154</v>
      </c>
      <c r="D9266" s="1" t="s">
        <v>20108</v>
      </c>
      <c r="E9266" s="1" t="s">
        <v>18534</v>
      </c>
      <c r="F9266" s="1" t="str">
        <f>IFERROR(__xludf.DUMMYFUNCTION("GOOGLETRANSLATE(C9266,""fr"",""en"")"),"#VALUE!")</f>
        <v>#VALUE!</v>
      </c>
    </row>
    <row r="9267" ht="15.75" customHeight="1">
      <c r="A9267" s="1" t="s">
        <v>17857</v>
      </c>
      <c r="B9267" s="1" t="s">
        <v>20155</v>
      </c>
      <c r="C9267" s="1" t="s">
        <v>20156</v>
      </c>
      <c r="D9267" s="1" t="s">
        <v>20108</v>
      </c>
      <c r="E9267" s="1" t="s">
        <v>18534</v>
      </c>
      <c r="F9267" s="1" t="str">
        <f>IFERROR(__xludf.DUMMYFUNCTION("GOOGLETRANSLATE(C9267,""fr"",""en"")"),"#VALUE!")</f>
        <v>#VALUE!</v>
      </c>
    </row>
    <row r="9268" ht="15.75" customHeight="1">
      <c r="A9268" s="1" t="s">
        <v>19128</v>
      </c>
      <c r="B9268" s="1" t="s">
        <v>20157</v>
      </c>
      <c r="C9268" s="1" t="s">
        <v>20158</v>
      </c>
      <c r="D9268" s="1" t="s">
        <v>20108</v>
      </c>
      <c r="E9268" s="1" t="s">
        <v>18534</v>
      </c>
      <c r="F9268" s="1" t="str">
        <f>IFERROR(__xludf.DUMMYFUNCTION("GOOGLETRANSLATE(C9268,""fr"",""en"")"),"#VALUE!")</f>
        <v>#VALUE!</v>
      </c>
    </row>
    <row r="9269" ht="15.75" customHeight="1">
      <c r="A9269" s="1" t="s">
        <v>8995</v>
      </c>
      <c r="B9269" s="1" t="s">
        <v>20159</v>
      </c>
      <c r="C9269" s="1" t="s">
        <v>20160</v>
      </c>
      <c r="D9269" s="1" t="s">
        <v>20108</v>
      </c>
      <c r="E9269" s="1" t="s">
        <v>18534</v>
      </c>
      <c r="F9269" s="1" t="str">
        <f>IFERROR(__xludf.DUMMYFUNCTION("GOOGLETRANSLATE(C9269,""fr"",""en"")"),"#VALUE!")</f>
        <v>#VALUE!</v>
      </c>
    </row>
    <row r="9270" ht="15.75" customHeight="1">
      <c r="A9270" s="1" t="s">
        <v>20161</v>
      </c>
      <c r="B9270" s="1" t="s">
        <v>20162</v>
      </c>
      <c r="C9270" s="1" t="s">
        <v>20163</v>
      </c>
      <c r="D9270" s="1" t="s">
        <v>20108</v>
      </c>
      <c r="E9270" s="1" t="s">
        <v>18534</v>
      </c>
      <c r="F9270" s="1" t="str">
        <f>IFERROR(__xludf.DUMMYFUNCTION("GOOGLETRANSLATE(C9270,""fr"",""en"")"),"#VALUE!")</f>
        <v>#VALUE!</v>
      </c>
    </row>
    <row r="9271" ht="15.75" customHeight="1">
      <c r="A9271" s="1" t="s">
        <v>9007</v>
      </c>
      <c r="B9271" s="1" t="s">
        <v>20164</v>
      </c>
      <c r="C9271" s="1" t="s">
        <v>20165</v>
      </c>
      <c r="D9271" s="1" t="s">
        <v>20108</v>
      </c>
      <c r="E9271" s="1" t="s">
        <v>18534</v>
      </c>
      <c r="F9271" s="1" t="str">
        <f>IFERROR(__xludf.DUMMYFUNCTION("GOOGLETRANSLATE(C9271,""fr"",""en"")"),"Horrible service, the insurer automatically renews contracts without verification that the customer is always at the same address and has no compassion. Refuses to repay the service paid to provide a home of which the customer is not even a holder.")</f>
        <v>Horrible service, the insurer automatically renews contracts without verification that the customer is always at the same address and has no compassion. Refuses to repay the service paid to provide a home of which the customer is not even a holder.</v>
      </c>
    </row>
    <row r="9272" ht="15.75" customHeight="1">
      <c r="A9272" s="1" t="s">
        <v>13393</v>
      </c>
      <c r="B9272" s="1" t="s">
        <v>15971</v>
      </c>
      <c r="C9272" s="1" t="s">
        <v>20166</v>
      </c>
      <c r="D9272" s="1" t="s">
        <v>20108</v>
      </c>
      <c r="E9272" s="1" t="s">
        <v>18534</v>
      </c>
      <c r="F9272" s="1" t="str">
        <f>IFERROR(__xludf.DUMMYFUNCTION("GOOGLETRANSLATE(C9272,""fr"",""en"")"),"#VALUE!")</f>
        <v>#VALUE!</v>
      </c>
    </row>
    <row r="9273" ht="15.75" customHeight="1">
      <c r="A9273" s="1" t="s">
        <v>9028</v>
      </c>
      <c r="B9273" s="1" t="s">
        <v>20167</v>
      </c>
      <c r="C9273" s="1" t="s">
        <v>20168</v>
      </c>
      <c r="D9273" s="1" t="s">
        <v>20108</v>
      </c>
      <c r="E9273" s="1" t="s">
        <v>18534</v>
      </c>
      <c r="F9273" s="1" t="str">
        <f>IFERROR(__xludf.DUMMYFUNCTION("GOOGLETRANSLATE(C9273,""fr"",""en"")"),"#VALUE!")</f>
        <v>#VALUE!</v>
      </c>
    </row>
    <row r="9274" ht="15.75" customHeight="1">
      <c r="A9274" s="1" t="s">
        <v>13430</v>
      </c>
      <c r="B9274" s="1" t="s">
        <v>20169</v>
      </c>
      <c r="C9274" s="1" t="s">
        <v>20170</v>
      </c>
      <c r="D9274" s="1" t="s">
        <v>20108</v>
      </c>
      <c r="E9274" s="1" t="s">
        <v>18534</v>
      </c>
      <c r="F9274" s="1" t="str">
        <f>IFERROR(__xludf.DUMMYFUNCTION("GOOGLETRANSLATE(C9274,""fr"",""en"")"),"#VALUE!")</f>
        <v>#VALUE!</v>
      </c>
    </row>
    <row r="9275" ht="15.75" customHeight="1">
      <c r="A9275" s="1" t="s">
        <v>9127</v>
      </c>
      <c r="B9275" s="1" t="s">
        <v>20171</v>
      </c>
      <c r="C9275" s="1" t="s">
        <v>20172</v>
      </c>
      <c r="D9275" s="1" t="s">
        <v>20108</v>
      </c>
      <c r="E9275" s="1" t="s">
        <v>18534</v>
      </c>
      <c r="F9275" s="1" t="str">
        <f>IFERROR(__xludf.DUMMYFUNCTION("GOOGLETRANSLATE(C9275,""fr"",""en"")"),"#VALUE!")</f>
        <v>#VALUE!</v>
      </c>
    </row>
    <row r="9276" ht="15.75" customHeight="1">
      <c r="A9276" s="1" t="s">
        <v>12709</v>
      </c>
      <c r="B9276" s="1" t="s">
        <v>20173</v>
      </c>
      <c r="C9276" s="1" t="s">
        <v>20174</v>
      </c>
      <c r="D9276" s="1" t="s">
        <v>20108</v>
      </c>
      <c r="E9276" s="1" t="s">
        <v>18534</v>
      </c>
      <c r="F9276" s="1" t="str">
        <f>IFERROR(__xludf.DUMMYFUNCTION("GOOGLETRANSLATE(C9276,""fr"",""en"")"),"#VALUE!")</f>
        <v>#VALUE!</v>
      </c>
    </row>
    <row r="9277" ht="15.75" customHeight="1">
      <c r="A9277" s="1" t="s">
        <v>13447</v>
      </c>
      <c r="B9277" s="1" t="s">
        <v>20175</v>
      </c>
      <c r="C9277" s="1" t="s">
        <v>20176</v>
      </c>
      <c r="D9277" s="1" t="s">
        <v>20108</v>
      </c>
      <c r="E9277" s="1" t="s">
        <v>18534</v>
      </c>
      <c r="F9277" s="1" t="str">
        <f>IFERROR(__xludf.DUMMYFUNCTION("GOOGLETRANSLATE(C9277,""fr"",""en"")"),"#VALUE!")</f>
        <v>#VALUE!</v>
      </c>
    </row>
    <row r="9278" ht="15.75" customHeight="1">
      <c r="A9278" s="1" t="s">
        <v>12274</v>
      </c>
      <c r="B9278" s="1" t="s">
        <v>20177</v>
      </c>
      <c r="C9278" s="1" t="s">
        <v>20178</v>
      </c>
      <c r="D9278" s="1" t="s">
        <v>20108</v>
      </c>
      <c r="E9278" s="1" t="s">
        <v>18534</v>
      </c>
      <c r="F9278" s="1" t="str">
        <f>IFERROR(__xludf.DUMMYFUNCTION("GOOGLETRANSLATE(C9278,""fr"",""en"")"),"#VALUE!")</f>
        <v>#VALUE!</v>
      </c>
    </row>
    <row r="9279" ht="15.75" customHeight="1">
      <c r="A9279" s="1" t="s">
        <v>18979</v>
      </c>
      <c r="B9279" s="1" t="s">
        <v>20179</v>
      </c>
      <c r="C9279" s="1" t="s">
        <v>20180</v>
      </c>
      <c r="D9279" s="1" t="s">
        <v>20108</v>
      </c>
      <c r="E9279" s="1" t="s">
        <v>18534</v>
      </c>
      <c r="F9279" s="1" t="str">
        <f>IFERROR(__xludf.DUMMYFUNCTION("GOOGLETRANSLATE(C9279,""fr"",""en"")"),"#VALUE!")</f>
        <v>#VALUE!</v>
      </c>
    </row>
    <row r="9280" ht="15.75" customHeight="1">
      <c r="A9280" s="1" t="s">
        <v>15174</v>
      </c>
      <c r="B9280" s="1" t="s">
        <v>20181</v>
      </c>
      <c r="C9280" s="1" t="s">
        <v>20182</v>
      </c>
      <c r="D9280" s="1" t="s">
        <v>20108</v>
      </c>
      <c r="E9280" s="1" t="s">
        <v>18534</v>
      </c>
      <c r="F9280" s="1" t="str">
        <f>IFERROR(__xludf.DUMMYFUNCTION("GOOGLETRANSLATE(C9280,""fr"",""en"")"),"#VALUE!")</f>
        <v>#VALUE!</v>
      </c>
    </row>
    <row r="9281" ht="15.75" customHeight="1">
      <c r="A9281" s="1" t="s">
        <v>12306</v>
      </c>
      <c r="B9281" s="1" t="s">
        <v>20183</v>
      </c>
      <c r="C9281" s="1" t="s">
        <v>20184</v>
      </c>
      <c r="D9281" s="1" t="s">
        <v>20108</v>
      </c>
      <c r="E9281" s="1" t="s">
        <v>18534</v>
      </c>
      <c r="F9281" s="1" t="str">
        <f>IFERROR(__xludf.DUMMYFUNCTION("GOOGLETRANSLATE(C9281,""fr"",""en"")"),"#VALUE!")</f>
        <v>#VALUE!</v>
      </c>
    </row>
    <row r="9282" ht="15.75" customHeight="1">
      <c r="A9282" s="1" t="s">
        <v>4000</v>
      </c>
      <c r="B9282" s="1" t="s">
        <v>20185</v>
      </c>
      <c r="C9282" s="1" t="s">
        <v>20186</v>
      </c>
      <c r="D9282" s="1" t="s">
        <v>20108</v>
      </c>
      <c r="E9282" s="1" t="s">
        <v>18534</v>
      </c>
      <c r="F9282" s="1" t="str">
        <f>IFERROR(__xludf.DUMMYFUNCTION("GOOGLETRANSLATE(C9282,""fr"",""en"")"),"#VALUE!")</f>
        <v>#VALUE!</v>
      </c>
    </row>
    <row r="9283" ht="15.75" customHeight="1">
      <c r="A9283" s="1" t="s">
        <v>12780</v>
      </c>
      <c r="B9283" s="1" t="s">
        <v>20187</v>
      </c>
      <c r="C9283" s="1" t="s">
        <v>20188</v>
      </c>
      <c r="D9283" s="1" t="s">
        <v>20108</v>
      </c>
      <c r="E9283" s="1" t="s">
        <v>18534</v>
      </c>
      <c r="F9283" s="1" t="str">
        <f>IFERROR(__xludf.DUMMYFUNCTION("GOOGLETRANSLATE(C9283,""fr"",""en"")"),"#VALUE!")</f>
        <v>#VALUE!</v>
      </c>
    </row>
    <row r="9284" ht="15.75" customHeight="1">
      <c r="A9284" s="1" t="s">
        <v>9405</v>
      </c>
      <c r="B9284" s="1" t="s">
        <v>20189</v>
      </c>
      <c r="C9284" s="1" t="s">
        <v>20190</v>
      </c>
      <c r="D9284" s="1" t="s">
        <v>20108</v>
      </c>
      <c r="E9284" s="1" t="s">
        <v>18534</v>
      </c>
      <c r="F9284" s="1" t="str">
        <f>IFERROR(__xludf.DUMMYFUNCTION("GOOGLETRANSLATE(C9284,""fr"",""en"")"),"Attention danger you believe yourself protected but you are in danger with this insurance. Insured (finally I believed it) at Sogessur in 2014 I suffered a disaster which devastated my building, insurance at 2 and a half years before paying ""a part"" of "&amp;"the compensation. I have to seize justice to assert my rights")</f>
        <v>Attention danger you believe yourself protected but you are in danger with this insurance. Insured (finally I believed it) at Sogessur in 2014 I suffered a disaster which devastated my building, insurance at 2 and a half years before paying "a part" of the compensation. I have to seize justice to assert my rights</v>
      </c>
    </row>
    <row r="9285" ht="15.75" customHeight="1">
      <c r="A9285" s="1" t="s">
        <v>19156</v>
      </c>
      <c r="B9285" s="1" t="s">
        <v>20191</v>
      </c>
      <c r="C9285" s="1" t="s">
        <v>20192</v>
      </c>
      <c r="D9285" s="1" t="s">
        <v>20108</v>
      </c>
      <c r="E9285" s="1" t="s">
        <v>18534</v>
      </c>
      <c r="F9285" s="1" t="str">
        <f>IFERROR(__xludf.DUMMYFUNCTION("GOOGLETRANSLATE(C9285,""fr"",""en"")"),"#VALUE!")</f>
        <v>#VALUE!</v>
      </c>
    </row>
    <row r="9286" ht="15.75" customHeight="1">
      <c r="A9286" s="1" t="s">
        <v>4082</v>
      </c>
      <c r="B9286" s="1" t="s">
        <v>20193</v>
      </c>
      <c r="C9286" s="1" t="s">
        <v>20194</v>
      </c>
      <c r="D9286" s="1" t="s">
        <v>20108</v>
      </c>
      <c r="E9286" s="1" t="s">
        <v>18534</v>
      </c>
      <c r="F9286" s="1" t="str">
        <f>IFERROR(__xludf.DUMMYFUNCTION("GOOGLETRANSLATE(C9286,""fr"",""en"")"),"#VALUE!")</f>
        <v>#VALUE!</v>
      </c>
    </row>
    <row r="9287" ht="15.75" customHeight="1">
      <c r="A9287" s="1" t="s">
        <v>17328</v>
      </c>
      <c r="B9287" s="1" t="s">
        <v>20195</v>
      </c>
      <c r="C9287" s="1" t="s">
        <v>20196</v>
      </c>
      <c r="D9287" s="1" t="s">
        <v>20108</v>
      </c>
      <c r="E9287" s="1" t="s">
        <v>18534</v>
      </c>
      <c r="F9287" s="1" t="str">
        <f>IFERROR(__xludf.DUMMYFUNCTION("GOOGLETRANSLATE(C9287,""fr"",""en"")"),"#VALUE!")</f>
        <v>#VALUE!</v>
      </c>
    </row>
    <row r="9288" ht="15.75" customHeight="1">
      <c r="A9288" s="1" t="s">
        <v>4153</v>
      </c>
      <c r="B9288" s="1" t="s">
        <v>20197</v>
      </c>
      <c r="C9288" s="1" t="s">
        <v>20198</v>
      </c>
      <c r="D9288" s="1" t="s">
        <v>20108</v>
      </c>
      <c r="E9288" s="1" t="s">
        <v>18534</v>
      </c>
      <c r="F9288" s="1" t="str">
        <f>IFERROR(__xludf.DUMMYFUNCTION("GOOGLETRANSLATE(C9288,""fr"",""en"")"),"Good insurance very competitive good guarantee very affordable")</f>
        <v>Good insurance very competitive good guarantee very affordable</v>
      </c>
    </row>
    <row r="9289" ht="15.75" customHeight="1">
      <c r="A9289" s="1" t="s">
        <v>318</v>
      </c>
      <c r="B9289" s="1" t="s">
        <v>20199</v>
      </c>
      <c r="C9289" s="1" t="s">
        <v>20200</v>
      </c>
      <c r="D9289" s="1" t="s">
        <v>12856</v>
      </c>
      <c r="E9289" s="1" t="s">
        <v>18534</v>
      </c>
      <c r="F9289" s="1" t="str">
        <f>IFERROR(__xludf.DUMMYFUNCTION("GOOGLETRANSLATE(C9289,""fr"",""en"")"),"#VALUE!")</f>
        <v>#VALUE!</v>
      </c>
    </row>
    <row r="9290" ht="15.75" customHeight="1">
      <c r="A9290" s="1" t="s">
        <v>1634</v>
      </c>
      <c r="B9290" s="1" t="s">
        <v>20201</v>
      </c>
      <c r="C9290" s="1" t="s">
        <v>20202</v>
      </c>
      <c r="D9290" s="1" t="s">
        <v>12856</v>
      </c>
      <c r="E9290" s="1" t="s">
        <v>18534</v>
      </c>
      <c r="F9290" s="1" t="str">
        <f>IFERROR(__xludf.DUMMYFUNCTION("GOOGLETRANSLATE(C9290,""fr"",""en"")"),"If I had been able to put 0 it would have been more realistic.The 13008 Allianz the gift refused to make me pay for non -occupying home insurance for the good of my deceased and vacant mother. She had been a client for 50 years! Despite my writings and ca"&amp;"lls I paid per month 4 times the price owed each month. And the secretary was not even able to do it a certificate for the notary ... it made a screen impression that was not Complies. A nightmare! !!! In times of mourning in addition! Just abusive")</f>
        <v>If I had been able to put 0 it would have been more realistic.The 13008 Allianz the gift refused to make me pay for non -occupying home insurance for the good of my deceased and vacant mother. She had been a client for 50 years! Despite my writings and calls I paid per month 4 times the price owed each month. And the secretary was not even able to do it a certificate for the notary ... it made a screen impression that was not Complies. A nightmare! !!! In times of mourning in addition! Just abusive</v>
      </c>
    </row>
    <row r="9291" ht="15.75" customHeight="1">
      <c r="A9291" s="1" t="s">
        <v>1694</v>
      </c>
      <c r="B9291" s="1" t="s">
        <v>20203</v>
      </c>
      <c r="C9291" s="1" t="s">
        <v>20204</v>
      </c>
      <c r="D9291" s="1" t="s">
        <v>12856</v>
      </c>
      <c r="E9291" s="1" t="s">
        <v>18534</v>
      </c>
      <c r="F9291" s="1" t="str">
        <f>IFERROR(__xludf.DUMMYFUNCTION("GOOGLETRANSLATE(C9291,""fr"",""en"")"),"#VALUE!")</f>
        <v>#VALUE!</v>
      </c>
    </row>
    <row r="9292" ht="15.75" customHeight="1">
      <c r="A9292" s="1" t="s">
        <v>2267</v>
      </c>
      <c r="B9292" s="1" t="s">
        <v>20205</v>
      </c>
      <c r="C9292" s="1" t="s">
        <v>20206</v>
      </c>
      <c r="D9292" s="1" t="s">
        <v>12856</v>
      </c>
      <c r="E9292" s="1" t="s">
        <v>18534</v>
      </c>
      <c r="F9292" s="1" t="str">
        <f>IFERROR(__xludf.DUMMYFUNCTION("GOOGLETRANSLATE(C9292,""fr"",""en"")"),"#VALUE!")</f>
        <v>#VALUE!</v>
      </c>
    </row>
    <row r="9293" ht="15.75" customHeight="1">
      <c r="A9293" s="1" t="s">
        <v>2867</v>
      </c>
      <c r="B9293" s="1" t="s">
        <v>20207</v>
      </c>
      <c r="C9293" s="1" t="s">
        <v>20208</v>
      </c>
      <c r="D9293" s="1" t="s">
        <v>12856</v>
      </c>
      <c r="E9293" s="1" t="s">
        <v>18534</v>
      </c>
      <c r="F9293" s="1" t="str">
        <f>IFERROR(__xludf.DUMMYFUNCTION("GOOGLETRANSLATE(C9293,""fr"",""en"")"),"#VALUE!")</f>
        <v>#VALUE!</v>
      </c>
    </row>
    <row r="9294" ht="15.75" customHeight="1">
      <c r="A9294" s="1" t="s">
        <v>7737</v>
      </c>
      <c r="B9294" s="1" t="s">
        <v>20209</v>
      </c>
      <c r="C9294" s="1" t="s">
        <v>20210</v>
      </c>
      <c r="D9294" s="1" t="s">
        <v>12856</v>
      </c>
      <c r="E9294" s="1" t="s">
        <v>18534</v>
      </c>
      <c r="F9294" s="1" t="str">
        <f>IFERROR(__xludf.DUMMYFUNCTION("GOOGLETRANSLATE(C9294,""fr"",""en"")"),"#VALUE!")</f>
        <v>#VALUE!</v>
      </c>
    </row>
    <row r="9295" ht="15.75" customHeight="1">
      <c r="A9295" s="1" t="s">
        <v>12448</v>
      </c>
      <c r="B9295" s="1" t="s">
        <v>20211</v>
      </c>
      <c r="C9295" s="1" t="s">
        <v>20212</v>
      </c>
      <c r="D9295" s="1" t="s">
        <v>12856</v>
      </c>
      <c r="E9295" s="1" t="s">
        <v>18534</v>
      </c>
      <c r="F9295" s="1" t="str">
        <f>IFERROR(__xludf.DUMMYFUNCTION("GOOGLETRANSLATE(C9295,""fr"",""en"")"),"#VALUE!")</f>
        <v>#VALUE!</v>
      </c>
    </row>
    <row r="9296" ht="15.75" customHeight="1">
      <c r="A9296" s="1" t="s">
        <v>11366</v>
      </c>
      <c r="B9296" s="1" t="s">
        <v>20213</v>
      </c>
      <c r="C9296" s="1" t="s">
        <v>20214</v>
      </c>
      <c r="D9296" s="1" t="s">
        <v>12856</v>
      </c>
      <c r="E9296" s="1" t="s">
        <v>18534</v>
      </c>
      <c r="F9296" s="1" t="str">
        <f>IFERROR(__xludf.DUMMYFUNCTION("GOOGLETRANSLATE(C9296,""fr"",""en"")"),"#VALUE!")</f>
        <v>#VALUE!</v>
      </c>
    </row>
    <row r="9297" ht="15.75" customHeight="1">
      <c r="A9297" s="1" t="s">
        <v>10553</v>
      </c>
      <c r="B9297" s="1" t="s">
        <v>20215</v>
      </c>
      <c r="C9297" s="1" t="s">
        <v>20216</v>
      </c>
      <c r="D9297" s="1" t="s">
        <v>12856</v>
      </c>
      <c r="E9297" s="1" t="s">
        <v>18534</v>
      </c>
      <c r="F9297" s="1" t="str">
        <f>IFERROR(__xludf.DUMMYFUNCTION("GOOGLETRANSLATE(C9297,""fr"",""en"")"),"One word run away!
This insurer is a disaster, they
Do all to delay the termination of my insurance and that deputted September 2020. I will never set foot in their homes again and I will dissuade my entourage from subscribing to them.
I have never seen s"&amp;"uch incompetent insurance.
I will make a report to the repression of the fraud.")</f>
        <v>One word run away!
This insurer is a disaster, they
Do all to delay the termination of my insurance and that deputted September 2020. I will never set foot in their homes again and I will dissuade my entourage from subscribing to them.
I have never seen such incompetent insurance.
I will make a report to the repression of the fraud.</v>
      </c>
    </row>
    <row r="9298" ht="15.75" customHeight="1">
      <c r="A9298" s="1" t="s">
        <v>10574</v>
      </c>
      <c r="B9298" s="1" t="s">
        <v>20217</v>
      </c>
      <c r="C9298" s="1" t="s">
        <v>20218</v>
      </c>
      <c r="D9298" s="1" t="s">
        <v>12856</v>
      </c>
      <c r="E9298" s="1" t="s">
        <v>18534</v>
      </c>
      <c r="F9298" s="1" t="str">
        <f>IFERROR(__xludf.DUMMYFUNCTION("GOOGLETRANSLATE(C9298,""fr"",""en"")"),"#VALUE!")</f>
        <v>#VALUE!</v>
      </c>
    </row>
    <row r="9299" ht="15.75" customHeight="1">
      <c r="A9299" s="1" t="s">
        <v>3177</v>
      </c>
      <c r="B9299" s="1" t="s">
        <v>20219</v>
      </c>
      <c r="C9299" s="1" t="s">
        <v>20220</v>
      </c>
      <c r="D9299" s="1" t="s">
        <v>12856</v>
      </c>
      <c r="E9299" s="1" t="s">
        <v>18534</v>
      </c>
      <c r="F9299" s="1" t="str">
        <f>IFERROR(__xludf.DUMMYFUNCTION("GOOGLETRANSLATE(C9299,""fr"",""en"")"),"#VALUE!")</f>
        <v>#VALUE!</v>
      </c>
    </row>
    <row r="9300" ht="15.75" customHeight="1">
      <c r="A9300" s="1" t="s">
        <v>3201</v>
      </c>
      <c r="B9300" s="1" t="s">
        <v>20221</v>
      </c>
      <c r="C9300" s="1" t="s">
        <v>20222</v>
      </c>
      <c r="D9300" s="1" t="s">
        <v>12856</v>
      </c>
      <c r="E9300" s="1" t="s">
        <v>18534</v>
      </c>
      <c r="F9300" s="1" t="str">
        <f>IFERROR(__xludf.DUMMYFUNCTION("GOOGLETRANSLATE(C9300,""fr"",""en"")"),"#VALUE!")</f>
        <v>#VALUE!</v>
      </c>
    </row>
    <row r="9301" ht="15.75" customHeight="1">
      <c r="A9301" s="1" t="s">
        <v>3228</v>
      </c>
      <c r="B9301" s="1" t="s">
        <v>20223</v>
      </c>
      <c r="C9301" s="1" t="s">
        <v>20224</v>
      </c>
      <c r="D9301" s="1" t="s">
        <v>12856</v>
      </c>
      <c r="E9301" s="1" t="s">
        <v>18534</v>
      </c>
      <c r="F9301" s="1" t="str">
        <f>IFERROR(__xludf.DUMMYFUNCTION("GOOGLETRANSLATE(C9301,""fr"",""en"")"),"#VALUE!")</f>
        <v>#VALUE!</v>
      </c>
    </row>
    <row r="9302" ht="15.75" customHeight="1">
      <c r="A9302" s="1" t="s">
        <v>10135</v>
      </c>
      <c r="B9302" s="1" t="s">
        <v>20225</v>
      </c>
      <c r="C9302" s="1" t="s">
        <v>20226</v>
      </c>
      <c r="D9302" s="1" t="s">
        <v>12856</v>
      </c>
      <c r="E9302" s="1" t="s">
        <v>18534</v>
      </c>
      <c r="F9302" s="1" t="str">
        <f>IFERROR(__xludf.DUMMYFUNCTION("GOOGLETRANSLATE(C9302,""fr"",""en"")"),"#VALUE!")</f>
        <v>#VALUE!</v>
      </c>
    </row>
    <row r="9303" ht="15.75" customHeight="1">
      <c r="A9303" s="1" t="s">
        <v>11427</v>
      </c>
      <c r="B9303" s="1" t="s">
        <v>20227</v>
      </c>
      <c r="C9303" s="1" t="s">
        <v>20228</v>
      </c>
      <c r="D9303" s="1" t="s">
        <v>12856</v>
      </c>
      <c r="E9303" s="1" t="s">
        <v>18534</v>
      </c>
      <c r="F9303" s="1" t="str">
        <f>IFERROR(__xludf.DUMMYFUNCTION("GOOGLETRANSLATE(C9303,""fr"",""en"")"),"#VALUE!")</f>
        <v>#VALUE!</v>
      </c>
    </row>
    <row r="9304" ht="15.75" customHeight="1">
      <c r="A9304" s="1" t="s">
        <v>3316</v>
      </c>
      <c r="B9304" s="1" t="s">
        <v>20229</v>
      </c>
      <c r="C9304" s="1" t="s">
        <v>20230</v>
      </c>
      <c r="D9304" s="1" t="s">
        <v>12856</v>
      </c>
      <c r="E9304" s="1" t="s">
        <v>18534</v>
      </c>
      <c r="F9304" s="1" t="str">
        <f>IFERROR(__xludf.DUMMYFUNCTION("GOOGLETRANSLATE(C9304,""fr"",""en"")"),"#VALUE!")</f>
        <v>#VALUE!</v>
      </c>
    </row>
    <row r="9305" ht="15.75" customHeight="1">
      <c r="A9305" s="1" t="s">
        <v>11444</v>
      </c>
      <c r="B9305" s="1" t="s">
        <v>20231</v>
      </c>
      <c r="C9305" s="1" t="s">
        <v>20232</v>
      </c>
      <c r="D9305" s="1" t="s">
        <v>12856</v>
      </c>
      <c r="E9305" s="1" t="s">
        <v>18534</v>
      </c>
      <c r="F9305" s="1" t="str">
        <f>IFERROR(__xludf.DUMMYFUNCTION("GOOGLETRANSLATE(C9305,""fr"",""en"")"),"#VALUE!")</f>
        <v>#VALUE!</v>
      </c>
    </row>
    <row r="9306" ht="15.75" customHeight="1">
      <c r="A9306" s="1" t="s">
        <v>12551</v>
      </c>
      <c r="B9306" s="1" t="s">
        <v>20233</v>
      </c>
      <c r="C9306" s="1" t="s">
        <v>20234</v>
      </c>
      <c r="D9306" s="1" t="s">
        <v>12856</v>
      </c>
      <c r="E9306" s="1" t="s">
        <v>18534</v>
      </c>
      <c r="F9306" s="1" t="str">
        <f>IFERROR(__xludf.DUMMYFUNCTION("GOOGLETRANSLATE(C9306,""fr"",""en"")"),"#VALUE!")</f>
        <v>#VALUE!</v>
      </c>
    </row>
    <row r="9307" ht="15.75" customHeight="1">
      <c r="A9307" s="1" t="s">
        <v>3418</v>
      </c>
      <c r="B9307" s="1" t="s">
        <v>20235</v>
      </c>
      <c r="C9307" s="1" t="s">
        <v>20236</v>
      </c>
      <c r="D9307" s="1" t="s">
        <v>12856</v>
      </c>
      <c r="E9307" s="1" t="s">
        <v>18534</v>
      </c>
      <c r="F9307" s="1" t="str">
        <f>IFERROR(__xludf.DUMMYFUNCTION("GOOGLETRANSLATE(C9307,""fr"",""en"")"),"#VALUE!")</f>
        <v>#VALUE!</v>
      </c>
    </row>
    <row r="9308" ht="15.75" customHeight="1">
      <c r="A9308" s="1" t="s">
        <v>3457</v>
      </c>
      <c r="B9308" s="1" t="s">
        <v>20237</v>
      </c>
      <c r="C9308" s="1" t="s">
        <v>20238</v>
      </c>
      <c r="D9308" s="1" t="s">
        <v>12856</v>
      </c>
      <c r="E9308" s="1" t="s">
        <v>18534</v>
      </c>
      <c r="F9308" s="1" t="str">
        <f>IFERROR(__xludf.DUMMYFUNCTION("GOOGLETRANSLATE(C9308,""fr"",""en"")"),"#VALUE!")</f>
        <v>#VALUE!</v>
      </c>
    </row>
    <row r="9309" ht="15.75" customHeight="1">
      <c r="A9309" s="1" t="s">
        <v>3487</v>
      </c>
      <c r="B9309" s="1" t="s">
        <v>20239</v>
      </c>
      <c r="C9309" s="1" t="s">
        <v>20240</v>
      </c>
      <c r="D9309" s="1" t="s">
        <v>12856</v>
      </c>
      <c r="E9309" s="1" t="s">
        <v>18534</v>
      </c>
      <c r="F9309" s="1" t="str">
        <f>IFERROR(__xludf.DUMMYFUNCTION("GOOGLETRANSLATE(C9309,""fr"",""en"")"),"#VALUE!")</f>
        <v>#VALUE!</v>
      </c>
    </row>
    <row r="9310" ht="15.75" customHeight="1">
      <c r="A9310" s="1" t="s">
        <v>16989</v>
      </c>
      <c r="B9310" s="1" t="s">
        <v>20241</v>
      </c>
      <c r="C9310" s="1" t="s">
        <v>20242</v>
      </c>
      <c r="D9310" s="1" t="s">
        <v>12856</v>
      </c>
      <c r="E9310" s="1" t="s">
        <v>18534</v>
      </c>
      <c r="F9310" s="1" t="str">
        <f>IFERROR(__xludf.DUMMYFUNCTION("GOOGLETRANSLATE(C9310,""fr"",""en"")"),"#VALUE!")</f>
        <v>#VALUE!</v>
      </c>
    </row>
    <row r="9311" ht="15.75" customHeight="1">
      <c r="A9311" s="1" t="s">
        <v>8909</v>
      </c>
      <c r="B9311" s="1" t="s">
        <v>20243</v>
      </c>
      <c r="C9311" s="1" t="s">
        <v>20244</v>
      </c>
      <c r="D9311" s="1" t="s">
        <v>12856</v>
      </c>
      <c r="E9311" s="1" t="s">
        <v>18534</v>
      </c>
      <c r="F9311" s="1" t="str">
        <f>IFERROR(__xludf.DUMMYFUNCTION("GOOGLETRANSLATE(C9311,""fr"",""en"")"),"#VALUE!")</f>
        <v>#VALUE!</v>
      </c>
    </row>
    <row r="9312" ht="15.75" customHeight="1">
      <c r="A9312" s="1" t="s">
        <v>13320</v>
      </c>
      <c r="B9312" s="1" t="s">
        <v>20245</v>
      </c>
      <c r="C9312" s="1" t="s">
        <v>20246</v>
      </c>
      <c r="D9312" s="1" t="s">
        <v>12856</v>
      </c>
      <c r="E9312" s="1" t="s">
        <v>18534</v>
      </c>
      <c r="F9312" s="1" t="str">
        <f>IFERROR(__xludf.DUMMYFUNCTION("GOOGLETRANSLATE(C9312,""fr"",""en"")"),"Catastrophic company. I went through their agent located at La Teste (BRU cabinet) and it all started badly: sample in duplicate for more than a year of a guarantee and this despite an email at the origin of my very explanatory part. Refund after one year"&amp;" without excuse
Auto contract redone after a year because the main driver mentioned was not the right one instead of making a simple amendment, the agent redid a new contract that we immediately refused because not allowing us to benefit from The Hamon la"&amp;"w we have signed nothing and the agent and the company tries to intimidate us by invoking a termination for non -payment, except that we have been insured elsewhere for more than 3 months
No interest in working with them because it is impossible to have a"&amp;"nother interlocutor than a platform
In short, this type of company and a ghost interlocutor is now to be avoided by all means")</f>
        <v>Catastrophic company. I went through their agent located at La Teste (BRU cabinet) and it all started badly: sample in duplicate for more than a year of a guarantee and this despite an email at the origin of my very explanatory part. Refund after one year without excuse
Auto contract redone after a year because the main driver mentioned was not the right one instead of making a simple amendment, the agent redid a new contract that we immediately refused because not allowing us to benefit from The Hamon law we have signed nothing and the agent and the company tries to intimidate us by invoking a termination for non -payment, except that we have been insured elsewhere for more than 3 months
No interest in working with them because it is impossible to have another interlocutor than a platform
In short, this type of company and a ghost interlocutor is now to be avoided by all means</v>
      </c>
    </row>
    <row r="9313" ht="15.75" customHeight="1">
      <c r="A9313" s="1" t="s">
        <v>10658</v>
      </c>
      <c r="B9313" s="1" t="s">
        <v>20247</v>
      </c>
      <c r="C9313" s="1" t="s">
        <v>20248</v>
      </c>
      <c r="D9313" s="1" t="s">
        <v>12856</v>
      </c>
      <c r="E9313" s="1" t="s">
        <v>18534</v>
      </c>
      <c r="F9313" s="1" t="str">
        <f>IFERROR(__xludf.DUMMYFUNCTION("GOOGLETRANSLATE(C9313,""fr"",""en"")"),"#VALUE!")</f>
        <v>#VALUE!</v>
      </c>
    </row>
    <row r="9314" ht="15.75" customHeight="1">
      <c r="A9314" s="1" t="s">
        <v>8950</v>
      </c>
      <c r="B9314" s="1" t="s">
        <v>20249</v>
      </c>
      <c r="C9314" s="1" t="s">
        <v>20250</v>
      </c>
      <c r="D9314" s="1" t="s">
        <v>12856</v>
      </c>
      <c r="E9314" s="1" t="s">
        <v>18534</v>
      </c>
      <c r="F9314" s="1" t="str">
        <f>IFERROR(__xludf.DUMMYFUNCTION("GOOGLETRANSLATE(C9314,""fr"",""en"")"),"#VALUE!")</f>
        <v>#VALUE!</v>
      </c>
    </row>
    <row r="9315" ht="15.75" customHeight="1">
      <c r="A9315" s="1" t="s">
        <v>13356</v>
      </c>
      <c r="B9315" s="1" t="s">
        <v>20251</v>
      </c>
      <c r="C9315" s="1" t="s">
        <v>20252</v>
      </c>
      <c r="D9315" s="1" t="s">
        <v>12856</v>
      </c>
      <c r="E9315" s="1" t="s">
        <v>18534</v>
      </c>
      <c r="F9315" s="1" t="str">
        <f>IFERROR(__xludf.DUMMYFUNCTION("GOOGLETRANSLATE(C9315,""fr"",""en"")"),"#VALUE!")</f>
        <v>#VALUE!</v>
      </c>
    </row>
    <row r="9316" ht="15.75" customHeight="1">
      <c r="A9316" s="1" t="s">
        <v>3693</v>
      </c>
      <c r="B9316" s="1" t="s">
        <v>20253</v>
      </c>
      <c r="C9316" s="1" t="s">
        <v>20254</v>
      </c>
      <c r="D9316" s="1" t="s">
        <v>12856</v>
      </c>
      <c r="E9316" s="1" t="s">
        <v>18534</v>
      </c>
      <c r="F9316" s="1" t="str">
        <f>IFERROR(__xludf.DUMMYFUNCTION("GOOGLETRANSLATE(C9316,""fr"",""en"")"),"#VALUE!")</f>
        <v>#VALUE!</v>
      </c>
    </row>
    <row r="9317" ht="15.75" customHeight="1">
      <c r="A9317" s="1" t="s">
        <v>3718</v>
      </c>
      <c r="B9317" s="1" t="s">
        <v>20255</v>
      </c>
      <c r="C9317" s="1" t="s">
        <v>20256</v>
      </c>
      <c r="D9317" s="1" t="s">
        <v>12856</v>
      </c>
      <c r="E9317" s="1" t="s">
        <v>18534</v>
      </c>
      <c r="F9317" s="1" t="str">
        <f>IFERROR(__xludf.DUMMYFUNCTION("GOOGLETRANSLATE(C9317,""fr"",""en"")"),"#VALUE!")</f>
        <v>#VALUE!</v>
      </c>
    </row>
    <row r="9318" ht="15.75" customHeight="1">
      <c r="A9318" s="1" t="s">
        <v>15165</v>
      </c>
      <c r="B9318" s="1" t="s">
        <v>20257</v>
      </c>
      <c r="C9318" s="1" t="s">
        <v>20258</v>
      </c>
      <c r="D9318" s="1" t="s">
        <v>12856</v>
      </c>
      <c r="E9318" s="1" t="s">
        <v>18534</v>
      </c>
      <c r="F9318" s="1" t="str">
        <f>IFERROR(__xludf.DUMMYFUNCTION("GOOGLETRANSLATE(C9318,""fr"",""en"")"),"#VALUE!")</f>
        <v>#VALUE!</v>
      </c>
    </row>
    <row r="9319" ht="15.75" customHeight="1">
      <c r="A9319" s="1" t="s">
        <v>9025</v>
      </c>
      <c r="B9319" s="1" t="s">
        <v>20259</v>
      </c>
      <c r="C9319" s="1" t="s">
        <v>20260</v>
      </c>
      <c r="D9319" s="1" t="s">
        <v>12856</v>
      </c>
      <c r="E9319" s="1" t="s">
        <v>18534</v>
      </c>
      <c r="F9319" s="1" t="str">
        <f>IFERROR(__xludf.DUMMYFUNCTION("GOOGLETRANSLATE(C9319,""fr"",""en"")"),"#VALUE!")</f>
        <v>#VALUE!</v>
      </c>
    </row>
    <row r="9320" ht="15.75" customHeight="1">
      <c r="A9320" s="1" t="s">
        <v>20261</v>
      </c>
      <c r="B9320" s="1" t="s">
        <v>20262</v>
      </c>
      <c r="C9320" s="1" t="s">
        <v>20263</v>
      </c>
      <c r="D9320" s="1" t="s">
        <v>12856</v>
      </c>
      <c r="E9320" s="1" t="s">
        <v>18534</v>
      </c>
      <c r="F9320" s="1" t="str">
        <f>IFERROR(__xludf.DUMMYFUNCTION("GOOGLETRANSLATE(C9320,""fr"",""en"")"),"#VALUE!")</f>
        <v>#VALUE!</v>
      </c>
    </row>
    <row r="9321" ht="15.75" customHeight="1">
      <c r="A9321" s="1" t="s">
        <v>3796</v>
      </c>
      <c r="B9321" s="1" t="s">
        <v>20264</v>
      </c>
      <c r="C9321" s="1" t="s">
        <v>20265</v>
      </c>
      <c r="D9321" s="1" t="s">
        <v>12856</v>
      </c>
      <c r="E9321" s="1" t="s">
        <v>18534</v>
      </c>
      <c r="F9321" s="1" t="str">
        <f>IFERROR(__xludf.DUMMYFUNCTION("GOOGLETRANSLATE(C9321,""fr"",""en"")"),"#VALUE!")</f>
        <v>#VALUE!</v>
      </c>
    </row>
    <row r="9322" ht="15.75" customHeight="1">
      <c r="A9322" s="1" t="s">
        <v>3805</v>
      </c>
      <c r="B9322" s="1" t="s">
        <v>20266</v>
      </c>
      <c r="C9322" s="1" t="s">
        <v>20267</v>
      </c>
      <c r="D9322" s="1" t="s">
        <v>12856</v>
      </c>
      <c r="E9322" s="1" t="s">
        <v>18534</v>
      </c>
      <c r="F9322" s="1" t="str">
        <f>IFERROR(__xludf.DUMMYFUNCTION("GOOGLETRANSLATE(C9322,""fr"",""en"")"),"#VALUE!")</f>
        <v>#VALUE!</v>
      </c>
    </row>
    <row r="9323" ht="15.75" customHeight="1">
      <c r="A9323" s="1" t="s">
        <v>10289</v>
      </c>
      <c r="B9323" s="1" t="s">
        <v>20268</v>
      </c>
      <c r="C9323" s="1" t="s">
        <v>20269</v>
      </c>
      <c r="D9323" s="1" t="s">
        <v>12856</v>
      </c>
      <c r="E9323" s="1" t="s">
        <v>18534</v>
      </c>
      <c r="F9323" s="1" t="str">
        <f>IFERROR(__xludf.DUMMYFUNCTION("GOOGLETRANSLATE(C9323,""fr"",""en"")"),"#VALUE!")</f>
        <v>#VALUE!</v>
      </c>
    </row>
    <row r="9324" ht="15.75" customHeight="1">
      <c r="A9324" s="1" t="s">
        <v>9074</v>
      </c>
      <c r="B9324" s="1" t="s">
        <v>20270</v>
      </c>
      <c r="C9324" s="1" t="s">
        <v>20271</v>
      </c>
      <c r="D9324" s="1" t="s">
        <v>12856</v>
      </c>
      <c r="E9324" s="1" t="s">
        <v>18534</v>
      </c>
      <c r="F9324" s="1" t="str">
        <f>IFERROR(__xludf.DUMMYFUNCTION("GOOGLETRANSLATE(C9324,""fr"",""en"")"),"#VALUE!")</f>
        <v>#VALUE!</v>
      </c>
    </row>
    <row r="9325" ht="15.75" customHeight="1">
      <c r="A9325" s="1" t="s">
        <v>13421</v>
      </c>
      <c r="B9325" s="1" t="s">
        <v>20272</v>
      </c>
      <c r="C9325" s="1" t="s">
        <v>20273</v>
      </c>
      <c r="D9325" s="1" t="s">
        <v>12856</v>
      </c>
      <c r="E9325" s="1" t="s">
        <v>18534</v>
      </c>
      <c r="F9325" s="1" t="str">
        <f>IFERROR(__xludf.DUMMYFUNCTION("GOOGLETRANSLATE(C9325,""fr"",""en"")"),"#VALUE!")</f>
        <v>#VALUE!</v>
      </c>
    </row>
    <row r="9326" ht="15.75" customHeight="1">
      <c r="A9326" s="1" t="s">
        <v>9164</v>
      </c>
      <c r="B9326" s="1" t="s">
        <v>13115</v>
      </c>
      <c r="C9326" s="1" t="s">
        <v>20274</v>
      </c>
      <c r="D9326" s="1" t="s">
        <v>12856</v>
      </c>
      <c r="E9326" s="1" t="s">
        <v>18534</v>
      </c>
      <c r="F9326" s="1" t="str">
        <f>IFERROR(__xludf.DUMMYFUNCTION("GOOGLETRANSLATE(C9326,""fr"",""en"")"),"#VALUE!")</f>
        <v>#VALUE!</v>
      </c>
    </row>
    <row r="9327" ht="15.75" customHeight="1">
      <c r="A9327" s="1" t="s">
        <v>9167</v>
      </c>
      <c r="B9327" s="1" t="s">
        <v>20275</v>
      </c>
      <c r="C9327" s="1" t="s">
        <v>20276</v>
      </c>
      <c r="D9327" s="1" t="s">
        <v>12856</v>
      </c>
      <c r="E9327" s="1" t="s">
        <v>18534</v>
      </c>
      <c r="F9327" s="1" t="str">
        <f>IFERROR(__xludf.DUMMYFUNCTION("GOOGLETRANSLATE(C9327,""fr"",""en"")"),"#VALUE!")</f>
        <v>#VALUE!</v>
      </c>
    </row>
    <row r="9328" ht="15.75" customHeight="1">
      <c r="A9328" s="1" t="s">
        <v>9176</v>
      </c>
      <c r="B9328" s="1" t="s">
        <v>20277</v>
      </c>
      <c r="C9328" s="1" t="s">
        <v>20278</v>
      </c>
      <c r="D9328" s="1" t="s">
        <v>12856</v>
      </c>
      <c r="E9328" s="1" t="s">
        <v>18534</v>
      </c>
      <c r="F9328" s="1" t="str">
        <f>IFERROR(__xludf.DUMMYFUNCTION("GOOGLETRANSLATE(C9328,""fr"",""en"")"),"#VALUE!")</f>
        <v>#VALUE!</v>
      </c>
    </row>
    <row r="9329" ht="15.75" customHeight="1">
      <c r="A9329" s="1" t="s">
        <v>13122</v>
      </c>
      <c r="B9329" s="1" t="s">
        <v>20279</v>
      </c>
      <c r="C9329" s="1" t="s">
        <v>20280</v>
      </c>
      <c r="D9329" s="1" t="s">
        <v>12856</v>
      </c>
      <c r="E9329" s="1" t="s">
        <v>18534</v>
      </c>
      <c r="F9329" s="1" t="str">
        <f>IFERROR(__xludf.DUMMYFUNCTION("GOOGLETRANSLATE(C9329,""fr"",""en"")"),"#VALUE!")</f>
        <v>#VALUE!</v>
      </c>
    </row>
    <row r="9330" ht="15.75" customHeight="1">
      <c r="A9330" s="1" t="s">
        <v>10345</v>
      </c>
      <c r="B9330" s="1" t="s">
        <v>20281</v>
      </c>
      <c r="C9330" s="1" t="s">
        <v>20282</v>
      </c>
      <c r="D9330" s="1" t="s">
        <v>12856</v>
      </c>
      <c r="E9330" s="1" t="s">
        <v>18534</v>
      </c>
      <c r="F9330" s="1" t="str">
        <f>IFERROR(__xludf.DUMMYFUNCTION("GOOGLETRANSLATE(C9330,""fr"",""en"")"),"#VALUE!")</f>
        <v>#VALUE!</v>
      </c>
    </row>
    <row r="9331" ht="15.75" customHeight="1">
      <c r="A9331" s="1" t="s">
        <v>11244</v>
      </c>
      <c r="B9331" s="1" t="s">
        <v>20283</v>
      </c>
      <c r="C9331" s="1" t="s">
        <v>20284</v>
      </c>
      <c r="D9331" s="1" t="s">
        <v>12856</v>
      </c>
      <c r="E9331" s="1" t="s">
        <v>18534</v>
      </c>
      <c r="F9331" s="1" t="str">
        <f>IFERROR(__xludf.DUMMYFUNCTION("GOOGLETRANSLATE(C9331,""fr"",""en"")"),"#VALUE!")</f>
        <v>#VALUE!</v>
      </c>
    </row>
    <row r="9332" ht="15.75" customHeight="1">
      <c r="A9332" s="1" t="s">
        <v>17313</v>
      </c>
      <c r="B9332" s="1" t="s">
        <v>20285</v>
      </c>
      <c r="C9332" s="1" t="s">
        <v>20286</v>
      </c>
      <c r="D9332" s="1" t="s">
        <v>12856</v>
      </c>
      <c r="E9332" s="1" t="s">
        <v>18534</v>
      </c>
      <c r="F9332" s="1" t="str">
        <f>IFERROR(__xludf.DUMMYFUNCTION("GOOGLETRANSLATE(C9332,""fr"",""en"")"),"#VALUE!")</f>
        <v>#VALUE!</v>
      </c>
    </row>
    <row r="9333" ht="15.75" customHeight="1">
      <c r="A9333" s="1" t="s">
        <v>12031</v>
      </c>
      <c r="B9333" s="1" t="s">
        <v>20287</v>
      </c>
      <c r="C9333" s="1" t="s">
        <v>20288</v>
      </c>
      <c r="D9333" s="1" t="s">
        <v>12856</v>
      </c>
      <c r="E9333" s="1" t="s">
        <v>18534</v>
      </c>
      <c r="F9333" s="1" t="str">
        <f>IFERROR(__xludf.DUMMYFUNCTION("GOOGLETRANSLATE(C9333,""fr"",""en"")"),"#VALUE!")</f>
        <v>#VALUE!</v>
      </c>
    </row>
    <row r="9334" ht="15.75" customHeight="1">
      <c r="A9334" s="1" t="s">
        <v>11310</v>
      </c>
      <c r="B9334" s="1" t="s">
        <v>20289</v>
      </c>
      <c r="C9334" s="1" t="s">
        <v>16836</v>
      </c>
      <c r="D9334" s="1" t="s">
        <v>12856</v>
      </c>
      <c r="E9334" s="1" t="s">
        <v>18534</v>
      </c>
      <c r="F9334" s="1" t="str">
        <f>IFERROR(__xludf.DUMMYFUNCTION("GOOGLETRANSLATE(C9334,""fr"",""en"")"),"#VALUE!")</f>
        <v>#VALUE!</v>
      </c>
    </row>
    <row r="9335" ht="15.75" customHeight="1">
      <c r="A9335" s="1" t="s">
        <v>12381</v>
      </c>
      <c r="B9335" s="1" t="s">
        <v>20290</v>
      </c>
      <c r="C9335" s="1" t="s">
        <v>20291</v>
      </c>
      <c r="D9335" s="1" t="s">
        <v>12856</v>
      </c>
      <c r="E9335" s="1" t="s">
        <v>18534</v>
      </c>
      <c r="F9335" s="1" t="str">
        <f>IFERROR(__xludf.DUMMYFUNCTION("GOOGLETRANSLATE(C9335,""fr"",""en"")"),"#VALUE!")</f>
        <v>#VALUE!</v>
      </c>
    </row>
    <row r="9336" ht="15.75" customHeight="1">
      <c r="A9336" s="1" t="s">
        <v>568</v>
      </c>
      <c r="B9336" s="1" t="s">
        <v>20292</v>
      </c>
      <c r="C9336" s="1" t="s">
        <v>20293</v>
      </c>
      <c r="D9336" s="1" t="s">
        <v>20294</v>
      </c>
      <c r="E9336" s="1" t="s">
        <v>20295</v>
      </c>
      <c r="F9336" s="1" t="str">
        <f>IFERROR(__xludf.DUMMYFUNCTION("GOOGLETRANSLATE(C9336,""fr"",""en"")"),"#VALUE!")</f>
        <v>#VALUE!</v>
      </c>
    </row>
    <row r="9337" ht="15.75" customHeight="1">
      <c r="A9337" s="1" t="s">
        <v>617</v>
      </c>
      <c r="B9337" s="1" t="s">
        <v>20296</v>
      </c>
      <c r="C9337" s="1" t="s">
        <v>20297</v>
      </c>
      <c r="D9337" s="1" t="s">
        <v>20294</v>
      </c>
      <c r="E9337" s="1" t="s">
        <v>20295</v>
      </c>
      <c r="F9337" s="1" t="str">
        <f>IFERROR(__xludf.DUMMYFUNCTION("GOOGLETRANSLATE(C9337,""fr"",""en"")"),"#VALUE!")</f>
        <v>#VALUE!</v>
      </c>
    </row>
    <row r="9338" ht="15.75" customHeight="1">
      <c r="A9338" s="1" t="s">
        <v>683</v>
      </c>
      <c r="B9338" s="1" t="s">
        <v>20298</v>
      </c>
      <c r="C9338" s="1" t="s">
        <v>20299</v>
      </c>
      <c r="D9338" s="1" t="s">
        <v>20294</v>
      </c>
      <c r="E9338" s="1" t="s">
        <v>20295</v>
      </c>
      <c r="F9338" s="1" t="str">
        <f>IFERROR(__xludf.DUMMYFUNCTION("GOOGLETRANSLATE(C9338,""fr"",""en"")"),"#VALUE!")</f>
        <v>#VALUE!</v>
      </c>
    </row>
    <row r="9339" ht="15.75" customHeight="1">
      <c r="A9339" s="1" t="s">
        <v>727</v>
      </c>
      <c r="B9339" s="1" t="s">
        <v>20300</v>
      </c>
      <c r="C9339" s="1" t="s">
        <v>20301</v>
      </c>
      <c r="D9339" s="1" t="s">
        <v>20294</v>
      </c>
      <c r="E9339" s="1" t="s">
        <v>20295</v>
      </c>
      <c r="F9339" s="1" t="str">
        <f>IFERROR(__xludf.DUMMYFUNCTION("GOOGLETRANSLATE(C9339,""fr"",""en"")"),"#VALUE!")</f>
        <v>#VALUE!</v>
      </c>
    </row>
    <row r="9340" ht="15.75" customHeight="1">
      <c r="A9340" s="1" t="s">
        <v>738</v>
      </c>
      <c r="B9340" s="1" t="s">
        <v>20302</v>
      </c>
      <c r="C9340" s="1" t="s">
        <v>20303</v>
      </c>
      <c r="D9340" s="1" t="s">
        <v>20294</v>
      </c>
      <c r="E9340" s="1" t="s">
        <v>20295</v>
      </c>
      <c r="F9340" s="1" t="str">
        <f>IFERROR(__xludf.DUMMYFUNCTION("GOOGLETRANSLATE(C9340,""fr"",""en"")"),"#VALUE!")</f>
        <v>#VALUE!</v>
      </c>
    </row>
    <row r="9341" ht="15.75" customHeight="1">
      <c r="A9341" s="1" t="s">
        <v>741</v>
      </c>
      <c r="B9341" s="1" t="s">
        <v>20304</v>
      </c>
      <c r="C9341" s="1" t="s">
        <v>20305</v>
      </c>
      <c r="D9341" s="1" t="s">
        <v>20294</v>
      </c>
      <c r="E9341" s="1" t="s">
        <v>20295</v>
      </c>
      <c r="F9341" s="1" t="str">
        <f>IFERROR(__xludf.DUMMYFUNCTION("GOOGLETRANSLATE(C9341,""fr"",""en"")"),"#VALUE!")</f>
        <v>#VALUE!</v>
      </c>
    </row>
    <row r="9342" ht="15.75" customHeight="1">
      <c r="A9342" s="1" t="s">
        <v>741</v>
      </c>
      <c r="B9342" s="1" t="s">
        <v>20306</v>
      </c>
      <c r="C9342" s="1" t="s">
        <v>20307</v>
      </c>
      <c r="D9342" s="1" t="s">
        <v>20294</v>
      </c>
      <c r="E9342" s="1" t="s">
        <v>20295</v>
      </c>
      <c r="F9342" s="1" t="str">
        <f>IFERROR(__xludf.DUMMYFUNCTION("GOOGLETRANSLATE(C9342,""fr"",""en"")"),"#VALUE!")</f>
        <v>#VALUE!</v>
      </c>
    </row>
    <row r="9343" ht="15.75" customHeight="1">
      <c r="A9343" s="1" t="s">
        <v>797</v>
      </c>
      <c r="B9343" s="1" t="s">
        <v>20308</v>
      </c>
      <c r="C9343" s="1" t="s">
        <v>20309</v>
      </c>
      <c r="D9343" s="1" t="s">
        <v>20294</v>
      </c>
      <c r="E9343" s="1" t="s">
        <v>20295</v>
      </c>
      <c r="F9343" s="1" t="str">
        <f>IFERROR(__xludf.DUMMYFUNCTION("GOOGLETRANSLATE(C9343,""fr"",""en"")"),"#VALUE!")</f>
        <v>#VALUE!</v>
      </c>
    </row>
    <row r="9344" ht="15.75" customHeight="1">
      <c r="A9344" s="1" t="s">
        <v>797</v>
      </c>
      <c r="B9344" s="1" t="s">
        <v>20310</v>
      </c>
      <c r="C9344" s="1" t="s">
        <v>20311</v>
      </c>
      <c r="D9344" s="1" t="s">
        <v>20294</v>
      </c>
      <c r="E9344" s="1" t="s">
        <v>20295</v>
      </c>
      <c r="F9344" s="1" t="str">
        <f>IFERROR(__xludf.DUMMYFUNCTION("GOOGLETRANSLATE(C9344,""fr"",""en"")"),"#VALUE!")</f>
        <v>#VALUE!</v>
      </c>
    </row>
    <row r="9345" ht="15.75" customHeight="1">
      <c r="A9345" s="1" t="s">
        <v>800</v>
      </c>
      <c r="B9345" s="1" t="s">
        <v>20312</v>
      </c>
      <c r="C9345" s="1" t="s">
        <v>20313</v>
      </c>
      <c r="D9345" s="1" t="s">
        <v>20294</v>
      </c>
      <c r="E9345" s="1" t="s">
        <v>20295</v>
      </c>
      <c r="F9345" s="1" t="str">
        <f>IFERROR(__xludf.DUMMYFUNCTION("GOOGLETRANSLATE(C9345,""fr"",""en"")"),"#VALUE!")</f>
        <v>#VALUE!</v>
      </c>
    </row>
    <row r="9346" ht="15.75" customHeight="1">
      <c r="A9346" s="1" t="s">
        <v>807</v>
      </c>
      <c r="B9346" s="1" t="s">
        <v>20314</v>
      </c>
      <c r="C9346" s="1" t="s">
        <v>20315</v>
      </c>
      <c r="D9346" s="1" t="s">
        <v>20294</v>
      </c>
      <c r="E9346" s="1" t="s">
        <v>20295</v>
      </c>
      <c r="F9346" s="1" t="str">
        <f>IFERROR(__xludf.DUMMYFUNCTION("GOOGLETRANSLATE(C9346,""fr"",""en"")"),"#VALUE!")</f>
        <v>#VALUE!</v>
      </c>
    </row>
    <row r="9347" ht="15.75" customHeight="1">
      <c r="A9347" s="1" t="s">
        <v>847</v>
      </c>
      <c r="B9347" s="1" t="s">
        <v>20316</v>
      </c>
      <c r="C9347" s="1" t="s">
        <v>20317</v>
      </c>
      <c r="D9347" s="1" t="s">
        <v>20294</v>
      </c>
      <c r="E9347" s="1" t="s">
        <v>20295</v>
      </c>
      <c r="F9347" s="1" t="str">
        <f>IFERROR(__xludf.DUMMYFUNCTION("GOOGLETRANSLATE(C9347,""fr"",""en"")"),"#VALUE!")</f>
        <v>#VALUE!</v>
      </c>
    </row>
    <row r="9348" ht="15.75" customHeight="1">
      <c r="A9348" s="1" t="s">
        <v>892</v>
      </c>
      <c r="B9348" s="1" t="s">
        <v>20318</v>
      </c>
      <c r="C9348" s="1" t="s">
        <v>20319</v>
      </c>
      <c r="D9348" s="1" t="s">
        <v>20294</v>
      </c>
      <c r="E9348" s="1" t="s">
        <v>20295</v>
      </c>
      <c r="F9348" s="1" t="str">
        <f>IFERROR(__xludf.DUMMYFUNCTION("GOOGLETRANSLATE(C9348,""fr"",""en"")"),"#VALUE!")</f>
        <v>#VALUE!</v>
      </c>
    </row>
    <row r="9349" ht="15.75" customHeight="1">
      <c r="A9349" s="1" t="s">
        <v>961</v>
      </c>
      <c r="B9349" s="1" t="s">
        <v>20320</v>
      </c>
      <c r="C9349" s="1" t="s">
        <v>20321</v>
      </c>
      <c r="D9349" s="1" t="s">
        <v>20294</v>
      </c>
      <c r="E9349" s="1" t="s">
        <v>20295</v>
      </c>
      <c r="F9349" s="1" t="str">
        <f>IFERROR(__xludf.DUMMYFUNCTION("GOOGLETRANSLATE(C9349,""fr"",""en"")"),"#VALUE!")</f>
        <v>#VALUE!</v>
      </c>
    </row>
    <row r="9350" ht="15.75" customHeight="1">
      <c r="A9350" s="1" t="s">
        <v>1063</v>
      </c>
      <c r="B9350" s="1" t="s">
        <v>20322</v>
      </c>
      <c r="C9350" s="1" t="s">
        <v>20323</v>
      </c>
      <c r="D9350" s="1" t="s">
        <v>20294</v>
      </c>
      <c r="E9350" s="1" t="s">
        <v>20295</v>
      </c>
      <c r="F9350" s="1" t="str">
        <f>IFERROR(__xludf.DUMMYFUNCTION("GOOGLETRANSLATE(C9350,""fr"",""en"")"),"#VALUE!")</f>
        <v>#VALUE!</v>
      </c>
    </row>
    <row r="9351" ht="15.75" customHeight="1">
      <c r="A9351" s="1" t="s">
        <v>1095</v>
      </c>
      <c r="B9351" s="1" t="s">
        <v>20324</v>
      </c>
      <c r="C9351" s="1" t="s">
        <v>20325</v>
      </c>
      <c r="D9351" s="1" t="s">
        <v>20294</v>
      </c>
      <c r="E9351" s="1" t="s">
        <v>20295</v>
      </c>
      <c r="F9351" s="1" t="str">
        <f>IFERROR(__xludf.DUMMYFUNCTION("GOOGLETRANSLATE(C9351,""fr"",""en"")"),"#VALUE!")</f>
        <v>#VALUE!</v>
      </c>
    </row>
    <row r="9352" ht="15.75" customHeight="1">
      <c r="A9352" s="1" t="s">
        <v>1116</v>
      </c>
      <c r="B9352" s="1" t="s">
        <v>20326</v>
      </c>
      <c r="C9352" s="1" t="s">
        <v>20327</v>
      </c>
      <c r="D9352" s="1" t="s">
        <v>20294</v>
      </c>
      <c r="E9352" s="1" t="s">
        <v>20295</v>
      </c>
      <c r="F9352" s="1" t="str">
        <f>IFERROR(__xludf.DUMMYFUNCTION("GOOGLETRANSLATE(C9352,""fr"",""en"")"),"#VALUE!")</f>
        <v>#VALUE!</v>
      </c>
    </row>
    <row r="9353" ht="15.75" customHeight="1">
      <c r="A9353" s="1" t="s">
        <v>1143</v>
      </c>
      <c r="B9353" s="1" t="s">
        <v>20328</v>
      </c>
      <c r="C9353" s="1" t="s">
        <v>20329</v>
      </c>
      <c r="D9353" s="1" t="s">
        <v>20294</v>
      </c>
      <c r="E9353" s="1" t="s">
        <v>20295</v>
      </c>
      <c r="F9353" s="1" t="str">
        <f>IFERROR(__xludf.DUMMYFUNCTION("GOOGLETRANSLATE(C9353,""fr"",""en"")"),"#VALUE!")</f>
        <v>#VALUE!</v>
      </c>
    </row>
    <row r="9354" ht="15.75" customHeight="1">
      <c r="A9354" s="1" t="s">
        <v>1156</v>
      </c>
      <c r="B9354" s="1" t="s">
        <v>20330</v>
      </c>
      <c r="C9354" s="1" t="s">
        <v>20331</v>
      </c>
      <c r="D9354" s="1" t="s">
        <v>20294</v>
      </c>
      <c r="E9354" s="1" t="s">
        <v>20295</v>
      </c>
      <c r="F9354" s="1" t="str">
        <f>IFERROR(__xludf.DUMMYFUNCTION("GOOGLETRANSLATE(C9354,""fr"",""en"")"),"#VALUE!")</f>
        <v>#VALUE!</v>
      </c>
    </row>
    <row r="9355" ht="15.75" customHeight="1">
      <c r="A9355" s="1" t="s">
        <v>1177</v>
      </c>
      <c r="B9355" s="1" t="s">
        <v>20332</v>
      </c>
      <c r="C9355" s="1" t="s">
        <v>20333</v>
      </c>
      <c r="D9355" s="1" t="s">
        <v>20294</v>
      </c>
      <c r="E9355" s="1" t="s">
        <v>20295</v>
      </c>
      <c r="F9355" s="1" t="str">
        <f>IFERROR(__xludf.DUMMYFUNCTION("GOOGLETRANSLATE(C9355,""fr"",""en"")"),"#VALUE!")</f>
        <v>#VALUE!</v>
      </c>
    </row>
    <row r="9356" ht="15.75" customHeight="1">
      <c r="A9356" s="1" t="s">
        <v>1243</v>
      </c>
      <c r="B9356" s="1" t="s">
        <v>20334</v>
      </c>
      <c r="C9356" s="1" t="s">
        <v>20335</v>
      </c>
      <c r="D9356" s="1" t="s">
        <v>20294</v>
      </c>
      <c r="E9356" s="1" t="s">
        <v>20295</v>
      </c>
      <c r="F9356" s="1" t="str">
        <f>IFERROR(__xludf.DUMMYFUNCTION("GOOGLETRANSLATE(C9356,""fr"",""en"")"),"#VALUE!")</f>
        <v>#VALUE!</v>
      </c>
    </row>
    <row r="9357" ht="15.75" customHeight="1">
      <c r="A9357" s="1" t="s">
        <v>1299</v>
      </c>
      <c r="B9357" s="1" t="s">
        <v>20336</v>
      </c>
      <c r="C9357" s="1" t="s">
        <v>20337</v>
      </c>
      <c r="D9357" s="1" t="s">
        <v>20294</v>
      </c>
      <c r="E9357" s="1" t="s">
        <v>20295</v>
      </c>
      <c r="F9357" s="1" t="str">
        <f>IFERROR(__xludf.DUMMYFUNCTION("GOOGLETRANSLATE(C9357,""fr"",""en"")"),"#VALUE!")</f>
        <v>#VALUE!</v>
      </c>
    </row>
    <row r="9358" ht="15.75" customHeight="1">
      <c r="A9358" s="1" t="s">
        <v>1308</v>
      </c>
      <c r="B9358" s="1" t="s">
        <v>20338</v>
      </c>
      <c r="C9358" s="1" t="s">
        <v>20339</v>
      </c>
      <c r="D9358" s="1" t="s">
        <v>20294</v>
      </c>
      <c r="E9358" s="1" t="s">
        <v>20295</v>
      </c>
      <c r="F9358" s="1" t="str">
        <f>IFERROR(__xludf.DUMMYFUNCTION("GOOGLETRANSLATE(C9358,""fr"",""en"")"),"#VALUE!")</f>
        <v>#VALUE!</v>
      </c>
    </row>
    <row r="9359" ht="15.75" customHeight="1">
      <c r="A9359" s="1" t="s">
        <v>1319</v>
      </c>
      <c r="B9359" s="1" t="s">
        <v>20340</v>
      </c>
      <c r="C9359" s="1" t="s">
        <v>20341</v>
      </c>
      <c r="D9359" s="1" t="s">
        <v>20294</v>
      </c>
      <c r="E9359" s="1" t="s">
        <v>20295</v>
      </c>
      <c r="F9359" s="1" t="str">
        <f>IFERROR(__xludf.DUMMYFUNCTION("GOOGLETRANSLATE(C9359,""fr"",""en"")"),"#VALUE!")</f>
        <v>#VALUE!</v>
      </c>
    </row>
    <row r="9360" ht="15.75" customHeight="1">
      <c r="A9360" s="1" t="s">
        <v>1563</v>
      </c>
      <c r="B9360" s="1" t="s">
        <v>20342</v>
      </c>
      <c r="C9360" s="1" t="s">
        <v>20343</v>
      </c>
      <c r="D9360" s="1" t="s">
        <v>20294</v>
      </c>
      <c r="E9360" s="1" t="s">
        <v>20295</v>
      </c>
      <c r="F9360" s="1" t="str">
        <f>IFERROR(__xludf.DUMMYFUNCTION("GOOGLETRANSLATE(C9360,""fr"",""en"")"),"#VALUE!")</f>
        <v>#VALUE!</v>
      </c>
    </row>
    <row r="9361" ht="15.75" customHeight="1">
      <c r="A9361" s="1" t="s">
        <v>1570</v>
      </c>
      <c r="B9361" s="1" t="s">
        <v>20344</v>
      </c>
      <c r="C9361" s="1" t="s">
        <v>20345</v>
      </c>
      <c r="D9361" s="1" t="s">
        <v>20294</v>
      </c>
      <c r="E9361" s="1" t="s">
        <v>20295</v>
      </c>
      <c r="F9361" s="1" t="str">
        <f>IFERROR(__xludf.DUMMYFUNCTION("GOOGLETRANSLATE(C9361,""fr"",""en"")"),"Simple and practical approach
Very competitive prices with simplified formalities.
I am satisfied with the service, to recommend to those around us, well done!")</f>
        <v>Simple and practical approach
Very competitive prices with simplified formalities.
I am satisfied with the service, to recommend to those around us, well done!</v>
      </c>
    </row>
    <row r="9362" ht="15.75" customHeight="1">
      <c r="A9362" s="1" t="s">
        <v>1577</v>
      </c>
      <c r="B9362" s="1" t="s">
        <v>20346</v>
      </c>
      <c r="C9362" s="1" t="s">
        <v>20347</v>
      </c>
      <c r="D9362" s="1" t="s">
        <v>20294</v>
      </c>
      <c r="E9362" s="1" t="s">
        <v>20295</v>
      </c>
      <c r="F9362" s="1" t="str">
        <f>IFERROR(__xludf.DUMMYFUNCTION("GOOGLETRANSLATE(C9362,""fr"",""en"")"),"#VALUE!")</f>
        <v>#VALUE!</v>
      </c>
    </row>
    <row r="9363" ht="15.75" customHeight="1">
      <c r="A9363" s="1" t="s">
        <v>1637</v>
      </c>
      <c r="B9363" s="1" t="s">
        <v>20348</v>
      </c>
      <c r="C9363" s="1" t="s">
        <v>20349</v>
      </c>
      <c r="D9363" s="1" t="s">
        <v>20294</v>
      </c>
      <c r="E9363" s="1" t="s">
        <v>20295</v>
      </c>
      <c r="F9363" s="1" t="str">
        <f>IFERROR(__xludf.DUMMYFUNCTION("GOOGLETRANSLATE(C9363,""fr"",""en"")"),"#VALUE!")</f>
        <v>#VALUE!</v>
      </c>
    </row>
    <row r="9364" ht="15.75" customHeight="1">
      <c r="A9364" s="1" t="s">
        <v>1677</v>
      </c>
      <c r="B9364" s="1" t="s">
        <v>20350</v>
      </c>
      <c r="C9364" s="1" t="s">
        <v>20351</v>
      </c>
      <c r="D9364" s="1" t="s">
        <v>20294</v>
      </c>
      <c r="E9364" s="1" t="s">
        <v>20295</v>
      </c>
      <c r="F9364" s="1" t="str">
        <f>IFERROR(__xludf.DUMMYFUNCTION("GOOGLETRANSLATE(C9364,""fr"",""en"")"),"#VALUE!")</f>
        <v>#VALUE!</v>
      </c>
    </row>
    <row r="9365" ht="15.75" customHeight="1">
      <c r="A9365" s="1" t="s">
        <v>1836</v>
      </c>
      <c r="B9365" s="1" t="s">
        <v>20352</v>
      </c>
      <c r="C9365" s="1" t="s">
        <v>20353</v>
      </c>
      <c r="D9365" s="1" t="s">
        <v>20294</v>
      </c>
      <c r="E9365" s="1" t="s">
        <v>20295</v>
      </c>
      <c r="F9365" s="1" t="str">
        <f>IFERROR(__xludf.DUMMYFUNCTION("GOOGLETRANSLATE(C9365,""fr"",""en"")"),"#VALUE!")</f>
        <v>#VALUE!</v>
      </c>
    </row>
    <row r="9366" ht="15.75" customHeight="1">
      <c r="A9366" s="1" t="s">
        <v>1872</v>
      </c>
      <c r="B9366" s="1" t="s">
        <v>20354</v>
      </c>
      <c r="C9366" s="1" t="s">
        <v>20355</v>
      </c>
      <c r="D9366" s="1" t="s">
        <v>20294</v>
      </c>
      <c r="E9366" s="1" t="s">
        <v>20295</v>
      </c>
      <c r="F9366" s="1" t="str">
        <f>IFERROR(__xludf.DUMMYFUNCTION("GOOGLETRANSLATE(C9366,""fr"",""en"")"),"#VALUE!")</f>
        <v>#VALUE!</v>
      </c>
    </row>
    <row r="9367" ht="15.75" customHeight="1">
      <c r="A9367" s="1" t="s">
        <v>1887</v>
      </c>
      <c r="B9367" s="1" t="s">
        <v>20356</v>
      </c>
      <c r="C9367" s="1" t="s">
        <v>20357</v>
      </c>
      <c r="D9367" s="1" t="s">
        <v>20294</v>
      </c>
      <c r="E9367" s="1" t="s">
        <v>20295</v>
      </c>
      <c r="F9367" s="1" t="str">
        <f>IFERROR(__xludf.DUMMYFUNCTION("GOOGLETRANSLATE(C9367,""fr"",""en"")"),"#VALUE!")</f>
        <v>#VALUE!</v>
      </c>
    </row>
    <row r="9368" ht="15.75" customHeight="1">
      <c r="A9368" s="1" t="s">
        <v>1935</v>
      </c>
      <c r="B9368" s="1" t="s">
        <v>20358</v>
      </c>
      <c r="C9368" s="1" t="s">
        <v>20359</v>
      </c>
      <c r="D9368" s="1" t="s">
        <v>20294</v>
      </c>
      <c r="E9368" s="1" t="s">
        <v>20295</v>
      </c>
      <c r="F9368" s="1" t="str">
        <f>IFERROR(__xludf.DUMMYFUNCTION("GOOGLETRANSLATE(C9368,""fr"",""en"")"),"#VALUE!")</f>
        <v>#VALUE!</v>
      </c>
    </row>
    <row r="9369" ht="15.75" customHeight="1">
      <c r="A9369" s="1" t="s">
        <v>1967</v>
      </c>
      <c r="B9369" s="1" t="s">
        <v>20360</v>
      </c>
      <c r="C9369" s="1" t="s">
        <v>20361</v>
      </c>
      <c r="D9369" s="1" t="s">
        <v>20294</v>
      </c>
      <c r="E9369" s="1" t="s">
        <v>20295</v>
      </c>
      <c r="F9369" s="1" t="str">
        <f>IFERROR(__xludf.DUMMYFUNCTION("GOOGLETRANSLATE(C9369,""fr"",""en"")"),"#VALUE!")</f>
        <v>#VALUE!</v>
      </c>
    </row>
    <row r="9370" ht="15.75" customHeight="1">
      <c r="A9370" s="1" t="s">
        <v>1967</v>
      </c>
      <c r="B9370" s="1" t="s">
        <v>20362</v>
      </c>
      <c r="C9370" s="1" t="s">
        <v>20363</v>
      </c>
      <c r="D9370" s="1" t="s">
        <v>20294</v>
      </c>
      <c r="E9370" s="1" t="s">
        <v>20295</v>
      </c>
      <c r="F9370" s="1" t="str">
        <f>IFERROR(__xludf.DUMMYFUNCTION("GOOGLETRANSLATE(C9370,""fr"",""en"")"),"#VALUE!")</f>
        <v>#VALUE!</v>
      </c>
    </row>
    <row r="9371" ht="15.75" customHeight="1">
      <c r="A9371" s="1" t="s">
        <v>1984</v>
      </c>
      <c r="B9371" s="1" t="s">
        <v>20364</v>
      </c>
      <c r="C9371" s="1" t="s">
        <v>20365</v>
      </c>
      <c r="D9371" s="1" t="s">
        <v>20294</v>
      </c>
      <c r="E9371" s="1" t="s">
        <v>20295</v>
      </c>
      <c r="F9371" s="1" t="str">
        <f>IFERROR(__xludf.DUMMYFUNCTION("GOOGLETRANSLATE(C9371,""fr"",""en"")"),"#VALUE!")</f>
        <v>#VALUE!</v>
      </c>
    </row>
    <row r="9372" ht="15.75" customHeight="1">
      <c r="A9372" s="1" t="s">
        <v>2115</v>
      </c>
      <c r="B9372" s="1" t="s">
        <v>20366</v>
      </c>
      <c r="C9372" s="1" t="s">
        <v>20367</v>
      </c>
      <c r="D9372" s="1" t="s">
        <v>20294</v>
      </c>
      <c r="E9372" s="1" t="s">
        <v>20295</v>
      </c>
      <c r="F9372" s="1" t="str">
        <f>IFERROR(__xludf.DUMMYFUNCTION("GOOGLETRANSLATE(C9372,""fr"",""en"")"),"#VALUE!")</f>
        <v>#VALUE!</v>
      </c>
    </row>
    <row r="9373" ht="15.75" customHeight="1">
      <c r="A9373" s="1" t="s">
        <v>6580</v>
      </c>
      <c r="B9373" s="1" t="s">
        <v>20368</v>
      </c>
      <c r="C9373" s="1" t="s">
        <v>20369</v>
      </c>
      <c r="D9373" s="1" t="s">
        <v>20294</v>
      </c>
      <c r="E9373" s="1" t="s">
        <v>20295</v>
      </c>
      <c r="F9373" s="1" t="str">
        <f>IFERROR(__xludf.DUMMYFUNCTION("GOOGLETRANSLATE(C9373,""fr"",""en"")"),"#VALUE!")</f>
        <v>#VALUE!</v>
      </c>
    </row>
    <row r="9374" ht="15.75" customHeight="1">
      <c r="A9374" s="1" t="s">
        <v>2189</v>
      </c>
      <c r="B9374" s="1" t="s">
        <v>20370</v>
      </c>
      <c r="C9374" s="1" t="s">
        <v>20371</v>
      </c>
      <c r="D9374" s="1" t="s">
        <v>20294</v>
      </c>
      <c r="E9374" s="1" t="s">
        <v>20295</v>
      </c>
      <c r="F9374" s="1" t="str">
        <f>IFERROR(__xludf.DUMMYFUNCTION("GOOGLETRANSLATE(C9374,""fr"",""en"")"),"#VALUE!")</f>
        <v>#VALUE!</v>
      </c>
    </row>
    <row r="9375" ht="15.75" customHeight="1">
      <c r="A9375" s="1" t="s">
        <v>2196</v>
      </c>
      <c r="B9375" s="1" t="s">
        <v>20372</v>
      </c>
      <c r="C9375" s="1" t="s">
        <v>20373</v>
      </c>
      <c r="D9375" s="1" t="s">
        <v>20294</v>
      </c>
      <c r="E9375" s="1" t="s">
        <v>20295</v>
      </c>
      <c r="F9375" s="1" t="str">
        <f>IFERROR(__xludf.DUMMYFUNCTION("GOOGLETRANSLATE(C9375,""fr"",""en"")"),"#VALUE!")</f>
        <v>#VALUE!</v>
      </c>
    </row>
    <row r="9376" ht="15.75" customHeight="1">
      <c r="A9376" s="1" t="s">
        <v>2221</v>
      </c>
      <c r="B9376" s="1" t="s">
        <v>20374</v>
      </c>
      <c r="C9376" s="1" t="s">
        <v>20375</v>
      </c>
      <c r="D9376" s="1" t="s">
        <v>20294</v>
      </c>
      <c r="E9376" s="1" t="s">
        <v>20295</v>
      </c>
      <c r="F9376" s="1" t="str">
        <f>IFERROR(__xludf.DUMMYFUNCTION("GOOGLETRANSLATE(C9376,""fr"",""en"")"),"#VALUE!")</f>
        <v>#VALUE!</v>
      </c>
    </row>
    <row r="9377" ht="15.75" customHeight="1">
      <c r="A9377" s="1" t="s">
        <v>2221</v>
      </c>
      <c r="B9377" s="1" t="s">
        <v>20376</v>
      </c>
      <c r="C9377" s="1" t="s">
        <v>20377</v>
      </c>
      <c r="D9377" s="1" t="s">
        <v>20294</v>
      </c>
      <c r="E9377" s="1" t="s">
        <v>20295</v>
      </c>
      <c r="F9377" s="1" t="str">
        <f>IFERROR(__xludf.DUMMYFUNCTION("GOOGLETRANSLATE(C9377,""fr"",""en"")"),"#VALUE!")</f>
        <v>#VALUE!</v>
      </c>
    </row>
    <row r="9378" ht="15.75" customHeight="1">
      <c r="A9378" s="1" t="s">
        <v>2244</v>
      </c>
      <c r="B9378" s="1" t="s">
        <v>20378</v>
      </c>
      <c r="C9378" s="1" t="s">
        <v>20379</v>
      </c>
      <c r="D9378" s="1" t="s">
        <v>20294</v>
      </c>
      <c r="E9378" s="1" t="s">
        <v>20295</v>
      </c>
      <c r="F9378" s="1" t="str">
        <f>IFERROR(__xludf.DUMMYFUNCTION("GOOGLETRANSLATE(C9378,""fr"",""en"")"),"I am satisfied with the service I am satisfied with the prices I am satisfied with the welcome and the care of my file and I no longer know what to mark")</f>
        <v>I am satisfied with the service I am satisfied with the prices I am satisfied with the welcome and the care of my file and I no longer know what to mark</v>
      </c>
    </row>
    <row r="9379" ht="15.75" customHeight="1">
      <c r="A9379" s="1" t="s">
        <v>2244</v>
      </c>
      <c r="B9379" s="1" t="s">
        <v>20380</v>
      </c>
      <c r="C9379" s="1" t="s">
        <v>20381</v>
      </c>
      <c r="D9379" s="1" t="s">
        <v>20294</v>
      </c>
      <c r="E9379" s="1" t="s">
        <v>20295</v>
      </c>
      <c r="F9379" s="1" t="str">
        <f>IFERROR(__xludf.DUMMYFUNCTION("GOOGLETRANSLATE(C9379,""fr"",""en"")"),"#VALUE!")</f>
        <v>#VALUE!</v>
      </c>
    </row>
    <row r="9380" ht="15.75" customHeight="1">
      <c r="A9380" s="1" t="s">
        <v>2347</v>
      </c>
      <c r="B9380" s="1" t="s">
        <v>20382</v>
      </c>
      <c r="C9380" s="1" t="s">
        <v>20383</v>
      </c>
      <c r="D9380" s="1" t="s">
        <v>20294</v>
      </c>
      <c r="E9380" s="1" t="s">
        <v>20295</v>
      </c>
      <c r="F9380" s="1" t="str">
        <f>IFERROR(__xludf.DUMMYFUNCTION("GOOGLETRANSLATE(C9380,""fr"",""en"")"),"#VALUE!")</f>
        <v>#VALUE!</v>
      </c>
    </row>
    <row r="9381" ht="15.75" customHeight="1">
      <c r="A9381" s="1" t="s">
        <v>2362</v>
      </c>
      <c r="B9381" s="1" t="s">
        <v>20384</v>
      </c>
      <c r="C9381" s="1" t="s">
        <v>20385</v>
      </c>
      <c r="D9381" s="1" t="s">
        <v>20294</v>
      </c>
      <c r="E9381" s="1" t="s">
        <v>20295</v>
      </c>
      <c r="F9381" s="1" t="str">
        <f>IFERROR(__xludf.DUMMYFUNCTION("GOOGLETRANSLATE(C9381,""fr"",""en"")"),"#VALUE!")</f>
        <v>#VALUE!</v>
      </c>
    </row>
    <row r="9382" ht="15.75" customHeight="1">
      <c r="A9382" s="1" t="s">
        <v>2417</v>
      </c>
      <c r="B9382" s="1" t="s">
        <v>20386</v>
      </c>
      <c r="C9382" s="1" t="s">
        <v>20387</v>
      </c>
      <c r="D9382" s="1" t="s">
        <v>20294</v>
      </c>
      <c r="E9382" s="1" t="s">
        <v>20295</v>
      </c>
      <c r="F9382" s="1" t="str">
        <f>IFERROR(__xludf.DUMMYFUNCTION("GOOGLETRANSLATE(C9382,""fr"",""en"")"),"#VALUE!")</f>
        <v>#VALUE!</v>
      </c>
    </row>
    <row r="9383" ht="15.75" customHeight="1">
      <c r="A9383" s="1" t="s">
        <v>2417</v>
      </c>
      <c r="B9383" s="1" t="s">
        <v>20388</v>
      </c>
      <c r="C9383" s="1" t="s">
        <v>20389</v>
      </c>
      <c r="D9383" s="1" t="s">
        <v>20294</v>
      </c>
      <c r="E9383" s="1" t="s">
        <v>20295</v>
      </c>
      <c r="F9383" s="1" t="str">
        <f>IFERROR(__xludf.DUMMYFUNCTION("GOOGLETRANSLATE(C9383,""fr"",""en"")"),"#VALUE!")</f>
        <v>#VALUE!</v>
      </c>
    </row>
    <row r="9384" ht="15.75" customHeight="1">
      <c r="A9384" s="1" t="s">
        <v>2430</v>
      </c>
      <c r="B9384" s="1" t="s">
        <v>20390</v>
      </c>
      <c r="C9384" s="1" t="s">
        <v>20391</v>
      </c>
      <c r="D9384" s="1" t="s">
        <v>20294</v>
      </c>
      <c r="E9384" s="1" t="s">
        <v>20295</v>
      </c>
      <c r="F9384" s="1" t="str">
        <f>IFERROR(__xludf.DUMMYFUNCTION("GOOGLETRANSLATE(C9384,""fr"",""en"")"),"#VALUE!")</f>
        <v>#VALUE!</v>
      </c>
    </row>
    <row r="9385" ht="15.75" customHeight="1">
      <c r="A9385" s="1" t="s">
        <v>2459</v>
      </c>
      <c r="B9385" s="1" t="s">
        <v>20392</v>
      </c>
      <c r="C9385" s="1" t="s">
        <v>20393</v>
      </c>
      <c r="D9385" s="1" t="s">
        <v>20294</v>
      </c>
      <c r="E9385" s="1" t="s">
        <v>20295</v>
      </c>
      <c r="F9385" s="1" t="str">
        <f>IFERROR(__xludf.DUMMYFUNCTION("GOOGLETRANSLATE(C9385,""fr"",""en"")"),"#VALUE!")</f>
        <v>#VALUE!</v>
      </c>
    </row>
    <row r="9386" ht="15.75" customHeight="1">
      <c r="A9386" s="1" t="s">
        <v>2474</v>
      </c>
      <c r="B9386" s="1" t="s">
        <v>20394</v>
      </c>
      <c r="C9386" s="1" t="s">
        <v>20395</v>
      </c>
      <c r="D9386" s="1" t="s">
        <v>20294</v>
      </c>
      <c r="E9386" s="1" t="s">
        <v>20295</v>
      </c>
      <c r="F9386" s="1" t="str">
        <f>IFERROR(__xludf.DUMMYFUNCTION("GOOGLETRANSLATE(C9386,""fr"",""en"")"),"#VALUE!")</f>
        <v>#VALUE!</v>
      </c>
    </row>
    <row r="9387" ht="15.75" customHeight="1">
      <c r="A9387" s="1" t="s">
        <v>2559</v>
      </c>
      <c r="B9387" s="1" t="s">
        <v>20396</v>
      </c>
      <c r="C9387" s="1" t="s">
        <v>20397</v>
      </c>
      <c r="D9387" s="1" t="s">
        <v>20294</v>
      </c>
      <c r="E9387" s="1" t="s">
        <v>20295</v>
      </c>
      <c r="F9387" s="1" t="str">
        <f>IFERROR(__xludf.DUMMYFUNCTION("GOOGLETRANSLATE(C9387,""fr"",""en"")"),"#VALUE!")</f>
        <v>#VALUE!</v>
      </c>
    </row>
    <row r="9388" ht="15.75" customHeight="1">
      <c r="A9388" s="1" t="s">
        <v>2559</v>
      </c>
      <c r="B9388" s="1" t="s">
        <v>20398</v>
      </c>
      <c r="C9388" s="1" t="s">
        <v>20399</v>
      </c>
      <c r="D9388" s="1" t="s">
        <v>20294</v>
      </c>
      <c r="E9388" s="1" t="s">
        <v>20295</v>
      </c>
      <c r="F9388" s="1" t="str">
        <f>IFERROR(__xludf.DUMMYFUNCTION("GOOGLETRANSLATE(C9388,""fr"",""en"")"),"I am very satisfied with the service. Mr. Séraphin is very competent and attentive. I was very well accompanied and the prices are very interesting. I recommend Zen'up.")</f>
        <v>I am very satisfied with the service. Mr. Séraphin is very competent and attentive. I was very well accompanied and the prices are very interesting. I recommend Zen'up.</v>
      </c>
    </row>
    <row r="9389" ht="15.75" customHeight="1">
      <c r="A9389" s="1" t="s">
        <v>2582</v>
      </c>
      <c r="B9389" s="1" t="s">
        <v>20400</v>
      </c>
      <c r="C9389" s="1" t="s">
        <v>20401</v>
      </c>
      <c r="D9389" s="1" t="s">
        <v>20294</v>
      </c>
      <c r="E9389" s="1" t="s">
        <v>20295</v>
      </c>
      <c r="F9389" s="1" t="str">
        <f>IFERROR(__xludf.DUMMYFUNCTION("GOOGLETRANSLATE(C9389,""fr"",""en"")"),"#VALUE!")</f>
        <v>#VALUE!</v>
      </c>
    </row>
    <row r="9390" ht="15.75" customHeight="1">
      <c r="A9390" s="1" t="s">
        <v>2666</v>
      </c>
      <c r="B9390" s="1" t="s">
        <v>20402</v>
      </c>
      <c r="C9390" s="1" t="s">
        <v>20403</v>
      </c>
      <c r="D9390" s="1" t="s">
        <v>20294</v>
      </c>
      <c r="E9390" s="1" t="s">
        <v>20295</v>
      </c>
      <c r="F9390" s="1" t="str">
        <f>IFERROR(__xludf.DUMMYFUNCTION("GOOGLETRANSLATE(C9390,""fr"",""en"")"),"We are very satisfied with the services of the Zen’Up company for the exceptional responsiveness of the advisor who takes care of us and the ultra competitive prices. We will use them whenever it is necessary.")</f>
        <v>We are very satisfied with the services of the Zen’Up company for the exceptional responsiveness of the advisor who takes care of us and the ultra competitive prices. We will use them whenever it is necessary.</v>
      </c>
    </row>
    <row r="9391" ht="15.75" customHeight="1">
      <c r="A9391" s="1" t="s">
        <v>2692</v>
      </c>
      <c r="B9391" s="1" t="s">
        <v>20404</v>
      </c>
      <c r="C9391" s="1" t="s">
        <v>20405</v>
      </c>
      <c r="D9391" s="1" t="s">
        <v>20294</v>
      </c>
      <c r="E9391" s="1" t="s">
        <v>20295</v>
      </c>
      <c r="F9391" s="1" t="str">
        <f>IFERROR(__xludf.DUMMYFUNCTION("GOOGLETRANSLATE(C9391,""fr"",""en"")"),"#VALUE!")</f>
        <v>#VALUE!</v>
      </c>
    </row>
    <row r="9392" ht="15.75" customHeight="1">
      <c r="A9392" s="1" t="s">
        <v>2734</v>
      </c>
      <c r="B9392" s="1" t="s">
        <v>20406</v>
      </c>
      <c r="C9392" s="1" t="s">
        <v>20407</v>
      </c>
      <c r="D9392" s="1" t="s">
        <v>20294</v>
      </c>
      <c r="E9392" s="1" t="s">
        <v>20295</v>
      </c>
      <c r="F9392" s="1" t="str">
        <f>IFERROR(__xludf.DUMMYFUNCTION("GOOGLETRANSLATE(C9392,""fr"",""en"")"),"
Simple and practical
Fast, we will see in time, friendly and available staff
Cheaper than many others, I hope not to get sick ...
")</f>
        <v>
Simple and practical
Fast, we will see in time, friendly and available staff
Cheaper than many others, I hope not to get sick ...
</v>
      </c>
    </row>
    <row r="9393" ht="15.75" customHeight="1">
      <c r="A9393" s="1" t="s">
        <v>2797</v>
      </c>
      <c r="B9393" s="1" t="s">
        <v>20408</v>
      </c>
      <c r="C9393" s="1" t="s">
        <v>20409</v>
      </c>
      <c r="D9393" s="1" t="s">
        <v>20294</v>
      </c>
      <c r="E9393" s="1" t="s">
        <v>20295</v>
      </c>
      <c r="F9393" s="1" t="str">
        <f>IFERROR(__xludf.DUMMYFUNCTION("GOOGLETRANSLATE(C9393,""fr"",""en"")"),"#VALUE!")</f>
        <v>#VALUE!</v>
      </c>
    </row>
    <row r="9394" ht="15.75" customHeight="1">
      <c r="A9394" s="1" t="s">
        <v>2856</v>
      </c>
      <c r="B9394" s="1" t="s">
        <v>20410</v>
      </c>
      <c r="C9394" s="1" t="s">
        <v>20411</v>
      </c>
      <c r="D9394" s="1" t="s">
        <v>20294</v>
      </c>
      <c r="E9394" s="1" t="s">
        <v>20295</v>
      </c>
      <c r="F9394" s="1" t="str">
        <f>IFERROR(__xludf.DUMMYFUNCTION("GOOGLETRANSLATE(C9394,""fr"",""en"")"),"#VALUE!")</f>
        <v>#VALUE!</v>
      </c>
    </row>
    <row r="9395" ht="15.75" customHeight="1">
      <c r="A9395" s="1" t="s">
        <v>2856</v>
      </c>
      <c r="B9395" s="1" t="s">
        <v>20412</v>
      </c>
      <c r="C9395" s="1" t="s">
        <v>20413</v>
      </c>
      <c r="D9395" s="1" t="s">
        <v>20294</v>
      </c>
      <c r="E9395" s="1" t="s">
        <v>20295</v>
      </c>
      <c r="F9395" s="1" t="str">
        <f>IFERROR(__xludf.DUMMYFUNCTION("GOOGLETRANSLATE(C9395,""fr"",""en"")"),"#VALUE!")</f>
        <v>#VALUE!</v>
      </c>
    </row>
    <row r="9396" ht="15.75" customHeight="1">
      <c r="A9396" s="1" t="s">
        <v>2867</v>
      </c>
      <c r="B9396" s="1" t="s">
        <v>20414</v>
      </c>
      <c r="C9396" s="1" t="s">
        <v>20415</v>
      </c>
      <c r="D9396" s="1" t="s">
        <v>20294</v>
      </c>
      <c r="E9396" s="1" t="s">
        <v>20295</v>
      </c>
      <c r="F9396" s="1" t="str">
        <f>IFERROR(__xludf.DUMMYFUNCTION("GOOGLETRANSLATE(C9396,""fr"",""en"")"),"#VALUE!")</f>
        <v>#VALUE!</v>
      </c>
    </row>
    <row r="9397" ht="15.75" customHeight="1">
      <c r="A9397" s="1" t="s">
        <v>2884</v>
      </c>
      <c r="B9397" s="1" t="s">
        <v>20416</v>
      </c>
      <c r="C9397" s="1" t="s">
        <v>20417</v>
      </c>
      <c r="D9397" s="1" t="s">
        <v>20294</v>
      </c>
      <c r="E9397" s="1" t="s">
        <v>20295</v>
      </c>
      <c r="F9397" s="1" t="str">
        <f>IFERROR(__xludf.DUMMYFUNCTION("GOOGLETRANSLATE(C9397,""fr"",""en"")"),"#VALUE!")</f>
        <v>#VALUE!</v>
      </c>
    </row>
    <row r="9398" ht="15.75" customHeight="1">
      <c r="A9398" s="1" t="s">
        <v>2950</v>
      </c>
      <c r="B9398" s="1" t="s">
        <v>20418</v>
      </c>
      <c r="C9398" s="1" t="s">
        <v>20419</v>
      </c>
      <c r="D9398" s="1" t="s">
        <v>20294</v>
      </c>
      <c r="E9398" s="1" t="s">
        <v>20295</v>
      </c>
      <c r="F9398" s="1" t="str">
        <f>IFERROR(__xludf.DUMMYFUNCTION("GOOGLETRANSLATE(C9398,""fr"",""en"")"),"#VALUE!")</f>
        <v>#VALUE!</v>
      </c>
    </row>
    <row r="9399" ht="15.75" customHeight="1">
      <c r="A9399" s="1" t="s">
        <v>2950</v>
      </c>
      <c r="B9399" s="1" t="s">
        <v>20420</v>
      </c>
      <c r="C9399" s="1" t="s">
        <v>20421</v>
      </c>
      <c r="D9399" s="1" t="s">
        <v>20294</v>
      </c>
      <c r="E9399" s="1" t="s">
        <v>20295</v>
      </c>
      <c r="F9399" s="1" t="str">
        <f>IFERROR(__xludf.DUMMYFUNCTION("GOOGLETRANSLATE(C9399,""fr"",""en"")"),"#VALUE!")</f>
        <v>#VALUE!</v>
      </c>
    </row>
    <row r="9400" ht="15.75" customHeight="1">
      <c r="A9400" s="1" t="s">
        <v>2961</v>
      </c>
      <c r="B9400" s="1" t="s">
        <v>20422</v>
      </c>
      <c r="C9400" s="1" t="s">
        <v>20423</v>
      </c>
      <c r="D9400" s="1" t="s">
        <v>20294</v>
      </c>
      <c r="E9400" s="1" t="s">
        <v>20295</v>
      </c>
      <c r="F9400" s="1" t="str">
        <f>IFERROR(__xludf.DUMMYFUNCTION("GOOGLETRANSLATE(C9400,""fr"",""en"")"),"#VALUE!")</f>
        <v>#VALUE!</v>
      </c>
    </row>
    <row r="9401" ht="15.75" customHeight="1">
      <c r="A9401" s="1" t="s">
        <v>2980</v>
      </c>
      <c r="B9401" s="1" t="s">
        <v>20424</v>
      </c>
      <c r="C9401" s="1" t="s">
        <v>20425</v>
      </c>
      <c r="D9401" s="1" t="s">
        <v>20294</v>
      </c>
      <c r="E9401" s="1" t="s">
        <v>20295</v>
      </c>
      <c r="F9401" s="1" t="str">
        <f>IFERROR(__xludf.DUMMYFUNCTION("GOOGLETRANSLATE(C9401,""fr"",""en"")"),"I am currently a customer of the savings bank who works with CNP Insurance. I have subscribed.
I would only be satisfied if my file is accepted.")</f>
        <v>I am currently a customer of the savings bank who works with CNP Insurance. I have subscribed.
I would only be satisfied if my file is accepted.</v>
      </c>
    </row>
    <row r="9402" ht="15.75" customHeight="1">
      <c r="A9402" s="1" t="s">
        <v>2991</v>
      </c>
      <c r="B9402" s="1" t="s">
        <v>20426</v>
      </c>
      <c r="C9402" s="1" t="s">
        <v>20427</v>
      </c>
      <c r="D9402" s="1" t="s">
        <v>20294</v>
      </c>
      <c r="E9402" s="1" t="s">
        <v>20295</v>
      </c>
      <c r="F9402" s="1" t="str">
        <f>IFERROR(__xludf.DUMMYFUNCTION("GOOGLETRANSLATE(C9402,""fr"",""en"")"),"I am delighted with the services and responsiveness of my advisor
                                                     ")</f>
        <v>I am delighted with the services and responsiveness of my advisor
                                                     </v>
      </c>
    </row>
    <row r="9403" ht="15.75" customHeight="1">
      <c r="A9403" s="1" t="s">
        <v>7806</v>
      </c>
      <c r="B9403" s="1" t="s">
        <v>20428</v>
      </c>
      <c r="C9403" s="1" t="s">
        <v>20429</v>
      </c>
      <c r="D9403" s="1" t="s">
        <v>20294</v>
      </c>
      <c r="E9403" s="1" t="s">
        <v>20295</v>
      </c>
      <c r="F9403" s="1" t="str">
        <f>IFERROR(__xludf.DUMMYFUNCTION("GOOGLETRANSLATE(C9403,""fr"",""en"")"),"#VALUE!")</f>
        <v>#VALUE!</v>
      </c>
    </row>
    <row r="9404" ht="15.75" customHeight="1">
      <c r="A9404" s="1" t="s">
        <v>7806</v>
      </c>
      <c r="B9404" s="1" t="s">
        <v>20430</v>
      </c>
      <c r="C9404" s="1" t="s">
        <v>20431</v>
      </c>
      <c r="D9404" s="1" t="s">
        <v>20294</v>
      </c>
      <c r="E9404" s="1" t="s">
        <v>20295</v>
      </c>
      <c r="F9404" s="1" t="str">
        <f>IFERROR(__xludf.DUMMYFUNCTION("GOOGLETRANSLATE(C9404,""fr"",""en"")"),"#VALUE!")</f>
        <v>#VALUE!</v>
      </c>
    </row>
    <row r="9405" ht="15.75" customHeight="1">
      <c r="A9405" s="1" t="s">
        <v>7853</v>
      </c>
      <c r="B9405" s="1" t="s">
        <v>20432</v>
      </c>
      <c r="C9405" s="1" t="s">
        <v>20433</v>
      </c>
      <c r="D9405" s="1" t="s">
        <v>20294</v>
      </c>
      <c r="E9405" s="1" t="s">
        <v>20295</v>
      </c>
      <c r="F9405" s="1" t="str">
        <f>IFERROR(__xludf.DUMMYFUNCTION("GOOGLETRANSLATE(C9405,""fr"",""en"")"),"#VALUE!")</f>
        <v>#VALUE!</v>
      </c>
    </row>
    <row r="9406" ht="15.75" customHeight="1">
      <c r="A9406" s="1" t="s">
        <v>3046</v>
      </c>
      <c r="B9406" s="1" t="s">
        <v>20434</v>
      </c>
      <c r="C9406" s="1" t="s">
        <v>20435</v>
      </c>
      <c r="D9406" s="1" t="s">
        <v>20294</v>
      </c>
      <c r="E9406" s="1" t="s">
        <v>20295</v>
      </c>
      <c r="F9406" s="1" t="str">
        <f>IFERROR(__xludf.DUMMYFUNCTION("GOOGLETRANSLATE(C9406,""fr"",""en"")"),"#VALUE!")</f>
        <v>#VALUE!</v>
      </c>
    </row>
    <row r="9407" ht="15.75" customHeight="1">
      <c r="A9407" s="1" t="s">
        <v>7980</v>
      </c>
      <c r="B9407" s="1" t="s">
        <v>20436</v>
      </c>
      <c r="C9407" s="1" t="s">
        <v>20437</v>
      </c>
      <c r="D9407" s="1" t="s">
        <v>20294</v>
      </c>
      <c r="E9407" s="1" t="s">
        <v>20295</v>
      </c>
      <c r="F9407" s="1" t="str">
        <f>IFERROR(__xludf.DUMMYFUNCTION("GOOGLETRANSLATE(C9407,""fr"",""en"")"),"I'M SATISFIED WITH THE SERVICE. Good welcome the advisor and the listening of customers and it is well advised and he is reactive that we ask him for information")</f>
        <v>I'M SATISFIED WITH THE SERVICE. Good welcome the advisor and the listening of customers and it is well advised and he is reactive that we ask him for information</v>
      </c>
    </row>
    <row r="9408" ht="15.75" customHeight="1">
      <c r="A9408" s="1" t="s">
        <v>8043</v>
      </c>
      <c r="B9408" s="1" t="s">
        <v>20438</v>
      </c>
      <c r="C9408" s="1" t="s">
        <v>20439</v>
      </c>
      <c r="D9408" s="1" t="s">
        <v>20294</v>
      </c>
      <c r="E9408" s="1" t="s">
        <v>20295</v>
      </c>
      <c r="F9408" s="1" t="str">
        <f>IFERROR(__xludf.DUMMYFUNCTION("GOOGLETRANSLATE(C9408,""fr"",""en"")"),"#VALUE!")</f>
        <v>#VALUE!</v>
      </c>
    </row>
    <row r="9409" ht="15.75" customHeight="1">
      <c r="A9409" s="1" t="s">
        <v>8043</v>
      </c>
      <c r="B9409" s="1" t="s">
        <v>20440</v>
      </c>
      <c r="C9409" s="1" t="s">
        <v>20441</v>
      </c>
      <c r="D9409" s="1" t="s">
        <v>20294</v>
      </c>
      <c r="E9409" s="1" t="s">
        <v>20295</v>
      </c>
      <c r="F9409" s="1" t="str">
        <f>IFERROR(__xludf.DUMMYFUNCTION("GOOGLETRANSLATE(C9409,""fr"",""en"")"),"#VALUE!")</f>
        <v>#VALUE!</v>
      </c>
    </row>
    <row r="9410" ht="15.75" customHeight="1">
      <c r="A9410" s="1" t="s">
        <v>8147</v>
      </c>
      <c r="B9410" s="1" t="s">
        <v>20442</v>
      </c>
      <c r="C9410" s="1" t="s">
        <v>20443</v>
      </c>
      <c r="D9410" s="1" t="s">
        <v>20294</v>
      </c>
      <c r="E9410" s="1" t="s">
        <v>20295</v>
      </c>
      <c r="F9410" s="1" t="str">
        <f>IFERROR(__xludf.DUMMYFUNCTION("GOOGLETRANSLATE(C9410,""fr"",""en"")"),"#VALUE!")</f>
        <v>#VALUE!</v>
      </c>
    </row>
    <row r="9411" ht="15.75" customHeight="1">
      <c r="A9411" s="1" t="s">
        <v>3065</v>
      </c>
      <c r="B9411" s="1" t="s">
        <v>20444</v>
      </c>
      <c r="C9411" s="1" t="s">
        <v>20445</v>
      </c>
      <c r="D9411" s="1" t="s">
        <v>20294</v>
      </c>
      <c r="E9411" s="1" t="s">
        <v>20295</v>
      </c>
      <c r="F9411" s="1" t="str">
        <f>IFERROR(__xludf.DUMMYFUNCTION("GOOGLETRANSLATE(C9411,""fr"",""en"")"),"#VALUE!")</f>
        <v>#VALUE!</v>
      </c>
    </row>
    <row r="9412" ht="15.75" customHeight="1">
      <c r="A9412" s="1" t="s">
        <v>15284</v>
      </c>
      <c r="B9412" s="1" t="s">
        <v>20446</v>
      </c>
      <c r="C9412" s="1" t="s">
        <v>20447</v>
      </c>
      <c r="D9412" s="1" t="s">
        <v>20294</v>
      </c>
      <c r="E9412" s="1" t="s">
        <v>20295</v>
      </c>
      <c r="F9412" s="1" t="str">
        <f>IFERROR(__xludf.DUMMYFUNCTION("GOOGLETRANSLATE(C9412,""fr"",""en"")"),"#VALUE!")</f>
        <v>#VALUE!</v>
      </c>
    </row>
    <row r="9413" ht="15.75" customHeight="1">
      <c r="A9413" s="1" t="s">
        <v>15284</v>
      </c>
      <c r="B9413" s="1" t="s">
        <v>20448</v>
      </c>
      <c r="C9413" s="1" t="s">
        <v>20449</v>
      </c>
      <c r="D9413" s="1" t="s">
        <v>20294</v>
      </c>
      <c r="E9413" s="1" t="s">
        <v>20295</v>
      </c>
      <c r="F9413" s="1" t="str">
        <f>IFERROR(__xludf.DUMMYFUNCTION("GOOGLETRANSLATE(C9413,""fr"",""en"")"),"#VALUE!")</f>
        <v>#VALUE!</v>
      </c>
    </row>
    <row r="9414" ht="15.75" customHeight="1">
      <c r="A9414" s="1" t="s">
        <v>3081</v>
      </c>
      <c r="B9414" s="1" t="s">
        <v>20450</v>
      </c>
      <c r="C9414" s="1" t="s">
        <v>20451</v>
      </c>
      <c r="D9414" s="1" t="s">
        <v>20294</v>
      </c>
      <c r="E9414" s="1" t="s">
        <v>20295</v>
      </c>
      <c r="F9414" s="1" t="str">
        <f>IFERROR(__xludf.DUMMYFUNCTION("GOOGLETRANSLATE(C9414,""fr"",""en"")"),"#VALUE!")</f>
        <v>#VALUE!</v>
      </c>
    </row>
    <row r="9415" ht="15.75" customHeight="1">
      <c r="A9415" s="1" t="s">
        <v>10533</v>
      </c>
      <c r="B9415" s="1" t="s">
        <v>20452</v>
      </c>
      <c r="C9415" s="1" t="s">
        <v>20453</v>
      </c>
      <c r="D9415" s="1" t="s">
        <v>20294</v>
      </c>
      <c r="E9415" s="1" t="s">
        <v>20295</v>
      </c>
      <c r="F9415" s="1" t="str">
        <f>IFERROR(__xludf.DUMMYFUNCTION("GOOGLETRANSLATE(C9415,""fr"",""en"")"),"#VALUE!")</f>
        <v>#VALUE!</v>
      </c>
    </row>
    <row r="9416" ht="15.75" customHeight="1">
      <c r="A9416" s="1" t="s">
        <v>3087</v>
      </c>
      <c r="B9416" s="1" t="s">
        <v>20454</v>
      </c>
      <c r="C9416" s="1" t="s">
        <v>20455</v>
      </c>
      <c r="D9416" s="1" t="s">
        <v>20294</v>
      </c>
      <c r="E9416" s="1" t="s">
        <v>20295</v>
      </c>
      <c r="F9416" s="1" t="str">
        <f>IFERROR(__xludf.DUMMYFUNCTION("GOOGLETRANSLATE(C9416,""fr"",""en"")"),"#VALUE!")</f>
        <v>#VALUE!</v>
      </c>
    </row>
    <row r="9417" ht="15.75" customHeight="1">
      <c r="A9417" s="1" t="s">
        <v>3087</v>
      </c>
      <c r="B9417" s="1" t="s">
        <v>20456</v>
      </c>
      <c r="C9417" s="1" t="s">
        <v>20457</v>
      </c>
      <c r="D9417" s="1" t="s">
        <v>20294</v>
      </c>
      <c r="E9417" s="1" t="s">
        <v>20295</v>
      </c>
      <c r="F9417" s="1" t="str">
        <f>IFERROR(__xludf.DUMMYFUNCTION("GOOGLETRANSLATE(C9417,""fr"",""en"")"),"#VALUE!")</f>
        <v>#VALUE!</v>
      </c>
    </row>
    <row r="9418" ht="15.75" customHeight="1">
      <c r="A9418" s="1" t="s">
        <v>3101</v>
      </c>
      <c r="B9418" s="1" t="s">
        <v>20458</v>
      </c>
      <c r="C9418" s="1" t="s">
        <v>20459</v>
      </c>
      <c r="D9418" s="1" t="s">
        <v>20294</v>
      </c>
      <c r="E9418" s="1" t="s">
        <v>20295</v>
      </c>
      <c r="F9418" s="1" t="str">
        <f>IFERROR(__xludf.DUMMYFUNCTION("GOOGLETRANSLATE(C9418,""fr"",""en"")"),"#VALUE!")</f>
        <v>#VALUE!</v>
      </c>
    </row>
    <row r="9419" ht="15.75" customHeight="1">
      <c r="A9419" s="1" t="s">
        <v>3122</v>
      </c>
      <c r="B9419" s="1" t="s">
        <v>20460</v>
      </c>
      <c r="C9419" s="1" t="s">
        <v>20461</v>
      </c>
      <c r="D9419" s="1" t="s">
        <v>20294</v>
      </c>
      <c r="E9419" s="1" t="s">
        <v>20295</v>
      </c>
      <c r="F9419" s="1" t="str">
        <f>IFERROR(__xludf.DUMMYFUNCTION("GOOGLETRANSLATE(C9419,""fr"",""en"")"),"#VALUE!")</f>
        <v>#VALUE!</v>
      </c>
    </row>
    <row r="9420" ht="15.75" customHeight="1">
      <c r="A9420" s="1" t="s">
        <v>3133</v>
      </c>
      <c r="B9420" s="1" t="s">
        <v>20462</v>
      </c>
      <c r="C9420" s="1" t="s">
        <v>20463</v>
      </c>
      <c r="D9420" s="1" t="s">
        <v>20294</v>
      </c>
      <c r="E9420" s="1" t="s">
        <v>20295</v>
      </c>
      <c r="F9420" s="1" t="str">
        <f>IFERROR(__xludf.DUMMYFUNCTION("GOOGLETRANSLATE(C9420,""fr"",""en"")"),"#VALUE!")</f>
        <v>#VALUE!</v>
      </c>
    </row>
    <row r="9421" ht="15.75" customHeight="1">
      <c r="A9421" s="1" t="s">
        <v>3133</v>
      </c>
      <c r="B9421" s="1" t="s">
        <v>20464</v>
      </c>
      <c r="C9421" s="1" t="s">
        <v>20465</v>
      </c>
      <c r="D9421" s="1" t="s">
        <v>20294</v>
      </c>
      <c r="E9421" s="1" t="s">
        <v>20295</v>
      </c>
      <c r="F9421" s="1" t="str">
        <f>IFERROR(__xludf.DUMMYFUNCTION("GOOGLETRANSLATE(C9421,""fr"",""en"")"),"#VALUE!")</f>
        <v>#VALUE!</v>
      </c>
    </row>
    <row r="9422" ht="15.75" customHeight="1">
      <c r="A9422" s="1" t="s">
        <v>10559</v>
      </c>
      <c r="B9422" s="1" t="s">
        <v>20466</v>
      </c>
      <c r="C9422" s="1" t="s">
        <v>20467</v>
      </c>
      <c r="D9422" s="1" t="s">
        <v>20294</v>
      </c>
      <c r="E9422" s="1" t="s">
        <v>20295</v>
      </c>
      <c r="F9422" s="1" t="str">
        <f>IFERROR(__xludf.DUMMYFUNCTION("GOOGLETRANSLATE(C9422,""fr"",""en"")"),"#VALUE!")</f>
        <v>#VALUE!</v>
      </c>
    </row>
    <row r="9423" ht="15.75" customHeight="1">
      <c r="A9423" s="1" t="s">
        <v>10103</v>
      </c>
      <c r="B9423" s="1" t="s">
        <v>20468</v>
      </c>
      <c r="C9423" s="1" t="s">
        <v>20469</v>
      </c>
      <c r="D9423" s="1" t="s">
        <v>20294</v>
      </c>
      <c r="E9423" s="1" t="s">
        <v>20295</v>
      </c>
      <c r="F9423" s="1" t="str">
        <f>IFERROR(__xludf.DUMMYFUNCTION("GOOGLETRANSLATE(C9423,""fr"",""en"")"),"#VALUE!")</f>
        <v>#VALUE!</v>
      </c>
    </row>
    <row r="9424" ht="15.75" customHeight="1">
      <c r="A9424" s="1" t="s">
        <v>3153</v>
      </c>
      <c r="B9424" s="1" t="s">
        <v>20470</v>
      </c>
      <c r="C9424" s="1" t="s">
        <v>20471</v>
      </c>
      <c r="D9424" s="1" t="s">
        <v>20294</v>
      </c>
      <c r="E9424" s="1" t="s">
        <v>20295</v>
      </c>
      <c r="F9424" s="1" t="str">
        <f>IFERROR(__xludf.DUMMYFUNCTION("GOOGLETRANSLATE(C9424,""fr"",""en"")"),"#VALUE!")</f>
        <v>#VALUE!</v>
      </c>
    </row>
    <row r="9425" ht="15.75" customHeight="1">
      <c r="A9425" s="1" t="s">
        <v>10571</v>
      </c>
      <c r="B9425" s="1" t="s">
        <v>20472</v>
      </c>
      <c r="C9425" s="1" t="s">
        <v>20473</v>
      </c>
      <c r="D9425" s="1" t="s">
        <v>20294</v>
      </c>
      <c r="E9425" s="1" t="s">
        <v>20295</v>
      </c>
      <c r="F9425" s="1" t="str">
        <f>IFERROR(__xludf.DUMMYFUNCTION("GOOGLETRANSLATE(C9425,""fr"",""en"")"),"#VALUE!")</f>
        <v>#VALUE!</v>
      </c>
    </row>
    <row r="9426" ht="15.75" customHeight="1">
      <c r="A9426" s="1" t="s">
        <v>3164</v>
      </c>
      <c r="B9426" s="1" t="s">
        <v>20474</v>
      </c>
      <c r="C9426" s="1" t="s">
        <v>20475</v>
      </c>
      <c r="D9426" s="1" t="s">
        <v>20294</v>
      </c>
      <c r="E9426" s="1" t="s">
        <v>20295</v>
      </c>
      <c r="F9426" s="1" t="str">
        <f>IFERROR(__xludf.DUMMYFUNCTION("GOOGLETRANSLATE(C9426,""fr"",""en"")"),"#VALUE!")</f>
        <v>#VALUE!</v>
      </c>
    </row>
    <row r="9427" ht="15.75" customHeight="1">
      <c r="A9427" s="1" t="s">
        <v>8834</v>
      </c>
      <c r="B9427" s="1" t="s">
        <v>20476</v>
      </c>
      <c r="C9427" s="1" t="s">
        <v>20477</v>
      </c>
      <c r="D9427" s="1" t="s">
        <v>20294</v>
      </c>
      <c r="E9427" s="1" t="s">
        <v>20295</v>
      </c>
      <c r="F9427" s="1" t="str">
        <f>IFERROR(__xludf.DUMMYFUNCTION("GOOGLETRANSLATE(C9427,""fr"",""en"")"),"#VALUE!")</f>
        <v>#VALUE!</v>
      </c>
    </row>
    <row r="9428" ht="15.75" customHeight="1">
      <c r="A9428" s="1" t="s">
        <v>2267</v>
      </c>
      <c r="B9428" s="1" t="s">
        <v>20478</v>
      </c>
      <c r="C9428" s="1" t="s">
        <v>20479</v>
      </c>
      <c r="D9428" s="1" t="s">
        <v>20480</v>
      </c>
      <c r="E9428" s="1" t="s">
        <v>20295</v>
      </c>
      <c r="F9428" s="1" t="str">
        <f>IFERROR(__xludf.DUMMYFUNCTION("GOOGLETRANSLATE(C9428,""fr"",""en"")"),"#VALUE!")</f>
        <v>#VALUE!</v>
      </c>
    </row>
    <row r="9429" ht="15.75" customHeight="1">
      <c r="A9429" s="1" t="s">
        <v>8789</v>
      </c>
      <c r="B9429" s="1" t="s">
        <v>20481</v>
      </c>
      <c r="C9429" s="1" t="s">
        <v>20482</v>
      </c>
      <c r="D9429" s="1" t="s">
        <v>20480</v>
      </c>
      <c r="E9429" s="1" t="s">
        <v>20295</v>
      </c>
      <c r="F9429" s="1" t="str">
        <f>IFERROR(__xludf.DUMMYFUNCTION("GOOGLETRANSLATE(C9429,""fr"",""en"")"),"#VALUE!")</f>
        <v>#VALUE!</v>
      </c>
    </row>
    <row r="9430" ht="15.75" customHeight="1">
      <c r="A9430" s="1" t="s">
        <v>11930</v>
      </c>
      <c r="B9430" s="1" t="s">
        <v>20483</v>
      </c>
      <c r="C9430" s="1" t="s">
        <v>8975</v>
      </c>
      <c r="D9430" s="1" t="s">
        <v>20480</v>
      </c>
      <c r="E9430" s="1" t="s">
        <v>20295</v>
      </c>
      <c r="F9430" s="1" t="str">
        <f>IFERROR(__xludf.DUMMYFUNCTION("GOOGLETRANSLATE(C9430,""fr"",""en"")"),"#VALUE!")</f>
        <v>#VALUE!</v>
      </c>
    </row>
    <row r="9431" ht="15.75" customHeight="1">
      <c r="A9431" s="1" t="s">
        <v>12827</v>
      </c>
      <c r="B9431" s="1" t="s">
        <v>20484</v>
      </c>
      <c r="C9431" s="1" t="s">
        <v>20485</v>
      </c>
      <c r="D9431" s="1" t="s">
        <v>20480</v>
      </c>
      <c r="E9431" s="1" t="s">
        <v>20295</v>
      </c>
      <c r="F9431" s="1" t="str">
        <f>IFERROR(__xludf.DUMMYFUNCTION("GOOGLETRANSLATE(C9431,""fr"",""en"")"),"#VALUE!")</f>
        <v>#VALUE!</v>
      </c>
    </row>
    <row r="9432" ht="15.75" customHeight="1">
      <c r="A9432" s="1" t="s">
        <v>10618</v>
      </c>
      <c r="B9432" s="1" t="s">
        <v>20486</v>
      </c>
      <c r="C9432" s="1" t="s">
        <v>20487</v>
      </c>
      <c r="D9432" s="1" t="s">
        <v>20488</v>
      </c>
      <c r="E9432" s="1" t="s">
        <v>20295</v>
      </c>
      <c r="F9432" s="1" t="str">
        <f>IFERROR(__xludf.DUMMYFUNCTION("GOOGLETRANSLATE(C9432,""fr"",""en"")"),"#VALUE!")</f>
        <v>#VALUE!</v>
      </c>
    </row>
    <row r="9433" ht="15.75" customHeight="1">
      <c r="A9433" s="1" t="s">
        <v>16929</v>
      </c>
      <c r="B9433" s="1" t="s">
        <v>20489</v>
      </c>
      <c r="C9433" s="1" t="s">
        <v>20490</v>
      </c>
      <c r="D9433" s="1" t="s">
        <v>20488</v>
      </c>
      <c r="E9433" s="1" t="s">
        <v>20295</v>
      </c>
      <c r="F9433" s="1" t="str">
        <f>IFERROR(__xludf.DUMMYFUNCTION("GOOGLETRANSLATE(C9433,""fr"",""en"")"),"#VALUE!")</f>
        <v>#VALUE!</v>
      </c>
    </row>
    <row r="9434" ht="15.75" customHeight="1">
      <c r="A9434" s="1" t="s">
        <v>15109</v>
      </c>
      <c r="B9434" s="1" t="s">
        <v>20491</v>
      </c>
      <c r="C9434" s="1" t="s">
        <v>20492</v>
      </c>
      <c r="D9434" s="1" t="s">
        <v>20488</v>
      </c>
      <c r="E9434" s="1" t="s">
        <v>20295</v>
      </c>
      <c r="F9434" s="1" t="str">
        <f>IFERROR(__xludf.DUMMYFUNCTION("GOOGLETRANSLATE(C9434,""fr"",""en"")"),"#VALUE!")</f>
        <v>#VALUE!</v>
      </c>
    </row>
    <row r="9435" ht="15.75" customHeight="1">
      <c r="A9435" s="1" t="s">
        <v>3454</v>
      </c>
      <c r="B9435" s="1" t="s">
        <v>20493</v>
      </c>
      <c r="C9435" s="1" t="s">
        <v>20494</v>
      </c>
      <c r="D9435" s="1" t="s">
        <v>20488</v>
      </c>
      <c r="E9435" s="1" t="s">
        <v>20295</v>
      </c>
      <c r="F9435" s="1" t="str">
        <f>IFERROR(__xludf.DUMMYFUNCTION("GOOGLETRANSLATE(C9435,""fr"",""en"")"),"#VALUE!")</f>
        <v>#VALUE!</v>
      </c>
    </row>
    <row r="9436" ht="15.75" customHeight="1">
      <c r="A9436" s="1" t="s">
        <v>3462</v>
      </c>
      <c r="B9436" s="1" t="s">
        <v>20495</v>
      </c>
      <c r="C9436" s="1" t="s">
        <v>20496</v>
      </c>
      <c r="D9436" s="1" t="s">
        <v>20488</v>
      </c>
      <c r="E9436" s="1" t="s">
        <v>20295</v>
      </c>
      <c r="F9436" s="1" t="str">
        <f>IFERROR(__xludf.DUMMYFUNCTION("GOOGLETRANSLATE(C9436,""fr"",""en"")"),"#VALUE!")</f>
        <v>#VALUE!</v>
      </c>
    </row>
    <row r="9437" ht="15.75" customHeight="1">
      <c r="A9437" s="1" t="s">
        <v>19838</v>
      </c>
      <c r="B9437" s="1" t="s">
        <v>20497</v>
      </c>
      <c r="C9437" s="1" t="s">
        <v>20498</v>
      </c>
      <c r="D9437" s="1" t="s">
        <v>20488</v>
      </c>
      <c r="E9437" s="1" t="s">
        <v>20295</v>
      </c>
      <c r="F9437" s="1" t="str">
        <f>IFERROR(__xludf.DUMMYFUNCTION("GOOGLETRANSLATE(C9437,""fr"",""en"")"),"#VALUE!")</f>
        <v>#VALUE!</v>
      </c>
    </row>
    <row r="9438" ht="15.75" customHeight="1">
      <c r="A9438" s="1" t="s">
        <v>17472</v>
      </c>
      <c r="B9438" s="1" t="s">
        <v>20499</v>
      </c>
      <c r="C9438" s="1" t="s">
        <v>20500</v>
      </c>
      <c r="D9438" s="1" t="s">
        <v>20488</v>
      </c>
      <c r="E9438" s="1" t="s">
        <v>20295</v>
      </c>
      <c r="F9438" s="1" t="str">
        <f>IFERROR(__xludf.DUMMYFUNCTION("GOOGLETRANSLATE(C9438,""fr"",""en"")"),"#VALUE!")</f>
        <v>#VALUE!</v>
      </c>
    </row>
    <row r="9439" ht="15.75" customHeight="1">
      <c r="A9439" s="1" t="s">
        <v>9119</v>
      </c>
      <c r="B9439" s="1" t="s">
        <v>20501</v>
      </c>
      <c r="C9439" s="1" t="s">
        <v>20502</v>
      </c>
      <c r="D9439" s="1" t="s">
        <v>20488</v>
      </c>
      <c r="E9439" s="1" t="s">
        <v>20295</v>
      </c>
      <c r="F9439" s="1" t="str">
        <f>IFERROR(__xludf.DUMMYFUNCTION("GOOGLETRANSLATE(C9439,""fr"",""en"")"),"#VALUE!")</f>
        <v>#VALUE!</v>
      </c>
    </row>
    <row r="9440" ht="15.75" customHeight="1">
      <c r="A9440" s="1" t="s">
        <v>9127</v>
      </c>
      <c r="B9440" s="1" t="s">
        <v>20503</v>
      </c>
      <c r="C9440" s="1" t="s">
        <v>20504</v>
      </c>
      <c r="D9440" s="1" t="s">
        <v>20488</v>
      </c>
      <c r="E9440" s="1" t="s">
        <v>20295</v>
      </c>
      <c r="F9440" s="1" t="str">
        <f>IFERROR(__xludf.DUMMYFUNCTION("GOOGLETRANSLATE(C9440,""fr"",""en"")"),"#VALUE!")</f>
        <v>#VALUE!</v>
      </c>
    </row>
    <row r="9441" ht="15.75" customHeight="1">
      <c r="A9441" s="1" t="s">
        <v>9150</v>
      </c>
      <c r="B9441" s="1" t="s">
        <v>20505</v>
      </c>
      <c r="C9441" s="1" t="s">
        <v>20506</v>
      </c>
      <c r="D9441" s="1" t="s">
        <v>20488</v>
      </c>
      <c r="E9441" s="1" t="s">
        <v>20295</v>
      </c>
      <c r="F9441" s="1" t="str">
        <f>IFERROR(__xludf.DUMMYFUNCTION("GOOGLETRANSLATE(C9441,""fr"",""en"")"),"#VALUE!")</f>
        <v>#VALUE!</v>
      </c>
    </row>
    <row r="9442" ht="15.75" customHeight="1">
      <c r="A9442" s="1" t="s">
        <v>244</v>
      </c>
      <c r="B9442" s="1" t="s">
        <v>20507</v>
      </c>
      <c r="C9442" s="1" t="s">
        <v>20508</v>
      </c>
      <c r="D9442" s="1" t="s">
        <v>16403</v>
      </c>
      <c r="E9442" s="1" t="s">
        <v>20295</v>
      </c>
      <c r="F9442" s="1" t="str">
        <f>IFERROR(__xludf.DUMMYFUNCTION("GOOGLETRANSLATE(C9442,""fr"",""en"")"),"#VALUE!")</f>
        <v>#VALUE!</v>
      </c>
    </row>
    <row r="9443" ht="15.75" customHeight="1">
      <c r="A9443" s="1" t="s">
        <v>1207</v>
      </c>
      <c r="B9443" s="1" t="s">
        <v>20509</v>
      </c>
      <c r="C9443" s="1" t="s">
        <v>20510</v>
      </c>
      <c r="D9443" s="1" t="s">
        <v>16403</v>
      </c>
      <c r="E9443" s="1" t="s">
        <v>20295</v>
      </c>
      <c r="F9443" s="1" t="str">
        <f>IFERROR(__xludf.DUMMYFUNCTION("GOOGLETRANSLATE(C9443,""fr"",""en"")"),"Hello everyone,
I am very very angry with this insurance which boasts us of speed, rigor and especially the proper execution of the files !!
While we are subscribing to two ready -made ready insurances, the file numbers are mixed! AUGUST 2021 samples whil"&amp;"e scheduled for March 2022! Thirty minutes of waiting on the phone to be said to be said: a manager reminds you of&gt; Results: no recall !! We only earn some euros compared to lost time and the incompetence of this insurance. I absolutely do not recommend!")</f>
        <v>Hello everyone,
I am very very angry with this insurance which boasts us of speed, rigor and especially the proper execution of the files !!
While we are subscribing to two ready -made ready insurances, the file numbers are mixed! AUGUST 2021 samples while scheduled for March 2022! Thirty minutes of waiting on the phone to be said to be said: a manager reminds you of&gt; Results: no recall !! We only earn some euros compared to lost time and the incompetence of this insurance. I absolutely do not recommend!</v>
      </c>
    </row>
    <row r="9444" ht="15.75" customHeight="1">
      <c r="A9444" s="1" t="s">
        <v>2908</v>
      </c>
      <c r="B9444" s="1" t="s">
        <v>10157</v>
      </c>
      <c r="C9444" s="1" t="s">
        <v>20511</v>
      </c>
      <c r="D9444" s="1" t="s">
        <v>16403</v>
      </c>
      <c r="E9444" s="1" t="s">
        <v>20295</v>
      </c>
      <c r="F9444" s="1" t="str">
        <f>IFERROR(__xludf.DUMMYFUNCTION("GOOGLETRANSLATE(C9444,""fr"",""en"")"),"#VALUE!")</f>
        <v>#VALUE!</v>
      </c>
    </row>
    <row r="9445" ht="15.75" customHeight="1">
      <c r="A9445" s="1" t="s">
        <v>2935</v>
      </c>
      <c r="B9445" s="1" t="s">
        <v>10157</v>
      </c>
      <c r="C9445" s="1" t="s">
        <v>20512</v>
      </c>
      <c r="D9445" s="1" t="s">
        <v>16403</v>
      </c>
      <c r="E9445" s="1" t="s">
        <v>20295</v>
      </c>
      <c r="F9445" s="1" t="str">
        <f>IFERROR(__xludf.DUMMYFUNCTION("GOOGLETRANSLATE(C9445,""fr"",""en"")"),"#VALUE!")</f>
        <v>#VALUE!</v>
      </c>
    </row>
    <row r="9446" ht="15.75" customHeight="1">
      <c r="A9446" s="1" t="s">
        <v>8155</v>
      </c>
      <c r="B9446" s="1" t="s">
        <v>20513</v>
      </c>
      <c r="C9446" s="1" t="s">
        <v>20514</v>
      </c>
      <c r="D9446" s="1" t="s">
        <v>16403</v>
      </c>
      <c r="E9446" s="1" t="s">
        <v>20295</v>
      </c>
      <c r="F9446" s="1" t="str">
        <f>IFERROR(__xludf.DUMMYFUNCTION("GOOGLETRANSLATE(C9446,""fr"",""en"")"),"#VALUE!")</f>
        <v>#VALUE!</v>
      </c>
    </row>
    <row r="9447" ht="15.75" customHeight="1">
      <c r="A9447" s="1" t="s">
        <v>10574</v>
      </c>
      <c r="B9447" s="1" t="s">
        <v>20515</v>
      </c>
      <c r="C9447" s="1" t="s">
        <v>20516</v>
      </c>
      <c r="D9447" s="1" t="s">
        <v>16403</v>
      </c>
      <c r="E9447" s="1" t="s">
        <v>20295</v>
      </c>
      <c r="F9447" s="1" t="str">
        <f>IFERROR(__xludf.DUMMYFUNCTION("GOOGLETRANSLATE(C9447,""fr"",""en"")"),"#VALUE!")</f>
        <v>#VALUE!</v>
      </c>
    </row>
    <row r="9448" ht="15.75" customHeight="1">
      <c r="A9448" s="1" t="s">
        <v>8262</v>
      </c>
      <c r="B9448" s="1" t="s">
        <v>20517</v>
      </c>
      <c r="C9448" s="1" t="s">
        <v>20518</v>
      </c>
      <c r="D9448" s="1" t="s">
        <v>16403</v>
      </c>
      <c r="E9448" s="1" t="s">
        <v>20295</v>
      </c>
      <c r="F9448" s="1" t="str">
        <f>IFERROR(__xludf.DUMMYFUNCTION("GOOGLETRANSLATE(C9448,""fr"",""en"")"),"#VALUE!")</f>
        <v>#VALUE!</v>
      </c>
    </row>
    <row r="9449" ht="15.75" customHeight="1">
      <c r="A9449" s="1" t="s">
        <v>3341</v>
      </c>
      <c r="B9449" s="1" t="s">
        <v>20519</v>
      </c>
      <c r="C9449" s="1" t="s">
        <v>20520</v>
      </c>
      <c r="D9449" s="1" t="s">
        <v>16403</v>
      </c>
      <c r="E9449" s="1" t="s">
        <v>20295</v>
      </c>
      <c r="F9449" s="1" t="str">
        <f>IFERROR(__xludf.DUMMYFUNCTION("GOOGLETRANSLATE(C9449,""fr"",""en"")"),"Catastrophic.
Very slow responses, out of the deadlines set by the bank. They made me lose 1500 € by responding widely outside the delay. The behind times I had asked for a renegotiation it was also very complicated.")</f>
        <v>Catastrophic.
Very slow responses, out of the deadlines set by the bank. They made me lose 1500 € by responding widely outside the delay. The behind times I had asked for a renegotiation it was also very complicated.</v>
      </c>
    </row>
    <row r="9450" ht="15.75" customHeight="1">
      <c r="A9450" s="1" t="s">
        <v>15109</v>
      </c>
      <c r="B9450" s="1" t="s">
        <v>20521</v>
      </c>
      <c r="C9450" s="1" t="s">
        <v>20522</v>
      </c>
      <c r="D9450" s="1" t="s">
        <v>16403</v>
      </c>
      <c r="E9450" s="1" t="s">
        <v>20295</v>
      </c>
      <c r="F9450" s="1" t="str">
        <f>IFERROR(__xludf.DUMMYFUNCTION("GOOGLETRANSLATE(C9450,""fr"",""en"")"),"#VALUE!")</f>
        <v>#VALUE!</v>
      </c>
    </row>
    <row r="9451" ht="15.75" customHeight="1">
      <c r="A9451" s="1" t="s">
        <v>8898</v>
      </c>
      <c r="B9451" s="1" t="s">
        <v>20523</v>
      </c>
      <c r="C9451" s="1" t="s">
        <v>20524</v>
      </c>
      <c r="D9451" s="1" t="s">
        <v>16403</v>
      </c>
      <c r="E9451" s="1" t="s">
        <v>20295</v>
      </c>
      <c r="F9451" s="1" t="str">
        <f>IFERROR(__xludf.DUMMYFUNCTION("GOOGLETRANSLATE(C9451,""fr"",""en"")"),"#VALUE!")</f>
        <v>#VALUE!</v>
      </c>
    </row>
    <row r="9452" ht="15.75" customHeight="1">
      <c r="A9452" s="1" t="s">
        <v>18003</v>
      </c>
      <c r="B9452" s="1" t="s">
        <v>20525</v>
      </c>
      <c r="C9452" s="1" t="s">
        <v>20526</v>
      </c>
      <c r="D9452" s="1" t="s">
        <v>16403</v>
      </c>
      <c r="E9452" s="1" t="s">
        <v>20295</v>
      </c>
      <c r="F9452" s="1" t="str">
        <f>IFERROR(__xludf.DUMMYFUNCTION("GOOGLETRANSLATE(C9452,""fr"",""en"")"),"#VALUE!")</f>
        <v>#VALUE!</v>
      </c>
    </row>
    <row r="9453" ht="15.75" customHeight="1">
      <c r="A9453" s="1" t="s">
        <v>19602</v>
      </c>
      <c r="B9453" s="1" t="s">
        <v>20527</v>
      </c>
      <c r="C9453" s="1" t="s">
        <v>20528</v>
      </c>
      <c r="D9453" s="1" t="s">
        <v>16403</v>
      </c>
      <c r="E9453" s="1" t="s">
        <v>20295</v>
      </c>
      <c r="F9453" s="1" t="str">
        <f>IFERROR(__xludf.DUMMYFUNCTION("GOOGLETRANSLATE(C9453,""fr"",""en"")"),"Hello,
I advise you to avoid this company Certainly the price is attractive but the management service leaves something to be desired. I have terminated my contract to return to my bank because if you have a problem no one responds.
For my part I needed t"&amp;"o change the name of a document more than a month and a half and no answer.
If you have a real problem as a job loss or itt do not rely on a quick response.
Avoid this company and quickly run towards a more expensive company but which will really help you"&amp;"
I am witness to their incompetence. A manager M has promised to help me but no answer for a month. I experienced hell to have a simple documents that I have never received.")</f>
        <v>Hello,
I advise you to avoid this company Certainly the price is attractive but the management service leaves something to be desired. I have terminated my contract to return to my bank because if you have a problem no one responds.
For my part I needed to change the name of a document more than a month and a half and no answer.
If you have a real problem as a job loss or itt do not rely on a quick response.
Avoid this company and quickly run towards a more expensive company but which will really help you
I am witness to their incompetence. A manager M has promised to help me but no answer for a month. I experienced hell to have a simple documents that I have never received.</v>
      </c>
    </row>
    <row r="9454" ht="15.75" customHeight="1">
      <c r="A9454" s="1" t="s">
        <v>9074</v>
      </c>
      <c r="B9454" s="1" t="s">
        <v>20529</v>
      </c>
      <c r="C9454" s="1" t="s">
        <v>20530</v>
      </c>
      <c r="D9454" s="1" t="s">
        <v>16403</v>
      </c>
      <c r="E9454" s="1" t="s">
        <v>20295</v>
      </c>
      <c r="F9454" s="1" t="str">
        <f>IFERROR(__xludf.DUMMYFUNCTION("GOOGLETRANSLATE(C9454,""fr"",""en"")"),"#VALUE!")</f>
        <v>#VALUE!</v>
      </c>
    </row>
    <row r="9455" ht="15.75" customHeight="1">
      <c r="A9455" s="1" t="s">
        <v>11680</v>
      </c>
      <c r="B9455" s="1" t="s">
        <v>20531</v>
      </c>
      <c r="C9455" s="1" t="s">
        <v>20532</v>
      </c>
      <c r="D9455" s="1" t="s">
        <v>16403</v>
      </c>
      <c r="E9455" s="1" t="s">
        <v>20295</v>
      </c>
      <c r="F9455" s="1" t="str">
        <f>IFERROR(__xludf.DUMMYFUNCTION("GOOGLETRANSLATE(C9455,""fr"",""en"")"),"#VALUE!")</f>
        <v>#VALUE!</v>
      </c>
    </row>
    <row r="9456" ht="15.75" customHeight="1">
      <c r="A9456" s="1" t="s">
        <v>3994</v>
      </c>
      <c r="B9456" s="1" t="s">
        <v>20533</v>
      </c>
      <c r="C9456" s="1" t="s">
        <v>20534</v>
      </c>
      <c r="D9456" s="1" t="s">
        <v>16403</v>
      </c>
      <c r="E9456" s="1" t="s">
        <v>20295</v>
      </c>
      <c r="F9456" s="1" t="str">
        <f>IFERROR(__xludf.DUMMYFUNCTION("GOOGLETRANSLATE(C9456,""fr"",""en"")"),"#VALUE!")</f>
        <v>#VALUE!</v>
      </c>
    </row>
    <row r="9457" ht="15.75" customHeight="1">
      <c r="A9457" s="1" t="s">
        <v>20535</v>
      </c>
      <c r="B9457" s="1" t="s">
        <v>20536</v>
      </c>
      <c r="C9457" s="1" t="s">
        <v>20537</v>
      </c>
      <c r="D9457" s="1" t="s">
        <v>16403</v>
      </c>
      <c r="E9457" s="1" t="s">
        <v>20295</v>
      </c>
      <c r="F9457" s="1" t="str">
        <f>IFERROR(__xludf.DUMMYFUNCTION("GOOGLETRANSLATE(C9457,""fr"",""en"")"),"#VALUE!")</f>
        <v>#VALUE!</v>
      </c>
    </row>
    <row r="9458" ht="15.75" customHeight="1">
      <c r="A9458" s="1" t="s">
        <v>15192</v>
      </c>
      <c r="B9458" s="1" t="s">
        <v>20538</v>
      </c>
      <c r="C9458" s="1" t="s">
        <v>20539</v>
      </c>
      <c r="D9458" s="1" t="s">
        <v>16403</v>
      </c>
      <c r="E9458" s="1" t="s">
        <v>20295</v>
      </c>
      <c r="F9458" s="1" t="str">
        <f>IFERROR(__xludf.DUMMYFUNCTION("GOOGLETRANSLATE(C9458,""fr"",""en"")"),"#VALUE!")</f>
        <v>#VALUE!</v>
      </c>
    </row>
    <row r="9459" ht="15.75" customHeight="1">
      <c r="A9459" s="1" t="s">
        <v>9466</v>
      </c>
      <c r="B9459" s="1" t="s">
        <v>20540</v>
      </c>
      <c r="C9459" s="1" t="s">
        <v>20541</v>
      </c>
      <c r="D9459" s="1" t="s">
        <v>16403</v>
      </c>
      <c r="E9459" s="1" t="s">
        <v>20295</v>
      </c>
      <c r="F9459" s="1" t="str">
        <f>IFERROR(__xludf.DUMMYFUNCTION("GOOGLETRANSLATE(C9459,""fr"",""en"")"),"#VALUE!")</f>
        <v>#VALUE!</v>
      </c>
    </row>
    <row r="9460" ht="15.75" customHeight="1">
      <c r="A9460" s="1" t="s">
        <v>12368</v>
      </c>
      <c r="B9460" s="1" t="s">
        <v>20542</v>
      </c>
      <c r="C9460" s="1" t="s">
        <v>20543</v>
      </c>
      <c r="D9460" s="1" t="s">
        <v>16403</v>
      </c>
      <c r="E9460" s="1" t="s">
        <v>20295</v>
      </c>
      <c r="F9460" s="1" t="str">
        <f>IFERROR(__xludf.DUMMYFUNCTION("GOOGLETRANSLATE(C9460,""fr"",""en"")"),"#VALUE!")</f>
        <v>#VALUE!</v>
      </c>
    </row>
    <row r="9461" ht="15.75" customHeight="1">
      <c r="A9461" s="1" t="s">
        <v>10866</v>
      </c>
      <c r="B9461" s="1" t="s">
        <v>20544</v>
      </c>
      <c r="C9461" s="1" t="s">
        <v>20545</v>
      </c>
      <c r="D9461" s="1" t="s">
        <v>20546</v>
      </c>
      <c r="E9461" s="1" t="s">
        <v>20295</v>
      </c>
      <c r="F9461" s="1" t="str">
        <f>IFERROR(__xludf.DUMMYFUNCTION("GOOGLETRANSLATE(C9461,""fr"",""en"")"),"#VALUE!")</f>
        <v>#VALUE!</v>
      </c>
    </row>
    <row r="9462" ht="15.75" customHeight="1">
      <c r="A9462" s="1" t="s">
        <v>3403</v>
      </c>
      <c r="B9462" s="1" t="s">
        <v>20547</v>
      </c>
      <c r="C9462" s="1" t="s">
        <v>20548</v>
      </c>
      <c r="D9462" s="1" t="s">
        <v>20546</v>
      </c>
      <c r="E9462" s="1" t="s">
        <v>20295</v>
      </c>
      <c r="F9462" s="1" t="str">
        <f>IFERROR(__xludf.DUMMYFUNCTION("GOOGLETRANSLATE(C9462,""fr"",""en"")"),"#VALUE!")</f>
        <v>#VALUE!</v>
      </c>
    </row>
    <row r="9463" ht="15.75" customHeight="1">
      <c r="A9463" s="1" t="s">
        <v>8854</v>
      </c>
      <c r="B9463" s="1" t="s">
        <v>20549</v>
      </c>
      <c r="C9463" s="1" t="s">
        <v>20550</v>
      </c>
      <c r="D9463" s="1" t="s">
        <v>20546</v>
      </c>
      <c r="E9463" s="1" t="s">
        <v>20295</v>
      </c>
      <c r="F9463" s="1" t="str">
        <f>IFERROR(__xludf.DUMMYFUNCTION("GOOGLETRANSLATE(C9463,""fr"",""en"")"),"#VALUE!")</f>
        <v>#VALUE!</v>
      </c>
    </row>
    <row r="9464" ht="15.75" customHeight="1">
      <c r="A9464" s="1" t="s">
        <v>12203</v>
      </c>
      <c r="B9464" s="1" t="s">
        <v>20551</v>
      </c>
      <c r="C9464" s="1" t="s">
        <v>20552</v>
      </c>
      <c r="D9464" s="1" t="s">
        <v>20546</v>
      </c>
      <c r="E9464" s="1" t="s">
        <v>20295</v>
      </c>
      <c r="F9464" s="1" t="str">
        <f>IFERROR(__xludf.DUMMYFUNCTION("GOOGLETRANSLATE(C9464,""fr"",""en"")"),"#VALUE!")</f>
        <v>#VALUE!</v>
      </c>
    </row>
    <row r="9465" ht="15.75" customHeight="1">
      <c r="A9465" s="1" t="s">
        <v>13430</v>
      </c>
      <c r="B9465" s="1" t="s">
        <v>20553</v>
      </c>
      <c r="C9465" s="1" t="s">
        <v>20554</v>
      </c>
      <c r="D9465" s="1" t="s">
        <v>20546</v>
      </c>
      <c r="E9465" s="1" t="s">
        <v>20295</v>
      </c>
      <c r="F9465" s="1" t="str">
        <f>IFERROR(__xludf.DUMMYFUNCTION("GOOGLETRANSLATE(C9465,""fr"",""en"")"),"My wife and I tried to change our borrower insurance using Magnolia's services. After a few months of administrative formality, we learn that we will be deducted from the monthly insurance monthly insurance while our bank in parallel rejected insurance su"&amp;"brogation. Indeed, a guarantee was missing to ensure a level equivalent to the initial contract. This organization is able to start the monthly payments when they have no contract signed on their side (on the 3 -signatures contract must be affixed: the in"&amp;"sured, the insurer and the bank). Although we have the possibility of updating the guarantees of the contract under subscription at Magnolia, in view of these questionable practices, I preferred to stop the procedures. I have been fighting for this contra"&amp;"ct for a month now (not completely signed suddenly) and to obtain the reimbursement of the first two monthly payments that duplicate the bank's initial insurance. The interlocutors force us to push the procedures or ask us several times the mail of the ba"&amp;"nk meaning the refusal of subrogation to ultimately not respond and let the samples run. This is unacceptable.")</f>
        <v>My wife and I tried to change our borrower insurance using Magnolia's services. After a few months of administrative formality, we learn that we will be deducted from the monthly insurance monthly insurance while our bank in parallel rejected insurance subrogation. Indeed, a guarantee was missing to ensure a level equivalent to the initial contract. This organization is able to start the monthly payments when they have no contract signed on their side (on the 3 -signatures contract must be affixed: the insured, the insurer and the bank). Although we have the possibility of updating the guarantees of the contract under subscription at Magnolia, in view of these questionable practices, I preferred to stop the procedures. I have been fighting for this contract for a month now (not completely signed suddenly) and to obtain the reimbursement of the first two monthly payments that duplicate the bank's initial insurance. The interlocutors force us to push the procedures or ask us several times the mail of the bank meaning the refusal of subrogation to ultimately not respond and let the samples run. This is unacceptable.</v>
      </c>
    </row>
    <row r="9466" ht="15.75" customHeight="1">
      <c r="A9466" s="1" t="s">
        <v>11233</v>
      </c>
      <c r="B9466" s="1" t="s">
        <v>20555</v>
      </c>
      <c r="C9466" s="1" t="s">
        <v>20556</v>
      </c>
      <c r="D9466" s="1" t="s">
        <v>20546</v>
      </c>
      <c r="E9466" s="1" t="s">
        <v>20295</v>
      </c>
      <c r="F9466" s="1" t="str">
        <f>IFERROR(__xludf.DUMMYFUNCTION("GOOGLETRANSLATE(C9466,""fr"",""en"")"),"#VALUE!")</f>
        <v>#VALUE!</v>
      </c>
    </row>
    <row r="9467" ht="15.75" customHeight="1">
      <c r="A9467" s="1" t="s">
        <v>10626</v>
      </c>
      <c r="B9467" s="1" t="s">
        <v>20557</v>
      </c>
      <c r="C9467" s="1" t="s">
        <v>20558</v>
      </c>
      <c r="D9467" s="1" t="s">
        <v>20559</v>
      </c>
      <c r="E9467" s="1" t="s">
        <v>20295</v>
      </c>
      <c r="F9467" s="1" t="str">
        <f>IFERROR(__xludf.DUMMYFUNCTION("GOOGLETRANSLATE(C9467,""fr"",""en"")"),"Document processing far too long, 11 days! And in addition there is always a problem. Answer by mail only therefore a huge waste of time, a simple email will be much more efficient.
Very vague explanations, an wait by interminable phone.
I do not recommen"&amp;"d at all !!! I await 2 months compensation and there is nothing unlocked")</f>
        <v>Document processing far too long, 11 days! And in addition there is always a problem. Answer by mail only therefore a huge waste of time, a simple email will be much more efficient.
Very vague explanations, an wait by interminable phone.
I do not recommend at all !!! I await 2 months compensation and there is nothing unlocked</v>
      </c>
    </row>
    <row r="9468" ht="15.75" customHeight="1">
      <c r="A9468" s="1" t="s">
        <v>12569</v>
      </c>
      <c r="B9468" s="1" t="s">
        <v>20560</v>
      </c>
      <c r="C9468" s="1" t="s">
        <v>20561</v>
      </c>
      <c r="D9468" s="1" t="s">
        <v>20559</v>
      </c>
      <c r="E9468" s="1" t="s">
        <v>20295</v>
      </c>
      <c r="F9468" s="1" t="str">
        <f>IFERROR(__xludf.DUMMYFUNCTION("GOOGLETRANSLATE(C9468,""fr"",""en"")"),"#VALUE!")</f>
        <v>#VALUE!</v>
      </c>
    </row>
    <row r="9469" ht="15.75" customHeight="1">
      <c r="A9469" s="1" t="s">
        <v>20562</v>
      </c>
      <c r="B9469" s="1" t="s">
        <v>20563</v>
      </c>
      <c r="C9469" s="1" t="s">
        <v>20564</v>
      </c>
      <c r="D9469" s="1" t="s">
        <v>20559</v>
      </c>
      <c r="E9469" s="1" t="s">
        <v>20295</v>
      </c>
      <c r="F9469" s="1" t="str">
        <f>IFERROR(__xludf.DUMMYFUNCTION("GOOGLETRANSLATE(C9469,""fr"",""en"")"),"#VALUE!")</f>
        <v>#VALUE!</v>
      </c>
    </row>
    <row r="9470" ht="15.75" customHeight="1">
      <c r="A9470" s="1" t="s">
        <v>19119</v>
      </c>
      <c r="B9470" s="1" t="s">
        <v>20565</v>
      </c>
      <c r="C9470" s="1" t="s">
        <v>20566</v>
      </c>
      <c r="D9470" s="1" t="s">
        <v>20559</v>
      </c>
      <c r="E9470" s="1" t="s">
        <v>20295</v>
      </c>
      <c r="F9470" s="1" t="str">
        <f>IFERROR(__xludf.DUMMYFUNCTION("GOOGLETRANSLATE(C9470,""fr"",""en"")"),"Do not answer the Rar letters or the emails of customers. Insurer who plays with the words not to take care of your file. No consideration for people in sickness who claim their rights and have paid their deadlines on time, however.")</f>
        <v>Do not answer the Rar letters or the emails of customers. Insurer who plays with the words not to take care of your file. No consideration for people in sickness who claim their rights and have paid their deadlines on time, however.</v>
      </c>
    </row>
    <row r="9471" ht="15.75" customHeight="1">
      <c r="A9471" s="1" t="s">
        <v>12203</v>
      </c>
      <c r="B9471" s="1" t="s">
        <v>20567</v>
      </c>
      <c r="C9471" s="1" t="s">
        <v>20568</v>
      </c>
      <c r="D9471" s="1" t="s">
        <v>20559</v>
      </c>
      <c r="E9471" s="1" t="s">
        <v>20295</v>
      </c>
      <c r="F9471" s="1" t="str">
        <f>IFERROR(__xludf.DUMMYFUNCTION("GOOGLETRANSLATE(C9471,""fr"",""en"")"),"#VALUE!")</f>
        <v>#VALUE!</v>
      </c>
    </row>
    <row r="9472" ht="15.75" customHeight="1">
      <c r="A9472" s="1" t="s">
        <v>10241</v>
      </c>
      <c r="B9472" s="1" t="s">
        <v>20569</v>
      </c>
      <c r="C9472" s="1" t="s">
        <v>20570</v>
      </c>
      <c r="D9472" s="1" t="s">
        <v>20559</v>
      </c>
      <c r="E9472" s="1" t="s">
        <v>20295</v>
      </c>
      <c r="F9472" s="1" t="str">
        <f>IFERROR(__xludf.DUMMYFUNCTION("GOOGLETRANSLATE(C9472,""fr"",""en"")"),"#VALUE!")</f>
        <v>#VALUE!</v>
      </c>
    </row>
    <row r="9473" ht="15.75" customHeight="1">
      <c r="A9473" s="1" t="s">
        <v>10679</v>
      </c>
      <c r="B9473" s="1" t="s">
        <v>20571</v>
      </c>
      <c r="C9473" s="1" t="s">
        <v>20572</v>
      </c>
      <c r="D9473" s="1" t="s">
        <v>20559</v>
      </c>
      <c r="E9473" s="1" t="s">
        <v>20295</v>
      </c>
      <c r="F9473" s="1" t="str">
        <f>IFERROR(__xludf.DUMMYFUNCTION("GOOGLETRANSLATE(C9473,""fr"",""en"")"),"#VALUE!")</f>
        <v>#VALUE!</v>
      </c>
    </row>
    <row r="9474" ht="15.75" customHeight="1">
      <c r="A9474" s="1" t="s">
        <v>3954</v>
      </c>
      <c r="B9474" s="1" t="s">
        <v>20573</v>
      </c>
      <c r="C9474" s="1" t="s">
        <v>20574</v>
      </c>
      <c r="D9474" s="1" t="s">
        <v>20559</v>
      </c>
      <c r="E9474" s="1" t="s">
        <v>20295</v>
      </c>
      <c r="F9474" s="1" t="str">
        <f>IFERROR(__xludf.DUMMYFUNCTION("GOOGLETRANSLATE(C9474,""fr"",""en"")"),"#VALUE!")</f>
        <v>#VALUE!</v>
      </c>
    </row>
    <row r="9475" ht="15.75" customHeight="1">
      <c r="A9475" s="1" t="s">
        <v>12001</v>
      </c>
      <c r="B9475" s="1" t="s">
        <v>20575</v>
      </c>
      <c r="C9475" s="1" t="s">
        <v>20576</v>
      </c>
      <c r="D9475" s="1" t="s">
        <v>20559</v>
      </c>
      <c r="E9475" s="1" t="s">
        <v>20295</v>
      </c>
      <c r="F9475" s="1" t="str">
        <f>IFERROR(__xludf.DUMMYFUNCTION("GOOGLETRANSLATE(C9475,""fr"",""en"")"),"#VALUE!")</f>
        <v>#VALUE!</v>
      </c>
    </row>
    <row r="9476" ht="15.75" customHeight="1">
      <c r="A9476" s="1" t="s">
        <v>9584</v>
      </c>
      <c r="B9476" s="1" t="s">
        <v>20577</v>
      </c>
      <c r="C9476" s="1" t="s">
        <v>20578</v>
      </c>
      <c r="D9476" s="1" t="s">
        <v>20559</v>
      </c>
      <c r="E9476" s="1" t="s">
        <v>20295</v>
      </c>
      <c r="F9476" s="1" t="str">
        <f>IFERROR(__xludf.DUMMYFUNCTION("GOOGLETRANSLATE(C9476,""fr"",""en"")"),"#VALUE!")</f>
        <v>#VALUE!</v>
      </c>
    </row>
    <row r="9477" ht="15.75" customHeight="1">
      <c r="A9477" s="1" t="s">
        <v>386</v>
      </c>
      <c r="B9477" s="1" t="s">
        <v>20579</v>
      </c>
      <c r="C9477" s="1" t="s">
        <v>20580</v>
      </c>
      <c r="D9477" s="1" t="s">
        <v>20581</v>
      </c>
      <c r="E9477" s="1" t="s">
        <v>20295</v>
      </c>
      <c r="F9477" s="1" t="str">
        <f>IFERROR(__xludf.DUMMYFUNCTION("GOOGLETRANSLATE(C9477,""fr"",""en"")"),"#VALUE!")</f>
        <v>#VALUE!</v>
      </c>
    </row>
    <row r="9478" ht="15.75" customHeight="1">
      <c r="A9478" s="1" t="s">
        <v>683</v>
      </c>
      <c r="B9478" s="1" t="s">
        <v>20582</v>
      </c>
      <c r="C9478" s="1" t="s">
        <v>20583</v>
      </c>
      <c r="D9478" s="1" t="s">
        <v>20581</v>
      </c>
      <c r="E9478" s="1" t="s">
        <v>20295</v>
      </c>
      <c r="F9478" s="1" t="str">
        <f>IFERROR(__xludf.DUMMYFUNCTION("GOOGLETRANSLATE(C9478,""fr"",""en"")"),"#VALUE!")</f>
        <v>#VALUE!</v>
      </c>
    </row>
    <row r="9479" ht="15.75" customHeight="1">
      <c r="A9479" s="1" t="s">
        <v>807</v>
      </c>
      <c r="B9479" s="1" t="s">
        <v>20584</v>
      </c>
      <c r="C9479" s="1" t="s">
        <v>20585</v>
      </c>
      <c r="D9479" s="1" t="s">
        <v>20581</v>
      </c>
      <c r="E9479" s="1" t="s">
        <v>20295</v>
      </c>
      <c r="F9479" s="1" t="str">
        <f>IFERROR(__xludf.DUMMYFUNCTION("GOOGLETRANSLATE(C9479,""fr"",""en"")"),"#VALUE!")</f>
        <v>#VALUE!</v>
      </c>
    </row>
    <row r="9480" ht="15.75" customHeight="1">
      <c r="A9480" s="1" t="s">
        <v>1935</v>
      </c>
      <c r="B9480" s="1" t="s">
        <v>20586</v>
      </c>
      <c r="C9480" s="1" t="s">
        <v>20587</v>
      </c>
      <c r="D9480" s="1" t="s">
        <v>20581</v>
      </c>
      <c r="E9480" s="1" t="s">
        <v>20295</v>
      </c>
      <c r="F9480" s="1" t="str">
        <f>IFERROR(__xludf.DUMMYFUNCTION("GOOGLETRANSLATE(C9480,""fr"",""en"")"),"#VALUE!")</f>
        <v>#VALUE!</v>
      </c>
    </row>
    <row r="9481" ht="15.75" customHeight="1">
      <c r="A9481" s="1" t="s">
        <v>2014</v>
      </c>
      <c r="B9481" s="1" t="s">
        <v>20588</v>
      </c>
      <c r="C9481" s="1" t="s">
        <v>20589</v>
      </c>
      <c r="D9481" s="1" t="s">
        <v>20581</v>
      </c>
      <c r="E9481" s="1" t="s">
        <v>20295</v>
      </c>
      <c r="F9481" s="1" t="str">
        <f>IFERROR(__xludf.DUMMYFUNCTION("GOOGLETRANSLATE(C9481,""fr"",""en"")"),"#VALUE!")</f>
        <v>#VALUE!</v>
      </c>
    </row>
    <row r="9482" ht="15.75" customHeight="1">
      <c r="A9482" s="1" t="s">
        <v>2043</v>
      </c>
      <c r="B9482" s="1" t="s">
        <v>20590</v>
      </c>
      <c r="C9482" s="1" t="s">
        <v>20591</v>
      </c>
      <c r="D9482" s="1" t="s">
        <v>20581</v>
      </c>
      <c r="E9482" s="1" t="s">
        <v>20295</v>
      </c>
      <c r="F9482" s="1" t="str">
        <f>IFERROR(__xludf.DUMMYFUNCTION("GOOGLETRANSLATE(C9482,""fr"",""en"")"),"#VALUE!")</f>
        <v>#VALUE!</v>
      </c>
    </row>
    <row r="9483" ht="15.75" customHeight="1">
      <c r="A9483" s="1" t="s">
        <v>8328</v>
      </c>
      <c r="B9483" s="1" t="s">
        <v>20592</v>
      </c>
      <c r="C9483" s="1" t="s">
        <v>20593</v>
      </c>
      <c r="D9483" s="1" t="s">
        <v>20581</v>
      </c>
      <c r="E9483" s="1" t="s">
        <v>20295</v>
      </c>
      <c r="F9483" s="1" t="str">
        <f>IFERROR(__xludf.DUMMYFUNCTION("GOOGLETRANSLATE(C9483,""fr"",""en"")"),"This is an insurance offered with a loan from the savings bank in 2005.
Following the total reimbursement of my loan in 4/2020, the company Metlife continued the samples.
On the savings box side, they indicate that they are not required to do so since it "&amp;"is not the CE group.
On the Metlife side, their site mentions that it is enough to send an email with some information (https://www.metlife.fr/mes-demarches/assurance-eprunter/remboursment-total-ou-partiel-snc/).
But after a month and 3 emails, no news fr"&amp;"om this company.
The emails were well received and read (the reading AR proof) but the samples have continued and no return from them to validate the right taking into account of my request.
Obviously the request for reimbursement of industrial withdrawal"&amp;"s is not processed either.")</f>
        <v>This is an insurance offered with a loan from the savings bank in 2005.
Following the total reimbursement of my loan in 4/2020, the company Metlife continued the samples.
On the savings box side, they indicate that they are not required to do so since it is not the CE group.
On the Metlife side, their site mentions that it is enough to send an email with some information (https://www.metlife.fr/mes-demarches/assurance-eprunter/remboursment-total-ou-partiel-snc/).
But after a month and 3 emails, no news from this company.
The emails were well received and read (the reading AR proof) but the samples have continued and no return from them to validate the right taking into account of my request.
Obviously the request for reimbursement of industrial withdrawals is not processed either.</v>
      </c>
    </row>
    <row r="9484" ht="15.75" customHeight="1">
      <c r="A9484" s="1" t="s">
        <v>3247</v>
      </c>
      <c r="B9484" s="1" t="s">
        <v>20594</v>
      </c>
      <c r="C9484" s="1" t="s">
        <v>20595</v>
      </c>
      <c r="D9484" s="1" t="s">
        <v>20581</v>
      </c>
      <c r="E9484" s="1" t="s">
        <v>20295</v>
      </c>
      <c r="F9484" s="1" t="str">
        <f>IFERROR(__xludf.DUMMYFUNCTION("GOOGLETRANSLATE(C9484,""fr"",""en"")"),"#VALUE!")</f>
        <v>#VALUE!</v>
      </c>
    </row>
    <row r="9485" ht="15.75" customHeight="1">
      <c r="A9485" s="1" t="s">
        <v>13251</v>
      </c>
      <c r="B9485" s="1" t="s">
        <v>20596</v>
      </c>
      <c r="C9485" s="1" t="s">
        <v>20597</v>
      </c>
      <c r="D9485" s="1" t="s">
        <v>20581</v>
      </c>
      <c r="E9485" s="1" t="s">
        <v>20295</v>
      </c>
      <c r="F9485" s="1" t="str">
        <f>IFERROR(__xludf.DUMMYFUNCTION("GOOGLETRANSLATE(C9485,""fr"",""en"")"),"#VALUE!")</f>
        <v>#VALUE!</v>
      </c>
    </row>
    <row r="9486" ht="15.75" customHeight="1">
      <c r="A9486" s="1" t="s">
        <v>13262</v>
      </c>
      <c r="B9486" s="1" t="s">
        <v>20598</v>
      </c>
      <c r="C9486" s="1" t="s">
        <v>20599</v>
      </c>
      <c r="D9486" s="1" t="s">
        <v>20581</v>
      </c>
      <c r="E9486" s="1" t="s">
        <v>20295</v>
      </c>
      <c r="F9486" s="1" t="str">
        <f>IFERROR(__xludf.DUMMYFUNCTION("GOOGLETRANSLATE(C9486,""fr"",""en"")"),"#VALUE!")</f>
        <v>#VALUE!</v>
      </c>
    </row>
    <row r="9487" ht="15.75" customHeight="1">
      <c r="A9487" s="1" t="s">
        <v>13283</v>
      </c>
      <c r="B9487" s="1" t="s">
        <v>20600</v>
      </c>
      <c r="C9487" s="1" t="s">
        <v>20601</v>
      </c>
      <c r="D9487" s="1" t="s">
        <v>20581</v>
      </c>
      <c r="E9487" s="1" t="s">
        <v>20295</v>
      </c>
      <c r="F9487" s="1" t="str">
        <f>IFERROR(__xludf.DUMMYFUNCTION("GOOGLETRANSLATE(C9487,""fr"",""en"")"),"#VALUE!")</f>
        <v>#VALUE!</v>
      </c>
    </row>
    <row r="9488" ht="15.75" customHeight="1">
      <c r="A9488" s="1" t="s">
        <v>20602</v>
      </c>
      <c r="B9488" s="1" t="s">
        <v>20603</v>
      </c>
      <c r="C9488" s="1" t="s">
        <v>20604</v>
      </c>
      <c r="D9488" s="1" t="s">
        <v>20581</v>
      </c>
      <c r="E9488" s="1" t="s">
        <v>20295</v>
      </c>
      <c r="F9488" s="1" t="str">
        <f>IFERROR(__xludf.DUMMYFUNCTION("GOOGLETRANSLATE(C9488,""fr"",""en"")"),"#VALUE!")</f>
        <v>#VALUE!</v>
      </c>
    </row>
    <row r="9489" ht="15.75" customHeight="1">
      <c r="A9489" s="1" t="s">
        <v>15834</v>
      </c>
      <c r="B9489" s="1" t="s">
        <v>20605</v>
      </c>
      <c r="C9489" s="1" t="s">
        <v>20606</v>
      </c>
      <c r="D9489" s="1" t="s">
        <v>20581</v>
      </c>
      <c r="E9489" s="1" t="s">
        <v>20295</v>
      </c>
      <c r="F9489" s="1" t="str">
        <f>IFERROR(__xludf.DUMMYFUNCTION("GOOGLETRANSLATE(C9489,""fr"",""en"")"),"#VALUE!")</f>
        <v>#VALUE!</v>
      </c>
    </row>
    <row r="9490" ht="15.75" customHeight="1">
      <c r="A9490" s="1" t="s">
        <v>12631</v>
      </c>
      <c r="B9490" s="1" t="s">
        <v>20607</v>
      </c>
      <c r="C9490" s="1" t="s">
        <v>20608</v>
      </c>
      <c r="D9490" s="1" t="s">
        <v>20581</v>
      </c>
      <c r="E9490" s="1" t="s">
        <v>20295</v>
      </c>
      <c r="F9490" s="1" t="str">
        <f>IFERROR(__xludf.DUMMYFUNCTION("GOOGLETRANSLATE(C9490,""fr"",""en"")"),"#VALUE!")</f>
        <v>#VALUE!</v>
      </c>
    </row>
    <row r="9491" ht="15.75" customHeight="1">
      <c r="A9491" s="1" t="s">
        <v>10225</v>
      </c>
      <c r="B9491" s="1" t="s">
        <v>20609</v>
      </c>
      <c r="C9491" s="1" t="s">
        <v>20610</v>
      </c>
      <c r="D9491" s="1" t="s">
        <v>20581</v>
      </c>
      <c r="E9491" s="1" t="s">
        <v>20295</v>
      </c>
      <c r="F9491" s="1" t="str">
        <f>IFERROR(__xludf.DUMMYFUNCTION("GOOGLETRANSLATE(C9491,""fr"",""en"")"),"#VALUE!")</f>
        <v>#VALUE!</v>
      </c>
    </row>
    <row r="9492" ht="15.75" customHeight="1">
      <c r="A9492" s="1" t="s">
        <v>20611</v>
      </c>
      <c r="B9492" s="1" t="s">
        <v>20612</v>
      </c>
      <c r="C9492" s="1" t="s">
        <v>20613</v>
      </c>
      <c r="D9492" s="1" t="s">
        <v>20581</v>
      </c>
      <c r="E9492" s="1" t="s">
        <v>20295</v>
      </c>
      <c r="F9492" s="1" t="str">
        <f>IFERROR(__xludf.DUMMYFUNCTION("GOOGLETRANSLATE(C9492,""fr"",""en"")"),"Does not reimburse excess deadlines. No discussion possible, opens up any discussion when another loan insurance project is requested. Bonus pump and that's it.")</f>
        <v>Does not reimburse excess deadlines. No discussion possible, opens up any discussion when another loan insurance project is requested. Bonus pump and that's it.</v>
      </c>
    </row>
    <row r="9493" ht="15.75" customHeight="1">
      <c r="A9493" s="1" t="s">
        <v>19138</v>
      </c>
      <c r="B9493" s="1" t="s">
        <v>20614</v>
      </c>
      <c r="C9493" s="1" t="s">
        <v>20615</v>
      </c>
      <c r="D9493" s="1" t="s">
        <v>20581</v>
      </c>
      <c r="E9493" s="1" t="s">
        <v>20295</v>
      </c>
      <c r="F9493" s="1" t="str">
        <f>IFERROR(__xludf.DUMMYFUNCTION("GOOGLETRANSLATE(C9493,""fr"",""en"")"),"#VALUE!")</f>
        <v>#VALUE!</v>
      </c>
    </row>
    <row r="9494" ht="15.75" customHeight="1">
      <c r="A9494" s="1" t="s">
        <v>3942</v>
      </c>
      <c r="B9494" s="1" t="s">
        <v>20616</v>
      </c>
      <c r="C9494" s="1" t="s">
        <v>20617</v>
      </c>
      <c r="D9494" s="1" t="s">
        <v>20581</v>
      </c>
      <c r="E9494" s="1" t="s">
        <v>20295</v>
      </c>
      <c r="F9494" s="1" t="str">
        <f>IFERROR(__xludf.DUMMYFUNCTION("GOOGLETRANSLATE(C9494,""fr"",""en"")"),"#VALUE!")</f>
        <v>#VALUE!</v>
      </c>
    </row>
    <row r="9495" ht="15.75" customHeight="1">
      <c r="A9495" s="1" t="s">
        <v>9282</v>
      </c>
      <c r="B9495" s="1" t="s">
        <v>20618</v>
      </c>
      <c r="C9495" s="1" t="s">
        <v>20619</v>
      </c>
      <c r="D9495" s="1" t="s">
        <v>20581</v>
      </c>
      <c r="E9495" s="1" t="s">
        <v>20295</v>
      </c>
      <c r="F9495" s="1" t="str">
        <f>IFERROR(__xludf.DUMMYFUNCTION("GOOGLETRANSLATE(C9495,""fr"",""en"")"),"#VALUE!")</f>
        <v>#VALUE!</v>
      </c>
    </row>
    <row r="9496" ht="15.75" customHeight="1">
      <c r="A9496" s="1" t="s">
        <v>17302</v>
      </c>
      <c r="B9496" s="1" t="s">
        <v>20620</v>
      </c>
      <c r="C9496" s="1" t="s">
        <v>20621</v>
      </c>
      <c r="D9496" s="1" t="s">
        <v>20581</v>
      </c>
      <c r="E9496" s="1" t="s">
        <v>20295</v>
      </c>
      <c r="F9496" s="1" t="str">
        <f>IFERROR(__xludf.DUMMYFUNCTION("GOOGLETRANSLATE(C9496,""fr"",""en"")"),"#VALUE!")</f>
        <v>#VALUE!</v>
      </c>
    </row>
    <row r="9497" ht="15.75" customHeight="1">
      <c r="A9497" s="1" t="s">
        <v>12337</v>
      </c>
      <c r="B9497" s="1" t="s">
        <v>20622</v>
      </c>
      <c r="C9497" s="1" t="s">
        <v>20623</v>
      </c>
      <c r="D9497" s="1" t="s">
        <v>20581</v>
      </c>
      <c r="E9497" s="1" t="s">
        <v>20295</v>
      </c>
      <c r="F9497" s="1" t="str">
        <f>IFERROR(__xludf.DUMMYFUNCTION("GOOGLETRANSLATE(C9497,""fr"",""en"")"),"#VALUE!")</f>
        <v>#VALUE!</v>
      </c>
    </row>
    <row r="9498" ht="15.75" customHeight="1">
      <c r="A9498" s="1" t="s">
        <v>20624</v>
      </c>
      <c r="B9498" s="1" t="s">
        <v>20625</v>
      </c>
      <c r="C9498" s="1" t="s">
        <v>20626</v>
      </c>
      <c r="D9498" s="1" t="s">
        <v>20581</v>
      </c>
      <c r="E9498" s="1" t="s">
        <v>20295</v>
      </c>
      <c r="F9498" s="1" t="str">
        <f>IFERROR(__xludf.DUMMYFUNCTION("GOOGLETRANSLATE(C9498,""fr"",""en"")"),"#VALUE!")</f>
        <v>#VALUE!</v>
      </c>
    </row>
    <row r="9499" ht="15.75" customHeight="1">
      <c r="A9499" s="1" t="s">
        <v>14179</v>
      </c>
      <c r="B9499" s="1" t="s">
        <v>20627</v>
      </c>
      <c r="C9499" s="1" t="s">
        <v>20628</v>
      </c>
      <c r="D9499" s="1" t="s">
        <v>20581</v>
      </c>
      <c r="E9499" s="1" t="s">
        <v>20295</v>
      </c>
      <c r="F9499" s="1" t="str">
        <f>IFERROR(__xludf.DUMMYFUNCTION("GOOGLETRANSLATE(C9499,""fr"",""en"")"),"#VALUE!")</f>
        <v>#VALUE!</v>
      </c>
    </row>
    <row r="9500" ht="15.75" customHeight="1">
      <c r="A9500" s="1" t="s">
        <v>10744</v>
      </c>
      <c r="B9500" s="1" t="s">
        <v>20629</v>
      </c>
      <c r="C9500" s="1" t="s">
        <v>20630</v>
      </c>
      <c r="D9500" s="1" t="s">
        <v>20581</v>
      </c>
      <c r="E9500" s="1" t="s">
        <v>20295</v>
      </c>
      <c r="F9500" s="1" t="str">
        <f>IFERROR(__xludf.DUMMYFUNCTION("GOOGLETRANSLATE(C9500,""fr"",""en"")"),"#VALUE!")</f>
        <v>#VALUE!</v>
      </c>
    </row>
    <row r="9501" ht="15.75" customHeight="1">
      <c r="A9501" s="1" t="s">
        <v>2267</v>
      </c>
      <c r="B9501" s="1" t="s">
        <v>20631</v>
      </c>
      <c r="C9501" s="1" t="s">
        <v>20632</v>
      </c>
      <c r="D9501" s="1" t="s">
        <v>20633</v>
      </c>
      <c r="E9501" s="1" t="s">
        <v>20295</v>
      </c>
      <c r="F9501" s="1" t="str">
        <f>IFERROR(__xludf.DUMMYFUNCTION("GOOGLETRANSLATE(C9501,""fr"",""en"")"),"#VALUE!")</f>
        <v>#VALUE!</v>
      </c>
    </row>
    <row r="9502" ht="15.75" customHeight="1">
      <c r="A9502" s="1" t="s">
        <v>3025</v>
      </c>
      <c r="B9502" s="1" t="s">
        <v>20634</v>
      </c>
      <c r="C9502" s="1" t="s">
        <v>20635</v>
      </c>
      <c r="D9502" s="1" t="s">
        <v>20633</v>
      </c>
      <c r="E9502" s="1" t="s">
        <v>20295</v>
      </c>
      <c r="F9502" s="1" t="str">
        <f>IFERROR(__xludf.DUMMYFUNCTION("GOOGLETRANSLATE(C9502,""fr"",""en"")"),"#VALUE!")</f>
        <v>#VALUE!</v>
      </c>
    </row>
    <row r="9503" ht="15.75" customHeight="1">
      <c r="A9503" s="1" t="s">
        <v>3256</v>
      </c>
      <c r="B9503" s="1" t="s">
        <v>20636</v>
      </c>
      <c r="C9503" s="1" t="s">
        <v>20637</v>
      </c>
      <c r="D9503" s="1" t="s">
        <v>20633</v>
      </c>
      <c r="E9503" s="1" t="s">
        <v>20295</v>
      </c>
      <c r="F9503" s="1" t="str">
        <f>IFERROR(__xludf.DUMMYFUNCTION("GOOGLETRANSLATE(C9503,""fr"",""en"")"),"#VALUE!")</f>
        <v>#VALUE!</v>
      </c>
    </row>
    <row r="9504" ht="15.75" customHeight="1">
      <c r="A9504" s="1" t="s">
        <v>10241</v>
      </c>
      <c r="B9504" s="1" t="s">
        <v>20638</v>
      </c>
      <c r="C9504" s="1" t="s">
        <v>20639</v>
      </c>
      <c r="D9504" s="1" t="s">
        <v>20633</v>
      </c>
      <c r="E9504" s="1" t="s">
        <v>20295</v>
      </c>
      <c r="F9504" s="1" t="str">
        <f>IFERROR(__xludf.DUMMYFUNCTION("GOOGLETRANSLATE(C9504,""fr"",""en"")"),"#VALUE!")</f>
        <v>#VALUE!</v>
      </c>
    </row>
    <row r="9505" ht="15.75" customHeight="1">
      <c r="A9505" s="1" t="s">
        <v>8992</v>
      </c>
      <c r="B9505" s="1" t="s">
        <v>20640</v>
      </c>
      <c r="C9505" s="1" t="s">
        <v>20641</v>
      </c>
      <c r="D9505" s="1" t="s">
        <v>20633</v>
      </c>
      <c r="E9505" s="1" t="s">
        <v>20295</v>
      </c>
      <c r="F9505" s="1" t="str">
        <f>IFERROR(__xludf.DUMMYFUNCTION("GOOGLETRANSLATE(C9505,""fr"",""en"")"),"#VALUE!")</f>
        <v>#VALUE!</v>
      </c>
    </row>
    <row r="9506" ht="15.75" customHeight="1">
      <c r="A9506" s="1" t="s">
        <v>9054</v>
      </c>
      <c r="B9506" s="1" t="s">
        <v>20642</v>
      </c>
      <c r="C9506" s="1" t="s">
        <v>20643</v>
      </c>
      <c r="D9506" s="1" t="s">
        <v>20633</v>
      </c>
      <c r="E9506" s="1" t="s">
        <v>20295</v>
      </c>
      <c r="F9506" s="1" t="str">
        <f>IFERROR(__xludf.DUMMYFUNCTION("GOOGLETRANSLATE(C9506,""fr"",""en"")"),"#VALUE!")</f>
        <v>#VALUE!</v>
      </c>
    </row>
    <row r="9507" ht="15.75" customHeight="1">
      <c r="A9507" s="1" t="s">
        <v>11615</v>
      </c>
      <c r="B9507" s="1" t="s">
        <v>20644</v>
      </c>
      <c r="C9507" s="1" t="s">
        <v>20645</v>
      </c>
      <c r="D9507" s="1" t="s">
        <v>20633</v>
      </c>
      <c r="E9507" s="1" t="s">
        <v>20295</v>
      </c>
      <c r="F9507" s="1" t="str">
        <f>IFERROR(__xludf.DUMMYFUNCTION("GOOGLETRANSLATE(C9507,""fr"",""en"")"),"#VALUE!")</f>
        <v>#VALUE!</v>
      </c>
    </row>
    <row r="9508" ht="15.75" customHeight="1">
      <c r="A9508" s="1" t="s">
        <v>11654</v>
      </c>
      <c r="B9508" s="1" t="s">
        <v>20646</v>
      </c>
      <c r="C9508" s="1" t="s">
        <v>20647</v>
      </c>
      <c r="D9508" s="1" t="s">
        <v>20633</v>
      </c>
      <c r="E9508" s="1" t="s">
        <v>20295</v>
      </c>
      <c r="F9508" s="1" t="str">
        <f>IFERROR(__xludf.DUMMYFUNCTION("GOOGLETRANSLATE(C9508,""fr"",""en"")"),"#VALUE!")</f>
        <v>#VALUE!</v>
      </c>
    </row>
    <row r="9509" ht="15.75" customHeight="1">
      <c r="A9509" s="1" t="s">
        <v>20648</v>
      </c>
      <c r="B9509" s="1" t="s">
        <v>20649</v>
      </c>
      <c r="C9509" s="1" t="s">
        <v>20650</v>
      </c>
      <c r="D9509" s="1" t="s">
        <v>20651</v>
      </c>
      <c r="E9509" s="1" t="s">
        <v>20295</v>
      </c>
      <c r="F9509" s="1" t="str">
        <f>IFERROR(__xludf.DUMMYFUNCTION("GOOGLETRANSLATE(C9509,""fr"",""en"")"),"#VALUE!")</f>
        <v>#VALUE!</v>
      </c>
    </row>
    <row r="9510" ht="15.75" customHeight="1">
      <c r="A9510" s="1" t="s">
        <v>741</v>
      </c>
      <c r="B9510" s="1" t="s">
        <v>20652</v>
      </c>
      <c r="C9510" s="1" t="s">
        <v>20653</v>
      </c>
      <c r="D9510" s="1" t="s">
        <v>20651</v>
      </c>
      <c r="E9510" s="1" t="s">
        <v>20295</v>
      </c>
      <c r="F9510" s="1" t="str">
        <f>IFERROR(__xludf.DUMMYFUNCTION("GOOGLETRANSLATE(C9510,""fr"",""en"")"),"#VALUE!")</f>
        <v>#VALUE!</v>
      </c>
    </row>
    <row r="9511" ht="15.75" customHeight="1">
      <c r="A9511" s="1" t="s">
        <v>1597</v>
      </c>
      <c r="B9511" s="1" t="s">
        <v>20654</v>
      </c>
      <c r="C9511" s="1" t="s">
        <v>20655</v>
      </c>
      <c r="D9511" s="1" t="s">
        <v>20651</v>
      </c>
      <c r="E9511" s="1" t="s">
        <v>20295</v>
      </c>
      <c r="F9511" s="1" t="str">
        <f>IFERROR(__xludf.DUMMYFUNCTION("GOOGLETRANSLATE(C9511,""fr"",""en"")"),"#VALUE!")</f>
        <v>#VALUE!</v>
      </c>
    </row>
    <row r="9512" ht="15.75" customHeight="1">
      <c r="A9512" s="1" t="s">
        <v>3084</v>
      </c>
      <c r="B9512" s="1" t="s">
        <v>20656</v>
      </c>
      <c r="C9512" s="1" t="s">
        <v>20657</v>
      </c>
      <c r="D9512" s="1" t="s">
        <v>20651</v>
      </c>
      <c r="E9512" s="1" t="s">
        <v>20295</v>
      </c>
      <c r="F9512" s="1" t="str">
        <f>IFERROR(__xludf.DUMMYFUNCTION("GOOGLETRANSLATE(C9512,""fr"",""en"")"),"#VALUE!")</f>
        <v>#VALUE!</v>
      </c>
    </row>
    <row r="9513" ht="15.75" customHeight="1">
      <c r="A9513" s="1" t="s">
        <v>12090</v>
      </c>
      <c r="B9513" s="1" t="s">
        <v>20658</v>
      </c>
      <c r="C9513" s="1" t="s">
        <v>20659</v>
      </c>
      <c r="D9513" s="1" t="s">
        <v>20651</v>
      </c>
      <c r="E9513" s="1" t="s">
        <v>20295</v>
      </c>
      <c r="F9513" s="1" t="str">
        <f>IFERROR(__xludf.DUMMYFUNCTION("GOOGLETRANSLATE(C9513,""fr"",""en"")"),"#VALUE!")</f>
        <v>#VALUE!</v>
      </c>
    </row>
    <row r="9514" ht="15.75" customHeight="1">
      <c r="A9514" s="1" t="s">
        <v>3164</v>
      </c>
      <c r="B9514" s="1" t="s">
        <v>20660</v>
      </c>
      <c r="C9514" s="1" t="s">
        <v>20661</v>
      </c>
      <c r="D9514" s="1" t="s">
        <v>20651</v>
      </c>
      <c r="E9514" s="1" t="s">
        <v>20295</v>
      </c>
      <c r="F9514" s="1" t="str">
        <f>IFERROR(__xludf.DUMMYFUNCTION("GOOGLETRANSLATE(C9514,""fr"",""en"")"),"#VALUE!")</f>
        <v>#VALUE!</v>
      </c>
    </row>
    <row r="9515" ht="15.75" customHeight="1">
      <c r="A9515" s="1" t="s">
        <v>8268</v>
      </c>
      <c r="B9515" s="1" t="s">
        <v>20662</v>
      </c>
      <c r="C9515" s="1" t="s">
        <v>20663</v>
      </c>
      <c r="D9515" s="1" t="s">
        <v>20651</v>
      </c>
      <c r="E9515" s="1" t="s">
        <v>20295</v>
      </c>
      <c r="F9515" s="1" t="str">
        <f>IFERROR(__xludf.DUMMYFUNCTION("GOOGLETRANSLATE(C9515,""fr"",""en"")"),"#VALUE!")</f>
        <v>#VALUE!</v>
      </c>
    </row>
    <row r="9516" ht="15.75" customHeight="1">
      <c r="A9516" s="1" t="s">
        <v>8281</v>
      </c>
      <c r="B9516" s="1" t="s">
        <v>20664</v>
      </c>
      <c r="C9516" s="1" t="s">
        <v>20665</v>
      </c>
      <c r="D9516" s="1" t="s">
        <v>20651</v>
      </c>
      <c r="E9516" s="1" t="s">
        <v>20295</v>
      </c>
      <c r="F9516" s="1" t="str">
        <f>IFERROR(__xludf.DUMMYFUNCTION("GOOGLETRANSLATE(C9516,""fr"",""en"")"),"#VALUE!")</f>
        <v>#VALUE!</v>
      </c>
    </row>
    <row r="9517" ht="15.75" customHeight="1">
      <c r="A9517" s="1" t="s">
        <v>3217</v>
      </c>
      <c r="B9517" s="1" t="s">
        <v>20666</v>
      </c>
      <c r="C9517" s="1" t="s">
        <v>20667</v>
      </c>
      <c r="D9517" s="1" t="s">
        <v>20651</v>
      </c>
      <c r="E9517" s="1" t="s">
        <v>20295</v>
      </c>
      <c r="F9517" s="1" t="str">
        <f>IFERROR(__xludf.DUMMYFUNCTION("GOOGLETRANSLATE(C9517,""fr"",""en"")"),"#VALUE!")</f>
        <v>#VALUE!</v>
      </c>
    </row>
    <row r="9518" ht="15.75" customHeight="1">
      <c r="A9518" s="1" t="s">
        <v>10608</v>
      </c>
      <c r="B9518" s="1" t="s">
        <v>20668</v>
      </c>
      <c r="C9518" s="1" t="s">
        <v>20669</v>
      </c>
      <c r="D9518" s="1" t="s">
        <v>20651</v>
      </c>
      <c r="E9518" s="1" t="s">
        <v>20295</v>
      </c>
      <c r="F9518" s="1" t="str">
        <f>IFERROR(__xludf.DUMMYFUNCTION("GOOGLETRANSLATE(C9518,""fr"",""en"")"),"#VALUE!")</f>
        <v>#VALUE!</v>
      </c>
    </row>
    <row r="9519" ht="15.75" customHeight="1">
      <c r="A9519" s="1" t="s">
        <v>10874</v>
      </c>
      <c r="B9519" s="1" t="s">
        <v>20670</v>
      </c>
      <c r="C9519" s="1" t="s">
        <v>20671</v>
      </c>
      <c r="D9519" s="1" t="s">
        <v>20651</v>
      </c>
      <c r="E9519" s="1" t="s">
        <v>20295</v>
      </c>
      <c r="F9519" s="1" t="str">
        <f>IFERROR(__xludf.DUMMYFUNCTION("GOOGLETRANSLATE(C9519,""fr"",""en"")"),"#VALUE!")</f>
        <v>#VALUE!</v>
      </c>
    </row>
    <row r="9520" ht="15.75" customHeight="1">
      <c r="A9520" s="1" t="s">
        <v>8607</v>
      </c>
      <c r="B9520" s="1" t="s">
        <v>20672</v>
      </c>
      <c r="C9520" s="1" t="s">
        <v>20673</v>
      </c>
      <c r="D9520" s="1" t="s">
        <v>20651</v>
      </c>
      <c r="E9520" s="1" t="s">
        <v>20295</v>
      </c>
      <c r="F9520" s="1" t="str">
        <f>IFERROR(__xludf.DUMMYFUNCTION("GOOGLETRANSLATE(C9520,""fr"",""en"")"),"#VALUE!")</f>
        <v>#VALUE!</v>
      </c>
    </row>
    <row r="9521" ht="15.75" customHeight="1">
      <c r="A9521" s="1" t="s">
        <v>20674</v>
      </c>
      <c r="B9521" s="1" t="s">
        <v>20675</v>
      </c>
      <c r="C9521" s="1" t="s">
        <v>20676</v>
      </c>
      <c r="D9521" s="1" t="s">
        <v>20651</v>
      </c>
      <c r="E9521" s="1" t="s">
        <v>20295</v>
      </c>
      <c r="F9521" s="1" t="str">
        <f>IFERROR(__xludf.DUMMYFUNCTION("GOOGLETRANSLATE(C9521,""fr"",""en"")"),"#VALUE!")</f>
        <v>#VALUE!</v>
      </c>
    </row>
    <row r="9522" ht="15.75" customHeight="1">
      <c r="A9522" s="1" t="s">
        <v>19542</v>
      </c>
      <c r="B9522" s="1" t="s">
        <v>20677</v>
      </c>
      <c r="C9522" s="1" t="s">
        <v>20678</v>
      </c>
      <c r="D9522" s="1" t="s">
        <v>20651</v>
      </c>
      <c r="E9522" s="1" t="s">
        <v>20295</v>
      </c>
      <c r="F9522" s="1" t="str">
        <f>IFERROR(__xludf.DUMMYFUNCTION("GOOGLETRANSLATE(C9522,""fr"",""en"")"),"#VALUE!")</f>
        <v>#VALUE!</v>
      </c>
    </row>
    <row r="9523" ht="15.75" customHeight="1">
      <c r="A9523" s="1" t="s">
        <v>3369</v>
      </c>
      <c r="B9523" s="1" t="s">
        <v>20679</v>
      </c>
      <c r="C9523" s="1" t="s">
        <v>20680</v>
      </c>
      <c r="D9523" s="1" t="s">
        <v>20651</v>
      </c>
      <c r="E9523" s="1" t="s">
        <v>20295</v>
      </c>
      <c r="F9523" s="1" t="str">
        <f>IFERROR(__xludf.DUMMYFUNCTION("GOOGLETRANSLATE(C9523,""fr"",""en"")"),"#VALUE!")</f>
        <v>#VALUE!</v>
      </c>
    </row>
    <row r="9524" ht="15.75" customHeight="1">
      <c r="A9524" s="1" t="s">
        <v>10902</v>
      </c>
      <c r="B9524" s="1" t="s">
        <v>20681</v>
      </c>
      <c r="C9524" s="1" t="s">
        <v>20682</v>
      </c>
      <c r="D9524" s="1" t="s">
        <v>20651</v>
      </c>
      <c r="E9524" s="1" t="s">
        <v>20295</v>
      </c>
      <c r="F9524" s="1" t="str">
        <f>IFERROR(__xludf.DUMMYFUNCTION("GOOGLETRANSLATE(C9524,""fr"",""en"")"),"#VALUE!")</f>
        <v>#VALUE!</v>
      </c>
    </row>
    <row r="9525" ht="15.75" customHeight="1">
      <c r="A9525" s="1" t="s">
        <v>15719</v>
      </c>
      <c r="B9525" s="1" t="s">
        <v>20683</v>
      </c>
      <c r="C9525" s="1" t="s">
        <v>20684</v>
      </c>
      <c r="D9525" s="1" t="s">
        <v>20651</v>
      </c>
      <c r="E9525" s="1" t="s">
        <v>20295</v>
      </c>
      <c r="F9525" s="1" t="str">
        <f>IFERROR(__xludf.DUMMYFUNCTION("GOOGLETRANSLATE(C9525,""fr"",""en"")"),"#VALUE!")</f>
        <v>#VALUE!</v>
      </c>
    </row>
    <row r="9526" ht="15.75" customHeight="1">
      <c r="A9526" s="1" t="s">
        <v>10940</v>
      </c>
      <c r="B9526" s="1" t="s">
        <v>20685</v>
      </c>
      <c r="C9526" s="1" t="s">
        <v>20686</v>
      </c>
      <c r="D9526" s="1" t="s">
        <v>20651</v>
      </c>
      <c r="E9526" s="1" t="s">
        <v>20295</v>
      </c>
      <c r="F9526" s="1" t="str">
        <f>IFERROR(__xludf.DUMMYFUNCTION("GOOGLETRANSLATE(C9526,""fr"",""en"")"),"#VALUE!")</f>
        <v>#VALUE!</v>
      </c>
    </row>
    <row r="9527" ht="15.75" customHeight="1">
      <c r="A9527" s="1" t="s">
        <v>3515</v>
      </c>
      <c r="B9527" s="1" t="s">
        <v>20687</v>
      </c>
      <c r="C9527" s="1" t="s">
        <v>20688</v>
      </c>
      <c r="D9527" s="1" t="s">
        <v>20651</v>
      </c>
      <c r="E9527" s="1" t="s">
        <v>20295</v>
      </c>
      <c r="F9527" s="1" t="str">
        <f>IFERROR(__xludf.DUMMYFUNCTION("GOOGLETRANSLATE(C9527,""fr"",""en"")"),"#VALUE!")</f>
        <v>#VALUE!</v>
      </c>
    </row>
    <row r="9528" ht="15.75" customHeight="1">
      <c r="A9528" s="1" t="s">
        <v>11141</v>
      </c>
      <c r="B9528" s="1" t="s">
        <v>20689</v>
      </c>
      <c r="C9528" s="1" t="s">
        <v>20690</v>
      </c>
      <c r="D9528" s="1" t="s">
        <v>20651</v>
      </c>
      <c r="E9528" s="1" t="s">
        <v>20295</v>
      </c>
      <c r="F9528" s="1" t="str">
        <f>IFERROR(__xludf.DUMMYFUNCTION("GOOGLETRANSLATE(C9528,""fr"",""en"")"),"#VALUE!")</f>
        <v>#VALUE!</v>
      </c>
    </row>
    <row r="9529" ht="15.75" customHeight="1">
      <c r="A9529" s="1" t="s">
        <v>3529</v>
      </c>
      <c r="B9529" s="1" t="s">
        <v>20691</v>
      </c>
      <c r="C9529" s="1" t="s">
        <v>20692</v>
      </c>
      <c r="D9529" s="1" t="s">
        <v>20651</v>
      </c>
      <c r="E9529" s="1" t="s">
        <v>20295</v>
      </c>
      <c r="F9529" s="1" t="str">
        <f>IFERROR(__xludf.DUMMYFUNCTION("GOOGLETRANSLATE(C9529,""fr"",""en"")"),"#VALUE!")</f>
        <v>#VALUE!</v>
      </c>
    </row>
    <row r="9530" ht="15.75" customHeight="1">
      <c r="A9530" s="1" t="s">
        <v>3543</v>
      </c>
      <c r="B9530" s="1" t="s">
        <v>20693</v>
      </c>
      <c r="C9530" s="1" t="s">
        <v>20694</v>
      </c>
      <c r="D9530" s="1" t="s">
        <v>20651</v>
      </c>
      <c r="E9530" s="1" t="s">
        <v>20295</v>
      </c>
      <c r="F9530" s="1" t="str">
        <f>IFERROR(__xludf.DUMMYFUNCTION("GOOGLETRANSLATE(C9530,""fr"",""en"")"),"#VALUE!")</f>
        <v>#VALUE!</v>
      </c>
    </row>
    <row r="9531" ht="15.75" customHeight="1">
      <c r="A9531" s="1" t="s">
        <v>13034</v>
      </c>
      <c r="B9531" s="1" t="s">
        <v>20695</v>
      </c>
      <c r="C9531" s="1" t="s">
        <v>20696</v>
      </c>
      <c r="D9531" s="1" t="s">
        <v>20651</v>
      </c>
      <c r="E9531" s="1" t="s">
        <v>20295</v>
      </c>
      <c r="F9531" s="1" t="str">
        <f>IFERROR(__xludf.DUMMYFUNCTION("GOOGLETRANSLATE(C9531,""fr"",""en"")"),"#VALUE!")</f>
        <v>#VALUE!</v>
      </c>
    </row>
    <row r="9532" ht="15.75" customHeight="1">
      <c r="A9532" s="1" t="s">
        <v>15847</v>
      </c>
      <c r="B9532" s="1" t="s">
        <v>20697</v>
      </c>
      <c r="C9532" s="1" t="s">
        <v>20698</v>
      </c>
      <c r="D9532" s="1" t="s">
        <v>20651</v>
      </c>
      <c r="E9532" s="1" t="s">
        <v>20295</v>
      </c>
      <c r="F9532" s="1" t="str">
        <f>IFERROR(__xludf.DUMMYFUNCTION("GOOGLETRANSLATE(C9532,""fr"",""en"")"),"#VALUE!")</f>
        <v>#VALUE!</v>
      </c>
    </row>
    <row r="9533" ht="15.75" customHeight="1">
      <c r="A9533" s="1" t="s">
        <v>3607</v>
      </c>
      <c r="B9533" s="1" t="s">
        <v>20699</v>
      </c>
      <c r="C9533" s="1" t="s">
        <v>20700</v>
      </c>
      <c r="D9533" s="1" t="s">
        <v>20651</v>
      </c>
      <c r="E9533" s="1" t="s">
        <v>20295</v>
      </c>
      <c r="F9533" s="1" t="str">
        <f>IFERROR(__xludf.DUMMYFUNCTION("GOOGLETRANSLATE(C9533,""fr"",""en"")"),"#VALUE!")</f>
        <v>#VALUE!</v>
      </c>
    </row>
    <row r="9534" ht="15.75" customHeight="1">
      <c r="A9534" s="1" t="s">
        <v>11497</v>
      </c>
      <c r="B9534" s="1" t="s">
        <v>20701</v>
      </c>
      <c r="C9534" s="1" t="s">
        <v>20702</v>
      </c>
      <c r="D9534" s="1" t="s">
        <v>20651</v>
      </c>
      <c r="E9534" s="1" t="s">
        <v>20295</v>
      </c>
      <c r="F9534" s="1" t="str">
        <f>IFERROR(__xludf.DUMMYFUNCTION("GOOGLETRANSLATE(C9534,""fr"",""en"")"),"#VALUE!")</f>
        <v>#VALUE!</v>
      </c>
    </row>
    <row r="9535" ht="15.75" customHeight="1">
      <c r="A9535" s="1" t="s">
        <v>3631</v>
      </c>
      <c r="B9535" s="1" t="s">
        <v>20703</v>
      </c>
      <c r="C9535" s="1" t="s">
        <v>20704</v>
      </c>
      <c r="D9535" s="1" t="s">
        <v>20651</v>
      </c>
      <c r="E9535" s="1" t="s">
        <v>20295</v>
      </c>
      <c r="F9535" s="1" t="str">
        <f>IFERROR(__xludf.DUMMYFUNCTION("GOOGLETRANSLATE(C9535,""fr"",""en"")"),"#VALUE!")</f>
        <v>#VALUE!</v>
      </c>
    </row>
    <row r="9536" ht="15.75" customHeight="1">
      <c r="A9536" s="1" t="s">
        <v>15392</v>
      </c>
      <c r="B9536" s="1" t="s">
        <v>20705</v>
      </c>
      <c r="C9536" s="1" t="s">
        <v>20706</v>
      </c>
      <c r="D9536" s="1" t="s">
        <v>20651</v>
      </c>
      <c r="E9536" s="1" t="s">
        <v>20295</v>
      </c>
      <c r="F9536" s="1" t="str">
        <f>IFERROR(__xludf.DUMMYFUNCTION("GOOGLETRANSLATE(C9536,""fr"",""en"")"),"#VALUE!")</f>
        <v>#VALUE!</v>
      </c>
    </row>
    <row r="9537" ht="15.75" customHeight="1">
      <c r="A9537" s="1" t="s">
        <v>3643</v>
      </c>
      <c r="B9537" s="1" t="s">
        <v>20707</v>
      </c>
      <c r="C9537" s="1" t="s">
        <v>20708</v>
      </c>
      <c r="D9537" s="1" t="s">
        <v>20651</v>
      </c>
      <c r="E9537" s="1" t="s">
        <v>20295</v>
      </c>
      <c r="F9537" s="1" t="str">
        <f>IFERROR(__xludf.DUMMYFUNCTION("GOOGLETRANSLATE(C9537,""fr"",""en"")"),"#VALUE!")</f>
        <v>#VALUE!</v>
      </c>
    </row>
    <row r="9538" ht="15.75" customHeight="1">
      <c r="A9538" s="1" t="s">
        <v>8939</v>
      </c>
      <c r="B9538" s="1" t="s">
        <v>20709</v>
      </c>
      <c r="C9538" s="1" t="s">
        <v>20710</v>
      </c>
      <c r="D9538" s="1" t="s">
        <v>20651</v>
      </c>
      <c r="E9538" s="1" t="s">
        <v>20295</v>
      </c>
      <c r="F9538" s="1" t="str">
        <f>IFERROR(__xludf.DUMMYFUNCTION("GOOGLETRANSLATE(C9538,""fr"",""en"")"),"Refund when they want, never on a fixed date! It is necessary to wait a month before the first reimbursements which are added to the 90 days of deficiency (you have an interest in having solid kidneys) the telephone advisers are patient on the other hand "&amp;"they collect on fixed dates ...")</f>
        <v>Refund when they want, never on a fixed date! It is necessary to wait a month before the first reimbursements which are added to the 90 days of deficiency (you have an interest in having solid kidneys) the telephone advisers are patient on the other hand they collect on fixed dates ...</v>
      </c>
    </row>
    <row r="9539" ht="15.75" customHeight="1">
      <c r="A9539" s="1" t="s">
        <v>17607</v>
      </c>
      <c r="B9539" s="1" t="s">
        <v>20711</v>
      </c>
      <c r="C9539" s="1" t="s">
        <v>20712</v>
      </c>
      <c r="D9539" s="1" t="s">
        <v>20651</v>
      </c>
      <c r="E9539" s="1" t="s">
        <v>20295</v>
      </c>
      <c r="F9539" s="1" t="str">
        <f>IFERROR(__xludf.DUMMYFUNCTION("GOOGLETRANSLATE(C9539,""fr"",""en"")"),"#VALUE!")</f>
        <v>#VALUE!</v>
      </c>
    </row>
    <row r="9540" ht="15.75" customHeight="1">
      <c r="A9540" s="1" t="s">
        <v>20713</v>
      </c>
      <c r="B9540" s="1" t="s">
        <v>20714</v>
      </c>
      <c r="C9540" s="1" t="s">
        <v>20715</v>
      </c>
      <c r="D9540" s="1" t="s">
        <v>20651</v>
      </c>
      <c r="E9540" s="1" t="s">
        <v>20295</v>
      </c>
      <c r="F9540" s="1" t="str">
        <f>IFERROR(__xludf.DUMMYFUNCTION("GOOGLETRANSLATE(C9540,""fr"",""en"")"),"#VALUE!")</f>
        <v>#VALUE!</v>
      </c>
    </row>
    <row r="9541" ht="15.75" customHeight="1">
      <c r="A9541" s="1" t="s">
        <v>3704</v>
      </c>
      <c r="B9541" s="1" t="s">
        <v>20716</v>
      </c>
      <c r="C9541" s="1" t="s">
        <v>20717</v>
      </c>
      <c r="D9541" s="1" t="s">
        <v>20651</v>
      </c>
      <c r="E9541" s="1" t="s">
        <v>20295</v>
      </c>
      <c r="F9541" s="1" t="str">
        <f>IFERROR(__xludf.DUMMYFUNCTION("GOOGLETRANSLATE(C9541,""fr"",""en"")"),"#VALUE!")</f>
        <v>#VALUE!</v>
      </c>
    </row>
    <row r="9542" ht="15.75" customHeight="1">
      <c r="A9542" s="1" t="s">
        <v>17089</v>
      </c>
      <c r="B9542" s="1" t="s">
        <v>20718</v>
      </c>
      <c r="C9542" s="1" t="s">
        <v>20719</v>
      </c>
      <c r="D9542" s="1" t="s">
        <v>20651</v>
      </c>
      <c r="E9542" s="1" t="s">
        <v>20295</v>
      </c>
      <c r="F9542" s="1" t="str">
        <f>IFERROR(__xludf.DUMMYFUNCTION("GOOGLETRANSLATE(C9542,""fr"",""en"")"),"#VALUE!")</f>
        <v>#VALUE!</v>
      </c>
    </row>
    <row r="9543" ht="15.75" customHeight="1">
      <c r="A9543" s="1" t="s">
        <v>13382</v>
      </c>
      <c r="B9543" s="1" t="s">
        <v>20720</v>
      </c>
      <c r="C9543" s="1" t="s">
        <v>20721</v>
      </c>
      <c r="D9543" s="1" t="s">
        <v>20651</v>
      </c>
      <c r="E9543" s="1" t="s">
        <v>20295</v>
      </c>
      <c r="F9543" s="1" t="str">
        <f>IFERROR(__xludf.DUMMYFUNCTION("GOOGLETRANSLATE(C9543,""fr"",""en"")"),"#VALUE!")</f>
        <v>#VALUE!</v>
      </c>
    </row>
    <row r="9544" ht="15.75" customHeight="1">
      <c r="A9544" s="1" t="s">
        <v>20722</v>
      </c>
      <c r="B9544" s="1" t="s">
        <v>20723</v>
      </c>
      <c r="C9544" s="1" t="s">
        <v>20724</v>
      </c>
      <c r="D9544" s="1" t="s">
        <v>20651</v>
      </c>
      <c r="E9544" s="1" t="s">
        <v>20295</v>
      </c>
      <c r="F9544" s="1" t="str">
        <f>IFERROR(__xludf.DUMMYFUNCTION("GOOGLETRANSLATE(C9544,""fr"",""en"")"),"#VALUE!")</f>
        <v>#VALUE!</v>
      </c>
    </row>
    <row r="9545" ht="15.75" customHeight="1">
      <c r="A9545" s="1" t="s">
        <v>20161</v>
      </c>
      <c r="B9545" s="1" t="s">
        <v>20725</v>
      </c>
      <c r="C9545" s="1" t="s">
        <v>20726</v>
      </c>
      <c r="D9545" s="1" t="s">
        <v>20651</v>
      </c>
      <c r="E9545" s="1" t="s">
        <v>20295</v>
      </c>
      <c r="F9545" s="1" t="str">
        <f>IFERROR(__xludf.DUMMYFUNCTION("GOOGLETRANSLATE(C9545,""fr"",""en"")"),"#VALUE!")</f>
        <v>#VALUE!</v>
      </c>
    </row>
    <row r="9546" ht="15.75" customHeight="1">
      <c r="A9546" s="1" t="s">
        <v>10986</v>
      </c>
      <c r="B9546" s="1" t="s">
        <v>20727</v>
      </c>
      <c r="C9546" s="1" t="s">
        <v>20728</v>
      </c>
      <c r="D9546" s="1" t="s">
        <v>20651</v>
      </c>
      <c r="E9546" s="1" t="s">
        <v>20295</v>
      </c>
      <c r="F9546" s="1" t="str">
        <f>IFERROR(__xludf.DUMMYFUNCTION("GOOGLETRANSLATE(C9546,""fr"",""en"")"),"#VALUE!")</f>
        <v>#VALUE!</v>
      </c>
    </row>
    <row r="9547" ht="15.75" customHeight="1">
      <c r="A9547" s="1" t="s">
        <v>20729</v>
      </c>
      <c r="B9547" s="1" t="s">
        <v>20730</v>
      </c>
      <c r="C9547" s="1" t="s">
        <v>20731</v>
      </c>
      <c r="D9547" s="1" t="s">
        <v>20651</v>
      </c>
      <c r="E9547" s="1" t="s">
        <v>20295</v>
      </c>
      <c r="F9547" s="1" t="str">
        <f>IFERROR(__xludf.DUMMYFUNCTION("GOOGLETRANSLATE(C9547,""fr"",""en"")"),"#VALUE!")</f>
        <v>#VALUE!</v>
      </c>
    </row>
    <row r="9548" ht="15.75" customHeight="1">
      <c r="A9548" s="1" t="s">
        <v>16549</v>
      </c>
      <c r="B9548" s="1" t="s">
        <v>20732</v>
      </c>
      <c r="C9548" s="1" t="s">
        <v>20733</v>
      </c>
      <c r="D9548" s="1" t="s">
        <v>20651</v>
      </c>
      <c r="E9548" s="1" t="s">
        <v>20295</v>
      </c>
      <c r="F9548" s="1" t="str">
        <f>IFERROR(__xludf.DUMMYFUNCTION("GOOGLETRANSLATE(C9548,""fr"",""en"")"),"#VALUE!")</f>
        <v>#VALUE!</v>
      </c>
    </row>
    <row r="9549" ht="15.75" customHeight="1">
      <c r="A9549" s="1" t="s">
        <v>16549</v>
      </c>
      <c r="B9549" s="1" t="s">
        <v>20734</v>
      </c>
      <c r="C9549" s="1" t="s">
        <v>20735</v>
      </c>
      <c r="D9549" s="1" t="s">
        <v>20651</v>
      </c>
      <c r="E9549" s="1" t="s">
        <v>20295</v>
      </c>
      <c r="F9549" s="1" t="str">
        <f>IFERROR(__xludf.DUMMYFUNCTION("GOOGLETRANSLATE(C9549,""fr"",""en"")"),"#VALUE!")</f>
        <v>#VALUE!</v>
      </c>
    </row>
    <row r="9550" ht="15.75" customHeight="1">
      <c r="A9550" s="1" t="s">
        <v>9034</v>
      </c>
      <c r="B9550" s="1" t="s">
        <v>20736</v>
      </c>
      <c r="C9550" s="1" t="s">
        <v>20737</v>
      </c>
      <c r="D9550" s="1" t="s">
        <v>20651</v>
      </c>
      <c r="E9550" s="1" t="s">
        <v>20295</v>
      </c>
      <c r="F9550" s="1" t="str">
        <f>IFERROR(__xludf.DUMMYFUNCTION("GOOGLETRANSLATE(C9550,""fr"",""en"")"),"#VALUE!")</f>
        <v>#VALUE!</v>
      </c>
    </row>
    <row r="9551" ht="15.75" customHeight="1">
      <c r="A9551" s="1" t="s">
        <v>10995</v>
      </c>
      <c r="B9551" s="1" t="s">
        <v>20738</v>
      </c>
      <c r="C9551" s="1" t="s">
        <v>20739</v>
      </c>
      <c r="D9551" s="1" t="s">
        <v>20651</v>
      </c>
      <c r="E9551" s="1" t="s">
        <v>20295</v>
      </c>
      <c r="F9551" s="1" t="str">
        <f>IFERROR(__xludf.DUMMYFUNCTION("GOOGLETRANSLATE(C9551,""fr"",""en"")"),"#VALUE!")</f>
        <v>#VALUE!</v>
      </c>
    </row>
    <row r="9552" ht="15.75" customHeight="1">
      <c r="A9552" s="1" t="s">
        <v>10679</v>
      </c>
      <c r="B9552" s="1" t="s">
        <v>20740</v>
      </c>
      <c r="C9552" s="1" t="s">
        <v>20741</v>
      </c>
      <c r="D9552" s="1" t="s">
        <v>20651</v>
      </c>
      <c r="E9552" s="1" t="s">
        <v>20295</v>
      </c>
      <c r="F9552" s="1" t="str">
        <f>IFERROR(__xludf.DUMMYFUNCTION("GOOGLETRANSLATE(C9552,""fr"",""en"")"),"#VALUE!")</f>
        <v>#VALUE!</v>
      </c>
    </row>
    <row r="9553" ht="15.75" customHeight="1">
      <c r="A9553" s="1" t="s">
        <v>11948</v>
      </c>
      <c r="B9553" s="1" t="s">
        <v>20742</v>
      </c>
      <c r="C9553" s="1" t="s">
        <v>20743</v>
      </c>
      <c r="D9553" s="1" t="s">
        <v>20651</v>
      </c>
      <c r="E9553" s="1" t="s">
        <v>20295</v>
      </c>
      <c r="F9553" s="1" t="str">
        <f>IFERROR(__xludf.DUMMYFUNCTION("GOOGLETRANSLATE(C9553,""fr"",""en"")"),"#VALUE!")</f>
        <v>#VALUE!</v>
      </c>
    </row>
    <row r="9554" ht="15.75" customHeight="1">
      <c r="A9554" s="1" t="s">
        <v>11010</v>
      </c>
      <c r="B9554" s="1" t="s">
        <v>20744</v>
      </c>
      <c r="C9554" s="1" t="s">
        <v>20745</v>
      </c>
      <c r="D9554" s="1" t="s">
        <v>20651</v>
      </c>
      <c r="E9554" s="1" t="s">
        <v>20295</v>
      </c>
      <c r="F9554" s="1" t="str">
        <f>IFERROR(__xludf.DUMMYFUNCTION("GOOGLETRANSLATE(C9554,""fr"",""en"")"),"#VALUE!")</f>
        <v>#VALUE!</v>
      </c>
    </row>
    <row r="9555" ht="15.75" customHeight="1">
      <c r="A9555" s="1" t="s">
        <v>20746</v>
      </c>
      <c r="B9555" s="1" t="s">
        <v>20747</v>
      </c>
      <c r="C9555" s="1" t="s">
        <v>20748</v>
      </c>
      <c r="D9555" s="1" t="s">
        <v>20651</v>
      </c>
      <c r="E9555" s="1" t="s">
        <v>20295</v>
      </c>
      <c r="F9555" s="1" t="str">
        <f>IFERROR(__xludf.DUMMYFUNCTION("GOOGLETRANSLATE(C9555,""fr"",""en"")"),"#VALUE!")</f>
        <v>#VALUE!</v>
      </c>
    </row>
    <row r="9556" ht="15.75" customHeight="1">
      <c r="A9556" s="1" t="s">
        <v>9116</v>
      </c>
      <c r="B9556" s="1" t="s">
        <v>20749</v>
      </c>
      <c r="C9556" s="1" t="s">
        <v>20750</v>
      </c>
      <c r="D9556" s="1" t="s">
        <v>20651</v>
      </c>
      <c r="E9556" s="1" t="s">
        <v>20295</v>
      </c>
      <c r="F9556" s="1" t="str">
        <f>IFERROR(__xludf.DUMMYFUNCTION("GOOGLETRANSLATE(C9556,""fr"",""en"")"),"#VALUE!")</f>
        <v>#VALUE!</v>
      </c>
    </row>
    <row r="9557" ht="15.75" customHeight="1">
      <c r="A9557" s="1" t="s">
        <v>9116</v>
      </c>
      <c r="B9557" s="1" t="s">
        <v>20751</v>
      </c>
      <c r="C9557" s="1" t="s">
        <v>16836</v>
      </c>
      <c r="D9557" s="1" t="s">
        <v>20651</v>
      </c>
      <c r="E9557" s="1" t="s">
        <v>20295</v>
      </c>
      <c r="F9557" s="1" t="str">
        <f>IFERROR(__xludf.DUMMYFUNCTION("GOOGLETRANSLATE(C9557,""fr"",""en"")"),"#VALUE!")</f>
        <v>#VALUE!</v>
      </c>
    </row>
    <row r="9558" ht="15.75" customHeight="1">
      <c r="A9558" s="1" t="s">
        <v>3889</v>
      </c>
      <c r="B9558" s="1" t="s">
        <v>20752</v>
      </c>
      <c r="C9558" s="1" t="s">
        <v>20753</v>
      </c>
      <c r="D9558" s="1" t="s">
        <v>20651</v>
      </c>
      <c r="E9558" s="1" t="s">
        <v>20295</v>
      </c>
      <c r="F9558" s="1" t="str">
        <f>IFERROR(__xludf.DUMMYFUNCTION("GOOGLETRANSLATE(C9558,""fr"",""en"")"),"#VALUE!")</f>
        <v>#VALUE!</v>
      </c>
    </row>
    <row r="9559" ht="15.75" customHeight="1">
      <c r="A9559" s="1" t="s">
        <v>13106</v>
      </c>
      <c r="B9559" s="1" t="s">
        <v>20754</v>
      </c>
      <c r="C9559" s="1" t="s">
        <v>20755</v>
      </c>
      <c r="D9559" s="1" t="s">
        <v>20651</v>
      </c>
      <c r="E9559" s="1" t="s">
        <v>20295</v>
      </c>
      <c r="F9559" s="1" t="str">
        <f>IFERROR(__xludf.DUMMYFUNCTION("GOOGLETRANSLATE(C9559,""fr"",""en"")"),"#VALUE!")</f>
        <v>#VALUE!</v>
      </c>
    </row>
    <row r="9560" ht="15.75" customHeight="1">
      <c r="A9560" s="1" t="s">
        <v>12274</v>
      </c>
      <c r="B9560" s="1" t="s">
        <v>20756</v>
      </c>
      <c r="C9560" s="1" t="s">
        <v>20757</v>
      </c>
      <c r="D9560" s="1" t="s">
        <v>20651</v>
      </c>
      <c r="E9560" s="1" t="s">
        <v>20295</v>
      </c>
      <c r="F9560" s="1" t="str">
        <f>IFERROR(__xludf.DUMMYFUNCTION("GOOGLETRANSLATE(C9560,""fr"",""en"")"),"#VALUE!")</f>
        <v>#VALUE!</v>
      </c>
    </row>
    <row r="9561" ht="15.75" customHeight="1">
      <c r="A9561" s="1" t="s">
        <v>11636</v>
      </c>
      <c r="B9561" s="1" t="s">
        <v>20758</v>
      </c>
      <c r="C9561" s="1" t="s">
        <v>20759</v>
      </c>
      <c r="D9561" s="1" t="s">
        <v>20651</v>
      </c>
      <c r="E9561" s="1" t="s">
        <v>20295</v>
      </c>
      <c r="F9561" s="1" t="str">
        <f>IFERROR(__xludf.DUMMYFUNCTION("GOOGLETRANSLATE(C9561,""fr"",""en"")"),"#VALUE!")</f>
        <v>#VALUE!</v>
      </c>
    </row>
    <row r="9562" ht="15.75" customHeight="1">
      <c r="A9562" s="1" t="s">
        <v>11666</v>
      </c>
      <c r="B9562" s="1" t="s">
        <v>20760</v>
      </c>
      <c r="C9562" s="1" t="s">
        <v>20761</v>
      </c>
      <c r="D9562" s="1" t="s">
        <v>20651</v>
      </c>
      <c r="E9562" s="1" t="s">
        <v>20295</v>
      </c>
      <c r="F9562" s="1" t="str">
        <f>IFERROR(__xludf.DUMMYFUNCTION("GOOGLETRANSLATE(C9562,""fr"",""en"")"),"#VALUE!")</f>
        <v>#VALUE!</v>
      </c>
    </row>
    <row r="9563" ht="15.75" customHeight="1">
      <c r="A9563" s="1" t="s">
        <v>16388</v>
      </c>
      <c r="B9563" s="1" t="s">
        <v>20762</v>
      </c>
      <c r="C9563" s="1" t="s">
        <v>20763</v>
      </c>
      <c r="D9563" s="1" t="s">
        <v>20651</v>
      </c>
      <c r="E9563" s="1" t="s">
        <v>20295</v>
      </c>
      <c r="F9563" s="1" t="str">
        <f>IFERROR(__xludf.DUMMYFUNCTION("GOOGLETRANSLATE(C9563,""fr"",""en"")"),"#VALUE!")</f>
        <v>#VALUE!</v>
      </c>
    </row>
    <row r="9564" ht="15.75" customHeight="1">
      <c r="A9564" s="1" t="s">
        <v>3994</v>
      </c>
      <c r="B9564" s="1" t="s">
        <v>20764</v>
      </c>
      <c r="C9564" s="1" t="s">
        <v>20765</v>
      </c>
      <c r="D9564" s="1" t="s">
        <v>20651</v>
      </c>
      <c r="E9564" s="1" t="s">
        <v>20295</v>
      </c>
      <c r="F9564" s="1" t="str">
        <f>IFERROR(__xludf.DUMMYFUNCTION("GOOGLETRANSLATE(C9564,""fr"",""en"")"),"#VALUE!")</f>
        <v>#VALUE!</v>
      </c>
    </row>
    <row r="9565" ht="15.75" customHeight="1">
      <c r="A9565" s="1" t="s">
        <v>19933</v>
      </c>
      <c r="B9565" s="1" t="s">
        <v>20766</v>
      </c>
      <c r="C9565" s="1" t="s">
        <v>20767</v>
      </c>
      <c r="D9565" s="1" t="s">
        <v>20651</v>
      </c>
      <c r="E9565" s="1" t="s">
        <v>20295</v>
      </c>
      <c r="F9565" s="1" t="str">
        <f>IFERROR(__xludf.DUMMYFUNCTION("GOOGLETRANSLATE(C9565,""fr"",""en"")"),"#VALUE!")</f>
        <v>#VALUE!</v>
      </c>
    </row>
    <row r="9566" ht="15.75" customHeight="1">
      <c r="A9566" s="1" t="s">
        <v>19660</v>
      </c>
      <c r="B9566" s="1" t="s">
        <v>20768</v>
      </c>
      <c r="C9566" s="1" t="s">
        <v>20769</v>
      </c>
      <c r="D9566" s="1" t="s">
        <v>20651</v>
      </c>
      <c r="E9566" s="1" t="s">
        <v>20295</v>
      </c>
      <c r="F9566" s="1" t="str">
        <f>IFERROR(__xludf.DUMMYFUNCTION("GOOGLETRANSLATE(C9566,""fr"",""en"")"),"#VALUE!")</f>
        <v>#VALUE!</v>
      </c>
    </row>
    <row r="9567" ht="15.75" customHeight="1">
      <c r="A9567" s="1" t="s">
        <v>9338</v>
      </c>
      <c r="B9567" s="1" t="s">
        <v>20770</v>
      </c>
      <c r="C9567" s="1" t="s">
        <v>20771</v>
      </c>
      <c r="D9567" s="1" t="s">
        <v>20651</v>
      </c>
      <c r="E9567" s="1" t="s">
        <v>20295</v>
      </c>
      <c r="F9567" s="1" t="str">
        <f>IFERROR(__xludf.DUMMYFUNCTION("GOOGLETRANSLATE(C9567,""fr"",""en"")"),"#VALUE!")</f>
        <v>#VALUE!</v>
      </c>
    </row>
    <row r="9568" ht="15.75" customHeight="1">
      <c r="A9568" s="1" t="s">
        <v>9383</v>
      </c>
      <c r="B9568" s="1" t="s">
        <v>20772</v>
      </c>
      <c r="C9568" s="1" t="s">
        <v>20773</v>
      </c>
      <c r="D9568" s="1" t="s">
        <v>20651</v>
      </c>
      <c r="E9568" s="1" t="s">
        <v>20295</v>
      </c>
      <c r="F9568" s="1" t="str">
        <f>IFERROR(__xludf.DUMMYFUNCTION("GOOGLETRANSLATE(C9568,""fr"",""en"")"),"#VALUE!")</f>
        <v>#VALUE!</v>
      </c>
    </row>
    <row r="9569" ht="15.75" customHeight="1">
      <c r="A9569" s="1" t="s">
        <v>10385</v>
      </c>
      <c r="B9569" s="1" t="s">
        <v>20774</v>
      </c>
      <c r="C9569" s="1" t="s">
        <v>20775</v>
      </c>
      <c r="D9569" s="1" t="s">
        <v>20651</v>
      </c>
      <c r="E9569" s="1" t="s">
        <v>20295</v>
      </c>
      <c r="F9569" s="1" t="str">
        <f>IFERROR(__xludf.DUMMYFUNCTION("GOOGLETRANSLATE(C9569,""fr"",""en"")"),"#VALUE!")</f>
        <v>#VALUE!</v>
      </c>
    </row>
    <row r="9570" ht="15.75" customHeight="1">
      <c r="A9570" s="1" t="s">
        <v>20776</v>
      </c>
      <c r="B9570" s="1" t="s">
        <v>20777</v>
      </c>
      <c r="C9570" s="1" t="s">
        <v>20778</v>
      </c>
      <c r="D9570" s="1" t="s">
        <v>20651</v>
      </c>
      <c r="E9570" s="1" t="s">
        <v>20295</v>
      </c>
      <c r="F9570" s="1" t="str">
        <f>IFERROR(__xludf.DUMMYFUNCTION("GOOGLETRANSLATE(C9570,""fr"",""en"")"),"#VALUE!")</f>
        <v>#VALUE!</v>
      </c>
    </row>
    <row r="9571" ht="15.75" customHeight="1">
      <c r="A9571" s="1" t="s">
        <v>14162</v>
      </c>
      <c r="B9571" s="1" t="s">
        <v>20779</v>
      </c>
      <c r="C9571" s="1" t="s">
        <v>20780</v>
      </c>
      <c r="D9571" s="1" t="s">
        <v>20651</v>
      </c>
      <c r="E9571" s="1" t="s">
        <v>20295</v>
      </c>
      <c r="F9571" s="1" t="str">
        <f>IFERROR(__xludf.DUMMYFUNCTION("GOOGLETRANSLATE(C9571,""fr"",""en"")"),"#VALUE!")</f>
        <v>#VALUE!</v>
      </c>
    </row>
    <row r="9572" ht="15.75" customHeight="1">
      <c r="A9572" s="1" t="s">
        <v>9418</v>
      </c>
      <c r="B9572" s="1" t="s">
        <v>20781</v>
      </c>
      <c r="C9572" s="1" t="s">
        <v>20782</v>
      </c>
      <c r="D9572" s="1" t="s">
        <v>20651</v>
      </c>
      <c r="E9572" s="1" t="s">
        <v>20295</v>
      </c>
      <c r="F9572" s="1" t="str">
        <f>IFERROR(__xludf.DUMMYFUNCTION("GOOGLETRANSLATE(C9572,""fr"",""en"")"),"#VALUE!")</f>
        <v>#VALUE!</v>
      </c>
    </row>
    <row r="9573" ht="15.75" customHeight="1">
      <c r="A9573" s="1" t="s">
        <v>4088</v>
      </c>
      <c r="B9573" s="1" t="s">
        <v>20783</v>
      </c>
      <c r="C9573" s="1" t="s">
        <v>20784</v>
      </c>
      <c r="D9573" s="1" t="s">
        <v>20651</v>
      </c>
      <c r="E9573" s="1" t="s">
        <v>20295</v>
      </c>
      <c r="F9573" s="1" t="str">
        <f>IFERROR(__xludf.DUMMYFUNCTION("GOOGLETRANSLATE(C9573,""fr"",""en"")"),"#VALUE!")</f>
        <v>#VALUE!</v>
      </c>
    </row>
    <row r="9574" ht="15.75" customHeight="1">
      <c r="A9574" s="1" t="s">
        <v>9455</v>
      </c>
      <c r="B9574" s="1" t="s">
        <v>20785</v>
      </c>
      <c r="C9574" s="1" t="s">
        <v>20786</v>
      </c>
      <c r="D9574" s="1" t="s">
        <v>20651</v>
      </c>
      <c r="E9574" s="1" t="s">
        <v>20295</v>
      </c>
      <c r="F9574" s="1" t="str">
        <f>IFERROR(__xludf.DUMMYFUNCTION("GOOGLETRANSLATE(C9574,""fr"",""en"")"),"#VALUE!")</f>
        <v>#VALUE!</v>
      </c>
    </row>
    <row r="9575" ht="15.75" customHeight="1">
      <c r="A9575" s="1" t="s">
        <v>10396</v>
      </c>
      <c r="B9575" s="1" t="s">
        <v>20787</v>
      </c>
      <c r="C9575" s="1" t="s">
        <v>20788</v>
      </c>
      <c r="D9575" s="1" t="s">
        <v>20651</v>
      </c>
      <c r="E9575" s="1" t="s">
        <v>20295</v>
      </c>
      <c r="F9575" s="1" t="str">
        <f>IFERROR(__xludf.DUMMYFUNCTION("GOOGLETRANSLATE(C9575,""fr"",""en"")"),"#VALUE!")</f>
        <v>#VALUE!</v>
      </c>
    </row>
    <row r="9576" ht="15.75" customHeight="1">
      <c r="A9576" s="1" t="s">
        <v>4117</v>
      </c>
      <c r="B9576" s="1" t="s">
        <v>20789</v>
      </c>
      <c r="C9576" s="1" t="s">
        <v>20790</v>
      </c>
      <c r="D9576" s="1" t="s">
        <v>20651</v>
      </c>
      <c r="E9576" s="1" t="s">
        <v>20295</v>
      </c>
      <c r="F9576" s="1" t="str">
        <f>IFERROR(__xludf.DUMMYFUNCTION("GOOGLETRANSLATE(C9576,""fr"",""en"")"),"#VALUE!")</f>
        <v>#VALUE!</v>
      </c>
    </row>
    <row r="9577" ht="15.75" customHeight="1">
      <c r="A9577" s="1" t="s">
        <v>20090</v>
      </c>
      <c r="B9577" s="1" t="s">
        <v>20791</v>
      </c>
      <c r="C9577" s="1" t="s">
        <v>20792</v>
      </c>
      <c r="D9577" s="1" t="s">
        <v>20651</v>
      </c>
      <c r="E9577" s="1" t="s">
        <v>20295</v>
      </c>
      <c r="F9577" s="1" t="str">
        <f>IFERROR(__xludf.DUMMYFUNCTION("GOOGLETRANSLATE(C9577,""fr"",""en"")"),"#VALUE!")</f>
        <v>#VALUE!</v>
      </c>
    </row>
    <row r="9578" ht="15.75" customHeight="1">
      <c r="A9578" s="1" t="s">
        <v>4139</v>
      </c>
      <c r="B9578" s="1" t="s">
        <v>20793</v>
      </c>
      <c r="C9578" s="1" t="s">
        <v>20794</v>
      </c>
      <c r="D9578" s="1" t="s">
        <v>20651</v>
      </c>
      <c r="E9578" s="1" t="s">
        <v>20295</v>
      </c>
      <c r="F9578" s="1" t="str">
        <f>IFERROR(__xludf.DUMMYFUNCTION("GOOGLETRANSLATE(C9578,""fr"",""en"")"),"#VALUE!")</f>
        <v>#VALUE!</v>
      </c>
    </row>
    <row r="9579" ht="15.75" customHeight="1">
      <c r="A9579" s="1" t="s">
        <v>12378</v>
      </c>
      <c r="B9579" s="1" t="s">
        <v>20795</v>
      </c>
      <c r="C9579" s="1" t="s">
        <v>20796</v>
      </c>
      <c r="D9579" s="1" t="s">
        <v>20651</v>
      </c>
      <c r="E9579" s="1" t="s">
        <v>20295</v>
      </c>
      <c r="F9579" s="1" t="str">
        <f>IFERROR(__xludf.DUMMYFUNCTION("GOOGLETRANSLATE(C9579,""fr"",""en"")"),"#VALUE!")</f>
        <v>#VALUE!</v>
      </c>
    </row>
    <row r="9580" ht="15.75" customHeight="1">
      <c r="A9580" s="1" t="s">
        <v>505</v>
      </c>
      <c r="B9580" s="1" t="s">
        <v>20797</v>
      </c>
      <c r="C9580" s="1" t="s">
        <v>20798</v>
      </c>
      <c r="D9580" s="1" t="s">
        <v>20799</v>
      </c>
      <c r="E9580" s="1" t="s">
        <v>20295</v>
      </c>
      <c r="F9580" s="1" t="str">
        <f>IFERROR(__xludf.DUMMYFUNCTION("GOOGLETRANSLATE(C9580,""fr"",""en"")"),"#VALUE!")</f>
        <v>#VALUE!</v>
      </c>
    </row>
    <row r="9581" ht="15.75" customHeight="1">
      <c r="A9581" s="1" t="s">
        <v>741</v>
      </c>
      <c r="B9581" s="1" t="s">
        <v>20800</v>
      </c>
      <c r="C9581" s="1" t="s">
        <v>20801</v>
      </c>
      <c r="D9581" s="1" t="s">
        <v>20799</v>
      </c>
      <c r="E9581" s="1" t="s">
        <v>20295</v>
      </c>
      <c r="F9581" s="1" t="str">
        <f>IFERROR(__xludf.DUMMYFUNCTION("GOOGLETRANSLATE(C9581,""fr"",""en"")"),"#VALUE!")</f>
        <v>#VALUE!</v>
      </c>
    </row>
    <row r="9582" ht="15.75" customHeight="1">
      <c r="A9582" s="1" t="s">
        <v>2196</v>
      </c>
      <c r="B9582" s="1" t="s">
        <v>20802</v>
      </c>
      <c r="C9582" s="1" t="s">
        <v>20803</v>
      </c>
      <c r="D9582" s="1" t="s">
        <v>20799</v>
      </c>
      <c r="E9582" s="1" t="s">
        <v>20295</v>
      </c>
      <c r="F9582" s="1" t="str">
        <f>IFERROR(__xludf.DUMMYFUNCTION("GOOGLETRANSLATE(C9582,""fr"",""en"")"),"#VALUE!")</f>
        <v>#VALUE!</v>
      </c>
    </row>
    <row r="9583" ht="15.75" customHeight="1">
      <c r="A9583" s="1" t="s">
        <v>2221</v>
      </c>
      <c r="B9583" s="1" t="s">
        <v>20804</v>
      </c>
      <c r="C9583" s="1" t="s">
        <v>20805</v>
      </c>
      <c r="D9583" s="1" t="s">
        <v>20799</v>
      </c>
      <c r="E9583" s="1" t="s">
        <v>20295</v>
      </c>
      <c r="F9583" s="1" t="str">
        <f>IFERROR(__xludf.DUMMYFUNCTION("GOOGLETRANSLATE(C9583,""fr"",""en"")"),"#VALUE!")</f>
        <v>#VALUE!</v>
      </c>
    </row>
    <row r="9584" ht="15.75" customHeight="1">
      <c r="A9584" s="1" t="s">
        <v>2666</v>
      </c>
      <c r="B9584" s="1" t="s">
        <v>20806</v>
      </c>
      <c r="C9584" s="1" t="s">
        <v>20807</v>
      </c>
      <c r="D9584" s="1" t="s">
        <v>20799</v>
      </c>
      <c r="E9584" s="1" t="s">
        <v>20295</v>
      </c>
      <c r="F9584" s="1" t="str">
        <f>IFERROR(__xludf.DUMMYFUNCTION("GOOGLETRANSLATE(C9584,""fr"",""en"")"),"#VALUE!")</f>
        <v>#VALUE!</v>
      </c>
    </row>
    <row r="9585" ht="15.75" customHeight="1">
      <c r="A9585" s="1" t="s">
        <v>17548</v>
      </c>
      <c r="B9585" s="1" t="s">
        <v>20808</v>
      </c>
      <c r="C9585" s="1" t="s">
        <v>20809</v>
      </c>
      <c r="D9585" s="1" t="s">
        <v>20799</v>
      </c>
      <c r="E9585" s="1" t="s">
        <v>20295</v>
      </c>
      <c r="F9585" s="1" t="str">
        <f>IFERROR(__xludf.DUMMYFUNCTION("GOOGLETRANSLATE(C9585,""fr"",""en"")"),"#VALUE!")</f>
        <v>#VALUE!</v>
      </c>
    </row>
    <row r="9586" ht="15.75" customHeight="1">
      <c r="A9586" s="1" t="s">
        <v>11458</v>
      </c>
      <c r="B9586" s="1" t="s">
        <v>20810</v>
      </c>
      <c r="C9586" s="1" t="s">
        <v>20811</v>
      </c>
      <c r="D9586" s="1" t="s">
        <v>20799</v>
      </c>
      <c r="E9586" s="1" t="s">
        <v>20295</v>
      </c>
      <c r="F9586" s="1" t="str">
        <f>IFERROR(__xludf.DUMMYFUNCTION("GOOGLETRANSLATE(C9586,""fr"",""en"")"),"#VALUE!")</f>
        <v>#VALUE!</v>
      </c>
    </row>
    <row r="9587" ht="15.75" customHeight="1">
      <c r="A9587" s="1" t="s">
        <v>3601</v>
      </c>
      <c r="B9587" s="1" t="s">
        <v>20812</v>
      </c>
      <c r="C9587" s="1" t="s">
        <v>20813</v>
      </c>
      <c r="D9587" s="1" t="s">
        <v>20799</v>
      </c>
      <c r="E9587" s="1" t="s">
        <v>20295</v>
      </c>
      <c r="F9587" s="1" t="str">
        <f>IFERROR(__xludf.DUMMYFUNCTION("GOOGLETRANSLATE(C9587,""fr"",""en"")"),"#VALUE!")</f>
        <v>#VALUE!</v>
      </c>
    </row>
    <row r="9588" ht="15.75" customHeight="1">
      <c r="A9588" s="1" t="s">
        <v>18511</v>
      </c>
      <c r="B9588" s="1" t="s">
        <v>20814</v>
      </c>
      <c r="C9588" s="1" t="s">
        <v>20815</v>
      </c>
      <c r="D9588" s="1" t="s">
        <v>20799</v>
      </c>
      <c r="E9588" s="1" t="s">
        <v>20295</v>
      </c>
      <c r="F9588" s="1" t="str">
        <f>IFERROR(__xludf.DUMMYFUNCTION("GOOGLETRANSLATE(C9588,""fr"",""en"")"),"#VALUE!")</f>
        <v>#VALUE!</v>
      </c>
    </row>
    <row r="9589" ht="15.75" customHeight="1">
      <c r="A9589" s="1" t="s">
        <v>3451</v>
      </c>
      <c r="B9589" s="1" t="s">
        <v>20816</v>
      </c>
      <c r="C9589" s="1" t="s">
        <v>20817</v>
      </c>
      <c r="D9589" s="1" t="s">
        <v>19173</v>
      </c>
      <c r="E9589" s="1" t="s">
        <v>20295</v>
      </c>
      <c r="F9589" s="1" t="str">
        <f>IFERROR(__xludf.DUMMYFUNCTION("GOOGLETRANSLATE(C9589,""fr"",""en"")"),"#VALUE!")</f>
        <v>#VALUE!</v>
      </c>
    </row>
    <row r="9590" ht="15.75" customHeight="1">
      <c r="A9590" s="1" t="s">
        <v>4105</v>
      </c>
      <c r="B9590" s="1" t="s">
        <v>20818</v>
      </c>
      <c r="C9590" s="1" t="s">
        <v>20819</v>
      </c>
      <c r="D9590" s="1" t="s">
        <v>19173</v>
      </c>
      <c r="E9590" s="1" t="s">
        <v>20295</v>
      </c>
      <c r="F9590" s="1" t="str">
        <f>IFERROR(__xludf.DUMMYFUNCTION("GOOGLETRANSLATE(C9590,""fr"",""en"")"),"#VALUE!")</f>
        <v>#VALUE!</v>
      </c>
    </row>
    <row r="9591" ht="15.75" customHeight="1">
      <c r="A9591" s="1" t="s">
        <v>73</v>
      </c>
      <c r="B9591" s="1" t="s">
        <v>20820</v>
      </c>
      <c r="C9591" s="1" t="s">
        <v>20821</v>
      </c>
      <c r="D9591" s="1" t="s">
        <v>20822</v>
      </c>
      <c r="E9591" s="1" t="s">
        <v>20823</v>
      </c>
      <c r="F9591" s="1" t="str">
        <f>IFERROR(__xludf.DUMMYFUNCTION("GOOGLETRANSLATE(C9591,""fr"",""en"")"),"#VALUE!")</f>
        <v>#VALUE!</v>
      </c>
    </row>
    <row r="9592" ht="15.75" customHeight="1">
      <c r="A9592" s="1" t="s">
        <v>20824</v>
      </c>
      <c r="B9592" s="1" t="s">
        <v>20825</v>
      </c>
      <c r="C9592" s="1" t="s">
        <v>20826</v>
      </c>
      <c r="D9592" s="1" t="s">
        <v>20822</v>
      </c>
      <c r="E9592" s="1" t="s">
        <v>20823</v>
      </c>
      <c r="F9592" s="1" t="str">
        <f>IFERROR(__xludf.DUMMYFUNCTION("GOOGLETRANSLATE(C9592,""fr"",""en"")"),"#VALUE!")</f>
        <v>#VALUE!</v>
      </c>
    </row>
    <row r="9593" ht="15.75" customHeight="1">
      <c r="A9593" s="1" t="s">
        <v>20827</v>
      </c>
      <c r="B9593" s="1" t="s">
        <v>20828</v>
      </c>
      <c r="C9593" s="1" t="s">
        <v>20829</v>
      </c>
      <c r="D9593" s="1" t="s">
        <v>20822</v>
      </c>
      <c r="E9593" s="1" t="s">
        <v>20823</v>
      </c>
      <c r="F9593" s="1" t="str">
        <f>IFERROR(__xludf.DUMMYFUNCTION("GOOGLETRANSLATE(C9593,""fr"",""en"")"),"#VALUE!")</f>
        <v>#VALUE!</v>
      </c>
    </row>
    <row r="9594" ht="15.75" customHeight="1">
      <c r="A9594" s="1" t="s">
        <v>474</v>
      </c>
      <c r="B9594" s="1" t="s">
        <v>20830</v>
      </c>
      <c r="C9594" s="1" t="s">
        <v>20831</v>
      </c>
      <c r="D9594" s="1" t="s">
        <v>20822</v>
      </c>
      <c r="E9594" s="1" t="s">
        <v>20823</v>
      </c>
      <c r="F9594" s="1" t="str">
        <f>IFERROR(__xludf.DUMMYFUNCTION("GOOGLETRANSLATE(C9594,""fr"",""en"")"),"#VALUE!")</f>
        <v>#VALUE!</v>
      </c>
    </row>
    <row r="9595" ht="15.75" customHeight="1">
      <c r="A9595" s="1" t="s">
        <v>800</v>
      </c>
      <c r="B9595" s="1" t="s">
        <v>20832</v>
      </c>
      <c r="C9595" s="1" t="s">
        <v>20833</v>
      </c>
      <c r="D9595" s="1" t="s">
        <v>20822</v>
      </c>
      <c r="E9595" s="1" t="s">
        <v>20823</v>
      </c>
      <c r="F9595" s="1" t="str">
        <f>IFERROR(__xludf.DUMMYFUNCTION("GOOGLETRANSLATE(C9595,""fr"",""en"")"),"#VALUE!")</f>
        <v>#VALUE!</v>
      </c>
    </row>
    <row r="9596" ht="15.75" customHeight="1">
      <c r="A9596" s="1" t="s">
        <v>1935</v>
      </c>
      <c r="B9596" s="1" t="s">
        <v>20834</v>
      </c>
      <c r="C9596" s="1" t="s">
        <v>20835</v>
      </c>
      <c r="D9596" s="1" t="s">
        <v>20822</v>
      </c>
      <c r="E9596" s="1" t="s">
        <v>20823</v>
      </c>
      <c r="F9596" s="1" t="str">
        <f>IFERROR(__xludf.DUMMYFUNCTION("GOOGLETRANSLATE(C9596,""fr"",""en"")"),"#VALUE!")</f>
        <v>#VALUE!</v>
      </c>
    </row>
    <row r="9597" ht="15.75" customHeight="1">
      <c r="A9597" s="1" t="s">
        <v>2267</v>
      </c>
      <c r="B9597" s="1" t="s">
        <v>20836</v>
      </c>
      <c r="C9597" s="1" t="s">
        <v>20837</v>
      </c>
      <c r="D9597" s="1" t="s">
        <v>20822</v>
      </c>
      <c r="E9597" s="1" t="s">
        <v>20823</v>
      </c>
      <c r="F9597" s="1" t="str">
        <f>IFERROR(__xludf.DUMMYFUNCTION("GOOGLETRANSLATE(C9597,""fr"",""en"")"),"#VALUE!")</f>
        <v>#VALUE!</v>
      </c>
    </row>
    <row r="9598" ht="15.75" customHeight="1">
      <c r="A9598" s="1" t="s">
        <v>7806</v>
      </c>
      <c r="B9598" s="1" t="s">
        <v>20838</v>
      </c>
      <c r="C9598" s="1" t="s">
        <v>20839</v>
      </c>
      <c r="D9598" s="1" t="s">
        <v>20822</v>
      </c>
      <c r="E9598" s="1" t="s">
        <v>20823</v>
      </c>
      <c r="F9598" s="1" t="str">
        <f>IFERROR(__xludf.DUMMYFUNCTION("GOOGLETRANSLATE(C9598,""fr"",""en"")"),"#VALUE!")</f>
        <v>#VALUE!</v>
      </c>
    </row>
    <row r="9599" ht="15.75" customHeight="1">
      <c r="A9599" s="1" t="s">
        <v>7980</v>
      </c>
      <c r="B9599" s="1" t="s">
        <v>20840</v>
      </c>
      <c r="C9599" s="1" t="s">
        <v>20841</v>
      </c>
      <c r="D9599" s="1" t="s">
        <v>20822</v>
      </c>
      <c r="E9599" s="1" t="s">
        <v>20823</v>
      </c>
      <c r="F9599" s="1" t="str">
        <f>IFERROR(__xludf.DUMMYFUNCTION("GOOGLETRANSLATE(C9599,""fr"",""en"")"),"#VALUE!")</f>
        <v>#VALUE!</v>
      </c>
    </row>
    <row r="9600" ht="15.75" customHeight="1">
      <c r="A9600" s="1" t="s">
        <v>8181</v>
      </c>
      <c r="B9600" s="1" t="s">
        <v>20842</v>
      </c>
      <c r="C9600" s="1" t="s">
        <v>20843</v>
      </c>
      <c r="D9600" s="1" t="s">
        <v>20822</v>
      </c>
      <c r="E9600" s="1" t="s">
        <v>20823</v>
      </c>
      <c r="F9600" s="1" t="str">
        <f>IFERROR(__xludf.DUMMYFUNCTION("GOOGLETRANSLATE(C9600,""fr"",""en"")"),"#VALUE!")</f>
        <v>#VALUE!</v>
      </c>
    </row>
    <row r="9601" ht="15.75" customHeight="1">
      <c r="A9601" s="1" t="s">
        <v>3106</v>
      </c>
      <c r="B9601" s="1" t="s">
        <v>20844</v>
      </c>
      <c r="C9601" s="1" t="s">
        <v>20845</v>
      </c>
      <c r="D9601" s="1" t="s">
        <v>20822</v>
      </c>
      <c r="E9601" s="1" t="s">
        <v>20823</v>
      </c>
      <c r="F9601" s="1" t="str">
        <f>IFERROR(__xludf.DUMMYFUNCTION("GOOGLETRANSLATE(C9601,""fr"",""en"")"),"#VALUE!")</f>
        <v>#VALUE!</v>
      </c>
    </row>
    <row r="9602" ht="15.75" customHeight="1">
      <c r="A9602" s="1" t="s">
        <v>11366</v>
      </c>
      <c r="B9602" s="1" t="s">
        <v>20846</v>
      </c>
      <c r="C9602" s="1" t="s">
        <v>20847</v>
      </c>
      <c r="D9602" s="1" t="s">
        <v>20822</v>
      </c>
      <c r="E9602" s="1" t="s">
        <v>20823</v>
      </c>
      <c r="F9602" s="1" t="str">
        <f>IFERROR(__xludf.DUMMYFUNCTION("GOOGLETRANSLATE(C9602,""fr"",""en"")"),"#VALUE!")</f>
        <v>#VALUE!</v>
      </c>
    </row>
    <row r="9603" ht="15.75" customHeight="1">
      <c r="A9603" s="1" t="s">
        <v>12080</v>
      </c>
      <c r="B9603" s="1" t="s">
        <v>20848</v>
      </c>
      <c r="C9603" s="1" t="s">
        <v>20849</v>
      </c>
      <c r="D9603" s="1" t="s">
        <v>20822</v>
      </c>
      <c r="E9603" s="1" t="s">
        <v>20823</v>
      </c>
      <c r="F9603" s="1" t="str">
        <f>IFERROR(__xludf.DUMMYFUNCTION("GOOGLETRANSLATE(C9603,""fr"",""en"")"),"#VALUE!")</f>
        <v>#VALUE!</v>
      </c>
    </row>
    <row r="9604" ht="15.75" customHeight="1">
      <c r="A9604" s="1" t="s">
        <v>20850</v>
      </c>
      <c r="B9604" s="1" t="s">
        <v>20851</v>
      </c>
      <c r="C9604" s="1" t="s">
        <v>20852</v>
      </c>
      <c r="D9604" s="1" t="s">
        <v>20822</v>
      </c>
      <c r="E9604" s="1" t="s">
        <v>20823</v>
      </c>
      <c r="F9604" s="1" t="str">
        <f>IFERROR(__xludf.DUMMYFUNCTION("GOOGLETRANSLATE(C9604,""fr"",""en"")"),"#VALUE!")</f>
        <v>#VALUE!</v>
      </c>
    </row>
    <row r="9605" ht="15.75" customHeight="1">
      <c r="A9605" s="1" t="s">
        <v>8328</v>
      </c>
      <c r="B9605" s="1" t="s">
        <v>8208</v>
      </c>
      <c r="C9605" s="1" t="s">
        <v>20853</v>
      </c>
      <c r="D9605" s="1" t="s">
        <v>20822</v>
      </c>
      <c r="E9605" s="1" t="s">
        <v>20823</v>
      </c>
      <c r="F9605" s="1" t="str">
        <f>IFERROR(__xludf.DUMMYFUNCTION("GOOGLETRANSLATE(C9605,""fr"",""en"")"),"#VALUE!")</f>
        <v>#VALUE!</v>
      </c>
    </row>
    <row r="9606" ht="15.75" customHeight="1">
      <c r="A9606" s="1" t="s">
        <v>8328</v>
      </c>
      <c r="B9606" s="1" t="s">
        <v>20854</v>
      </c>
      <c r="C9606" s="1" t="s">
        <v>20855</v>
      </c>
      <c r="D9606" s="1" t="s">
        <v>20822</v>
      </c>
      <c r="E9606" s="1" t="s">
        <v>20823</v>
      </c>
      <c r="F9606" s="1" t="str">
        <f>IFERROR(__xludf.DUMMYFUNCTION("GOOGLETRANSLATE(C9606,""fr"",""en"")"),"#VALUE!")</f>
        <v>#VALUE!</v>
      </c>
    </row>
    <row r="9607" ht="15.75" customHeight="1">
      <c r="A9607" s="1" t="s">
        <v>10608</v>
      </c>
      <c r="B9607" s="1" t="s">
        <v>20856</v>
      </c>
      <c r="C9607" s="1" t="s">
        <v>20857</v>
      </c>
      <c r="D9607" s="1" t="s">
        <v>20822</v>
      </c>
      <c r="E9607" s="1" t="s">
        <v>20823</v>
      </c>
      <c r="F9607" s="1" t="str">
        <f>IFERROR(__xludf.DUMMYFUNCTION("GOOGLETRANSLATE(C9607,""fr"",""en"")"),"#VALUE!")</f>
        <v>#VALUE!</v>
      </c>
    </row>
    <row r="9608" ht="15.75" customHeight="1">
      <c r="A9608" s="1" t="s">
        <v>11117</v>
      </c>
      <c r="B9608" s="1" t="s">
        <v>20858</v>
      </c>
      <c r="C9608" s="1" t="s">
        <v>20859</v>
      </c>
      <c r="D9608" s="1" t="s">
        <v>20822</v>
      </c>
      <c r="E9608" s="1" t="s">
        <v>20823</v>
      </c>
      <c r="F9608" s="1" t="str">
        <f>IFERROR(__xludf.DUMMYFUNCTION("GOOGLETRANSLATE(C9608,""fr"",""en"")"),"#VALUE!")</f>
        <v>#VALUE!</v>
      </c>
    </row>
    <row r="9609" ht="15.75" customHeight="1">
      <c r="A9609" s="1" t="s">
        <v>12105</v>
      </c>
      <c r="B9609" s="1" t="s">
        <v>20860</v>
      </c>
      <c r="C9609" s="1" t="s">
        <v>20861</v>
      </c>
      <c r="D9609" s="1" t="s">
        <v>20822</v>
      </c>
      <c r="E9609" s="1" t="s">
        <v>20823</v>
      </c>
      <c r="F9609" s="1" t="str">
        <f>IFERROR(__xludf.DUMMYFUNCTION("GOOGLETRANSLATE(C9609,""fr"",""en"")"),"#VALUE!")</f>
        <v>#VALUE!</v>
      </c>
    </row>
    <row r="9610" ht="15.75" customHeight="1">
      <c r="A9610" s="1" t="s">
        <v>12105</v>
      </c>
      <c r="B9610" s="1" t="s">
        <v>20862</v>
      </c>
      <c r="C9610" s="1" t="s">
        <v>20863</v>
      </c>
      <c r="D9610" s="1" t="s">
        <v>20822</v>
      </c>
      <c r="E9610" s="1" t="s">
        <v>20823</v>
      </c>
      <c r="F9610" s="1" t="str">
        <f>IFERROR(__xludf.DUMMYFUNCTION("GOOGLETRANSLATE(C9610,""fr"",""en"")"),"#VALUE!")</f>
        <v>#VALUE!</v>
      </c>
    </row>
    <row r="9611" ht="15.75" customHeight="1">
      <c r="A9611" s="1" t="s">
        <v>8383</v>
      </c>
      <c r="B9611" s="1" t="s">
        <v>20864</v>
      </c>
      <c r="C9611" s="1" t="s">
        <v>20865</v>
      </c>
      <c r="D9611" s="1" t="s">
        <v>20822</v>
      </c>
      <c r="E9611" s="1" t="s">
        <v>20823</v>
      </c>
      <c r="F9611" s="1" t="str">
        <f>IFERROR(__xludf.DUMMYFUNCTION("GOOGLETRANSLATE(C9611,""fr"",""en"")"),"#VALUE!")</f>
        <v>#VALUE!</v>
      </c>
    </row>
    <row r="9612" ht="15.75" customHeight="1">
      <c r="A9612" s="1" t="s">
        <v>8474</v>
      </c>
      <c r="B9612" s="1" t="s">
        <v>20866</v>
      </c>
      <c r="C9612" s="1" t="s">
        <v>20867</v>
      </c>
      <c r="D9612" s="1" t="s">
        <v>20822</v>
      </c>
      <c r="E9612" s="1" t="s">
        <v>20823</v>
      </c>
      <c r="F9612" s="1" t="str">
        <f>IFERROR(__xludf.DUMMYFUNCTION("GOOGLETRANSLATE(C9612,""fr"",""en"")"),"#VALUE!")</f>
        <v>#VALUE!</v>
      </c>
    </row>
    <row r="9613" ht="15.75" customHeight="1">
      <c r="A9613" s="1" t="s">
        <v>3341</v>
      </c>
      <c r="B9613" s="1" t="s">
        <v>20868</v>
      </c>
      <c r="C9613" s="1" t="s">
        <v>20869</v>
      </c>
      <c r="D9613" s="1" t="s">
        <v>20822</v>
      </c>
      <c r="E9613" s="1" t="s">
        <v>20823</v>
      </c>
      <c r="F9613" s="1" t="str">
        <f>IFERROR(__xludf.DUMMYFUNCTION("GOOGLETRANSLATE(C9613,""fr"",""en"")"),"#VALUE!")</f>
        <v>#VALUE!</v>
      </c>
    </row>
    <row r="9614" ht="15.75" customHeight="1">
      <c r="A9614" s="1" t="s">
        <v>13262</v>
      </c>
      <c r="B9614" s="1" t="s">
        <v>20870</v>
      </c>
      <c r="C9614" s="1" t="s">
        <v>20871</v>
      </c>
      <c r="D9614" s="1" t="s">
        <v>20822</v>
      </c>
      <c r="E9614" s="1" t="s">
        <v>20823</v>
      </c>
      <c r="F9614" s="1" t="str">
        <f>IFERROR(__xludf.DUMMYFUNCTION("GOOGLETRANSLATE(C9614,""fr"",""en"")"),"#VALUE!")</f>
        <v>#VALUE!</v>
      </c>
    </row>
    <row r="9615" ht="15.75" customHeight="1">
      <c r="A9615" s="1" t="s">
        <v>15306</v>
      </c>
      <c r="B9615" s="1" t="s">
        <v>20872</v>
      </c>
      <c r="C9615" s="1" t="s">
        <v>20873</v>
      </c>
      <c r="D9615" s="1" t="s">
        <v>20822</v>
      </c>
      <c r="E9615" s="1" t="s">
        <v>20823</v>
      </c>
      <c r="F9615" s="1" t="str">
        <f>IFERROR(__xludf.DUMMYFUNCTION("GOOGLETRANSLATE(C9615,""fr"",""en"")"),"#VALUE!")</f>
        <v>#VALUE!</v>
      </c>
    </row>
    <row r="9616" ht="15.75" customHeight="1">
      <c r="A9616" s="1" t="s">
        <v>10626</v>
      </c>
      <c r="B9616" s="1" t="s">
        <v>20874</v>
      </c>
      <c r="C9616" s="1" t="s">
        <v>20875</v>
      </c>
      <c r="D9616" s="1" t="s">
        <v>20822</v>
      </c>
      <c r="E9616" s="1" t="s">
        <v>20823</v>
      </c>
      <c r="F9616" s="1" t="str">
        <f>IFERROR(__xludf.DUMMYFUNCTION("GOOGLETRANSLATE(C9616,""fr"",""en"")"),"#VALUE!")</f>
        <v>#VALUE!</v>
      </c>
    </row>
    <row r="9617" ht="15.75" customHeight="1">
      <c r="A9617" s="1" t="s">
        <v>12558</v>
      </c>
      <c r="B9617" s="1" t="s">
        <v>20876</v>
      </c>
      <c r="C9617" s="1" t="s">
        <v>20877</v>
      </c>
      <c r="D9617" s="1" t="s">
        <v>20822</v>
      </c>
      <c r="E9617" s="1" t="s">
        <v>20823</v>
      </c>
      <c r="F9617" s="1" t="str">
        <f>IFERROR(__xludf.DUMMYFUNCTION("GOOGLETRANSLATE(C9617,""fr"",""en"")"),"#VALUE!")</f>
        <v>#VALUE!</v>
      </c>
    </row>
    <row r="9618" ht="15.75" customHeight="1">
      <c r="A9618" s="1" t="s">
        <v>3383</v>
      </c>
      <c r="B9618" s="1" t="s">
        <v>20878</v>
      </c>
      <c r="C9618" s="1" t="s">
        <v>20879</v>
      </c>
      <c r="D9618" s="1" t="s">
        <v>20822</v>
      </c>
      <c r="E9618" s="1" t="s">
        <v>20823</v>
      </c>
      <c r="F9618" s="1" t="str">
        <f>IFERROR(__xludf.DUMMYFUNCTION("GOOGLETRANSLATE(C9618,""fr"",""en"")"),"#VALUE!")</f>
        <v>#VALUE!</v>
      </c>
    </row>
    <row r="9619" ht="15.75" customHeight="1">
      <c r="A9619" s="1" t="s">
        <v>15116</v>
      </c>
      <c r="B9619" s="1" t="s">
        <v>20880</v>
      </c>
      <c r="C9619" s="1" t="s">
        <v>20881</v>
      </c>
      <c r="D9619" s="1" t="s">
        <v>20822</v>
      </c>
      <c r="E9619" s="1" t="s">
        <v>20823</v>
      </c>
      <c r="F9619" s="1" t="str">
        <f>IFERROR(__xludf.DUMMYFUNCTION("GOOGLETRANSLATE(C9619,""fr"",""en"")"),"#VALUE!")</f>
        <v>#VALUE!</v>
      </c>
    </row>
    <row r="9620" ht="15.75" customHeight="1">
      <c r="A9620" s="1" t="s">
        <v>8745</v>
      </c>
      <c r="B9620" s="1" t="s">
        <v>20882</v>
      </c>
      <c r="C9620" s="1" t="s">
        <v>20883</v>
      </c>
      <c r="D9620" s="1" t="s">
        <v>20822</v>
      </c>
      <c r="E9620" s="1" t="s">
        <v>20823</v>
      </c>
      <c r="F9620" s="1" t="str">
        <f>IFERROR(__xludf.DUMMYFUNCTION("GOOGLETRANSLATE(C9620,""fr"",""en"")"),"#VALUE!")</f>
        <v>#VALUE!</v>
      </c>
    </row>
    <row r="9621" ht="15.75" customHeight="1">
      <c r="A9621" s="1" t="s">
        <v>20884</v>
      </c>
      <c r="B9621" s="1" t="s">
        <v>20885</v>
      </c>
      <c r="C9621" s="1" t="s">
        <v>20886</v>
      </c>
      <c r="D9621" s="1" t="s">
        <v>20822</v>
      </c>
      <c r="E9621" s="1" t="s">
        <v>20823</v>
      </c>
      <c r="F9621" s="1" t="str">
        <f>IFERROR(__xludf.DUMMYFUNCTION("GOOGLETRANSLATE(C9621,""fr"",""en"")"),"#VALUE!")</f>
        <v>#VALUE!</v>
      </c>
    </row>
    <row r="9622" ht="15.75" customHeight="1">
      <c r="A9622" s="1" t="s">
        <v>3397</v>
      </c>
      <c r="B9622" s="1" t="s">
        <v>20887</v>
      </c>
      <c r="C9622" s="1" t="s">
        <v>20888</v>
      </c>
      <c r="D9622" s="1" t="s">
        <v>20822</v>
      </c>
      <c r="E9622" s="1" t="s">
        <v>20823</v>
      </c>
      <c r="F9622" s="1" t="str">
        <f>IFERROR(__xludf.DUMMYFUNCTION("GOOGLETRANSLATE(C9622,""fr"",""en"")"),"#VALUE!")</f>
        <v>#VALUE!</v>
      </c>
    </row>
    <row r="9623" ht="15.75" customHeight="1">
      <c r="A9623" s="1" t="s">
        <v>20889</v>
      </c>
      <c r="B9623" s="1" t="s">
        <v>20890</v>
      </c>
      <c r="C9623" s="1" t="s">
        <v>20891</v>
      </c>
      <c r="D9623" s="1" t="s">
        <v>20822</v>
      </c>
      <c r="E9623" s="1" t="s">
        <v>20823</v>
      </c>
      <c r="F9623" s="1" t="str">
        <f>IFERROR(__xludf.DUMMYFUNCTION("GOOGLETRANSLATE(C9623,""fr"",""en"")"),"#VALUE!")</f>
        <v>#VALUE!</v>
      </c>
    </row>
    <row r="9624" ht="15.75" customHeight="1">
      <c r="A9624" s="1" t="s">
        <v>8756</v>
      </c>
      <c r="B9624" s="1" t="s">
        <v>20892</v>
      </c>
      <c r="C9624" s="1" t="s">
        <v>20893</v>
      </c>
      <c r="D9624" s="1" t="s">
        <v>20822</v>
      </c>
      <c r="E9624" s="1" t="s">
        <v>20823</v>
      </c>
      <c r="F9624" s="1" t="str">
        <f>IFERROR(__xludf.DUMMYFUNCTION("GOOGLETRANSLATE(C9624,""fr"",""en"")"),"#VALUE!")</f>
        <v>#VALUE!</v>
      </c>
    </row>
    <row r="9625" ht="15.75" customHeight="1">
      <c r="A9625" s="1" t="s">
        <v>16943</v>
      </c>
      <c r="B9625" s="1" t="s">
        <v>20894</v>
      </c>
      <c r="C9625" s="1" t="s">
        <v>20895</v>
      </c>
      <c r="D9625" s="1" t="s">
        <v>20822</v>
      </c>
      <c r="E9625" s="1" t="s">
        <v>20823</v>
      </c>
      <c r="F9625" s="1" t="str">
        <f>IFERROR(__xludf.DUMMYFUNCTION("GOOGLETRANSLATE(C9625,""fr"",""en"")"),"#VALUE!")</f>
        <v>#VALUE!</v>
      </c>
    </row>
    <row r="9626" ht="15.75" customHeight="1">
      <c r="A9626" s="1" t="s">
        <v>16943</v>
      </c>
      <c r="B9626" s="1" t="s">
        <v>20896</v>
      </c>
      <c r="C9626" s="1" t="s">
        <v>20897</v>
      </c>
      <c r="D9626" s="1" t="s">
        <v>20822</v>
      </c>
      <c r="E9626" s="1" t="s">
        <v>20823</v>
      </c>
      <c r="F9626" s="1" t="str">
        <f>IFERROR(__xludf.DUMMYFUNCTION("GOOGLETRANSLATE(C9626,""fr"",""en"")"),"#VALUE!")</f>
        <v>#VALUE!</v>
      </c>
    </row>
    <row r="9627" ht="15.75" customHeight="1">
      <c r="A9627" s="1" t="s">
        <v>16943</v>
      </c>
      <c r="B9627" s="1" t="s">
        <v>20898</v>
      </c>
      <c r="C9627" s="1" t="s">
        <v>20899</v>
      </c>
      <c r="D9627" s="1" t="s">
        <v>20822</v>
      </c>
      <c r="E9627" s="1" t="s">
        <v>20823</v>
      </c>
      <c r="F9627" s="1" t="str">
        <f>IFERROR(__xludf.DUMMYFUNCTION("GOOGLETRANSLATE(C9627,""fr"",""en"")"),"#VALUE!")</f>
        <v>#VALUE!</v>
      </c>
    </row>
    <row r="9628" ht="15.75" customHeight="1">
      <c r="A9628" s="1" t="s">
        <v>15119</v>
      </c>
      <c r="B9628" s="1" t="s">
        <v>20900</v>
      </c>
      <c r="C9628" s="1" t="s">
        <v>20901</v>
      </c>
      <c r="D9628" s="1" t="s">
        <v>20822</v>
      </c>
      <c r="E9628" s="1" t="s">
        <v>20823</v>
      </c>
      <c r="F9628" s="1" t="str">
        <f>IFERROR(__xludf.DUMMYFUNCTION("GOOGLETRANSLATE(C9628,""fr"",""en"")"),"#VALUE!")</f>
        <v>#VALUE!</v>
      </c>
    </row>
    <row r="9629" ht="15.75" customHeight="1">
      <c r="A9629" s="1" t="s">
        <v>10635</v>
      </c>
      <c r="B9629" s="1" t="s">
        <v>20902</v>
      </c>
      <c r="C9629" s="1" t="s">
        <v>20903</v>
      </c>
      <c r="D9629" s="1" t="s">
        <v>20822</v>
      </c>
      <c r="E9629" s="1" t="s">
        <v>20823</v>
      </c>
      <c r="F9629" s="1" t="str">
        <f>IFERROR(__xludf.DUMMYFUNCTION("GOOGLETRANSLATE(C9629,""fr"",""en"")"),"#VALUE!")</f>
        <v>#VALUE!</v>
      </c>
    </row>
    <row r="9630" ht="15.75" customHeight="1">
      <c r="A9630" s="1" t="s">
        <v>3412</v>
      </c>
      <c r="B9630" s="1" t="s">
        <v>20904</v>
      </c>
      <c r="C9630" s="1" t="s">
        <v>20905</v>
      </c>
      <c r="D9630" s="1" t="s">
        <v>20822</v>
      </c>
      <c r="E9630" s="1" t="s">
        <v>20823</v>
      </c>
      <c r="F9630" s="1" t="str">
        <f>IFERROR(__xludf.DUMMYFUNCTION("GOOGLETRANSLATE(C9630,""fr"",""en"")"),"#VALUE!")</f>
        <v>#VALUE!</v>
      </c>
    </row>
    <row r="9631" ht="15.75" customHeight="1">
      <c r="A9631" s="1" t="s">
        <v>3424</v>
      </c>
      <c r="B9631" s="1" t="s">
        <v>20906</v>
      </c>
      <c r="C9631" s="1" t="s">
        <v>20907</v>
      </c>
      <c r="D9631" s="1" t="s">
        <v>20822</v>
      </c>
      <c r="E9631" s="1" t="s">
        <v>20823</v>
      </c>
      <c r="F9631" s="1" t="str">
        <f>IFERROR(__xludf.DUMMYFUNCTION("GOOGLETRANSLATE(C9631,""fr"",""en"")"),"#VALUE!")</f>
        <v>#VALUE!</v>
      </c>
    </row>
    <row r="9632" ht="15.75" customHeight="1">
      <c r="A9632" s="1" t="s">
        <v>3424</v>
      </c>
      <c r="B9632" s="1" t="s">
        <v>20908</v>
      </c>
      <c r="C9632" s="1" t="s">
        <v>20909</v>
      </c>
      <c r="D9632" s="1" t="s">
        <v>20822</v>
      </c>
      <c r="E9632" s="1" t="s">
        <v>20823</v>
      </c>
      <c r="F9632" s="1" t="str">
        <f>IFERROR(__xludf.DUMMYFUNCTION("GOOGLETRANSLATE(C9632,""fr"",""en"")"),"#VALUE!")</f>
        <v>#VALUE!</v>
      </c>
    </row>
    <row r="9633" ht="15.75" customHeight="1">
      <c r="A9633" s="1" t="s">
        <v>8779</v>
      </c>
      <c r="B9633" s="1" t="s">
        <v>20910</v>
      </c>
      <c r="C9633" s="1" t="s">
        <v>20911</v>
      </c>
      <c r="D9633" s="1" t="s">
        <v>20822</v>
      </c>
      <c r="E9633" s="1" t="s">
        <v>20823</v>
      </c>
      <c r="F9633" s="1" t="str">
        <f>IFERROR(__xludf.DUMMYFUNCTION("GOOGLETRANSLATE(C9633,""fr"",""en"")"),"#VALUE!")</f>
        <v>#VALUE!</v>
      </c>
    </row>
    <row r="9634" ht="15.75" customHeight="1">
      <c r="A9634" s="1" t="s">
        <v>10924</v>
      </c>
      <c r="B9634" s="1" t="s">
        <v>20912</v>
      </c>
      <c r="C9634" s="1" t="s">
        <v>20913</v>
      </c>
      <c r="D9634" s="1" t="s">
        <v>20822</v>
      </c>
      <c r="E9634" s="1" t="s">
        <v>20823</v>
      </c>
      <c r="F9634" s="1" t="str">
        <f>IFERROR(__xludf.DUMMYFUNCTION("GOOGLETRANSLATE(C9634,""fr"",""en"")"),"#VALUE!")</f>
        <v>#VALUE!</v>
      </c>
    </row>
    <row r="9635" ht="15.75" customHeight="1">
      <c r="A9635" s="1" t="s">
        <v>10171</v>
      </c>
      <c r="B9635" s="1" t="s">
        <v>20914</v>
      </c>
      <c r="C9635" s="1" t="s">
        <v>20915</v>
      </c>
      <c r="D9635" s="1" t="s">
        <v>20822</v>
      </c>
      <c r="E9635" s="1" t="s">
        <v>20823</v>
      </c>
      <c r="F9635" s="1" t="str">
        <f>IFERROR(__xludf.DUMMYFUNCTION("GOOGLETRANSLATE(C9635,""fr"",""en"")"),"#VALUE!")</f>
        <v>#VALUE!</v>
      </c>
    </row>
    <row r="9636" ht="15.75" customHeight="1">
      <c r="A9636" s="1" t="s">
        <v>20916</v>
      </c>
      <c r="B9636" s="1" t="s">
        <v>20917</v>
      </c>
      <c r="C9636" s="1" t="s">
        <v>20918</v>
      </c>
      <c r="D9636" s="1" t="s">
        <v>20822</v>
      </c>
      <c r="E9636" s="1" t="s">
        <v>20823</v>
      </c>
      <c r="F9636" s="1" t="str">
        <f>IFERROR(__xludf.DUMMYFUNCTION("GOOGLETRANSLATE(C9636,""fr"",""en"")"),"#VALUE!")</f>
        <v>#VALUE!</v>
      </c>
    </row>
    <row r="9637" ht="15.75" customHeight="1">
      <c r="A9637" s="1" t="s">
        <v>12583</v>
      </c>
      <c r="B9637" s="1" t="s">
        <v>20919</v>
      </c>
      <c r="C9637" s="1" t="s">
        <v>20920</v>
      </c>
      <c r="D9637" s="1" t="s">
        <v>20822</v>
      </c>
      <c r="E9637" s="1" t="s">
        <v>20823</v>
      </c>
      <c r="F9637" s="1" t="str">
        <f>IFERROR(__xludf.DUMMYFUNCTION("GOOGLETRANSLATE(C9637,""fr"",""en"")"),"#VALUE!")</f>
        <v>#VALUE!</v>
      </c>
    </row>
    <row r="9638" ht="15.75" customHeight="1">
      <c r="A9638" s="1" t="s">
        <v>10929</v>
      </c>
      <c r="B9638" s="1" t="s">
        <v>20921</v>
      </c>
      <c r="C9638" s="1" t="s">
        <v>20922</v>
      </c>
      <c r="D9638" s="1" t="s">
        <v>20822</v>
      </c>
      <c r="E9638" s="1" t="s">
        <v>20823</v>
      </c>
      <c r="F9638" s="1" t="str">
        <f>IFERROR(__xludf.DUMMYFUNCTION("GOOGLETRANSLATE(C9638,""fr"",""en"")"),"#VALUE!")</f>
        <v>#VALUE!</v>
      </c>
    </row>
    <row r="9639" ht="15.75" customHeight="1">
      <c r="A9639" s="1" t="s">
        <v>3487</v>
      </c>
      <c r="B9639" s="1" t="s">
        <v>20923</v>
      </c>
      <c r="C9639" s="1" t="s">
        <v>20924</v>
      </c>
      <c r="D9639" s="1" t="s">
        <v>20822</v>
      </c>
      <c r="E9639" s="1" t="s">
        <v>20823</v>
      </c>
      <c r="F9639" s="1" t="str">
        <f>IFERROR(__xludf.DUMMYFUNCTION("GOOGLETRANSLATE(C9639,""fr"",""en"")"),"Station to the RV in Paris, 75009: the address disappears, the standard of the headquarters and refers to the site that does not respond. Who are we laughing at ? Inexperienced adherent (e) s lost in rue Drouot. It's not very mature ...")</f>
        <v>Station to the RV in Paris, 75009: the address disappears, the standard of the headquarters and refers to the site that does not respond. Who are we laughing at ? Inexperienced adherent (e) s lost in rue Drouot. It's not very mature ...</v>
      </c>
    </row>
    <row r="9640" ht="15.75" customHeight="1">
      <c r="A9640" s="1" t="s">
        <v>20925</v>
      </c>
      <c r="B9640" s="1" t="s">
        <v>20926</v>
      </c>
      <c r="C9640" s="1" t="s">
        <v>20927</v>
      </c>
      <c r="D9640" s="1" t="s">
        <v>20822</v>
      </c>
      <c r="E9640" s="1" t="s">
        <v>20823</v>
      </c>
      <c r="F9640" s="1" t="str">
        <f>IFERROR(__xludf.DUMMYFUNCTION("GOOGLETRANSLATE(C9640,""fr"",""en"")"),"#VALUE!")</f>
        <v>#VALUE!</v>
      </c>
    </row>
    <row r="9641" ht="15.75" customHeight="1">
      <c r="A9641" s="1" t="s">
        <v>3490</v>
      </c>
      <c r="B9641" s="1" t="s">
        <v>20928</v>
      </c>
      <c r="C9641" s="1" t="s">
        <v>20929</v>
      </c>
      <c r="D9641" s="1" t="s">
        <v>20822</v>
      </c>
      <c r="E9641" s="1" t="s">
        <v>20823</v>
      </c>
      <c r="F9641" s="1" t="str">
        <f>IFERROR(__xludf.DUMMYFUNCTION("GOOGLETRANSLATE(C9641,""fr"",""en"")"),"#VALUE!")</f>
        <v>#VALUE!</v>
      </c>
    </row>
    <row r="9642" ht="15.75" customHeight="1">
      <c r="A9642" s="1" t="s">
        <v>10193</v>
      </c>
      <c r="B9642" s="1" t="s">
        <v>20930</v>
      </c>
      <c r="C9642" s="1" t="s">
        <v>20931</v>
      </c>
      <c r="D9642" s="1" t="s">
        <v>20822</v>
      </c>
      <c r="E9642" s="1" t="s">
        <v>20823</v>
      </c>
      <c r="F9642" s="1" t="str">
        <f>IFERROR(__xludf.DUMMYFUNCTION("GOOGLETRANSLATE(C9642,""fr"",""en"")"),"#VALUE!")</f>
        <v>#VALUE!</v>
      </c>
    </row>
    <row r="9643" ht="15.75" customHeight="1">
      <c r="A9643" s="1" t="s">
        <v>16527</v>
      </c>
      <c r="B9643" s="1" t="s">
        <v>20932</v>
      </c>
      <c r="C9643" s="1" t="s">
        <v>20933</v>
      </c>
      <c r="D9643" s="1" t="s">
        <v>20822</v>
      </c>
      <c r="E9643" s="1" t="s">
        <v>20823</v>
      </c>
      <c r="F9643" s="1" t="str">
        <f>IFERROR(__xludf.DUMMYFUNCTION("GOOGLETRANSLATE(C9643,""fr"",""en"")"),"#VALUE!")</f>
        <v>#VALUE!</v>
      </c>
    </row>
    <row r="9644" ht="15.75" customHeight="1">
      <c r="A9644" s="1" t="s">
        <v>3512</v>
      </c>
      <c r="B9644" s="1" t="s">
        <v>20934</v>
      </c>
      <c r="C9644" s="1" t="s">
        <v>20935</v>
      </c>
      <c r="D9644" s="1" t="s">
        <v>20822</v>
      </c>
      <c r="E9644" s="1" t="s">
        <v>20823</v>
      </c>
      <c r="F9644" s="1" t="str">
        <f>IFERROR(__xludf.DUMMYFUNCTION("GOOGLETRANSLATE(C9644,""fr"",""en"")"),"#VALUE!")</f>
        <v>#VALUE!</v>
      </c>
    </row>
    <row r="9645" ht="15.75" customHeight="1">
      <c r="A9645" s="1" t="s">
        <v>8823</v>
      </c>
      <c r="B9645" s="1" t="s">
        <v>20936</v>
      </c>
      <c r="C9645" s="1" t="s">
        <v>20937</v>
      </c>
      <c r="D9645" s="1" t="s">
        <v>20822</v>
      </c>
      <c r="E9645" s="1" t="s">
        <v>20823</v>
      </c>
      <c r="F9645" s="1" t="str">
        <f>IFERROR(__xludf.DUMMYFUNCTION("GOOGLETRANSLATE(C9645,""fr"",""en"")"),"#VALUE!")</f>
        <v>#VALUE!</v>
      </c>
    </row>
    <row r="9646" ht="15.75" customHeight="1">
      <c r="A9646" s="1" t="s">
        <v>15732</v>
      </c>
      <c r="B9646" s="1" t="s">
        <v>20938</v>
      </c>
      <c r="C9646" s="1" t="s">
        <v>20939</v>
      </c>
      <c r="D9646" s="1" t="s">
        <v>20822</v>
      </c>
      <c r="E9646" s="1" t="s">
        <v>20823</v>
      </c>
      <c r="F9646" s="1" t="str">
        <f>IFERROR(__xludf.DUMMYFUNCTION("GOOGLETRANSLATE(C9646,""fr"",""en"")"),"#VALUE!")</f>
        <v>#VALUE!</v>
      </c>
    </row>
    <row r="9647" ht="15.75" customHeight="1">
      <c r="A9647" s="1" t="s">
        <v>3521</v>
      </c>
      <c r="B9647" s="1" t="s">
        <v>20940</v>
      </c>
      <c r="C9647" s="1" t="s">
        <v>20941</v>
      </c>
      <c r="D9647" s="1" t="s">
        <v>20822</v>
      </c>
      <c r="E9647" s="1" t="s">
        <v>20823</v>
      </c>
      <c r="F9647" s="1" t="str">
        <f>IFERROR(__xludf.DUMMYFUNCTION("GOOGLETRANSLATE(C9647,""fr"",""en"")"),"#VALUE!")</f>
        <v>#VALUE!</v>
      </c>
    </row>
    <row r="9648" ht="15.75" customHeight="1">
      <c r="A9648" s="1" t="s">
        <v>12158</v>
      </c>
      <c r="B9648" s="1" t="s">
        <v>20942</v>
      </c>
      <c r="C9648" s="1" t="s">
        <v>20943</v>
      </c>
      <c r="D9648" s="1" t="s">
        <v>20822</v>
      </c>
      <c r="E9648" s="1" t="s">
        <v>20823</v>
      </c>
      <c r="F9648" s="1" t="str">
        <f>IFERROR(__xludf.DUMMYFUNCTION("GOOGLETRANSLATE(C9648,""fr"",""en"")"),"#VALUE!")</f>
        <v>#VALUE!</v>
      </c>
    </row>
    <row r="9649" ht="15.75" customHeight="1">
      <c r="A9649" s="1" t="s">
        <v>12158</v>
      </c>
      <c r="B9649" s="1" t="s">
        <v>20944</v>
      </c>
      <c r="C9649" s="1" t="s">
        <v>20945</v>
      </c>
      <c r="D9649" s="1" t="s">
        <v>20822</v>
      </c>
      <c r="E9649" s="1" t="s">
        <v>20823</v>
      </c>
      <c r="F9649" s="1" t="str">
        <f>IFERROR(__xludf.DUMMYFUNCTION("GOOGLETRANSLATE(C9649,""fr"",""en"")"),"#VALUE!")</f>
        <v>#VALUE!</v>
      </c>
    </row>
    <row r="9650" ht="15.75" customHeight="1">
      <c r="A9650" s="1" t="s">
        <v>8831</v>
      </c>
      <c r="B9650" s="1" t="s">
        <v>20946</v>
      </c>
      <c r="C9650" s="1" t="s">
        <v>20947</v>
      </c>
      <c r="D9650" s="1" t="s">
        <v>20822</v>
      </c>
      <c r="E9650" s="1" t="s">
        <v>20823</v>
      </c>
      <c r="F9650" s="1" t="str">
        <f>IFERROR(__xludf.DUMMYFUNCTION("GOOGLETRANSLATE(C9650,""fr"",""en"")"),"#VALUE!")</f>
        <v>#VALUE!</v>
      </c>
    </row>
    <row r="9651" ht="15.75" customHeight="1">
      <c r="A9651" s="1" t="s">
        <v>8831</v>
      </c>
      <c r="B9651" s="1" t="s">
        <v>20948</v>
      </c>
      <c r="C9651" s="1" t="s">
        <v>20949</v>
      </c>
      <c r="D9651" s="1" t="s">
        <v>20822</v>
      </c>
      <c r="E9651" s="1" t="s">
        <v>20823</v>
      </c>
      <c r="F9651" s="1" t="str">
        <f>IFERROR(__xludf.DUMMYFUNCTION("GOOGLETRANSLATE(C9651,""fr"",""en"")"),"#VALUE!")</f>
        <v>#VALUE!</v>
      </c>
    </row>
    <row r="9652" ht="15.75" customHeight="1">
      <c r="A9652" s="1" t="s">
        <v>15844</v>
      </c>
      <c r="B9652" s="1" t="s">
        <v>20950</v>
      </c>
      <c r="C9652" s="1" t="s">
        <v>20951</v>
      </c>
      <c r="D9652" s="1" t="s">
        <v>20822</v>
      </c>
      <c r="E9652" s="1" t="s">
        <v>20823</v>
      </c>
      <c r="F9652" s="1" t="str">
        <f>IFERROR(__xludf.DUMMYFUNCTION("GOOGLETRANSLATE(C9652,""fr"",""en"")"),"Aberrant! Partial redemption request made on 24/05 made on my personal space on the site (I specify for some people)! On 18/06 my request no longer exists .... forced to make a written request to be returned by email ... which will be taken in ""emergency"&amp;""".
04/07 still nothing even after 25 calls and 10 emails with unnecessary advisers !! Long live their emergencies!
I do not recommend AFER completely, in addition to an increasingly zero yield, they treat you as less than nothing!
To flee")</f>
        <v>Aberrant! Partial redemption request made on 24/05 made on my personal space on the site (I specify for some people)! On 18/06 my request no longer exists .... forced to make a written request to be returned by email ... which will be taken in "emergency".
04/07 still nothing even after 25 calls and 10 emails with unnecessary advisers !! Long live their emergencies!
I do not recommend AFER completely, in addition to an increasingly zero yield, they treat you as less than nothing!
To flee</v>
      </c>
    </row>
    <row r="9653" ht="15.75" customHeight="1">
      <c r="A9653" s="1" t="s">
        <v>13039</v>
      </c>
      <c r="B9653" s="1" t="s">
        <v>20952</v>
      </c>
      <c r="C9653" s="1" t="s">
        <v>20953</v>
      </c>
      <c r="D9653" s="1" t="s">
        <v>20822</v>
      </c>
      <c r="E9653" s="1" t="s">
        <v>20823</v>
      </c>
      <c r="F9653" s="1" t="str">
        <f>IFERROR(__xludf.DUMMYFUNCTION("GOOGLETRANSLATE(C9653,""fr"",""en"")"),"#VALUE!")</f>
        <v>#VALUE!</v>
      </c>
    </row>
    <row r="9654" ht="15.75" customHeight="1">
      <c r="A9654" s="1" t="s">
        <v>11922</v>
      </c>
      <c r="B9654" s="1" t="s">
        <v>20954</v>
      </c>
      <c r="C9654" s="1" t="s">
        <v>20955</v>
      </c>
      <c r="D9654" s="1" t="s">
        <v>20822</v>
      </c>
      <c r="E9654" s="1" t="s">
        <v>20823</v>
      </c>
      <c r="F9654" s="1" t="str">
        <f>IFERROR(__xludf.DUMMYFUNCTION("GOOGLETRANSLATE(C9654,""fr"",""en"")"),"#VALUE!")</f>
        <v>#VALUE!</v>
      </c>
    </row>
    <row r="9655" ht="15.75" customHeight="1">
      <c r="A9655" s="1" t="s">
        <v>11517</v>
      </c>
      <c r="B9655" s="1" t="s">
        <v>20956</v>
      </c>
      <c r="C9655" s="1" t="s">
        <v>20957</v>
      </c>
      <c r="D9655" s="1" t="s">
        <v>20822</v>
      </c>
      <c r="E9655" s="1" t="s">
        <v>20823</v>
      </c>
      <c r="F9655" s="1" t="str">
        <f>IFERROR(__xludf.DUMMYFUNCTION("GOOGLETRANSLATE(C9655,""fr"",""en"")"),"#VALUE!")</f>
        <v>#VALUE!</v>
      </c>
    </row>
    <row r="9656" ht="15.75" customHeight="1">
      <c r="A9656" s="1" t="s">
        <v>11190</v>
      </c>
      <c r="B9656" s="1" t="s">
        <v>20958</v>
      </c>
      <c r="C9656" s="1" t="s">
        <v>20959</v>
      </c>
      <c r="D9656" s="1" t="s">
        <v>20822</v>
      </c>
      <c r="E9656" s="1" t="s">
        <v>20823</v>
      </c>
      <c r="F9656" s="1" t="str">
        <f>IFERROR(__xludf.DUMMYFUNCTION("GOOGLETRANSLATE(C9656,""fr"",""en"")"),"#VALUE!")</f>
        <v>#VALUE!</v>
      </c>
    </row>
    <row r="9657" ht="15.75" customHeight="1">
      <c r="A9657" s="1" t="s">
        <v>10989</v>
      </c>
      <c r="B9657" s="1" t="s">
        <v>20960</v>
      </c>
      <c r="C9657" s="1" t="s">
        <v>20961</v>
      </c>
      <c r="D9657" s="1" t="s">
        <v>20822</v>
      </c>
      <c r="E9657" s="1" t="s">
        <v>20823</v>
      </c>
      <c r="F9657" s="1" t="str">
        <f>IFERROR(__xludf.DUMMYFUNCTION("GOOGLETRANSLATE(C9657,""fr"",""en"")"),"#VALUE!")</f>
        <v>#VALUE!</v>
      </c>
    </row>
    <row r="9658" ht="15.75" customHeight="1">
      <c r="A9658" s="1" t="s">
        <v>15946</v>
      </c>
      <c r="B9658" s="1" t="s">
        <v>20962</v>
      </c>
      <c r="C9658" s="1" t="s">
        <v>20963</v>
      </c>
      <c r="D9658" s="1" t="s">
        <v>20822</v>
      </c>
      <c r="E9658" s="1" t="s">
        <v>20823</v>
      </c>
      <c r="F9658" s="1" t="str">
        <f>IFERROR(__xludf.DUMMYFUNCTION("GOOGLETRANSLATE(C9658,""fr"",""en"")"),"#VALUE!")</f>
        <v>#VALUE!</v>
      </c>
    </row>
    <row r="9659" ht="15.75" customHeight="1">
      <c r="A9659" s="1" t="s">
        <v>10691</v>
      </c>
      <c r="B9659" s="1" t="s">
        <v>20964</v>
      </c>
      <c r="C9659" s="1" t="s">
        <v>20965</v>
      </c>
      <c r="D9659" s="1" t="s">
        <v>20822</v>
      </c>
      <c r="E9659" s="1" t="s">
        <v>20823</v>
      </c>
      <c r="F9659" s="1" t="str">
        <f>IFERROR(__xludf.DUMMYFUNCTION("GOOGLETRANSLATE(C9659,""fr"",""en"")"),"This insurer is stronger to keep our money than to get it. All the arguments are good for preventing you from withdrawing money. And when you finally succeed in ""negotiating"" a fundraising it takes an infinite time to obtain the payment. I strongly advi"&amp;"se against this insurer.")</f>
        <v>This insurer is stronger to keep our money than to get it. All the arguments are good for preventing you from withdrawing money. And when you finally succeed in "negotiating" a fundraising it takes an infinite time to obtain the payment. I strongly advise against this insurer.</v>
      </c>
    </row>
    <row r="9660" ht="15.75" customHeight="1">
      <c r="A9660" s="1" t="s">
        <v>20966</v>
      </c>
      <c r="B9660" s="1" t="s">
        <v>8208</v>
      </c>
      <c r="C9660" s="1" t="s">
        <v>20967</v>
      </c>
      <c r="D9660" s="1" t="s">
        <v>20822</v>
      </c>
      <c r="E9660" s="1" t="s">
        <v>20823</v>
      </c>
      <c r="F9660" s="1" t="str">
        <f>IFERROR(__xludf.DUMMYFUNCTION("GOOGLETRANSLATE(C9660,""fr"",""en"")"),"To be a member is very simple, to make payments too, but the day you want to recover your savings, the problems begin, and this is only the start, you must contact the customer service that sends you to another service, which Do not take care of the buyou"&amp;"ts and finally give you the phone number of the seat which does not answer. In the meantime we search on the internet, there is a questionnaire to refer to the headquarters of the GIE AFER, a real police questionnaire, as If we don't know you after 25 yea"&amp;"rs of membership ....
Proof, identity, domicile, taxation, photocopies of this from that etc ... What are you going to do with this money ?? And I forget.
It remains to send a recommended to the president of the case, I am there! I'll let you know what ha"&amp;"ppens next")</f>
        <v>To be a member is very simple, to make payments too, but the day you want to recover your savings, the problems begin, and this is only the start, you must contact the customer service that sends you to another service, which Do not take care of the buyouts and finally give you the phone number of the seat which does not answer. In the meantime we search on the internet, there is a questionnaire to refer to the headquarters of the GIE AFER, a real police questionnaire, as If we don't know you after 25 years of membership ....
Proof, identity, domicile, taxation, photocopies of this from that etc ... What are you going to do with this money ?? And I forget.
It remains to send a recommended to the president of the case, I am there! I'll let you know what happens next</v>
      </c>
    </row>
    <row r="9661" ht="15.75" customHeight="1">
      <c r="A9661" s="1" t="s">
        <v>13106</v>
      </c>
      <c r="B9661" s="1" t="s">
        <v>20968</v>
      </c>
      <c r="C9661" s="1" t="s">
        <v>16836</v>
      </c>
      <c r="D9661" s="1" t="s">
        <v>20822</v>
      </c>
      <c r="E9661" s="1" t="s">
        <v>20823</v>
      </c>
      <c r="F9661" s="1" t="str">
        <f>IFERROR(__xludf.DUMMYFUNCTION("GOOGLETRANSLATE(C9661,""fr"",""en"")"),"#VALUE!")</f>
        <v>#VALUE!</v>
      </c>
    </row>
    <row r="9662" ht="15.75" customHeight="1">
      <c r="A9662" s="1" t="s">
        <v>9173</v>
      </c>
      <c r="B9662" s="1" t="s">
        <v>20969</v>
      </c>
      <c r="C9662" s="1" t="s">
        <v>20970</v>
      </c>
      <c r="D9662" s="1" t="s">
        <v>20822</v>
      </c>
      <c r="E9662" s="1" t="s">
        <v>20823</v>
      </c>
      <c r="F9662" s="1" t="str">
        <f>IFERROR(__xludf.DUMMYFUNCTION("GOOGLETRANSLATE(C9662,""fr"",""en"")"),"#VALUE!")</f>
        <v>#VALUE!</v>
      </c>
    </row>
    <row r="9663" ht="15.75" customHeight="1">
      <c r="A9663" s="1" t="s">
        <v>13128</v>
      </c>
      <c r="B9663" s="1" t="s">
        <v>20971</v>
      </c>
      <c r="C9663" s="1" t="s">
        <v>20972</v>
      </c>
      <c r="D9663" s="1" t="s">
        <v>20822</v>
      </c>
      <c r="E9663" s="1" t="s">
        <v>20823</v>
      </c>
      <c r="F9663" s="1" t="str">
        <f>IFERROR(__xludf.DUMMYFUNCTION("GOOGLETRANSLATE(C9663,""fr"",""en"")"),"#VALUE!")</f>
        <v>#VALUE!</v>
      </c>
    </row>
    <row r="9664" ht="15.75" customHeight="1">
      <c r="A9664" s="1" t="s">
        <v>4038</v>
      </c>
      <c r="B9664" s="1" t="s">
        <v>20973</v>
      </c>
      <c r="C9664" s="1" t="s">
        <v>20974</v>
      </c>
      <c r="D9664" s="1" t="s">
        <v>20822</v>
      </c>
      <c r="E9664" s="1" t="s">
        <v>20823</v>
      </c>
      <c r="F9664" s="1" t="str">
        <f>IFERROR(__xludf.DUMMYFUNCTION("GOOGLETRANSLATE(C9664,""fr"",""en"")"),"#VALUE!")</f>
        <v>#VALUE!</v>
      </c>
    </row>
    <row r="9665" ht="15.75" customHeight="1">
      <c r="A9665" s="1" t="s">
        <v>4041</v>
      </c>
      <c r="B9665" s="1" t="s">
        <v>20975</v>
      </c>
      <c r="C9665" s="1" t="s">
        <v>20976</v>
      </c>
      <c r="D9665" s="1" t="s">
        <v>20822</v>
      </c>
      <c r="E9665" s="1" t="s">
        <v>20823</v>
      </c>
      <c r="F9665" s="1" t="str">
        <f>IFERROR(__xludf.DUMMYFUNCTION("GOOGLETRANSLATE(C9665,""fr"",""en"")"),"#VALUE!")</f>
        <v>#VALUE!</v>
      </c>
    </row>
    <row r="9666" ht="15.75" customHeight="1">
      <c r="A9666" s="1" t="s">
        <v>9421</v>
      </c>
      <c r="B9666" s="1" t="s">
        <v>20977</v>
      </c>
      <c r="C9666" s="1" t="s">
        <v>20978</v>
      </c>
      <c r="D9666" s="1" t="s">
        <v>20822</v>
      </c>
      <c r="E9666" s="1" t="s">
        <v>20823</v>
      </c>
      <c r="F9666" s="1" t="str">
        <f>IFERROR(__xludf.DUMMYFUNCTION("GOOGLETRANSLATE(C9666,""fr"",""en"")"),"#VALUE!")</f>
        <v>#VALUE!</v>
      </c>
    </row>
    <row r="9667" ht="15.75" customHeight="1">
      <c r="A9667" s="1" t="s">
        <v>10396</v>
      </c>
      <c r="B9667" s="1" t="s">
        <v>20962</v>
      </c>
      <c r="C9667" s="1" t="s">
        <v>20979</v>
      </c>
      <c r="D9667" s="1" t="s">
        <v>20822</v>
      </c>
      <c r="E9667" s="1" t="s">
        <v>20823</v>
      </c>
      <c r="F9667" s="1" t="str">
        <f>IFERROR(__xludf.DUMMYFUNCTION("GOOGLETRANSLATE(C9667,""fr"",""en"")"),"#VALUE!")</f>
        <v>#VALUE!</v>
      </c>
    </row>
    <row r="9668" ht="15.75" customHeight="1">
      <c r="A9668" s="1" t="s">
        <v>12025</v>
      </c>
      <c r="B9668" s="1" t="s">
        <v>20980</v>
      </c>
      <c r="C9668" s="1" t="s">
        <v>20981</v>
      </c>
      <c r="D9668" s="1" t="s">
        <v>20822</v>
      </c>
      <c r="E9668" s="1" t="s">
        <v>20823</v>
      </c>
      <c r="F9668" s="1" t="str">
        <f>IFERROR(__xludf.DUMMYFUNCTION("GOOGLETRANSLATE(C9668,""fr"",""en"")"),"#VALUE!")</f>
        <v>#VALUE!</v>
      </c>
    </row>
    <row r="9669" ht="15.75" customHeight="1">
      <c r="A9669" s="1" t="s">
        <v>16058</v>
      </c>
      <c r="B9669" s="1" t="s">
        <v>20982</v>
      </c>
      <c r="C9669" s="1" t="s">
        <v>20983</v>
      </c>
      <c r="D9669" s="1" t="s">
        <v>20822</v>
      </c>
      <c r="E9669" s="1" t="s">
        <v>20823</v>
      </c>
      <c r="F9669" s="1" t="str">
        <f>IFERROR(__xludf.DUMMYFUNCTION("GOOGLETRANSLATE(C9669,""fr"",""en"")"),"#VALUE!")</f>
        <v>#VALUE!</v>
      </c>
    </row>
    <row r="9670" ht="15.75" customHeight="1">
      <c r="A9670" s="1" t="s">
        <v>10741</v>
      </c>
      <c r="B9670" s="1" t="s">
        <v>20984</v>
      </c>
      <c r="C9670" s="1" t="s">
        <v>20985</v>
      </c>
      <c r="D9670" s="1" t="s">
        <v>20822</v>
      </c>
      <c r="E9670" s="1" t="s">
        <v>20823</v>
      </c>
      <c r="F9670" s="1" t="str">
        <f>IFERROR(__xludf.DUMMYFUNCTION("GOOGLETRANSLATE(C9670,""fr"",""en"")"),"#VALUE!")</f>
        <v>#VALUE!</v>
      </c>
    </row>
    <row r="9671" ht="15.75" customHeight="1">
      <c r="A9671" s="1" t="s">
        <v>20986</v>
      </c>
      <c r="B9671" s="1" t="s">
        <v>20987</v>
      </c>
      <c r="C9671" s="1" t="s">
        <v>20988</v>
      </c>
      <c r="D9671" s="1" t="s">
        <v>20559</v>
      </c>
      <c r="E9671" s="1" t="s">
        <v>20823</v>
      </c>
      <c r="F9671" s="1" t="str">
        <f>IFERROR(__xludf.DUMMYFUNCTION("GOOGLETRANSLATE(C9671,""fr"",""en"")"),"#VALUE!")</f>
        <v>#VALUE!</v>
      </c>
    </row>
    <row r="9672" ht="15.75" customHeight="1">
      <c r="A9672" s="1" t="s">
        <v>741</v>
      </c>
      <c r="B9672" s="1" t="s">
        <v>20989</v>
      </c>
      <c r="C9672" s="1" t="s">
        <v>20990</v>
      </c>
      <c r="D9672" s="1" t="s">
        <v>20559</v>
      </c>
      <c r="E9672" s="1" t="s">
        <v>20823</v>
      </c>
      <c r="F9672" s="1" t="str">
        <f>IFERROR(__xludf.DUMMYFUNCTION("GOOGLETRANSLATE(C9672,""fr"",""en"")"),"#VALUE!")</f>
        <v>#VALUE!</v>
      </c>
    </row>
    <row r="9673" ht="15.75" customHeight="1">
      <c r="A9673" s="1" t="s">
        <v>2086</v>
      </c>
      <c r="B9673" s="1" t="s">
        <v>20991</v>
      </c>
      <c r="C9673" s="1" t="s">
        <v>20992</v>
      </c>
      <c r="D9673" s="1" t="s">
        <v>20559</v>
      </c>
      <c r="E9673" s="1" t="s">
        <v>20823</v>
      </c>
      <c r="F9673" s="1" t="str">
        <f>IFERROR(__xludf.DUMMYFUNCTION("GOOGLETRANSLATE(C9673,""fr"",""en"")"),"#VALUE!")</f>
        <v>#VALUE!</v>
      </c>
    </row>
    <row r="9674" ht="15.75" customHeight="1">
      <c r="A9674" s="1" t="s">
        <v>2221</v>
      </c>
      <c r="B9674" s="1" t="s">
        <v>20993</v>
      </c>
      <c r="C9674" s="1" t="s">
        <v>20994</v>
      </c>
      <c r="D9674" s="1" t="s">
        <v>20559</v>
      </c>
      <c r="E9674" s="1" t="s">
        <v>20823</v>
      </c>
      <c r="F9674" s="1" t="str">
        <f>IFERROR(__xludf.DUMMYFUNCTION("GOOGLETRANSLATE(C9674,""fr"",""en"")"),"#VALUE!")</f>
        <v>#VALUE!</v>
      </c>
    </row>
    <row r="9675" ht="15.75" customHeight="1">
      <c r="A9675" s="1" t="s">
        <v>2663</v>
      </c>
      <c r="B9675" s="1" t="s">
        <v>20995</v>
      </c>
      <c r="C9675" s="1" t="s">
        <v>20996</v>
      </c>
      <c r="D9675" s="1" t="s">
        <v>20559</v>
      </c>
      <c r="E9675" s="1" t="s">
        <v>20823</v>
      </c>
      <c r="F9675" s="1" t="str">
        <f>IFERROR(__xludf.DUMMYFUNCTION("GOOGLETRANSLATE(C9675,""fr"",""en"")"),"#VALUE!")</f>
        <v>#VALUE!</v>
      </c>
    </row>
    <row r="9676" ht="15.75" customHeight="1">
      <c r="A9676" s="1" t="s">
        <v>2692</v>
      </c>
      <c r="B9676" s="1" t="s">
        <v>20997</v>
      </c>
      <c r="C9676" s="1" t="s">
        <v>20998</v>
      </c>
      <c r="D9676" s="1" t="s">
        <v>20559</v>
      </c>
      <c r="E9676" s="1" t="s">
        <v>20823</v>
      </c>
      <c r="F9676" s="1" t="str">
        <f>IFERROR(__xludf.DUMMYFUNCTION("GOOGLETRANSLATE(C9676,""fr"",""en"")"),"#VALUE!")</f>
        <v>#VALUE!</v>
      </c>
    </row>
    <row r="9677" ht="15.75" customHeight="1">
      <c r="A9677" s="1" t="s">
        <v>3147</v>
      </c>
      <c r="B9677" s="1" t="s">
        <v>20999</v>
      </c>
      <c r="C9677" s="1" t="s">
        <v>21000</v>
      </c>
      <c r="D9677" s="1" t="s">
        <v>20559</v>
      </c>
      <c r="E9677" s="1" t="s">
        <v>20823</v>
      </c>
      <c r="F9677" s="1" t="str">
        <f>IFERROR(__xludf.DUMMYFUNCTION("GOOGLETRANSLATE(C9677,""fr"",""en"")"),"#VALUE!")</f>
        <v>#VALUE!</v>
      </c>
    </row>
    <row r="9678" ht="15.75" customHeight="1">
      <c r="A9678" s="1" t="s">
        <v>12574</v>
      </c>
      <c r="B9678" s="1" t="s">
        <v>21001</v>
      </c>
      <c r="C9678" s="1" t="s">
        <v>21002</v>
      </c>
      <c r="D9678" s="1" t="s">
        <v>20559</v>
      </c>
      <c r="E9678" s="1" t="s">
        <v>20823</v>
      </c>
      <c r="F9678" s="1" t="str">
        <f>IFERROR(__xludf.DUMMYFUNCTION("GOOGLETRANSLATE(C9678,""fr"",""en"")"),"#VALUE!")</f>
        <v>#VALUE!</v>
      </c>
    </row>
    <row r="9679" ht="15.75" customHeight="1">
      <c r="A9679" s="1" t="s">
        <v>19865</v>
      </c>
      <c r="B9679" s="1" t="s">
        <v>21003</v>
      </c>
      <c r="C9679" s="1" t="s">
        <v>21004</v>
      </c>
      <c r="D9679" s="1" t="s">
        <v>20559</v>
      </c>
      <c r="E9679" s="1" t="s">
        <v>20823</v>
      </c>
      <c r="F9679" s="1" t="str">
        <f>IFERROR(__xludf.DUMMYFUNCTION("GOOGLETRANSLATE(C9679,""fr"",""en"")"),"#VALUE!")</f>
        <v>#VALUE!</v>
      </c>
    </row>
    <row r="9680" ht="15.75" customHeight="1">
      <c r="A9680" s="1" t="s">
        <v>3672</v>
      </c>
      <c r="B9680" s="1" t="s">
        <v>21005</v>
      </c>
      <c r="C9680" s="1" t="s">
        <v>21006</v>
      </c>
      <c r="D9680" s="1" t="s">
        <v>20559</v>
      </c>
      <c r="E9680" s="1" t="s">
        <v>20823</v>
      </c>
      <c r="F9680" s="1" t="str">
        <f>IFERROR(__xludf.DUMMYFUNCTION("GOOGLETRANSLATE(C9680,""fr"",""en"")"),"#VALUE!")</f>
        <v>#VALUE!</v>
      </c>
    </row>
    <row r="9681" ht="15.75" customHeight="1">
      <c r="A9681" s="1" t="s">
        <v>20611</v>
      </c>
      <c r="B9681" s="1" t="s">
        <v>21007</v>
      </c>
      <c r="C9681" s="1" t="s">
        <v>21008</v>
      </c>
      <c r="D9681" s="1" t="s">
        <v>20559</v>
      </c>
      <c r="E9681" s="1" t="s">
        <v>20823</v>
      </c>
      <c r="F9681" s="1" t="str">
        <f>IFERROR(__xludf.DUMMYFUNCTION("GOOGLETRANSLATE(C9681,""fr"",""en"")"),"#VALUE!")</f>
        <v>#VALUE!</v>
      </c>
    </row>
    <row r="9682" ht="15.75" customHeight="1">
      <c r="A9682" s="1" t="s">
        <v>10691</v>
      </c>
      <c r="B9682" s="1" t="s">
        <v>19618</v>
      </c>
      <c r="C9682" s="1" t="s">
        <v>21009</v>
      </c>
      <c r="D9682" s="1" t="s">
        <v>20559</v>
      </c>
      <c r="E9682" s="1" t="s">
        <v>20823</v>
      </c>
      <c r="F9682" s="1" t="str">
        <f>IFERROR(__xludf.DUMMYFUNCTION("GOOGLETRANSLATE(C9682,""fr"",""en"")"),"#VALUE!")</f>
        <v>#VALUE!</v>
      </c>
    </row>
    <row r="9683" ht="15.75" customHeight="1">
      <c r="A9683" s="1" t="s">
        <v>11233</v>
      </c>
      <c r="B9683" s="1" t="s">
        <v>21010</v>
      </c>
      <c r="C9683" s="1" t="s">
        <v>21011</v>
      </c>
      <c r="D9683" s="1" t="s">
        <v>20559</v>
      </c>
      <c r="E9683" s="1" t="s">
        <v>20823</v>
      </c>
      <c r="F9683" s="1" t="str">
        <f>IFERROR(__xludf.DUMMYFUNCTION("GOOGLETRANSLATE(C9683,""fr"",""en"")"),"#VALUE!")</f>
        <v>#VALUE!</v>
      </c>
    </row>
    <row r="9684" ht="15.75" customHeight="1">
      <c r="A9684" s="1" t="s">
        <v>21012</v>
      </c>
      <c r="B9684" s="1" t="s">
        <v>21013</v>
      </c>
      <c r="C9684" s="1" t="s">
        <v>21014</v>
      </c>
      <c r="D9684" s="1" t="s">
        <v>20559</v>
      </c>
      <c r="E9684" s="1" t="s">
        <v>20823</v>
      </c>
      <c r="F9684" s="1" t="str">
        <f>IFERROR(__xludf.DUMMYFUNCTION("GOOGLETRANSLATE(C9684,""fr"",""en"")"),"#VALUE!")</f>
        <v>#VALUE!</v>
      </c>
    </row>
    <row r="9685" ht="15.75" customHeight="1">
      <c r="A9685" s="1" t="s">
        <v>3963</v>
      </c>
      <c r="B9685" s="1" t="s">
        <v>21015</v>
      </c>
      <c r="C9685" s="1" t="s">
        <v>21016</v>
      </c>
      <c r="D9685" s="1" t="s">
        <v>20559</v>
      </c>
      <c r="E9685" s="1" t="s">
        <v>20823</v>
      </c>
      <c r="F9685" s="1" t="str">
        <f>IFERROR(__xludf.DUMMYFUNCTION("GOOGLETRANSLATE(C9685,""fr"",""en"")"),"#VALUE!")</f>
        <v>#VALUE!</v>
      </c>
    </row>
    <row r="9686" ht="15.75" customHeight="1">
      <c r="A9686" s="1" t="s">
        <v>12763</v>
      </c>
      <c r="B9686" s="1" t="s">
        <v>21017</v>
      </c>
      <c r="C9686" s="1" t="s">
        <v>21018</v>
      </c>
      <c r="D9686" s="1" t="s">
        <v>20559</v>
      </c>
      <c r="E9686" s="1" t="s">
        <v>20823</v>
      </c>
      <c r="F9686" s="1" t="str">
        <f>IFERROR(__xludf.DUMMYFUNCTION("GOOGLETRANSLATE(C9686,""fr"",""en"")"),"#VALUE!")</f>
        <v>#VALUE!</v>
      </c>
    </row>
    <row r="9687" ht="15.75" customHeight="1">
      <c r="A9687" s="1" t="s">
        <v>1434</v>
      </c>
      <c r="B9687" s="1" t="s">
        <v>21019</v>
      </c>
      <c r="C9687" s="1" t="s">
        <v>21020</v>
      </c>
      <c r="D9687" s="1" t="s">
        <v>11041</v>
      </c>
      <c r="E9687" s="1" t="s">
        <v>20823</v>
      </c>
      <c r="F9687" s="1" t="str">
        <f>IFERROR(__xludf.DUMMYFUNCTION("GOOGLETRANSLATE(C9687,""fr"",""en"")"),"Advertisements not respected:
-Gratuity of promised account holding then billed!
-Promese of 3% rebound on payments; Subsequently limited to account units and finally that are only 3% on account management fees!
Costs higher than those announced!
Indu"&amp;"stry withdrawals without the sill of the saver!
These events caused the total repurchase of the contract and the filing of a criminal complaint with the constitution of civil party!
Note the opacity and the artistic vagueness of the information!
To avo"&amp;"id absolutely!")</f>
        <v>Advertisements not respected:
-Gratuity of promised account holding then billed!
-Promese of 3% rebound on payments; Subsequently limited to account units and finally that are only 3% on account management fees!
Costs higher than those announced!
Industry withdrawals without the sill of the saver!
These events caused the total repurchase of the contract and the filing of a criminal complaint with the constitution of civil party!
Note the opacity and the artistic vagueness of the information!
To avoid absolutely!</v>
      </c>
    </row>
    <row r="9688" ht="15.75" customHeight="1">
      <c r="A9688" s="1" t="s">
        <v>2030</v>
      </c>
      <c r="B9688" s="1" t="s">
        <v>21021</v>
      </c>
      <c r="C9688" s="1" t="s">
        <v>21022</v>
      </c>
      <c r="D9688" s="1" t="s">
        <v>11041</v>
      </c>
      <c r="E9688" s="1" t="s">
        <v>20823</v>
      </c>
      <c r="F9688" s="1" t="str">
        <f>IFERROR(__xludf.DUMMYFUNCTION("GOOGLETRANSLATE(C9688,""fr"",""en"")"),"#VALUE!")</f>
        <v>#VALUE!</v>
      </c>
    </row>
    <row r="9689" ht="15.75" customHeight="1">
      <c r="A9689" s="1" t="s">
        <v>2221</v>
      </c>
      <c r="B9689" s="1" t="s">
        <v>21023</v>
      </c>
      <c r="C9689" s="1" t="s">
        <v>21024</v>
      </c>
      <c r="D9689" s="1" t="s">
        <v>11041</v>
      </c>
      <c r="E9689" s="1" t="s">
        <v>20823</v>
      </c>
      <c r="F9689" s="1" t="str">
        <f>IFERROR(__xludf.DUMMYFUNCTION("GOOGLETRANSLATE(C9689,""fr"",""en"")"),"#VALUE!")</f>
        <v>#VALUE!</v>
      </c>
    </row>
    <row r="9690" ht="15.75" customHeight="1">
      <c r="A9690" s="1" t="s">
        <v>8249</v>
      </c>
      <c r="B9690" s="1" t="s">
        <v>21025</v>
      </c>
      <c r="C9690" s="1" t="s">
        <v>21026</v>
      </c>
      <c r="D9690" s="1" t="s">
        <v>11041</v>
      </c>
      <c r="E9690" s="1" t="s">
        <v>20823</v>
      </c>
      <c r="F9690" s="1" t="str">
        <f>IFERROR(__xludf.DUMMYFUNCTION("GOOGLETRANSLATE(C9690,""fr"",""en"")"),"#VALUE!")</f>
        <v>#VALUE!</v>
      </c>
    </row>
    <row r="9691" ht="15.75" customHeight="1">
      <c r="A9691" s="1" t="s">
        <v>10603</v>
      </c>
      <c r="B9691" s="1" t="s">
        <v>21027</v>
      </c>
      <c r="C9691" s="1" t="s">
        <v>21028</v>
      </c>
      <c r="D9691" s="1" t="s">
        <v>11041</v>
      </c>
      <c r="E9691" s="1" t="s">
        <v>20823</v>
      </c>
      <c r="F9691" s="1" t="str">
        <f>IFERROR(__xludf.DUMMYFUNCTION("GOOGLETRANSLATE(C9691,""fr"",""en"")"),"#VALUE!")</f>
        <v>#VALUE!</v>
      </c>
    </row>
    <row r="9692" ht="15.75" customHeight="1">
      <c r="A9692" s="1" t="s">
        <v>8725</v>
      </c>
      <c r="B9692" s="1" t="s">
        <v>21029</v>
      </c>
      <c r="C9692" s="1" t="s">
        <v>21030</v>
      </c>
      <c r="D9692" s="1" t="s">
        <v>11041</v>
      </c>
      <c r="E9692" s="1" t="s">
        <v>20823</v>
      </c>
      <c r="F9692" s="1" t="str">
        <f>IFERROR(__xludf.DUMMYFUNCTION("GOOGLETRANSLATE(C9692,""fr"",""en"")"),"#VALUE!")</f>
        <v>#VALUE!</v>
      </c>
    </row>
    <row r="9693" ht="15.75" customHeight="1">
      <c r="A9693" s="1" t="s">
        <v>3448</v>
      </c>
      <c r="B9693" s="1" t="s">
        <v>8795</v>
      </c>
      <c r="C9693" s="1" t="s">
        <v>21031</v>
      </c>
      <c r="D9693" s="1" t="s">
        <v>11041</v>
      </c>
      <c r="E9693" s="1" t="s">
        <v>20823</v>
      </c>
      <c r="F9693" s="1" t="str">
        <f>IFERROR(__xludf.DUMMYFUNCTION("GOOGLETRANSLATE(C9693,""fr"",""en"")"),"#VALUE!")</f>
        <v>#VALUE!</v>
      </c>
    </row>
    <row r="9694" ht="15.75" customHeight="1">
      <c r="A9694" s="1" t="s">
        <v>8851</v>
      </c>
      <c r="B9694" s="1" t="s">
        <v>21032</v>
      </c>
      <c r="C9694" s="1" t="s">
        <v>21033</v>
      </c>
      <c r="D9694" s="1" t="s">
        <v>11041</v>
      </c>
      <c r="E9694" s="1" t="s">
        <v>20823</v>
      </c>
      <c r="F9694" s="1" t="str">
        <f>IFERROR(__xludf.DUMMYFUNCTION("GOOGLETRANSLATE(C9694,""fr"",""en"")"),"Holder of a life insurance contract, I asked for the total repurchase of my contract since October 2016 and I have never won.
My contract was issued on November 25, 1992 and finished on November 25, 2007. I am a Beninese citizen and I reside in Benin.
")</f>
        <v>Holder of a life insurance contract, I asked for the total repurchase of my contract since October 2016 and I have never won.
My contract was issued on November 25, 1992 and finished on November 25, 2007. I am a Beninese citizen and I reside in Benin.
</v>
      </c>
    </row>
    <row r="9695" ht="15.75" customHeight="1">
      <c r="A9695" s="1" t="s">
        <v>3646</v>
      </c>
      <c r="B9695" s="1" t="s">
        <v>21034</v>
      </c>
      <c r="C9695" s="1" t="s">
        <v>21035</v>
      </c>
      <c r="D9695" s="1" t="s">
        <v>11041</v>
      </c>
      <c r="E9695" s="1" t="s">
        <v>20823</v>
      </c>
      <c r="F9695" s="1" t="str">
        <f>IFERROR(__xludf.DUMMYFUNCTION("GOOGLETRANSLATE(C9695,""fr"",""en"")"),"#VALUE!")</f>
        <v>#VALUE!</v>
      </c>
    </row>
    <row r="9696" ht="15.75" customHeight="1">
      <c r="A9696" s="1" t="s">
        <v>15162</v>
      </c>
      <c r="B9696" s="1" t="s">
        <v>21036</v>
      </c>
      <c r="C9696" s="1" t="s">
        <v>21037</v>
      </c>
      <c r="D9696" s="1" t="s">
        <v>11041</v>
      </c>
      <c r="E9696" s="1" t="s">
        <v>20823</v>
      </c>
      <c r="F9696" s="1" t="str">
        <f>IFERROR(__xludf.DUMMYFUNCTION("GOOGLETRANSLATE(C9696,""fr"",""en"")"),"#VALUE!")</f>
        <v>#VALUE!</v>
      </c>
    </row>
    <row r="9697" ht="15.75" customHeight="1">
      <c r="A9697" s="1" t="s">
        <v>11524</v>
      </c>
      <c r="B9697" s="1" t="s">
        <v>21038</v>
      </c>
      <c r="C9697" s="1" t="s">
        <v>21039</v>
      </c>
      <c r="D9697" s="1" t="s">
        <v>11041</v>
      </c>
      <c r="E9697" s="1" t="s">
        <v>20823</v>
      </c>
      <c r="F9697" s="1" t="str">
        <f>IFERROR(__xludf.DUMMYFUNCTION("GOOGLETRANSLATE(C9697,""fr"",""en"")"),"#VALUE!")</f>
        <v>#VALUE!</v>
      </c>
    </row>
    <row r="9698" ht="15.75" customHeight="1">
      <c r="A9698" s="1" t="s">
        <v>10249</v>
      </c>
      <c r="B9698" s="1" t="s">
        <v>18217</v>
      </c>
      <c r="C9698" s="1" t="s">
        <v>21040</v>
      </c>
      <c r="D9698" s="1" t="s">
        <v>11041</v>
      </c>
      <c r="E9698" s="1" t="s">
        <v>20823</v>
      </c>
      <c r="F9698" s="1" t="str">
        <f>IFERROR(__xludf.DUMMYFUNCTION("GOOGLETRANSLATE(C9698,""fr"",""en"")"),"#VALUE!")</f>
        <v>#VALUE!</v>
      </c>
    </row>
    <row r="9699" ht="15.75" customHeight="1">
      <c r="A9699" s="1" t="s">
        <v>3741</v>
      </c>
      <c r="B9699" s="1" t="s">
        <v>21041</v>
      </c>
      <c r="C9699" s="1" t="s">
        <v>21042</v>
      </c>
      <c r="D9699" s="1" t="s">
        <v>11041</v>
      </c>
      <c r="E9699" s="1" t="s">
        <v>20823</v>
      </c>
      <c r="F9699" s="1" t="str">
        <f>IFERROR(__xludf.DUMMYFUNCTION("GOOGLETRANSLATE(C9699,""fr"",""en"")"),"#VALUE!")</f>
        <v>#VALUE!</v>
      </c>
    </row>
    <row r="9700" ht="15.75" customHeight="1">
      <c r="A9700" s="1" t="s">
        <v>21043</v>
      </c>
      <c r="B9700" s="1" t="s">
        <v>21044</v>
      </c>
      <c r="C9700" s="1" t="s">
        <v>21045</v>
      </c>
      <c r="D9700" s="1" t="s">
        <v>11041</v>
      </c>
      <c r="E9700" s="1" t="s">
        <v>20823</v>
      </c>
      <c r="F9700" s="1" t="str">
        <f>IFERROR(__xludf.DUMMYFUNCTION("GOOGLETRANSLATE(C9700,""fr"",""en"")"),"#VALUE!")</f>
        <v>#VALUE!</v>
      </c>
    </row>
    <row r="9701" ht="15.75" customHeight="1">
      <c r="A9701" s="1" t="s">
        <v>10691</v>
      </c>
      <c r="B9701" s="1" t="s">
        <v>21046</v>
      </c>
      <c r="C9701" s="1" t="s">
        <v>21047</v>
      </c>
      <c r="D9701" s="1" t="s">
        <v>11041</v>
      </c>
      <c r="E9701" s="1" t="s">
        <v>20823</v>
      </c>
      <c r="F9701" s="1" t="str">
        <f>IFERROR(__xludf.DUMMYFUNCTION("GOOGLETRANSLATE(C9701,""fr"",""en"")"),"#VALUE!")</f>
        <v>#VALUE!</v>
      </c>
    </row>
    <row r="9702" ht="15.75" customHeight="1">
      <c r="A9702" s="1" t="s">
        <v>13430</v>
      </c>
      <c r="B9702" s="1" t="s">
        <v>21048</v>
      </c>
      <c r="C9702" s="1" t="s">
        <v>21049</v>
      </c>
      <c r="D9702" s="1" t="s">
        <v>11041</v>
      </c>
      <c r="E9702" s="1" t="s">
        <v>20823</v>
      </c>
      <c r="F9702" s="1" t="str">
        <f>IFERROR(__xludf.DUMMYFUNCTION("GOOGLETRANSLATE(C9702,""fr"",""en"")"),"#VALUE!")</f>
        <v>#VALUE!</v>
      </c>
    </row>
    <row r="9703" ht="15.75" customHeight="1">
      <c r="A9703" s="1" t="s">
        <v>21050</v>
      </c>
      <c r="B9703" s="1" t="s">
        <v>21051</v>
      </c>
      <c r="C9703" s="1" t="s">
        <v>21052</v>
      </c>
      <c r="D9703" s="1" t="s">
        <v>11041</v>
      </c>
      <c r="E9703" s="1" t="s">
        <v>20823</v>
      </c>
      <c r="F9703" s="1" t="str">
        <f>IFERROR(__xludf.DUMMYFUNCTION("GOOGLETRANSLATE(C9703,""fr"",""en"")"),"#VALUE!")</f>
        <v>#VALUE!</v>
      </c>
    </row>
    <row r="9704" ht="15.75" customHeight="1">
      <c r="A9704" s="1" t="s">
        <v>9206</v>
      </c>
      <c r="B9704" s="1" t="s">
        <v>21053</v>
      </c>
      <c r="C9704" s="1" t="s">
        <v>21054</v>
      </c>
      <c r="D9704" s="1" t="s">
        <v>11041</v>
      </c>
      <c r="E9704" s="1" t="s">
        <v>20823</v>
      </c>
      <c r="F9704" s="1" t="str">
        <f>IFERROR(__xludf.DUMMYFUNCTION("GOOGLETRANSLATE(C9704,""fr"",""en"")"),"#VALUE!")</f>
        <v>#VALUE!</v>
      </c>
    </row>
    <row r="9705" ht="15.75" customHeight="1">
      <c r="A9705" s="1" t="s">
        <v>9356</v>
      </c>
      <c r="B9705" s="1" t="s">
        <v>21055</v>
      </c>
      <c r="C9705" s="1" t="s">
        <v>21056</v>
      </c>
      <c r="D9705" s="1" t="s">
        <v>11041</v>
      </c>
      <c r="E9705" s="1" t="s">
        <v>20823</v>
      </c>
      <c r="F9705" s="1" t="str">
        <f>IFERROR(__xludf.DUMMYFUNCTION("GOOGLETRANSLATE(C9705,""fr"",""en"")"),"#VALUE!")</f>
        <v>#VALUE!</v>
      </c>
    </row>
    <row r="9706" ht="15.75" customHeight="1">
      <c r="A9706" s="1" t="s">
        <v>15144</v>
      </c>
      <c r="B9706" s="1" t="s">
        <v>21057</v>
      </c>
      <c r="C9706" s="1" t="s">
        <v>21058</v>
      </c>
      <c r="D9706" s="1" t="s">
        <v>11041</v>
      </c>
      <c r="E9706" s="1" t="s">
        <v>20823</v>
      </c>
      <c r="F9706" s="1" t="str">
        <f>IFERROR(__xludf.DUMMYFUNCTION("GOOGLETRANSLATE(C9706,""fr"",""en"")"),"#VALUE!")</f>
        <v>#VALUE!</v>
      </c>
    </row>
    <row r="9707" ht="15.75" customHeight="1">
      <c r="A9707" s="1" t="s">
        <v>9389</v>
      </c>
      <c r="B9707" s="1" t="s">
        <v>21059</v>
      </c>
      <c r="C9707" s="1" t="s">
        <v>21060</v>
      </c>
      <c r="D9707" s="1" t="s">
        <v>11041</v>
      </c>
      <c r="E9707" s="1" t="s">
        <v>20823</v>
      </c>
      <c r="F9707" s="1" t="str">
        <f>IFERROR(__xludf.DUMMYFUNCTION("GOOGLETRANSLATE(C9707,""fr"",""en"")"),"#VALUE!")</f>
        <v>#VALUE!</v>
      </c>
    </row>
    <row r="9708" ht="15.75" customHeight="1">
      <c r="A9708" s="1" t="s">
        <v>9466</v>
      </c>
      <c r="B9708" s="1" t="s">
        <v>21061</v>
      </c>
      <c r="C9708" s="1" t="s">
        <v>21062</v>
      </c>
      <c r="D9708" s="1" t="s">
        <v>11041</v>
      </c>
      <c r="E9708" s="1" t="s">
        <v>20823</v>
      </c>
      <c r="F9708" s="1" t="str">
        <f>IFERROR(__xludf.DUMMYFUNCTION("GOOGLETRANSLATE(C9708,""fr"",""en"")"),"#VALUE!")</f>
        <v>#VALUE!</v>
      </c>
    </row>
    <row r="9709" ht="15.75" customHeight="1">
      <c r="A9709" s="1" t="s">
        <v>9469</v>
      </c>
      <c r="B9709" s="1" t="s">
        <v>21063</v>
      </c>
      <c r="C9709" s="1" t="s">
        <v>21064</v>
      </c>
      <c r="D9709" s="1" t="s">
        <v>11041</v>
      </c>
      <c r="E9709" s="1" t="s">
        <v>20823</v>
      </c>
      <c r="F9709" s="1" t="str">
        <f>IFERROR(__xludf.DUMMYFUNCTION("GOOGLETRANSLATE(C9709,""fr"",""en"")"),"#VALUE!")</f>
        <v>#VALUE!</v>
      </c>
    </row>
    <row r="9710" ht="15.75" customHeight="1">
      <c r="A9710" s="1" t="s">
        <v>16039</v>
      </c>
      <c r="B9710" s="1" t="s">
        <v>21065</v>
      </c>
      <c r="C9710" s="1" t="s">
        <v>21066</v>
      </c>
      <c r="D9710" s="1" t="s">
        <v>11041</v>
      </c>
      <c r="E9710" s="1" t="s">
        <v>20823</v>
      </c>
      <c r="F9710" s="1" t="str">
        <f>IFERROR(__xludf.DUMMYFUNCTION("GOOGLETRANSLATE(C9710,""fr"",""en"")"),"#VALUE!")</f>
        <v>#VALUE!</v>
      </c>
    </row>
    <row r="9711" ht="15.75" customHeight="1">
      <c r="A9711" s="1" t="s">
        <v>4145</v>
      </c>
      <c r="B9711" s="1" t="s">
        <v>21067</v>
      </c>
      <c r="C9711" s="1" t="s">
        <v>21068</v>
      </c>
      <c r="D9711" s="1" t="s">
        <v>11041</v>
      </c>
      <c r="E9711" s="1" t="s">
        <v>20823</v>
      </c>
      <c r="F9711" s="1" t="str">
        <f>IFERROR(__xludf.DUMMYFUNCTION("GOOGLETRANSLATE(C9711,""fr"",""en"")"),"#VALUE!")</f>
        <v>#VALUE!</v>
      </c>
    </row>
    <row r="9712" ht="15.75" customHeight="1">
      <c r="A9712" s="1" t="s">
        <v>21069</v>
      </c>
      <c r="B9712" s="1" t="s">
        <v>21070</v>
      </c>
      <c r="C9712" s="1" t="s">
        <v>21071</v>
      </c>
      <c r="D9712" s="1" t="s">
        <v>11041</v>
      </c>
      <c r="E9712" s="1" t="s">
        <v>20823</v>
      </c>
      <c r="F9712" s="1" t="str">
        <f>IFERROR(__xludf.DUMMYFUNCTION("GOOGLETRANSLATE(C9712,""fr"",""en"")"),"#VALUE!")</f>
        <v>#VALUE!</v>
      </c>
    </row>
    <row r="9713" ht="15.75" customHeight="1">
      <c r="A9713" s="1" t="s">
        <v>193</v>
      </c>
      <c r="B9713" s="1" t="s">
        <v>21072</v>
      </c>
      <c r="C9713" s="1" t="s">
        <v>21073</v>
      </c>
      <c r="D9713" s="1" t="s">
        <v>12386</v>
      </c>
      <c r="E9713" s="1" t="s">
        <v>20823</v>
      </c>
      <c r="F9713" s="1" t="str">
        <f>IFERROR(__xludf.DUMMYFUNCTION("GOOGLETRANSLATE(C9713,""fr"",""en"")"),"#VALUE!")</f>
        <v>#VALUE!</v>
      </c>
    </row>
    <row r="9714" ht="15.75" customHeight="1">
      <c r="A9714" s="1" t="s">
        <v>3001</v>
      </c>
      <c r="B9714" s="1" t="s">
        <v>21074</v>
      </c>
      <c r="C9714" s="1" t="s">
        <v>21075</v>
      </c>
      <c r="D9714" s="1" t="s">
        <v>12386</v>
      </c>
      <c r="E9714" s="1" t="s">
        <v>20823</v>
      </c>
      <c r="F9714" s="1" t="str">
        <f>IFERROR(__xludf.DUMMYFUNCTION("GOOGLETRANSLATE(C9714,""fr"",""en"")"),"#VALUE!")</f>
        <v>#VALUE!</v>
      </c>
    </row>
    <row r="9715" ht="15.75" customHeight="1">
      <c r="A9715" s="1" t="s">
        <v>3076</v>
      </c>
      <c r="B9715" s="1" t="s">
        <v>21076</v>
      </c>
      <c r="C9715" s="1" t="s">
        <v>21077</v>
      </c>
      <c r="D9715" s="1" t="s">
        <v>12386</v>
      </c>
      <c r="E9715" s="1" t="s">
        <v>20823</v>
      </c>
      <c r="F9715" s="1" t="str">
        <f>IFERROR(__xludf.DUMMYFUNCTION("GOOGLETRANSLATE(C9715,""fr"",""en"")"),"#VALUE!")</f>
        <v>#VALUE!</v>
      </c>
    </row>
    <row r="9716" ht="15.75" customHeight="1">
      <c r="A9716" s="1" t="s">
        <v>16234</v>
      </c>
      <c r="B9716" s="1" t="s">
        <v>21078</v>
      </c>
      <c r="C9716" s="1" t="s">
        <v>21079</v>
      </c>
      <c r="D9716" s="1" t="s">
        <v>12386</v>
      </c>
      <c r="E9716" s="1" t="s">
        <v>20823</v>
      </c>
      <c r="F9716" s="1" t="str">
        <f>IFERROR(__xludf.DUMMYFUNCTION("GOOGLETRANSLATE(C9716,""fr"",""en"")"),"#VALUE!")</f>
        <v>#VALUE!</v>
      </c>
    </row>
    <row r="9717" ht="15.75" customHeight="1">
      <c r="A9717" s="1" t="s">
        <v>21080</v>
      </c>
      <c r="B9717" s="1" t="s">
        <v>21081</v>
      </c>
      <c r="C9717" s="1" t="s">
        <v>21082</v>
      </c>
      <c r="D9717" s="1" t="s">
        <v>12386</v>
      </c>
      <c r="E9717" s="1" t="s">
        <v>20823</v>
      </c>
      <c r="F9717" s="1" t="str">
        <f>IFERROR(__xludf.DUMMYFUNCTION("GOOGLETRANSLATE(C9717,""fr"",""en"")"),"#VALUE!")</f>
        <v>#VALUE!</v>
      </c>
    </row>
    <row r="9718" ht="15.75" customHeight="1">
      <c r="A9718" s="1" t="s">
        <v>8842</v>
      </c>
      <c r="B9718" s="1" t="s">
        <v>21083</v>
      </c>
      <c r="C9718" s="1" t="s">
        <v>21084</v>
      </c>
      <c r="D9718" s="1" t="s">
        <v>12386</v>
      </c>
      <c r="E9718" s="1" t="s">
        <v>20823</v>
      </c>
      <c r="F9718" s="1" t="str">
        <f>IFERROR(__xludf.DUMMYFUNCTION("GOOGLETRANSLATE(C9718,""fr"",""en"")"),"#VALUE!")</f>
        <v>#VALUE!</v>
      </c>
    </row>
    <row r="9719" ht="15.75" customHeight="1">
      <c r="A9719" s="1" t="s">
        <v>10955</v>
      </c>
      <c r="B9719" s="1" t="s">
        <v>21085</v>
      </c>
      <c r="C9719" s="1" t="s">
        <v>21086</v>
      </c>
      <c r="D9719" s="1" t="s">
        <v>12386</v>
      </c>
      <c r="E9719" s="1" t="s">
        <v>20823</v>
      </c>
      <c r="F9719" s="1" t="str">
        <f>IFERROR(__xludf.DUMMYFUNCTION("GOOGLETRANSLATE(C9719,""fr"",""en"")"),"#VALUE!")</f>
        <v>#VALUE!</v>
      </c>
    </row>
    <row r="9720" ht="15.75" customHeight="1">
      <c r="A9720" s="1" t="s">
        <v>3631</v>
      </c>
      <c r="B9720" s="1" t="s">
        <v>21087</v>
      </c>
      <c r="C9720" s="1" t="s">
        <v>21088</v>
      </c>
      <c r="D9720" s="1" t="s">
        <v>12386</v>
      </c>
      <c r="E9720" s="1" t="s">
        <v>20823</v>
      </c>
      <c r="F9720" s="1" t="str">
        <f>IFERROR(__xludf.DUMMYFUNCTION("GOOGLETRANSLATE(C9720,""fr"",""en"")"),"#VALUE!")</f>
        <v>#VALUE!</v>
      </c>
    </row>
    <row r="9721" ht="15.75" customHeight="1">
      <c r="A9721" s="1" t="s">
        <v>8964</v>
      </c>
      <c r="B9721" s="1" t="s">
        <v>21089</v>
      </c>
      <c r="C9721" s="1" t="s">
        <v>21090</v>
      </c>
      <c r="D9721" s="1" t="s">
        <v>12386</v>
      </c>
      <c r="E9721" s="1" t="s">
        <v>20823</v>
      </c>
      <c r="F9721" s="1" t="str">
        <f>IFERROR(__xludf.DUMMYFUNCTION("GOOGLETRANSLATE(C9721,""fr"",""en"")"),"#VALUE!")</f>
        <v>#VALUE!</v>
      </c>
    </row>
    <row r="9722" ht="15.75" customHeight="1">
      <c r="A9722" s="1" t="s">
        <v>21091</v>
      </c>
      <c r="B9722" s="1" t="s">
        <v>21092</v>
      </c>
      <c r="C9722" s="1" t="s">
        <v>21093</v>
      </c>
      <c r="D9722" s="1" t="s">
        <v>12386</v>
      </c>
      <c r="E9722" s="1" t="s">
        <v>20823</v>
      </c>
      <c r="F9722" s="1" t="str">
        <f>IFERROR(__xludf.DUMMYFUNCTION("GOOGLETRANSLATE(C9722,""fr"",""en"")"),"#VALUE!")</f>
        <v>#VALUE!</v>
      </c>
    </row>
    <row r="9723" ht="15.75" customHeight="1">
      <c r="A9723" s="1" t="s">
        <v>9335</v>
      </c>
      <c r="B9723" s="1" t="s">
        <v>21094</v>
      </c>
      <c r="C9723" s="1" t="s">
        <v>21095</v>
      </c>
      <c r="D9723" s="1" t="s">
        <v>12386</v>
      </c>
      <c r="E9723" s="1" t="s">
        <v>20823</v>
      </c>
      <c r="F9723" s="1" t="str">
        <f>IFERROR(__xludf.DUMMYFUNCTION("GOOGLETRANSLATE(C9723,""fr"",""en"")"),"#VALUE!")</f>
        <v>#VALUE!</v>
      </c>
    </row>
    <row r="9724" ht="15.75" customHeight="1">
      <c r="A9724" s="1" t="s">
        <v>1116</v>
      </c>
      <c r="B9724" s="1" t="s">
        <v>21096</v>
      </c>
      <c r="C9724" s="1" t="s">
        <v>21097</v>
      </c>
      <c r="D9724" s="1" t="s">
        <v>21098</v>
      </c>
      <c r="E9724" s="1" t="s">
        <v>20823</v>
      </c>
      <c r="F9724" s="1" t="str">
        <f>IFERROR(__xludf.DUMMYFUNCTION("GOOGLETRANSLATE(C9724,""fr"",""en"")"),"#VALUE!")</f>
        <v>#VALUE!</v>
      </c>
    </row>
    <row r="9725" ht="15.75" customHeight="1">
      <c r="A9725" s="1" t="s">
        <v>1356</v>
      </c>
      <c r="B9725" s="1" t="s">
        <v>21099</v>
      </c>
      <c r="C9725" s="1" t="s">
        <v>21100</v>
      </c>
      <c r="D9725" s="1" t="s">
        <v>21098</v>
      </c>
      <c r="E9725" s="1" t="s">
        <v>20823</v>
      </c>
      <c r="F9725" s="1" t="str">
        <f>IFERROR(__xludf.DUMMYFUNCTION("GOOGLETRANSLATE(C9725,""fr"",""en"")"),"#VALUE!")</f>
        <v>#VALUE!</v>
      </c>
    </row>
    <row r="9726" ht="15.75" customHeight="1">
      <c r="A9726" s="1" t="s">
        <v>1935</v>
      </c>
      <c r="B9726" s="1" t="s">
        <v>21101</v>
      </c>
      <c r="C9726" s="1" t="s">
        <v>21102</v>
      </c>
      <c r="D9726" s="1" t="s">
        <v>21098</v>
      </c>
      <c r="E9726" s="1" t="s">
        <v>20823</v>
      </c>
      <c r="F9726" s="1" t="str">
        <f>IFERROR(__xludf.DUMMYFUNCTION("GOOGLETRANSLATE(C9726,""fr"",""en"")"),"#VALUE!")</f>
        <v>#VALUE!</v>
      </c>
    </row>
    <row r="9727" ht="15.75" customHeight="1">
      <c r="A9727" s="1" t="s">
        <v>2752</v>
      </c>
      <c r="B9727" s="1" t="s">
        <v>21103</v>
      </c>
      <c r="C9727" s="1" t="s">
        <v>21104</v>
      </c>
      <c r="D9727" s="1" t="s">
        <v>21098</v>
      </c>
      <c r="E9727" s="1" t="s">
        <v>20823</v>
      </c>
      <c r="F9727" s="1" t="str">
        <f>IFERROR(__xludf.DUMMYFUNCTION("GOOGLETRANSLATE(C9727,""fr"",""en"")"),"#VALUE!")</f>
        <v>#VALUE!</v>
      </c>
    </row>
    <row r="9728" ht="15.75" customHeight="1">
      <c r="A9728" s="1" t="s">
        <v>2950</v>
      </c>
      <c r="B9728" s="1" t="s">
        <v>21105</v>
      </c>
      <c r="C9728" s="1" t="s">
        <v>21106</v>
      </c>
      <c r="D9728" s="1" t="s">
        <v>21098</v>
      </c>
      <c r="E9728" s="1" t="s">
        <v>20823</v>
      </c>
      <c r="F9728" s="1" t="str">
        <f>IFERROR(__xludf.DUMMYFUNCTION("GOOGLETRANSLATE(C9728,""fr"",""en"")"),"#VALUE!")</f>
        <v>#VALUE!</v>
      </c>
    </row>
    <row r="9729" ht="15.75" customHeight="1">
      <c r="A9729" s="1" t="s">
        <v>8189</v>
      </c>
      <c r="B9729" s="1" t="s">
        <v>21107</v>
      </c>
      <c r="C9729" s="1" t="s">
        <v>21108</v>
      </c>
      <c r="D9729" s="1" t="s">
        <v>21098</v>
      </c>
      <c r="E9729" s="1" t="s">
        <v>20823</v>
      </c>
      <c r="F9729" s="1" t="str">
        <f>IFERROR(__xludf.DUMMYFUNCTION("GOOGLETRANSLATE(C9729,""fr"",""en"")"),"#VALUE!")</f>
        <v>#VALUE!</v>
      </c>
    </row>
    <row r="9730" ht="15.75" customHeight="1">
      <c r="A9730" s="1" t="s">
        <v>10615</v>
      </c>
      <c r="B9730" s="1" t="s">
        <v>21109</v>
      </c>
      <c r="C9730" s="1" t="s">
        <v>21110</v>
      </c>
      <c r="D9730" s="1" t="s">
        <v>21098</v>
      </c>
      <c r="E9730" s="1" t="s">
        <v>20823</v>
      </c>
      <c r="F9730" s="1" t="str">
        <f>IFERROR(__xludf.DUMMYFUNCTION("GOOGLETRANSLATE(C9730,""fr"",""en"")"),"#VALUE!")</f>
        <v>#VALUE!</v>
      </c>
    </row>
    <row r="9731" ht="15.75" customHeight="1">
      <c r="A9731" s="1" t="s">
        <v>3299</v>
      </c>
      <c r="B9731" s="1" t="s">
        <v>21111</v>
      </c>
      <c r="C9731" s="1" t="s">
        <v>21112</v>
      </c>
      <c r="D9731" s="1" t="s">
        <v>21098</v>
      </c>
      <c r="E9731" s="1" t="s">
        <v>20823</v>
      </c>
      <c r="F9731" s="1" t="str">
        <f>IFERROR(__xludf.DUMMYFUNCTION("GOOGLETRANSLATE(C9731,""fr"",""en"")"),"#VALUE!")</f>
        <v>#VALUE!</v>
      </c>
    </row>
    <row r="9732" ht="15.75" customHeight="1">
      <c r="A9732" s="1" t="s">
        <v>8614</v>
      </c>
      <c r="B9732" s="1" t="s">
        <v>21113</v>
      </c>
      <c r="C9732" s="1" t="s">
        <v>21114</v>
      </c>
      <c r="D9732" s="1" t="s">
        <v>21098</v>
      </c>
      <c r="E9732" s="1" t="s">
        <v>20823</v>
      </c>
      <c r="F9732" s="1" t="str">
        <f>IFERROR(__xludf.DUMMYFUNCTION("GOOGLETRANSLATE(C9732,""fr"",""en"")"),"#VALUE!")</f>
        <v>#VALUE!</v>
      </c>
    </row>
    <row r="9733" ht="15.75" customHeight="1">
      <c r="A9733" s="1" t="s">
        <v>10640</v>
      </c>
      <c r="B9733" s="1" t="s">
        <v>21115</v>
      </c>
      <c r="C9733" s="1" t="s">
        <v>21116</v>
      </c>
      <c r="D9733" s="1" t="s">
        <v>21098</v>
      </c>
      <c r="E9733" s="1" t="s">
        <v>20823</v>
      </c>
      <c r="F9733" s="1" t="str">
        <f>IFERROR(__xludf.DUMMYFUNCTION("GOOGLETRANSLATE(C9733,""fr"",""en"")"),"#VALUE!")</f>
        <v>#VALUE!</v>
      </c>
    </row>
    <row r="9734" ht="15.75" customHeight="1">
      <c r="A9734" s="1" t="s">
        <v>10176</v>
      </c>
      <c r="B9734" s="1" t="s">
        <v>21117</v>
      </c>
      <c r="C9734" s="1" t="s">
        <v>21118</v>
      </c>
      <c r="D9734" s="1" t="s">
        <v>21098</v>
      </c>
      <c r="E9734" s="1" t="s">
        <v>20823</v>
      </c>
      <c r="F9734" s="1" t="str">
        <f>IFERROR(__xludf.DUMMYFUNCTION("GOOGLETRANSLATE(C9734,""fr"",""en"")"),"#VALUE!")</f>
        <v>#VALUE!</v>
      </c>
    </row>
    <row r="9735" ht="15.75" customHeight="1">
      <c r="A9735" s="1" t="s">
        <v>16966</v>
      </c>
      <c r="B9735" s="1" t="s">
        <v>21119</v>
      </c>
      <c r="C9735" s="1" t="s">
        <v>21120</v>
      </c>
      <c r="D9735" s="1" t="s">
        <v>21098</v>
      </c>
      <c r="E9735" s="1" t="s">
        <v>20823</v>
      </c>
      <c r="F9735" s="1" t="str">
        <f>IFERROR(__xludf.DUMMYFUNCTION("GOOGLETRANSLATE(C9735,""fr"",""en"")"),"#VALUE!")</f>
        <v>#VALUE!</v>
      </c>
    </row>
    <row r="9736" ht="15.75" customHeight="1">
      <c r="A9736" s="1" t="s">
        <v>15735</v>
      </c>
      <c r="B9736" s="1" t="s">
        <v>21121</v>
      </c>
      <c r="C9736" s="1" t="s">
        <v>21122</v>
      </c>
      <c r="D9736" s="1" t="s">
        <v>21098</v>
      </c>
      <c r="E9736" s="1" t="s">
        <v>20823</v>
      </c>
      <c r="F9736" s="1" t="str">
        <f>IFERROR(__xludf.DUMMYFUNCTION("GOOGLETRANSLATE(C9736,""fr"",""en"")"),"#VALUE!")</f>
        <v>#VALUE!</v>
      </c>
    </row>
    <row r="9737" ht="15.75" customHeight="1">
      <c r="A9737" s="1" t="s">
        <v>12600</v>
      </c>
      <c r="B9737" s="1" t="s">
        <v>21123</v>
      </c>
      <c r="C9737" s="1" t="s">
        <v>21124</v>
      </c>
      <c r="D9737" s="1" t="s">
        <v>21098</v>
      </c>
      <c r="E9737" s="1" t="s">
        <v>20823</v>
      </c>
      <c r="F9737" s="1" t="str">
        <f>IFERROR(__xludf.DUMMYFUNCTION("GOOGLETRANSLATE(C9737,""fr"",""en"")"),"#VALUE!")</f>
        <v>#VALUE!</v>
      </c>
    </row>
    <row r="9738" ht="15.75" customHeight="1">
      <c r="A9738" s="1" t="s">
        <v>13341</v>
      </c>
      <c r="B9738" s="1" t="s">
        <v>21125</v>
      </c>
      <c r="C9738" s="1" t="s">
        <v>21126</v>
      </c>
      <c r="D9738" s="1" t="s">
        <v>21098</v>
      </c>
      <c r="E9738" s="1" t="s">
        <v>20823</v>
      </c>
      <c r="F9738" s="1" t="str">
        <f>IFERROR(__xludf.DUMMYFUNCTION("GOOGLETRANSLATE(C9738,""fr"",""en"")"),"#VALUE!")</f>
        <v>#VALUE!</v>
      </c>
    </row>
    <row r="9739" ht="15.75" customHeight="1">
      <c r="A9739" s="1" t="s">
        <v>13341</v>
      </c>
      <c r="B9739" s="1" t="s">
        <v>21127</v>
      </c>
      <c r="C9739" s="1" t="s">
        <v>21128</v>
      </c>
      <c r="D9739" s="1" t="s">
        <v>21098</v>
      </c>
      <c r="E9739" s="1" t="s">
        <v>20823</v>
      </c>
      <c r="F9739" s="1" t="str">
        <f>IFERROR(__xludf.DUMMYFUNCTION("GOOGLETRANSLATE(C9739,""fr"",""en"")"),"#VALUE!")</f>
        <v>#VALUE!</v>
      </c>
    </row>
    <row r="9740" ht="15.75" customHeight="1">
      <c r="A9740" s="1" t="s">
        <v>15931</v>
      </c>
      <c r="B9740" s="1" t="s">
        <v>21129</v>
      </c>
      <c r="C9740" s="1" t="s">
        <v>21130</v>
      </c>
      <c r="D9740" s="1" t="s">
        <v>21098</v>
      </c>
      <c r="E9740" s="1" t="s">
        <v>20823</v>
      </c>
      <c r="F9740" s="1" t="str">
        <f>IFERROR(__xludf.DUMMYFUNCTION("GOOGLETRANSLATE(C9740,""fr"",""en"")"),"#VALUE!")</f>
        <v>#VALUE!</v>
      </c>
    </row>
    <row r="9741" ht="15.75" customHeight="1">
      <c r="A9741" s="1" t="s">
        <v>8989</v>
      </c>
      <c r="B9741" s="1" t="s">
        <v>21131</v>
      </c>
      <c r="C9741" s="1" t="s">
        <v>21132</v>
      </c>
      <c r="D9741" s="1" t="s">
        <v>21098</v>
      </c>
      <c r="E9741" s="1" t="s">
        <v>20823</v>
      </c>
      <c r="F9741" s="1" t="str">
        <f>IFERROR(__xludf.DUMMYFUNCTION("GOOGLETRANSLATE(C9741,""fr"",""en"")"),"#VALUE!")</f>
        <v>#VALUE!</v>
      </c>
    </row>
    <row r="9742" ht="15.75" customHeight="1">
      <c r="A9742" s="1" t="s">
        <v>13408</v>
      </c>
      <c r="B9742" s="1" t="s">
        <v>21133</v>
      </c>
      <c r="C9742" s="1" t="s">
        <v>21134</v>
      </c>
      <c r="D9742" s="1" t="s">
        <v>21098</v>
      </c>
      <c r="E9742" s="1" t="s">
        <v>20823</v>
      </c>
      <c r="F9742" s="1" t="str">
        <f>IFERROR(__xludf.DUMMYFUNCTION("GOOGLETRANSLATE(C9742,""fr"",""en"")"),"#VALUE!")</f>
        <v>#VALUE!</v>
      </c>
    </row>
    <row r="9743" ht="15.75" customHeight="1">
      <c r="A9743" s="1" t="s">
        <v>3837</v>
      </c>
      <c r="B9743" s="1" t="s">
        <v>21135</v>
      </c>
      <c r="C9743" s="1" t="s">
        <v>21136</v>
      </c>
      <c r="D9743" s="1" t="s">
        <v>21098</v>
      </c>
      <c r="E9743" s="1" t="s">
        <v>20823</v>
      </c>
      <c r="F9743" s="1" t="str">
        <f>IFERROR(__xludf.DUMMYFUNCTION("GOOGLETRANSLATE(C9743,""fr"",""en"")"),"#VALUE!")</f>
        <v>#VALUE!</v>
      </c>
    </row>
    <row r="9744" ht="15.75" customHeight="1">
      <c r="A9744" s="1" t="s">
        <v>3867</v>
      </c>
      <c r="B9744" s="1" t="s">
        <v>21137</v>
      </c>
      <c r="C9744" s="1" t="s">
        <v>21138</v>
      </c>
      <c r="D9744" s="1" t="s">
        <v>21098</v>
      </c>
      <c r="E9744" s="1" t="s">
        <v>20823</v>
      </c>
      <c r="F9744" s="1" t="str">
        <f>IFERROR(__xludf.DUMMYFUNCTION("GOOGLETRANSLATE(C9744,""fr"",""en"")"),"#VALUE!")</f>
        <v>#VALUE!</v>
      </c>
    </row>
    <row r="9745" ht="15.75" customHeight="1">
      <c r="A9745" s="1" t="s">
        <v>3875</v>
      </c>
      <c r="B9745" s="1" t="s">
        <v>21139</v>
      </c>
      <c r="C9745" s="1" t="s">
        <v>21140</v>
      </c>
      <c r="D9745" s="1" t="s">
        <v>21098</v>
      </c>
      <c r="E9745" s="1" t="s">
        <v>20823</v>
      </c>
      <c r="F9745" s="1" t="str">
        <f>IFERROR(__xludf.DUMMYFUNCTION("GOOGLETRANSLATE(C9745,""fr"",""en"")"),"#VALUE!")</f>
        <v>#VALUE!</v>
      </c>
    </row>
    <row r="9746" ht="15.75" customHeight="1">
      <c r="A9746" s="1" t="s">
        <v>13106</v>
      </c>
      <c r="B9746" s="1" t="s">
        <v>21141</v>
      </c>
      <c r="C9746" s="1" t="s">
        <v>21142</v>
      </c>
      <c r="D9746" s="1" t="s">
        <v>21098</v>
      </c>
      <c r="E9746" s="1" t="s">
        <v>20823</v>
      </c>
      <c r="F9746" s="1" t="str">
        <f>IFERROR(__xludf.DUMMYFUNCTION("GOOGLETRANSLATE(C9746,""fr"",""en"")"),"#VALUE!")</f>
        <v>#VALUE!</v>
      </c>
    </row>
    <row r="9747" ht="15.75" customHeight="1">
      <c r="A9747" s="1" t="s">
        <v>3906</v>
      </c>
      <c r="B9747" s="1" t="s">
        <v>21143</v>
      </c>
      <c r="C9747" s="1" t="s">
        <v>21144</v>
      </c>
      <c r="D9747" s="1" t="s">
        <v>21098</v>
      </c>
      <c r="E9747" s="1" t="s">
        <v>20823</v>
      </c>
      <c r="F9747" s="1" t="str">
        <f>IFERROR(__xludf.DUMMYFUNCTION("GOOGLETRANSLATE(C9747,""fr"",""en"")"),"#VALUE!")</f>
        <v>#VALUE!</v>
      </c>
    </row>
    <row r="9748" ht="15.75" customHeight="1">
      <c r="A9748" s="1" t="s">
        <v>19924</v>
      </c>
      <c r="B9748" s="1" t="s">
        <v>21145</v>
      </c>
      <c r="C9748" s="1" t="s">
        <v>21146</v>
      </c>
      <c r="D9748" s="1" t="s">
        <v>21098</v>
      </c>
      <c r="E9748" s="1" t="s">
        <v>20823</v>
      </c>
      <c r="F9748" s="1" t="str">
        <f>IFERROR(__xludf.DUMMYFUNCTION("GOOGLETRANSLATE(C9748,""fr"",""en"")"),"Insurer to avoid absolutely. Impossible to have the guarantees which are exactly covered. Refuse all communications with its customers. Above all, do not take the products from this company. To flee...")</f>
        <v>Insurer to avoid absolutely. Impossible to have the guarantees which are exactly covered. Refuse all communications with its customers. Above all, do not take the products from this company. To flee...</v>
      </c>
    </row>
    <row r="9749" ht="15.75" customHeight="1">
      <c r="A9749" s="1" t="s">
        <v>17328</v>
      </c>
      <c r="B9749" s="1" t="s">
        <v>21147</v>
      </c>
      <c r="C9749" s="1" t="s">
        <v>21148</v>
      </c>
      <c r="D9749" s="1" t="s">
        <v>21098</v>
      </c>
      <c r="E9749" s="1" t="s">
        <v>20823</v>
      </c>
      <c r="F9749" s="1" t="str">
        <f>IFERROR(__xludf.DUMMYFUNCTION("GOOGLETRANSLATE(C9749,""fr"",""en"")"),"#VALUE!")</f>
        <v>#VALUE!</v>
      </c>
    </row>
    <row r="9750" ht="15.75" customHeight="1">
      <c r="A9750" s="1" t="s">
        <v>10419</v>
      </c>
      <c r="B9750" s="1" t="s">
        <v>21149</v>
      </c>
      <c r="C9750" s="1" t="s">
        <v>21150</v>
      </c>
      <c r="D9750" s="1" t="s">
        <v>21098</v>
      </c>
      <c r="E9750" s="1" t="s">
        <v>20823</v>
      </c>
      <c r="F9750" s="1" t="str">
        <f>IFERROR(__xludf.DUMMYFUNCTION("GOOGLETRANSLATE(C9750,""fr"",""en"")"),"#VALUE!")</f>
        <v>#VALUE!</v>
      </c>
    </row>
    <row r="9751" ht="15.75" customHeight="1">
      <c r="A9751" s="1" t="s">
        <v>9540</v>
      </c>
      <c r="B9751" s="1" t="s">
        <v>21151</v>
      </c>
      <c r="C9751" s="1" t="s">
        <v>21152</v>
      </c>
      <c r="D9751" s="1" t="s">
        <v>21098</v>
      </c>
      <c r="E9751" s="1" t="s">
        <v>20823</v>
      </c>
      <c r="F9751" s="1" t="str">
        <f>IFERROR(__xludf.DUMMYFUNCTION("GOOGLETRANSLATE(C9751,""fr"",""en"")"),"#VALUE!")</f>
        <v>#VALUE!</v>
      </c>
    </row>
    <row r="9752" ht="15.75" customHeight="1">
      <c r="A9752" s="1" t="s">
        <v>4601</v>
      </c>
      <c r="B9752" s="1" t="s">
        <v>21153</v>
      </c>
      <c r="C9752" s="1" t="s">
        <v>21154</v>
      </c>
      <c r="D9752" s="1" t="s">
        <v>12856</v>
      </c>
      <c r="E9752" s="1" t="s">
        <v>20823</v>
      </c>
      <c r="F9752" s="1" t="str">
        <f>IFERROR(__xludf.DUMMYFUNCTION("GOOGLETRANSLATE(C9752,""fr"",""en"")"),"#VALUE!")</f>
        <v>#VALUE!</v>
      </c>
    </row>
    <row r="9753" ht="15.75" customHeight="1">
      <c r="A9753" s="1" t="s">
        <v>892</v>
      </c>
      <c r="B9753" s="1" t="s">
        <v>21155</v>
      </c>
      <c r="C9753" s="1" t="s">
        <v>21156</v>
      </c>
      <c r="D9753" s="1" t="s">
        <v>12856</v>
      </c>
      <c r="E9753" s="1" t="s">
        <v>20823</v>
      </c>
      <c r="F9753" s="1" t="str">
        <f>IFERROR(__xludf.DUMMYFUNCTION("GOOGLETRANSLATE(C9753,""fr"",""en"")"),"#VALUE!")</f>
        <v>#VALUE!</v>
      </c>
    </row>
    <row r="9754" ht="15.75" customHeight="1">
      <c r="A9754" s="1" t="s">
        <v>10095</v>
      </c>
      <c r="B9754" s="1" t="s">
        <v>21157</v>
      </c>
      <c r="C9754" s="1" t="s">
        <v>21158</v>
      </c>
      <c r="D9754" s="1" t="s">
        <v>12856</v>
      </c>
      <c r="E9754" s="1" t="s">
        <v>20823</v>
      </c>
      <c r="F9754" s="1" t="str">
        <f>IFERROR(__xludf.DUMMYFUNCTION("GOOGLETRANSLATE(C9754,""fr"",""en"")"),"#VALUE!")</f>
        <v>#VALUE!</v>
      </c>
    </row>
    <row r="9755" ht="15.75" customHeight="1">
      <c r="A9755" s="1" t="s">
        <v>10143</v>
      </c>
      <c r="B9755" s="1" t="s">
        <v>21159</v>
      </c>
      <c r="C9755" s="1" t="s">
        <v>21160</v>
      </c>
      <c r="D9755" s="1" t="s">
        <v>12856</v>
      </c>
      <c r="E9755" s="1" t="s">
        <v>20823</v>
      </c>
      <c r="F9755" s="1" t="str">
        <f>IFERROR(__xludf.DUMMYFUNCTION("GOOGLETRANSLATE(C9755,""fr"",""en"")"),"lamentable
Since the death of my spouse (4/05/2020), the payment of the sums due is still not complete.
There is always a piece missing even if they have been sent, they do not know the laws on marriage contracts, they do not answer on the phone etc ...
L"&amp;"amentable and shameful")</f>
        <v>lamentable
Since the death of my spouse (4/05/2020), the payment of the sums due is still not complete.
There is always a piece missing even if they have been sent, they do not know the laws on marriage contracts, they do not answer on the phone etc ...
Lamentable and shameful</v>
      </c>
    </row>
    <row r="9756" ht="15.75" customHeight="1">
      <c r="A9756" s="1" t="s">
        <v>10150</v>
      </c>
      <c r="B9756" s="1" t="s">
        <v>21161</v>
      </c>
      <c r="C9756" s="1" t="s">
        <v>21162</v>
      </c>
      <c r="D9756" s="1" t="s">
        <v>12856</v>
      </c>
      <c r="E9756" s="1" t="s">
        <v>20823</v>
      </c>
      <c r="F9756" s="1" t="str">
        <f>IFERROR(__xludf.DUMMYFUNCTION("GOOGLETRANSLATE(C9756,""fr"",""en"")"),"#VALUE!")</f>
        <v>#VALUE!</v>
      </c>
    </row>
    <row r="9757" ht="15.75" customHeight="1">
      <c r="A9757" s="1" t="s">
        <v>8614</v>
      </c>
      <c r="B9757" s="1" t="s">
        <v>21163</v>
      </c>
      <c r="C9757" s="1" t="s">
        <v>21164</v>
      </c>
      <c r="D9757" s="1" t="s">
        <v>12856</v>
      </c>
      <c r="E9757" s="1" t="s">
        <v>20823</v>
      </c>
      <c r="F9757" s="1" t="str">
        <f>IFERROR(__xludf.DUMMYFUNCTION("GOOGLETRANSLATE(C9757,""fr"",""en"")"),"#VALUE!")</f>
        <v>#VALUE!</v>
      </c>
    </row>
    <row r="9758" ht="15.75" customHeight="1">
      <c r="A9758" s="1" t="s">
        <v>21165</v>
      </c>
      <c r="B9758" s="1" t="s">
        <v>21166</v>
      </c>
      <c r="C9758" s="1" t="s">
        <v>21167</v>
      </c>
      <c r="D9758" s="1" t="s">
        <v>12856</v>
      </c>
      <c r="E9758" s="1" t="s">
        <v>20823</v>
      </c>
      <c r="F9758" s="1" t="str">
        <f>IFERROR(__xludf.DUMMYFUNCTION("GOOGLETRANSLATE(C9758,""fr"",""en"")"),"No empathy no responsiveness")</f>
        <v>No empathy no responsiveness</v>
      </c>
    </row>
    <row r="9759" ht="15.75" customHeight="1">
      <c r="A9759" s="1" t="s">
        <v>3431</v>
      </c>
      <c r="B9759" s="1" t="s">
        <v>21168</v>
      </c>
      <c r="C9759" s="1" t="s">
        <v>21169</v>
      </c>
      <c r="D9759" s="1" t="s">
        <v>12856</v>
      </c>
      <c r="E9759" s="1" t="s">
        <v>20823</v>
      </c>
      <c r="F9759" s="1" t="str">
        <f>IFERROR(__xludf.DUMMYFUNCTION("GOOGLETRANSLATE(C9759,""fr"",""en"")"),"#VALUE!")</f>
        <v>#VALUE!</v>
      </c>
    </row>
    <row r="9760" ht="15.75" customHeight="1">
      <c r="A9760" s="1" t="s">
        <v>3529</v>
      </c>
      <c r="B9760" s="1" t="s">
        <v>21170</v>
      </c>
      <c r="C9760" s="1" t="s">
        <v>21171</v>
      </c>
      <c r="D9760" s="1" t="s">
        <v>12856</v>
      </c>
      <c r="E9760" s="1" t="s">
        <v>20823</v>
      </c>
      <c r="F9760" s="1" t="str">
        <f>IFERROR(__xludf.DUMMYFUNCTION("GOOGLETRANSLATE(C9760,""fr"",""en"")"),"#VALUE!")</f>
        <v>#VALUE!</v>
      </c>
    </row>
    <row r="9761" ht="15.75" customHeight="1">
      <c r="A9761" s="1" t="s">
        <v>3587</v>
      </c>
      <c r="B9761" s="1" t="s">
        <v>21172</v>
      </c>
      <c r="C9761" s="1" t="s">
        <v>21173</v>
      </c>
      <c r="D9761" s="1" t="s">
        <v>12856</v>
      </c>
      <c r="E9761" s="1" t="s">
        <v>20823</v>
      </c>
      <c r="F9761" s="1" t="str">
        <f>IFERROR(__xludf.DUMMYFUNCTION("GOOGLETRANSLATE(C9761,""fr"",""en"")"),"Savings internal contract is a contract to avoid.
")</f>
        <v>Savings internal contract is a contract to avoid.
</v>
      </c>
    </row>
    <row r="9762" ht="15.75" customHeight="1">
      <c r="A9762" s="1" t="s">
        <v>3625</v>
      </c>
      <c r="B9762" s="1" t="s">
        <v>21174</v>
      </c>
      <c r="C9762" s="1" t="s">
        <v>21175</v>
      </c>
      <c r="D9762" s="1" t="s">
        <v>12856</v>
      </c>
      <c r="E9762" s="1" t="s">
        <v>20823</v>
      </c>
      <c r="F9762" s="1" t="str">
        <f>IFERROR(__xludf.DUMMYFUNCTION("GOOGLETRANSLATE(C9762,""fr"",""en"")"),"Still at the top of life insurance contracts in desherence ... This insurance does not seek life insurance beneficiaries, and when we point out to them thanks to a relative of the deceased who did all the research to find us and without which we do not 'w"&amp;"ould never have been informed of being a beneficiary, insurance does not do the work ... I've been waiting to be contacted on the said contract and the procedure to follow .... and always nothing! Very courteous telephone reception but nothing is behind ."&amp;".. I see myself forced to write this opinion because very disappointed by this behavior ... The family of the deceased managed to find me after more than a year of research ... And it was however simple for insurance, it is scandalous because a law exists"&amp;", they must seek the benfects.")</f>
        <v>Still at the top of life insurance contracts in desherence ... This insurance does not seek life insurance beneficiaries, and when we point out to them thanks to a relative of the deceased who did all the research to find us and without which we do not 'would never have been informed of being a beneficiary, insurance does not do the work ... I've been waiting to be contacted on the said contract and the procedure to follow .... and always nothing! Very courteous telephone reception but nothing is behind ... I see myself forced to write this opinion because very disappointed by this behavior ... The family of the deceased managed to find me after more than a year of research ... And it was however simple for insurance, it is scandalous because a law exists, they must seek the benfects.</v>
      </c>
    </row>
    <row r="9763" ht="15.75" customHeight="1">
      <c r="A9763" s="1" t="s">
        <v>14080</v>
      </c>
      <c r="B9763" s="1" t="s">
        <v>21176</v>
      </c>
      <c r="C9763" s="1" t="s">
        <v>21177</v>
      </c>
      <c r="D9763" s="1" t="s">
        <v>12856</v>
      </c>
      <c r="E9763" s="1" t="s">
        <v>20823</v>
      </c>
      <c r="F9763" s="1" t="str">
        <f>IFERROR(__xludf.DUMMYFUNCTION("GOOGLETRANSLATE(C9763,""fr"",""en"")"),"#VALUE!")</f>
        <v>#VALUE!</v>
      </c>
    </row>
    <row r="9764" ht="15.75" customHeight="1">
      <c r="A9764" s="1" t="s">
        <v>21178</v>
      </c>
      <c r="B9764" s="1" t="s">
        <v>21179</v>
      </c>
      <c r="C9764" s="1" t="s">
        <v>21180</v>
      </c>
      <c r="D9764" s="1" t="s">
        <v>12856</v>
      </c>
      <c r="E9764" s="1" t="s">
        <v>20823</v>
      </c>
      <c r="F9764" s="1" t="str">
        <f>IFERROR(__xludf.DUMMYFUNCTION("GOOGLETRANSLATE(C9764,""fr"",""en"")"),"#VALUE!")</f>
        <v>#VALUE!</v>
      </c>
    </row>
    <row r="9765" ht="15.75" customHeight="1">
      <c r="A9765" s="1" t="s">
        <v>8995</v>
      </c>
      <c r="B9765" s="1" t="s">
        <v>21181</v>
      </c>
      <c r="C9765" s="1" t="s">
        <v>21182</v>
      </c>
      <c r="D9765" s="1" t="s">
        <v>12856</v>
      </c>
      <c r="E9765" s="1" t="s">
        <v>20823</v>
      </c>
      <c r="F9765" s="1" t="str">
        <f>IFERROR(__xludf.DUMMYFUNCTION("GOOGLETRANSLATE(C9765,""fr"",""en"")"),"#VALUE!")</f>
        <v>#VALUE!</v>
      </c>
    </row>
    <row r="9766" ht="15.75" customHeight="1">
      <c r="A9766" s="1" t="s">
        <v>3811</v>
      </c>
      <c r="B9766" s="1" t="s">
        <v>21183</v>
      </c>
      <c r="C9766" s="1" t="s">
        <v>21184</v>
      </c>
      <c r="D9766" s="1" t="s">
        <v>12856</v>
      </c>
      <c r="E9766" s="1" t="s">
        <v>20823</v>
      </c>
      <c r="F9766" s="1" t="str">
        <f>IFERROR(__xludf.DUMMYFUNCTION("GOOGLETRANSLATE(C9766,""fr"",""en"")"),"#VALUE!")</f>
        <v>#VALUE!</v>
      </c>
    </row>
    <row r="9767" ht="15.75" customHeight="1">
      <c r="A9767" s="1" t="s">
        <v>3819</v>
      </c>
      <c r="B9767" s="1" t="s">
        <v>21161</v>
      </c>
      <c r="C9767" s="1" t="s">
        <v>21185</v>
      </c>
      <c r="D9767" s="1" t="s">
        <v>12856</v>
      </c>
      <c r="E9767" s="1" t="s">
        <v>20823</v>
      </c>
      <c r="F9767" s="1" t="str">
        <f>IFERROR(__xludf.DUMMYFUNCTION("GOOGLETRANSLATE(C9767,""fr"",""en"")"),"#VALUE!")</f>
        <v>#VALUE!</v>
      </c>
    </row>
    <row r="9768" ht="15.75" customHeight="1">
      <c r="A9768" s="1" t="s">
        <v>19909</v>
      </c>
      <c r="B9768" s="1" t="s">
        <v>21186</v>
      </c>
      <c r="C9768" s="1" t="s">
        <v>21187</v>
      </c>
      <c r="D9768" s="1" t="s">
        <v>12856</v>
      </c>
      <c r="E9768" s="1" t="s">
        <v>20823</v>
      </c>
      <c r="F9768" s="1" t="str">
        <f>IFERROR(__xludf.DUMMYFUNCTION("GOOGLETRANSLATE(C9768,""fr"",""en"")"),"#VALUE!")</f>
        <v>#VALUE!</v>
      </c>
    </row>
    <row r="9769" ht="15.75" customHeight="1">
      <c r="A9769" s="1" t="s">
        <v>15334</v>
      </c>
      <c r="B9769" s="1" t="s">
        <v>21188</v>
      </c>
      <c r="C9769" s="1" t="s">
        <v>21189</v>
      </c>
      <c r="D9769" s="1" t="s">
        <v>12856</v>
      </c>
      <c r="E9769" s="1" t="s">
        <v>20823</v>
      </c>
      <c r="F9769" s="1" t="str">
        <f>IFERROR(__xludf.DUMMYFUNCTION("GOOGLETRANSLATE(C9769,""fr"",""en"")"),"#VALUE!")</f>
        <v>#VALUE!</v>
      </c>
    </row>
    <row r="9770" ht="15.75" customHeight="1">
      <c r="A9770" s="1" t="s">
        <v>9203</v>
      </c>
      <c r="B9770" s="1" t="s">
        <v>21190</v>
      </c>
      <c r="C9770" s="1" t="s">
        <v>21191</v>
      </c>
      <c r="D9770" s="1" t="s">
        <v>12856</v>
      </c>
      <c r="E9770" s="1" t="s">
        <v>20823</v>
      </c>
      <c r="F9770" s="1" t="str">
        <f>IFERROR(__xludf.DUMMYFUNCTION("GOOGLETRANSLATE(C9770,""fr"",""en"")"),"#VALUE!")</f>
        <v>#VALUE!</v>
      </c>
    </row>
    <row r="9771" ht="15.75" customHeight="1">
      <c r="A9771" s="1" t="s">
        <v>3954</v>
      </c>
      <c r="B9771" s="1" t="s">
        <v>21192</v>
      </c>
      <c r="C9771" s="1" t="s">
        <v>21193</v>
      </c>
      <c r="D9771" s="1" t="s">
        <v>12856</v>
      </c>
      <c r="E9771" s="1" t="s">
        <v>20823</v>
      </c>
      <c r="F9771" s="1" t="str">
        <f>IFERROR(__xludf.DUMMYFUNCTION("GOOGLETRANSLATE(C9771,""fr"",""en"")"),"#VALUE!")</f>
        <v>#VALUE!</v>
      </c>
    </row>
    <row r="9772" ht="15.75" customHeight="1">
      <c r="A9772" s="1" t="s">
        <v>12324</v>
      </c>
      <c r="B9772" s="1" t="s">
        <v>21194</v>
      </c>
      <c r="C9772" s="1" t="s">
        <v>21195</v>
      </c>
      <c r="D9772" s="1" t="s">
        <v>12856</v>
      </c>
      <c r="E9772" s="1" t="s">
        <v>20823</v>
      </c>
      <c r="F9772" s="1" t="str">
        <f>IFERROR(__xludf.DUMMYFUNCTION("GOOGLETRANSLATE(C9772,""fr"",""en"")"),"#VALUE!")</f>
        <v>#VALUE!</v>
      </c>
    </row>
    <row r="9773" ht="15.75" customHeight="1">
      <c r="A9773" s="1" t="s">
        <v>12324</v>
      </c>
      <c r="B9773" s="1" t="s">
        <v>21196</v>
      </c>
      <c r="C9773" s="1" t="s">
        <v>21197</v>
      </c>
      <c r="D9773" s="1" t="s">
        <v>12856</v>
      </c>
      <c r="E9773" s="1" t="s">
        <v>20823</v>
      </c>
      <c r="F9773" s="1" t="str">
        <f>IFERROR(__xludf.DUMMYFUNCTION("GOOGLETRANSLATE(C9773,""fr"",""en"")"),"#VALUE!")</f>
        <v>#VALUE!</v>
      </c>
    </row>
    <row r="9774" ht="15.75" customHeight="1">
      <c r="A9774" s="1" t="s">
        <v>4026</v>
      </c>
      <c r="B9774" s="1" t="s">
        <v>21198</v>
      </c>
      <c r="C9774" s="1" t="s">
        <v>21199</v>
      </c>
      <c r="D9774" s="1" t="s">
        <v>12856</v>
      </c>
      <c r="E9774" s="1" t="s">
        <v>20823</v>
      </c>
      <c r="F9774" s="1" t="str">
        <f>IFERROR(__xludf.DUMMYFUNCTION("GOOGLETRANSLATE(C9774,""fr"",""en"")"),"#VALUE!")</f>
        <v>#VALUE!</v>
      </c>
    </row>
    <row r="9775" ht="15.75" customHeight="1">
      <c r="A9775" s="1" t="s">
        <v>12357</v>
      </c>
      <c r="B9775" s="1" t="s">
        <v>21200</v>
      </c>
      <c r="C9775" s="1" t="s">
        <v>21201</v>
      </c>
      <c r="D9775" s="1" t="s">
        <v>12856</v>
      </c>
      <c r="E9775" s="1" t="s">
        <v>20823</v>
      </c>
      <c r="F9775" s="1" t="str">
        <f>IFERROR(__xludf.DUMMYFUNCTION("GOOGLETRANSLATE(C9775,""fr"",""en"")"),"#VALUE!")</f>
        <v>#VALUE!</v>
      </c>
    </row>
    <row r="9776" ht="15.75" customHeight="1">
      <c r="A9776" s="1" t="s">
        <v>84</v>
      </c>
      <c r="B9776" s="1" t="s">
        <v>21202</v>
      </c>
      <c r="C9776" s="1" t="s">
        <v>21203</v>
      </c>
      <c r="D9776" s="1" t="s">
        <v>20651</v>
      </c>
      <c r="E9776" s="1" t="s">
        <v>20823</v>
      </c>
      <c r="F9776" s="1" t="str">
        <f>IFERROR(__xludf.DUMMYFUNCTION("GOOGLETRANSLATE(C9776,""fr"",""en"")"),"#VALUE!")</f>
        <v>#VALUE!</v>
      </c>
    </row>
    <row r="9777" ht="15.75" customHeight="1">
      <c r="A9777" s="1" t="s">
        <v>21204</v>
      </c>
      <c r="B9777" s="1" t="s">
        <v>21205</v>
      </c>
      <c r="C9777" s="1" t="s">
        <v>21206</v>
      </c>
      <c r="D9777" s="1" t="s">
        <v>20651</v>
      </c>
      <c r="E9777" s="1" t="s">
        <v>20823</v>
      </c>
      <c r="F9777" s="1" t="str">
        <f>IFERROR(__xludf.DUMMYFUNCTION("GOOGLETRANSLATE(C9777,""fr"",""en"")"),"#VALUE!")</f>
        <v>#VALUE!</v>
      </c>
    </row>
    <row r="9778" ht="15.75" customHeight="1">
      <c r="A9778" s="1" t="s">
        <v>1319</v>
      </c>
      <c r="B9778" s="1" t="s">
        <v>21207</v>
      </c>
      <c r="C9778" s="1" t="s">
        <v>21208</v>
      </c>
      <c r="D9778" s="1" t="s">
        <v>20651</v>
      </c>
      <c r="E9778" s="1" t="s">
        <v>20823</v>
      </c>
      <c r="F9778" s="1" t="str">
        <f>IFERROR(__xludf.DUMMYFUNCTION("GOOGLETRANSLATE(C9778,""fr"",""en"")"),"#VALUE!")</f>
        <v>#VALUE!</v>
      </c>
    </row>
    <row r="9779" ht="15.75" customHeight="1">
      <c r="A9779" s="1" t="s">
        <v>2692</v>
      </c>
      <c r="B9779" s="1" t="s">
        <v>21209</v>
      </c>
      <c r="C9779" s="1" t="s">
        <v>21210</v>
      </c>
      <c r="D9779" s="1" t="s">
        <v>20651</v>
      </c>
      <c r="E9779" s="1" t="s">
        <v>20823</v>
      </c>
      <c r="F9779" s="1" t="str">
        <f>IFERROR(__xludf.DUMMYFUNCTION("GOOGLETRANSLATE(C9779,""fr"",""en"")"),"#VALUE!")</f>
        <v>#VALUE!</v>
      </c>
    </row>
    <row r="9780" ht="15.75" customHeight="1">
      <c r="A9780" s="1" t="s">
        <v>8181</v>
      </c>
      <c r="B9780" s="1" t="s">
        <v>21211</v>
      </c>
      <c r="C9780" s="1" t="s">
        <v>21212</v>
      </c>
      <c r="D9780" s="1" t="s">
        <v>20651</v>
      </c>
      <c r="E9780" s="1" t="s">
        <v>20823</v>
      </c>
      <c r="F9780" s="1" t="str">
        <f>IFERROR(__xludf.DUMMYFUNCTION("GOOGLETRANSLATE(C9780,""fr"",""en"")"),"Hello to all beneficiaries,
I confirm, Cardif is one of the worst.
If your file is complete and the legal deadline is not respected, do not even go through the mediator. Transmit your supporting documents by registered letter with AR then a final revival "&amp;"by registered letter, threatening to prosecute before the courts.
You are your law, and they will be sentenced with article 700 and interest damages.
This procedure will even make your file be released before the time.
Only the constraint works with this "&amp;"body in bad faith, which does everything to run your money. Lobbying is essential to make the balance of power and compensate for these financial companies to pay your due under penalty of automatic penalty .... ....
The laconic and tasteless answer of th"&amp;"e Cardif robot is eagerly awaited. That Cardif rather deals with the file than its @reputation which already seems to be ready -made.")</f>
        <v>Hello to all beneficiaries,
I confirm, Cardif is one of the worst.
If your file is complete and the legal deadline is not respected, do not even go through the mediator. Transmit your supporting documents by registered letter with AR then a final revival by registered letter, threatening to prosecute before the courts.
You are your law, and they will be sentenced with article 700 and interest damages.
This procedure will even make your file be released before the time.
Only the constraint works with this body in bad faith, which does everything to run your money. Lobbying is essential to make the balance of power and compensate for these financial companies to pay your due under penalty of automatic penalty .... ....
The laconic and tasteless answer of the Cardif robot is eagerly awaited. That Cardif rather deals with the file than its @reputation which already seems to be ready -made.</v>
      </c>
    </row>
    <row r="9781" ht="15.75" customHeight="1">
      <c r="A9781" s="1" t="s">
        <v>8189</v>
      </c>
      <c r="B9781" s="1" t="s">
        <v>21213</v>
      </c>
      <c r="C9781" s="1" t="s">
        <v>21214</v>
      </c>
      <c r="D9781" s="1" t="s">
        <v>20651</v>
      </c>
      <c r="E9781" s="1" t="s">
        <v>20823</v>
      </c>
      <c r="F9781" s="1" t="str">
        <f>IFERROR(__xludf.DUMMYFUNCTION("GOOGLETRANSLATE(C9781,""fr"",""en"")"),"#VALUE!")</f>
        <v>#VALUE!</v>
      </c>
    </row>
    <row r="9782" ht="15.75" customHeight="1">
      <c r="A9782" s="1" t="s">
        <v>13987</v>
      </c>
      <c r="B9782" s="1" t="s">
        <v>21215</v>
      </c>
      <c r="C9782" s="1" t="s">
        <v>21216</v>
      </c>
      <c r="D9782" s="1" t="s">
        <v>20651</v>
      </c>
      <c r="E9782" s="1" t="s">
        <v>20823</v>
      </c>
      <c r="F9782" s="1" t="str">
        <f>IFERROR(__xludf.DUMMYFUNCTION("GOOGLETRANSLATE(C9782,""fr"",""en"")"),"#VALUE!")</f>
        <v>#VALUE!</v>
      </c>
    </row>
    <row r="9783" ht="15.75" customHeight="1">
      <c r="A9783" s="1" t="s">
        <v>20850</v>
      </c>
      <c r="B9783" s="1" t="s">
        <v>21217</v>
      </c>
      <c r="C9783" s="1" t="s">
        <v>21218</v>
      </c>
      <c r="D9783" s="1" t="s">
        <v>20651</v>
      </c>
      <c r="E9783" s="1" t="s">
        <v>20823</v>
      </c>
      <c r="F9783" s="1" t="str">
        <f>IFERROR(__xludf.DUMMYFUNCTION("GOOGLETRANSLATE(C9783,""fr"",""en"")"),"#VALUE!")</f>
        <v>#VALUE!</v>
      </c>
    </row>
    <row r="9784" ht="15.75" customHeight="1">
      <c r="A9784" s="1" t="s">
        <v>3242</v>
      </c>
      <c r="B9784" s="1" t="s">
        <v>21219</v>
      </c>
      <c r="C9784" s="1" t="s">
        <v>21220</v>
      </c>
      <c r="D9784" s="1" t="s">
        <v>20651</v>
      </c>
      <c r="E9784" s="1" t="s">
        <v>20823</v>
      </c>
      <c r="F9784" s="1" t="str">
        <f>IFERROR(__xludf.DUMMYFUNCTION("GOOGLETRANSLATE(C9784,""fr"",""en"")"),"#VALUE!")</f>
        <v>#VALUE!</v>
      </c>
    </row>
    <row r="9785" ht="15.75" customHeight="1">
      <c r="A9785" s="1" t="s">
        <v>3364</v>
      </c>
      <c r="B9785" s="1" t="s">
        <v>21221</v>
      </c>
      <c r="C9785" s="1" t="s">
        <v>21222</v>
      </c>
      <c r="D9785" s="1" t="s">
        <v>20651</v>
      </c>
      <c r="E9785" s="1" t="s">
        <v>20823</v>
      </c>
      <c r="F9785" s="1" t="str">
        <f>IFERROR(__xludf.DUMMYFUNCTION("GOOGLETRANSLATE(C9785,""fr"",""en"")"),"#VALUE!")</f>
        <v>#VALUE!</v>
      </c>
    </row>
    <row r="9786" ht="15.75" customHeight="1">
      <c r="A9786" s="1" t="s">
        <v>3374</v>
      </c>
      <c r="B9786" s="1" t="s">
        <v>21223</v>
      </c>
      <c r="C9786" s="1" t="s">
        <v>21224</v>
      </c>
      <c r="D9786" s="1" t="s">
        <v>20651</v>
      </c>
      <c r="E9786" s="1" t="s">
        <v>20823</v>
      </c>
      <c r="F9786" s="1" t="str">
        <f>IFERROR(__xludf.DUMMYFUNCTION("GOOGLETRANSLATE(C9786,""fr"",""en"")"),"#VALUE!")</f>
        <v>#VALUE!</v>
      </c>
    </row>
    <row r="9787" ht="15.75" customHeight="1">
      <c r="A9787" s="1" t="s">
        <v>16943</v>
      </c>
      <c r="B9787" s="1" t="s">
        <v>20898</v>
      </c>
      <c r="C9787" s="1" t="s">
        <v>21225</v>
      </c>
      <c r="D9787" s="1" t="s">
        <v>20651</v>
      </c>
      <c r="E9787" s="1" t="s">
        <v>20823</v>
      </c>
      <c r="F9787" s="1" t="str">
        <f>IFERROR(__xludf.DUMMYFUNCTION("GOOGLETRANSLATE(C9787,""fr"",""en"")"),"#VALUE!")</f>
        <v>#VALUE!</v>
      </c>
    </row>
    <row r="9788" ht="15.75" customHeight="1">
      <c r="A9788" s="1" t="s">
        <v>12569</v>
      </c>
      <c r="B9788" s="1" t="s">
        <v>21226</v>
      </c>
      <c r="C9788" s="1" t="s">
        <v>21227</v>
      </c>
      <c r="D9788" s="1" t="s">
        <v>20651</v>
      </c>
      <c r="E9788" s="1" t="s">
        <v>20823</v>
      </c>
      <c r="F9788" s="1" t="str">
        <f>IFERROR(__xludf.DUMMYFUNCTION("GOOGLETRANSLATE(C9788,""fr"",""en"")"),"#VALUE!")</f>
        <v>#VALUE!</v>
      </c>
    </row>
    <row r="9789" ht="15.75" customHeight="1">
      <c r="A9789" s="1" t="s">
        <v>3421</v>
      </c>
      <c r="B9789" s="1" t="s">
        <v>21228</v>
      </c>
      <c r="C9789" s="1" t="s">
        <v>21229</v>
      </c>
      <c r="D9789" s="1" t="s">
        <v>20651</v>
      </c>
      <c r="E9789" s="1" t="s">
        <v>20823</v>
      </c>
      <c r="F9789" s="1" t="str">
        <f>IFERROR(__xludf.DUMMYFUNCTION("GOOGLETRANSLATE(C9789,""fr"",""en"")"),"#VALUE!")</f>
        <v>#VALUE!</v>
      </c>
    </row>
    <row r="9790" ht="15.75" customHeight="1">
      <c r="A9790" s="1" t="s">
        <v>8837</v>
      </c>
      <c r="B9790" s="1" t="s">
        <v>21230</v>
      </c>
      <c r="C9790" s="1" t="s">
        <v>21231</v>
      </c>
      <c r="D9790" s="1" t="s">
        <v>20651</v>
      </c>
      <c r="E9790" s="1" t="s">
        <v>20823</v>
      </c>
      <c r="F9790" s="1" t="str">
        <f>IFERROR(__xludf.DUMMYFUNCTION("GOOGLETRANSLATE(C9790,""fr"",""en"")"),"#VALUE!")</f>
        <v>#VALUE!</v>
      </c>
    </row>
    <row r="9791" ht="15.75" customHeight="1">
      <c r="A9791" s="1" t="s">
        <v>15774</v>
      </c>
      <c r="B9791" s="1" t="s">
        <v>21232</v>
      </c>
      <c r="C9791" s="1" t="s">
        <v>21233</v>
      </c>
      <c r="D9791" s="1" t="s">
        <v>20651</v>
      </c>
      <c r="E9791" s="1" t="s">
        <v>20823</v>
      </c>
      <c r="F9791" s="1" t="str">
        <f>IFERROR(__xludf.DUMMYFUNCTION("GOOGLETRANSLATE(C9791,""fr"",""en"")"),"#VALUE!")</f>
        <v>#VALUE!</v>
      </c>
    </row>
    <row r="9792" ht="15.75" customHeight="1">
      <c r="A9792" s="1" t="s">
        <v>8857</v>
      </c>
      <c r="B9792" s="1" t="s">
        <v>21234</v>
      </c>
      <c r="C9792" s="1" t="s">
        <v>21235</v>
      </c>
      <c r="D9792" s="1" t="s">
        <v>20651</v>
      </c>
      <c r="E9792" s="1" t="s">
        <v>20823</v>
      </c>
      <c r="F9792" s="1" t="str">
        <f>IFERROR(__xludf.DUMMYFUNCTION("GOOGLETRANSLATE(C9792,""fr"",""en"")"),"#VALUE!")</f>
        <v>#VALUE!</v>
      </c>
    </row>
    <row r="9793" ht="15.75" customHeight="1">
      <c r="A9793" s="1" t="s">
        <v>3572</v>
      </c>
      <c r="B9793" s="1" t="s">
        <v>21236</v>
      </c>
      <c r="C9793" s="1" t="s">
        <v>21237</v>
      </c>
      <c r="D9793" s="1" t="s">
        <v>20651</v>
      </c>
      <c r="E9793" s="1" t="s">
        <v>20823</v>
      </c>
      <c r="F9793" s="1" t="str">
        <f>IFERROR(__xludf.DUMMYFUNCTION("GOOGLETRANSLATE(C9793,""fr"",""en"")"),"#VALUE!")</f>
        <v>#VALUE!</v>
      </c>
    </row>
    <row r="9794" ht="15.75" customHeight="1">
      <c r="A9794" s="1" t="s">
        <v>15834</v>
      </c>
      <c r="B9794" s="1" t="s">
        <v>21238</v>
      </c>
      <c r="C9794" s="1" t="s">
        <v>21239</v>
      </c>
      <c r="D9794" s="1" t="s">
        <v>20651</v>
      </c>
      <c r="E9794" s="1" t="s">
        <v>20823</v>
      </c>
      <c r="F9794" s="1" t="str">
        <f>IFERROR(__xludf.DUMMYFUNCTION("GOOGLETRANSLATE(C9794,""fr"",""en"")"),"#VALUE!")</f>
        <v>#VALUE!</v>
      </c>
    </row>
    <row r="9795" ht="15.75" customHeight="1">
      <c r="A9795" s="1" t="s">
        <v>11915</v>
      </c>
      <c r="B9795" s="1" t="s">
        <v>21240</v>
      </c>
      <c r="C9795" s="1" t="s">
        <v>21241</v>
      </c>
      <c r="D9795" s="1" t="s">
        <v>20651</v>
      </c>
      <c r="E9795" s="1" t="s">
        <v>20823</v>
      </c>
      <c r="F9795" s="1" t="str">
        <f>IFERROR(__xludf.DUMMYFUNCTION("GOOGLETRANSLATE(C9795,""fr"",""en"")"),"#VALUE!")</f>
        <v>#VALUE!</v>
      </c>
    </row>
    <row r="9796" ht="15.75" customHeight="1">
      <c r="A9796" s="1" t="s">
        <v>15124</v>
      </c>
      <c r="B9796" s="1" t="s">
        <v>21242</v>
      </c>
      <c r="C9796" s="1" t="s">
        <v>21243</v>
      </c>
      <c r="D9796" s="1" t="s">
        <v>20651</v>
      </c>
      <c r="E9796" s="1" t="s">
        <v>20823</v>
      </c>
      <c r="F9796" s="1" t="str">
        <f>IFERROR(__xludf.DUMMYFUNCTION("GOOGLETRANSLATE(C9796,""fr"",""en"")"),"#VALUE!")</f>
        <v>#VALUE!</v>
      </c>
    </row>
    <row r="9797" ht="15.75" customHeight="1">
      <c r="A9797" s="1" t="s">
        <v>3631</v>
      </c>
      <c r="B9797" s="1" t="s">
        <v>21244</v>
      </c>
      <c r="C9797" s="1" t="s">
        <v>21245</v>
      </c>
      <c r="D9797" s="1" t="s">
        <v>20651</v>
      </c>
      <c r="E9797" s="1" t="s">
        <v>20823</v>
      </c>
      <c r="F9797" s="1" t="str">
        <f>IFERROR(__xludf.DUMMYFUNCTION("GOOGLETRANSLATE(C9797,""fr"",""en"")"),"#VALUE!")</f>
        <v>#VALUE!</v>
      </c>
    </row>
    <row r="9798" ht="15.75" customHeight="1">
      <c r="A9798" s="1" t="s">
        <v>8981</v>
      </c>
      <c r="B9798" s="1" t="s">
        <v>21246</v>
      </c>
      <c r="C9798" s="1" t="s">
        <v>21247</v>
      </c>
      <c r="D9798" s="1" t="s">
        <v>20651</v>
      </c>
      <c r="E9798" s="1" t="s">
        <v>20823</v>
      </c>
      <c r="F9798" s="1" t="str">
        <f>IFERROR(__xludf.DUMMYFUNCTION("GOOGLETRANSLATE(C9798,""fr"",""en"")"),"#VALUE!")</f>
        <v>#VALUE!</v>
      </c>
    </row>
    <row r="9799" ht="15.75" customHeight="1">
      <c r="A9799" s="1" t="s">
        <v>13385</v>
      </c>
      <c r="B9799" s="1" t="s">
        <v>21248</v>
      </c>
      <c r="C9799" s="1" t="s">
        <v>21249</v>
      </c>
      <c r="D9799" s="1" t="s">
        <v>20651</v>
      </c>
      <c r="E9799" s="1" t="s">
        <v>20823</v>
      </c>
      <c r="F9799" s="1" t="str">
        <f>IFERROR(__xludf.DUMMYFUNCTION("GOOGLETRANSLATE(C9799,""fr"",""en"")"),"#VALUE!")</f>
        <v>#VALUE!</v>
      </c>
    </row>
    <row r="9800" ht="15.75" customHeight="1">
      <c r="A9800" s="1" t="s">
        <v>10986</v>
      </c>
      <c r="B9800" s="1" t="s">
        <v>21250</v>
      </c>
      <c r="C9800" s="1" t="s">
        <v>21251</v>
      </c>
      <c r="D9800" s="1" t="s">
        <v>20651</v>
      </c>
      <c r="E9800" s="1" t="s">
        <v>20823</v>
      </c>
      <c r="F9800" s="1" t="str">
        <f>IFERROR(__xludf.DUMMYFUNCTION("GOOGLETRANSLATE(C9800,""fr"",""en"")"),"#VALUE!")</f>
        <v>#VALUE!</v>
      </c>
    </row>
    <row r="9801" ht="15.75" customHeight="1">
      <c r="A9801" s="1" t="s">
        <v>14103</v>
      </c>
      <c r="B9801" s="1" t="s">
        <v>21252</v>
      </c>
      <c r="C9801" s="1" t="s">
        <v>21253</v>
      </c>
      <c r="D9801" s="1" t="s">
        <v>20651</v>
      </c>
      <c r="E9801" s="1" t="s">
        <v>20823</v>
      </c>
      <c r="F9801" s="1" t="str">
        <f>IFERROR(__xludf.DUMMYFUNCTION("GOOGLETRANSLATE(C9801,""fr"",""en"")"),"#VALUE!")</f>
        <v>#VALUE!</v>
      </c>
    </row>
    <row r="9802" ht="15.75" customHeight="1">
      <c r="A9802" s="1" t="s">
        <v>10289</v>
      </c>
      <c r="B9802" s="1" t="s">
        <v>21254</v>
      </c>
      <c r="C9802" s="1" t="s">
        <v>21255</v>
      </c>
      <c r="D9802" s="1" t="s">
        <v>20651</v>
      </c>
      <c r="E9802" s="1" t="s">
        <v>20823</v>
      </c>
      <c r="F9802" s="1" t="str">
        <f>IFERROR(__xludf.DUMMYFUNCTION("GOOGLETRANSLATE(C9802,""fr"",""en"")"),"#VALUE!")</f>
        <v>#VALUE!</v>
      </c>
    </row>
    <row r="9803" ht="15.75" customHeight="1">
      <c r="A9803" s="1" t="s">
        <v>3825</v>
      </c>
      <c r="B9803" s="1" t="s">
        <v>21256</v>
      </c>
      <c r="C9803" s="1" t="s">
        <v>21257</v>
      </c>
      <c r="D9803" s="1" t="s">
        <v>20651</v>
      </c>
      <c r="E9803" s="1" t="s">
        <v>20823</v>
      </c>
      <c r="F9803" s="1" t="str">
        <f>IFERROR(__xludf.DUMMYFUNCTION("GOOGLETRANSLATE(C9803,""fr"",""en"")"),"#VALUE!")</f>
        <v>#VALUE!</v>
      </c>
    </row>
    <row r="9804" ht="15.75" customHeight="1">
      <c r="A9804" s="1" t="s">
        <v>3837</v>
      </c>
      <c r="B9804" s="1" t="s">
        <v>21258</v>
      </c>
      <c r="C9804" s="1" t="s">
        <v>21259</v>
      </c>
      <c r="D9804" s="1" t="s">
        <v>20651</v>
      </c>
      <c r="E9804" s="1" t="s">
        <v>20823</v>
      </c>
      <c r="F9804" s="1" t="str">
        <f>IFERROR(__xludf.DUMMYFUNCTION("GOOGLETRANSLATE(C9804,""fr"",""en"")"),"#VALUE!")</f>
        <v>#VALUE!</v>
      </c>
    </row>
    <row r="9805" ht="15.75" customHeight="1">
      <c r="A9805" s="1" t="s">
        <v>9108</v>
      </c>
      <c r="B9805" s="1" t="s">
        <v>21260</v>
      </c>
      <c r="C9805" s="1" t="s">
        <v>21261</v>
      </c>
      <c r="D9805" s="1" t="s">
        <v>20651</v>
      </c>
      <c r="E9805" s="1" t="s">
        <v>20823</v>
      </c>
      <c r="F9805" s="1" t="str">
        <f>IFERROR(__xludf.DUMMYFUNCTION("GOOGLETRANSLATE(C9805,""fr"",""en"")"),"#VALUE!")</f>
        <v>#VALUE!</v>
      </c>
    </row>
    <row r="9806" ht="15.75" customHeight="1">
      <c r="A9806" s="1" t="s">
        <v>3883</v>
      </c>
      <c r="B9806" s="1" t="s">
        <v>21262</v>
      </c>
      <c r="C9806" s="1" t="s">
        <v>21263</v>
      </c>
      <c r="D9806" s="1" t="s">
        <v>20651</v>
      </c>
      <c r="E9806" s="1" t="s">
        <v>20823</v>
      </c>
      <c r="F9806" s="1" t="str">
        <f>IFERROR(__xludf.DUMMYFUNCTION("GOOGLETRANSLATE(C9806,""fr"",""en"")"),"#VALUE!")</f>
        <v>#VALUE!</v>
      </c>
    </row>
    <row r="9807" ht="15.75" customHeight="1">
      <c r="A9807" s="1" t="s">
        <v>13472</v>
      </c>
      <c r="B9807" s="1" t="s">
        <v>21264</v>
      </c>
      <c r="C9807" s="1" t="s">
        <v>21265</v>
      </c>
      <c r="D9807" s="1" t="s">
        <v>20651</v>
      </c>
      <c r="E9807" s="1" t="s">
        <v>20823</v>
      </c>
      <c r="F9807" s="1" t="str">
        <f>IFERROR(__xludf.DUMMYFUNCTION("GOOGLETRANSLATE(C9807,""fr"",""en"")"),"#VALUE!")</f>
        <v>#VALUE!</v>
      </c>
    </row>
    <row r="9808" ht="15.75" customHeight="1">
      <c r="A9808" s="1" t="s">
        <v>19634</v>
      </c>
      <c r="B9808" s="1" t="s">
        <v>21266</v>
      </c>
      <c r="C9808" s="1" t="s">
        <v>21267</v>
      </c>
      <c r="D9808" s="1" t="s">
        <v>20651</v>
      </c>
      <c r="E9808" s="1" t="s">
        <v>20823</v>
      </c>
      <c r="F9808" s="1" t="str">
        <f>IFERROR(__xludf.DUMMYFUNCTION("GOOGLETRANSLATE(C9808,""fr"",""en"")"),"#VALUE!")</f>
        <v>#VALUE!</v>
      </c>
    </row>
    <row r="9809" ht="15.75" customHeight="1">
      <c r="A9809" s="1" t="s">
        <v>3942</v>
      </c>
      <c r="B9809" s="1" t="s">
        <v>21268</v>
      </c>
      <c r="C9809" s="1" t="s">
        <v>21269</v>
      </c>
      <c r="D9809" s="1" t="s">
        <v>20651</v>
      </c>
      <c r="E9809" s="1" t="s">
        <v>20823</v>
      </c>
      <c r="F9809" s="1" t="str">
        <f>IFERROR(__xludf.DUMMYFUNCTION("GOOGLETRANSLATE(C9809,""fr"",""en"")"),"#VALUE!")</f>
        <v>#VALUE!</v>
      </c>
    </row>
    <row r="9810" ht="15.75" customHeight="1">
      <c r="A9810" s="1" t="s">
        <v>21270</v>
      </c>
      <c r="B9810" s="1" t="s">
        <v>21271</v>
      </c>
      <c r="C9810" s="1" t="s">
        <v>21272</v>
      </c>
      <c r="D9810" s="1" t="s">
        <v>20651</v>
      </c>
      <c r="E9810" s="1" t="s">
        <v>20823</v>
      </c>
      <c r="F9810" s="1" t="str">
        <f>IFERROR(__xludf.DUMMYFUNCTION("GOOGLETRANSLATE(C9810,""fr"",""en"")"),"#VALUE!")</f>
        <v>#VALUE!</v>
      </c>
    </row>
    <row r="9811" ht="15.75" customHeight="1">
      <c r="A9811" s="1" t="s">
        <v>17307</v>
      </c>
      <c r="B9811" s="1" t="s">
        <v>21273</v>
      </c>
      <c r="C9811" s="1" t="s">
        <v>21274</v>
      </c>
      <c r="D9811" s="1" t="s">
        <v>20651</v>
      </c>
      <c r="E9811" s="1" t="s">
        <v>20823</v>
      </c>
      <c r="F9811" s="1" t="str">
        <f>IFERROR(__xludf.DUMMYFUNCTION("GOOGLETRANSLATE(C9811,""fr"",""en"")"),"#VALUE!")</f>
        <v>#VALUE!</v>
      </c>
    </row>
    <row r="9812" ht="15.75" customHeight="1">
      <c r="A9812" s="1" t="s">
        <v>11711</v>
      </c>
      <c r="B9812" s="1" t="s">
        <v>21275</v>
      </c>
      <c r="C9812" s="1" t="s">
        <v>21276</v>
      </c>
      <c r="D9812" s="1" t="s">
        <v>20651</v>
      </c>
      <c r="E9812" s="1" t="s">
        <v>20823</v>
      </c>
      <c r="F9812" s="1" t="str">
        <f>IFERROR(__xludf.DUMMYFUNCTION("GOOGLETRANSLATE(C9812,""fr"",""en"")"),"#VALUE!")</f>
        <v>#VALUE!</v>
      </c>
    </row>
    <row r="9813" ht="15.75" customHeight="1">
      <c r="A9813" s="1" t="s">
        <v>12357</v>
      </c>
      <c r="B9813" s="1" t="s">
        <v>12790</v>
      </c>
      <c r="C9813" s="1" t="s">
        <v>21277</v>
      </c>
      <c r="D9813" s="1" t="s">
        <v>20651</v>
      </c>
      <c r="E9813" s="1" t="s">
        <v>20823</v>
      </c>
      <c r="F9813" s="1" t="str">
        <f>IFERROR(__xludf.DUMMYFUNCTION("GOOGLETRANSLATE(C9813,""fr"",""en"")"),"#VALUE!")</f>
        <v>#VALUE!</v>
      </c>
    </row>
    <row r="9814" ht="15.75" customHeight="1">
      <c r="A9814" s="1" t="s">
        <v>12357</v>
      </c>
      <c r="B9814" s="1" t="s">
        <v>21278</v>
      </c>
      <c r="C9814" s="1" t="s">
        <v>21279</v>
      </c>
      <c r="D9814" s="1" t="s">
        <v>20651</v>
      </c>
      <c r="E9814" s="1" t="s">
        <v>20823</v>
      </c>
      <c r="F9814" s="1" t="str">
        <f>IFERROR(__xludf.DUMMYFUNCTION("GOOGLETRANSLATE(C9814,""fr"",""en"")"),"#VALUE!")</f>
        <v>#VALUE!</v>
      </c>
    </row>
    <row r="9815" ht="15.75" customHeight="1">
      <c r="A9815" s="1" t="s">
        <v>10390</v>
      </c>
      <c r="B9815" s="1" t="s">
        <v>21280</v>
      </c>
      <c r="C9815" s="1" t="s">
        <v>21281</v>
      </c>
      <c r="D9815" s="1" t="s">
        <v>20651</v>
      </c>
      <c r="E9815" s="1" t="s">
        <v>20823</v>
      </c>
      <c r="F9815" s="1" t="str">
        <f>IFERROR(__xludf.DUMMYFUNCTION("GOOGLETRANSLATE(C9815,""fr"",""en"")"),"My mother being death since March 3, 2017, Cardif hangs out for the reimbursement of this life insurance, moreover the BNP endorses because it continues to have you signed life insurance and I do not understand why this bank (which does not will never be "&amp;"mine they say) does nothing.
I have received documents with errors in my last name and my notary asks me to make the corrections which are necessary on the file I received.
 Flee this life insurance and the BNP
")</f>
        <v>My mother being death since March 3, 2017, Cardif hangs out for the reimbursement of this life insurance, moreover the BNP endorses because it continues to have you signed life insurance and I do not understand why this bank (which does not will never be mine they say) does nothing.
I have received documents with errors in my last name and my notary asks me to make the corrections which are necessary on the file I received.
 Flee this life insurance and the BNP
</v>
      </c>
    </row>
    <row r="9816" ht="15.75" customHeight="1">
      <c r="A9816" s="1" t="s">
        <v>12360</v>
      </c>
      <c r="B9816" s="1" t="s">
        <v>21282</v>
      </c>
      <c r="C9816" s="1" t="s">
        <v>21283</v>
      </c>
      <c r="D9816" s="1" t="s">
        <v>20651</v>
      </c>
      <c r="E9816" s="1" t="s">
        <v>20823</v>
      </c>
      <c r="F9816" s="1" t="str">
        <f>IFERROR(__xludf.DUMMYFUNCTION("GOOGLETRANSLATE(C9816,""fr"",""en"")"),"#VALUE!")</f>
        <v>#VALUE!</v>
      </c>
    </row>
    <row r="9817" ht="15.75" customHeight="1">
      <c r="A9817" s="1" t="s">
        <v>18800</v>
      </c>
      <c r="B9817" s="1" t="s">
        <v>21284</v>
      </c>
      <c r="C9817" s="1" t="s">
        <v>21285</v>
      </c>
      <c r="D9817" s="1" t="s">
        <v>20651</v>
      </c>
      <c r="E9817" s="1" t="s">
        <v>20823</v>
      </c>
      <c r="F9817" s="1" t="str">
        <f>IFERROR(__xludf.DUMMYFUNCTION("GOOGLETRANSLATE(C9817,""fr"",""en"")"),"#VALUE!")</f>
        <v>#VALUE!</v>
      </c>
    </row>
    <row r="9818" ht="15.75" customHeight="1">
      <c r="A9818" s="1" t="s">
        <v>9507</v>
      </c>
      <c r="B9818" s="1" t="s">
        <v>21286</v>
      </c>
      <c r="C9818" s="1" t="s">
        <v>21287</v>
      </c>
      <c r="D9818" s="1" t="s">
        <v>20651</v>
      </c>
      <c r="E9818" s="1" t="s">
        <v>20823</v>
      </c>
      <c r="F9818" s="1" t="str">
        <f>IFERROR(__xludf.DUMMYFUNCTION("GOOGLETRANSLATE(C9818,""fr"",""en"")"),"#VALUE!")</f>
        <v>#VALUE!</v>
      </c>
    </row>
    <row r="9819" ht="15.75" customHeight="1">
      <c r="A9819" s="1" t="s">
        <v>9568</v>
      </c>
      <c r="B9819" s="1" t="s">
        <v>21288</v>
      </c>
      <c r="C9819" s="1" t="s">
        <v>21289</v>
      </c>
      <c r="D9819" s="1" t="s">
        <v>20651</v>
      </c>
      <c r="E9819" s="1" t="s">
        <v>20823</v>
      </c>
      <c r="F9819" s="1" t="str">
        <f>IFERROR(__xludf.DUMMYFUNCTION("GOOGLETRANSLATE(C9819,""fr"",""en"")"),"#VALUE!")</f>
        <v>#VALUE!</v>
      </c>
    </row>
    <row r="9820" ht="15.75" customHeight="1">
      <c r="A9820" s="1" t="s">
        <v>386</v>
      </c>
      <c r="B9820" s="1" t="s">
        <v>21290</v>
      </c>
      <c r="C9820" s="1" t="s">
        <v>21291</v>
      </c>
      <c r="D9820" s="1" t="s">
        <v>20480</v>
      </c>
      <c r="E9820" s="1" t="s">
        <v>20823</v>
      </c>
      <c r="F9820" s="1" t="str">
        <f>IFERROR(__xludf.DUMMYFUNCTION("GOOGLETRANSLATE(C9820,""fr"",""en"")"),"#VALUE!")</f>
        <v>#VALUE!</v>
      </c>
    </row>
    <row r="9821" ht="15.75" customHeight="1">
      <c r="A9821" s="1" t="s">
        <v>21292</v>
      </c>
      <c r="B9821" s="1" t="s">
        <v>21293</v>
      </c>
      <c r="C9821" s="1" t="s">
        <v>21294</v>
      </c>
      <c r="D9821" s="1" t="s">
        <v>20480</v>
      </c>
      <c r="E9821" s="1" t="s">
        <v>20823</v>
      </c>
      <c r="F9821" s="1" t="str">
        <f>IFERROR(__xludf.DUMMYFUNCTION("GOOGLETRANSLATE(C9821,""fr"",""en"")"),"#VALUE!")</f>
        <v>#VALUE!</v>
      </c>
    </row>
    <row r="9822" ht="15.75" customHeight="1">
      <c r="A9822" s="1" t="s">
        <v>8170</v>
      </c>
      <c r="B9822" s="1" t="s">
        <v>21295</v>
      </c>
      <c r="C9822" s="1" t="s">
        <v>21296</v>
      </c>
      <c r="D9822" s="1" t="s">
        <v>20480</v>
      </c>
      <c r="E9822" s="1" t="s">
        <v>20823</v>
      </c>
      <c r="F9822" s="1" t="str">
        <f>IFERROR(__xludf.DUMMYFUNCTION("GOOGLETRANSLATE(C9822,""fr"",""en"")"),"#VALUE!")</f>
        <v>#VALUE!</v>
      </c>
    </row>
    <row r="9823" ht="15.75" customHeight="1">
      <c r="A9823" s="1" t="s">
        <v>8184</v>
      </c>
      <c r="B9823" s="1" t="s">
        <v>21297</v>
      </c>
      <c r="C9823" s="1" t="s">
        <v>21298</v>
      </c>
      <c r="D9823" s="1" t="s">
        <v>20480</v>
      </c>
      <c r="E9823" s="1" t="s">
        <v>20823</v>
      </c>
      <c r="F9823" s="1" t="str">
        <f>IFERROR(__xludf.DUMMYFUNCTION("GOOGLETRANSLATE(C9823,""fr"",""en"")"),"#VALUE!")</f>
        <v>#VALUE!</v>
      </c>
    </row>
    <row r="9824" ht="15.75" customHeight="1">
      <c r="A9824" s="1" t="s">
        <v>10553</v>
      </c>
      <c r="B9824" s="1" t="s">
        <v>21299</v>
      </c>
      <c r="C9824" s="1" t="s">
        <v>21300</v>
      </c>
      <c r="D9824" s="1" t="s">
        <v>20480</v>
      </c>
      <c r="E9824" s="1" t="s">
        <v>20823</v>
      </c>
      <c r="F9824" s="1" t="str">
        <f>IFERROR(__xludf.DUMMYFUNCTION("GOOGLETRANSLATE(C9824,""fr"",""en"")"),"#VALUE!")</f>
        <v>#VALUE!</v>
      </c>
    </row>
    <row r="9825" ht="15.75" customHeight="1">
      <c r="A9825" s="1" t="s">
        <v>19800</v>
      </c>
      <c r="B9825" s="1" t="s">
        <v>21301</v>
      </c>
      <c r="C9825" s="1" t="s">
        <v>21302</v>
      </c>
      <c r="D9825" s="1" t="s">
        <v>20480</v>
      </c>
      <c r="E9825" s="1" t="s">
        <v>20823</v>
      </c>
      <c r="F9825" s="1" t="str">
        <f>IFERROR(__xludf.DUMMYFUNCTION("GOOGLETRANSLATE(C9825,""fr"",""en"")"),"Contact the Paris insurance mediator in the event of conflicts with Generali The contact details are on the internet Send everything by registered conflict the contract and all the written traces that you sent with Generali and their answers (photocopies)"&amp;" to the mediator To avoid loss of TPS and which is beneficial for this insurance company")</f>
        <v>Contact the Paris insurance mediator in the event of conflicts with Generali The contact details are on the internet Send everything by registered conflict the contract and all the written traces that you sent with Generali and their answers (photocopies) to the mediator To avoid loss of TPS and which is beneficial for this insurance company</v>
      </c>
    </row>
    <row r="9826" ht="15.75" customHeight="1">
      <c r="A9826" s="1" t="s">
        <v>3228</v>
      </c>
      <c r="B9826" s="1" t="s">
        <v>21303</v>
      </c>
      <c r="C9826" s="1" t="s">
        <v>21304</v>
      </c>
      <c r="D9826" s="1" t="s">
        <v>20480</v>
      </c>
      <c r="E9826" s="1" t="s">
        <v>20823</v>
      </c>
      <c r="F9826" s="1" t="str">
        <f>IFERROR(__xludf.DUMMYFUNCTION("GOOGLETRANSLATE(C9826,""fr"",""en"")"),"#VALUE!")</f>
        <v>#VALUE!</v>
      </c>
    </row>
    <row r="9827" ht="15.75" customHeight="1">
      <c r="A9827" s="1" t="s">
        <v>16351</v>
      </c>
      <c r="B9827" s="1" t="s">
        <v>21305</v>
      </c>
      <c r="C9827" s="1" t="s">
        <v>21306</v>
      </c>
      <c r="D9827" s="1" t="s">
        <v>20480</v>
      </c>
      <c r="E9827" s="1" t="s">
        <v>20823</v>
      </c>
      <c r="F9827" s="1" t="str">
        <f>IFERROR(__xludf.DUMMYFUNCTION("GOOGLETRANSLATE(C9827,""fr"",""en"")"),"#VALUE!")</f>
        <v>#VALUE!</v>
      </c>
    </row>
    <row r="9828" ht="15.75" customHeight="1">
      <c r="A9828" s="1" t="s">
        <v>21307</v>
      </c>
      <c r="B9828" s="1" t="s">
        <v>21308</v>
      </c>
      <c r="C9828" s="1" t="s">
        <v>21309</v>
      </c>
      <c r="D9828" s="1" t="s">
        <v>20480</v>
      </c>
      <c r="E9828" s="1" t="s">
        <v>20823</v>
      </c>
      <c r="F9828" s="1" t="str">
        <f>IFERROR(__xludf.DUMMYFUNCTION("GOOGLETRANSLATE(C9828,""fr"",""en"")"),"#VALUE!")</f>
        <v>#VALUE!</v>
      </c>
    </row>
    <row r="9829" ht="15.75" customHeight="1">
      <c r="A9829" s="1" t="s">
        <v>3442</v>
      </c>
      <c r="B9829" s="1" t="s">
        <v>21310</v>
      </c>
      <c r="C9829" s="1" t="s">
        <v>21311</v>
      </c>
      <c r="D9829" s="1" t="s">
        <v>20480</v>
      </c>
      <c r="E9829" s="1" t="s">
        <v>20823</v>
      </c>
      <c r="F9829" s="1" t="str">
        <f>IFERROR(__xludf.DUMMYFUNCTION("GOOGLETRANSLATE(C9829,""fr"",""en"")"),"#VALUE!")</f>
        <v>#VALUE!</v>
      </c>
    </row>
    <row r="9830" ht="15.75" customHeight="1">
      <c r="A9830" s="1" t="s">
        <v>11870</v>
      </c>
      <c r="B9830" s="1" t="s">
        <v>21312</v>
      </c>
      <c r="C9830" s="1" t="s">
        <v>21313</v>
      </c>
      <c r="D9830" s="1" t="s">
        <v>20480</v>
      </c>
      <c r="E9830" s="1" t="s">
        <v>20823</v>
      </c>
      <c r="F9830" s="1" t="str">
        <f>IFERROR(__xludf.DUMMYFUNCTION("GOOGLETRANSLATE(C9830,""fr"",""en"")"),"#VALUE!")</f>
        <v>#VALUE!</v>
      </c>
    </row>
    <row r="9831" ht="15.75" customHeight="1">
      <c r="A9831" s="1" t="s">
        <v>10940</v>
      </c>
      <c r="B9831" s="1" t="s">
        <v>21314</v>
      </c>
      <c r="C9831" s="1" t="s">
        <v>21315</v>
      </c>
      <c r="D9831" s="1" t="s">
        <v>20480</v>
      </c>
      <c r="E9831" s="1" t="s">
        <v>20823</v>
      </c>
      <c r="F9831" s="1" t="str">
        <f>IFERROR(__xludf.DUMMYFUNCTION("GOOGLETRANSLATE(C9831,""fr"",""en"")"),"#VALUE!")</f>
        <v>#VALUE!</v>
      </c>
    </row>
    <row r="9832" ht="15.75" customHeight="1">
      <c r="A9832" s="1" t="s">
        <v>8892</v>
      </c>
      <c r="B9832" s="1" t="s">
        <v>21316</v>
      </c>
      <c r="C9832" s="1" t="s">
        <v>21317</v>
      </c>
      <c r="D9832" s="1" t="s">
        <v>20480</v>
      </c>
      <c r="E9832" s="1" t="s">
        <v>20823</v>
      </c>
      <c r="F9832" s="1" t="str">
        <f>IFERROR(__xludf.DUMMYFUNCTION("GOOGLETRANSLATE(C9832,""fr"",""en"")"),"#VALUE!")</f>
        <v>#VALUE!</v>
      </c>
    </row>
    <row r="9833" ht="15.75" customHeight="1">
      <c r="A9833" s="1" t="s">
        <v>11909</v>
      </c>
      <c r="B9833" s="1" t="s">
        <v>21318</v>
      </c>
      <c r="C9833" s="1" t="s">
        <v>21319</v>
      </c>
      <c r="D9833" s="1" t="s">
        <v>20480</v>
      </c>
      <c r="E9833" s="1" t="s">
        <v>20823</v>
      </c>
      <c r="F9833" s="1" t="str">
        <f>IFERROR(__xludf.DUMMYFUNCTION("GOOGLETRANSLATE(C9833,""fr"",""en"")"),"#VALUE!")</f>
        <v>#VALUE!</v>
      </c>
    </row>
    <row r="9834" ht="15.75" customHeight="1">
      <c r="A9834" s="1" t="s">
        <v>3640</v>
      </c>
      <c r="B9834" s="1" t="s">
        <v>21320</v>
      </c>
      <c r="C9834" s="1" t="s">
        <v>21321</v>
      </c>
      <c r="D9834" s="1" t="s">
        <v>20480</v>
      </c>
      <c r="E9834" s="1" t="s">
        <v>20823</v>
      </c>
      <c r="F9834" s="1" t="str">
        <f>IFERROR(__xludf.DUMMYFUNCTION("GOOGLETRANSLATE(C9834,""fr"",""en"")"),"#VALUE!")</f>
        <v>#VALUE!</v>
      </c>
    </row>
    <row r="9835" ht="15.75" customHeight="1">
      <c r="A9835" s="1" t="s">
        <v>13064</v>
      </c>
      <c r="B9835" s="1" t="s">
        <v>21322</v>
      </c>
      <c r="C9835" s="1" t="s">
        <v>21323</v>
      </c>
      <c r="D9835" s="1" t="s">
        <v>20480</v>
      </c>
      <c r="E9835" s="1" t="s">
        <v>20823</v>
      </c>
      <c r="F9835" s="1" t="str">
        <f>IFERROR(__xludf.DUMMYFUNCTION("GOOGLETRANSLATE(C9835,""fr"",""en"")"),"#VALUE!")</f>
        <v>#VALUE!</v>
      </c>
    </row>
    <row r="9836" ht="15.75" customHeight="1">
      <c r="A9836" s="1" t="s">
        <v>3805</v>
      </c>
      <c r="B9836" s="1" t="s">
        <v>21324</v>
      </c>
      <c r="C9836" s="1" t="s">
        <v>21325</v>
      </c>
      <c r="D9836" s="1" t="s">
        <v>20480</v>
      </c>
      <c r="E9836" s="1" t="s">
        <v>20823</v>
      </c>
      <c r="F9836" s="1" t="str">
        <f>IFERROR(__xludf.DUMMYFUNCTION("GOOGLETRANSLATE(C9836,""fr"",""en"")"),"#VALUE!")</f>
        <v>#VALUE!</v>
      </c>
    </row>
    <row r="9837" ht="15.75" customHeight="1">
      <c r="A9837" s="1" t="s">
        <v>3843</v>
      </c>
      <c r="B9837" s="1" t="s">
        <v>21326</v>
      </c>
      <c r="C9837" s="1" t="s">
        <v>21327</v>
      </c>
      <c r="D9837" s="1" t="s">
        <v>20480</v>
      </c>
      <c r="E9837" s="1" t="s">
        <v>20823</v>
      </c>
      <c r="F9837" s="1" t="str">
        <f>IFERROR(__xludf.DUMMYFUNCTION("GOOGLETRANSLATE(C9837,""fr"",""en"")"),"#VALUE!")</f>
        <v>#VALUE!</v>
      </c>
    </row>
    <row r="9838" ht="15.75" customHeight="1">
      <c r="A9838" s="1" t="s">
        <v>11225</v>
      </c>
      <c r="B9838" s="1" t="s">
        <v>21328</v>
      </c>
      <c r="C9838" s="1" t="s">
        <v>21329</v>
      </c>
      <c r="D9838" s="1" t="s">
        <v>20480</v>
      </c>
      <c r="E9838" s="1" t="s">
        <v>20823</v>
      </c>
      <c r="F9838" s="1" t="str">
        <f>IFERROR(__xludf.DUMMYFUNCTION("GOOGLETRANSLATE(C9838,""fr"",""en"")"),"#VALUE!")</f>
        <v>#VALUE!</v>
      </c>
    </row>
    <row r="9839" ht="15.75" customHeight="1">
      <c r="A9839" s="1" t="s">
        <v>11976</v>
      </c>
      <c r="B9839" s="1" t="s">
        <v>21330</v>
      </c>
      <c r="C9839" s="1" t="s">
        <v>21331</v>
      </c>
      <c r="D9839" s="1" t="s">
        <v>20480</v>
      </c>
      <c r="E9839" s="1" t="s">
        <v>20823</v>
      </c>
      <c r="F9839" s="1" t="str">
        <f>IFERROR(__xludf.DUMMYFUNCTION("GOOGLETRANSLATE(C9839,""fr"",""en"")"),"#VALUE!")</f>
        <v>#VALUE!</v>
      </c>
    </row>
    <row r="9840" ht="15.75" customHeight="1">
      <c r="A9840" s="1" t="s">
        <v>11641</v>
      </c>
      <c r="B9840" s="1" t="s">
        <v>21332</v>
      </c>
      <c r="C9840" s="1" t="s">
        <v>21333</v>
      </c>
      <c r="D9840" s="1" t="s">
        <v>20480</v>
      </c>
      <c r="E9840" s="1" t="s">
        <v>20823</v>
      </c>
      <c r="F9840" s="1" t="str">
        <f>IFERROR(__xludf.DUMMYFUNCTION("GOOGLETRANSLATE(C9840,""fr"",""en"")"),"#VALUE!")</f>
        <v>#VALUE!</v>
      </c>
    </row>
    <row r="9841" ht="15.75" customHeight="1">
      <c r="A9841" s="1" t="s">
        <v>9223</v>
      </c>
      <c r="B9841" s="1" t="s">
        <v>21334</v>
      </c>
      <c r="C9841" s="1" t="s">
        <v>21335</v>
      </c>
      <c r="D9841" s="1" t="s">
        <v>20480</v>
      </c>
      <c r="E9841" s="1" t="s">
        <v>20823</v>
      </c>
      <c r="F9841" s="1" t="str">
        <f>IFERROR(__xludf.DUMMYFUNCTION("GOOGLETRANSLATE(C9841,""fr"",""en"")"),"#VALUE!")</f>
        <v>#VALUE!</v>
      </c>
    </row>
    <row r="9842" ht="15.75" customHeight="1">
      <c r="A9842" s="1" t="s">
        <v>12293</v>
      </c>
      <c r="B9842" s="1" t="s">
        <v>21336</v>
      </c>
      <c r="C9842" s="1" t="s">
        <v>21337</v>
      </c>
      <c r="D9842" s="1" t="s">
        <v>20480</v>
      </c>
      <c r="E9842" s="1" t="s">
        <v>20823</v>
      </c>
      <c r="F9842" s="1" t="str">
        <f>IFERROR(__xludf.DUMMYFUNCTION("GOOGLETRANSLATE(C9842,""fr"",""en"")"),"#VALUE!")</f>
        <v>#VALUE!</v>
      </c>
    </row>
    <row r="9843" ht="15.75" customHeight="1">
      <c r="A9843" s="1" t="s">
        <v>12349</v>
      </c>
      <c r="B9843" s="1" t="s">
        <v>21338</v>
      </c>
      <c r="C9843" s="1" t="s">
        <v>21339</v>
      </c>
      <c r="D9843" s="1" t="s">
        <v>20480</v>
      </c>
      <c r="E9843" s="1" t="s">
        <v>20823</v>
      </c>
      <c r="F9843" s="1" t="str">
        <f>IFERROR(__xludf.DUMMYFUNCTION("GOOGLETRANSLATE(C9843,""fr"",""en"")"),"#VALUE!")</f>
        <v>#VALUE!</v>
      </c>
    </row>
    <row r="9844" ht="15.75" customHeight="1">
      <c r="A9844" s="1" t="s">
        <v>9402</v>
      </c>
      <c r="B9844" s="1" t="s">
        <v>21340</v>
      </c>
      <c r="C9844" s="1" t="s">
        <v>21341</v>
      </c>
      <c r="D9844" s="1" t="s">
        <v>20480</v>
      </c>
      <c r="E9844" s="1" t="s">
        <v>20823</v>
      </c>
      <c r="F9844" s="1" t="str">
        <f>IFERROR(__xludf.DUMMYFUNCTION("GOOGLETRANSLATE(C9844,""fr"",""en"")"),"#VALUE!")</f>
        <v>#VALUE!</v>
      </c>
    </row>
    <row r="9845" ht="15.75" customHeight="1">
      <c r="A9845" s="1" t="s">
        <v>18800</v>
      </c>
      <c r="B9845" s="1" t="s">
        <v>21342</v>
      </c>
      <c r="C9845" s="1" t="s">
        <v>21343</v>
      </c>
      <c r="D9845" s="1" t="s">
        <v>20480</v>
      </c>
      <c r="E9845" s="1" t="s">
        <v>20823</v>
      </c>
      <c r="F9845" s="1" t="str">
        <f>IFERROR(__xludf.DUMMYFUNCTION("GOOGLETRANSLATE(C9845,""fr"",""en"")"),"#VALUE!")</f>
        <v>#VALUE!</v>
      </c>
    </row>
    <row r="9846" ht="15.75" customHeight="1">
      <c r="A9846" s="1" t="s">
        <v>21344</v>
      </c>
      <c r="B9846" s="1" t="s">
        <v>21345</v>
      </c>
      <c r="C9846" s="1" t="s">
        <v>21346</v>
      </c>
      <c r="D9846" s="1" t="s">
        <v>20480</v>
      </c>
      <c r="E9846" s="1" t="s">
        <v>20823</v>
      </c>
      <c r="F9846" s="1" t="str">
        <f>IFERROR(__xludf.DUMMYFUNCTION("GOOGLETRANSLATE(C9846,""fr"",""en"")"),"#VALUE!")</f>
        <v>#VALUE!</v>
      </c>
    </row>
    <row r="9847" ht="15.75" customHeight="1">
      <c r="A9847" s="1" t="s">
        <v>9581</v>
      </c>
      <c r="B9847" s="1" t="s">
        <v>21347</v>
      </c>
      <c r="C9847" s="1" t="s">
        <v>21348</v>
      </c>
      <c r="D9847" s="1" t="s">
        <v>20480</v>
      </c>
      <c r="E9847" s="1" t="s">
        <v>20823</v>
      </c>
      <c r="F9847" s="1" t="str">
        <f>IFERROR(__xludf.DUMMYFUNCTION("GOOGLETRANSLATE(C9847,""fr"",""en"")"),"#VALUE!")</f>
        <v>#VALUE!</v>
      </c>
    </row>
    <row r="9848" ht="15.75" customHeight="1">
      <c r="A9848" s="1" t="s">
        <v>21349</v>
      </c>
      <c r="B9848" s="1" t="s">
        <v>21350</v>
      </c>
      <c r="C9848" s="1" t="s">
        <v>21351</v>
      </c>
      <c r="D9848" s="1" t="s">
        <v>16069</v>
      </c>
      <c r="E9848" s="1" t="s">
        <v>21352</v>
      </c>
      <c r="F9848" s="1" t="str">
        <f>IFERROR(__xludf.DUMMYFUNCTION("GOOGLETRANSLATE(C9848,""fr"",""en"")"),"#VALUE!")</f>
        <v>#VALUE!</v>
      </c>
    </row>
    <row r="9849" ht="15.75" customHeight="1">
      <c r="A9849" s="1" t="s">
        <v>21353</v>
      </c>
      <c r="B9849" s="1" t="s">
        <v>21354</v>
      </c>
      <c r="C9849" s="1" t="s">
        <v>21355</v>
      </c>
      <c r="D9849" s="1" t="s">
        <v>16069</v>
      </c>
      <c r="E9849" s="1" t="s">
        <v>21352</v>
      </c>
      <c r="F9849" s="1" t="str">
        <f>IFERROR(__xludf.DUMMYFUNCTION("GOOGLETRANSLATE(C9849,""fr"",""en"")"),"#VALUE!")</f>
        <v>#VALUE!</v>
      </c>
    </row>
    <row r="9850" ht="15.75" customHeight="1">
      <c r="A9850" s="1" t="s">
        <v>505</v>
      </c>
      <c r="B9850" s="1" t="s">
        <v>21356</v>
      </c>
      <c r="C9850" s="1" t="s">
        <v>21357</v>
      </c>
      <c r="D9850" s="1" t="s">
        <v>16069</v>
      </c>
      <c r="E9850" s="1" t="s">
        <v>21352</v>
      </c>
      <c r="F9850" s="1" t="str">
        <f>IFERROR(__xludf.DUMMYFUNCTION("GOOGLETRANSLATE(C9850,""fr"",""en"")"),"#VALUE!")</f>
        <v>#VALUE!</v>
      </c>
    </row>
    <row r="9851" ht="15.75" customHeight="1">
      <c r="A9851" s="1" t="s">
        <v>663</v>
      </c>
      <c r="B9851" s="1" t="s">
        <v>21358</v>
      </c>
      <c r="C9851" s="1" t="s">
        <v>21359</v>
      </c>
      <c r="D9851" s="1" t="s">
        <v>16069</v>
      </c>
      <c r="E9851" s="1" t="s">
        <v>21352</v>
      </c>
      <c r="F9851" s="1" t="str">
        <f>IFERROR(__xludf.DUMMYFUNCTION("GOOGLETRANSLATE(C9851,""fr"",""en"")"),"#VALUE!")</f>
        <v>#VALUE!</v>
      </c>
    </row>
    <row r="9852" ht="15.75" customHeight="1">
      <c r="A9852" s="1" t="s">
        <v>727</v>
      </c>
      <c r="B9852" s="1" t="s">
        <v>21360</v>
      </c>
      <c r="C9852" s="1" t="s">
        <v>21361</v>
      </c>
      <c r="D9852" s="1" t="s">
        <v>16069</v>
      </c>
      <c r="E9852" s="1" t="s">
        <v>21352</v>
      </c>
      <c r="F9852" s="1" t="str">
        <f>IFERROR(__xludf.DUMMYFUNCTION("GOOGLETRANSLATE(C9852,""fr"",""en"")"),"#VALUE!")</f>
        <v>#VALUE!</v>
      </c>
    </row>
    <row r="9853" ht="15.75" customHeight="1">
      <c r="A9853" s="1" t="s">
        <v>738</v>
      </c>
      <c r="B9853" s="1" t="s">
        <v>21362</v>
      </c>
      <c r="C9853" s="1" t="s">
        <v>21363</v>
      </c>
      <c r="D9853" s="1" t="s">
        <v>16069</v>
      </c>
      <c r="E9853" s="1" t="s">
        <v>21352</v>
      </c>
      <c r="F9853" s="1" t="str">
        <f>IFERROR(__xludf.DUMMYFUNCTION("GOOGLETRANSLATE(C9853,""fr"",""en"")"),"#VALUE!")</f>
        <v>#VALUE!</v>
      </c>
    </row>
    <row r="9854" ht="15.75" customHeight="1">
      <c r="A9854" s="1" t="s">
        <v>778</v>
      </c>
      <c r="B9854" s="1" t="s">
        <v>21364</v>
      </c>
      <c r="C9854" s="1" t="s">
        <v>21365</v>
      </c>
      <c r="D9854" s="1" t="s">
        <v>16069</v>
      </c>
      <c r="E9854" s="1" t="s">
        <v>21352</v>
      </c>
      <c r="F9854" s="1" t="str">
        <f>IFERROR(__xludf.DUMMYFUNCTION("GOOGLETRANSLATE(C9854,""fr"",""en"")"),"#VALUE!")</f>
        <v>#VALUE!</v>
      </c>
    </row>
    <row r="9855" ht="15.75" customHeight="1">
      <c r="A9855" s="1" t="s">
        <v>847</v>
      </c>
      <c r="B9855" s="1" t="s">
        <v>21366</v>
      </c>
      <c r="C9855" s="1" t="s">
        <v>21367</v>
      </c>
      <c r="D9855" s="1" t="s">
        <v>16069</v>
      </c>
      <c r="E9855" s="1" t="s">
        <v>21352</v>
      </c>
      <c r="F9855" s="1" t="str">
        <f>IFERROR(__xludf.DUMMYFUNCTION("GOOGLETRANSLATE(C9855,""fr"",""en"")"),"#VALUE!")</f>
        <v>#VALUE!</v>
      </c>
    </row>
    <row r="9856" ht="15.75" customHeight="1">
      <c r="A9856" s="1" t="s">
        <v>903</v>
      </c>
      <c r="B9856" s="1" t="s">
        <v>21368</v>
      </c>
      <c r="C9856" s="1" t="s">
        <v>21369</v>
      </c>
      <c r="D9856" s="1" t="s">
        <v>16069</v>
      </c>
      <c r="E9856" s="1" t="s">
        <v>21352</v>
      </c>
      <c r="F9856" s="1" t="str">
        <f>IFERROR(__xludf.DUMMYFUNCTION("GOOGLETRANSLATE(C9856,""fr"",""en"")"),"#VALUE!")</f>
        <v>#VALUE!</v>
      </c>
    </row>
    <row r="9857" ht="15.75" customHeight="1">
      <c r="A9857" s="1" t="s">
        <v>1006</v>
      </c>
      <c r="B9857" s="1" t="s">
        <v>21370</v>
      </c>
      <c r="C9857" s="1" t="s">
        <v>21371</v>
      </c>
      <c r="D9857" s="1" t="s">
        <v>16069</v>
      </c>
      <c r="E9857" s="1" t="s">
        <v>21352</v>
      </c>
      <c r="F9857" s="1" t="str">
        <f>IFERROR(__xludf.DUMMYFUNCTION("GOOGLETRANSLATE(C9857,""fr"",""en"")"),"#VALUE!")</f>
        <v>#VALUE!</v>
      </c>
    </row>
    <row r="9858" ht="15.75" customHeight="1">
      <c r="A9858" s="1" t="s">
        <v>1308</v>
      </c>
      <c r="B9858" s="1" t="s">
        <v>21372</v>
      </c>
      <c r="C9858" s="1" t="s">
        <v>21373</v>
      </c>
      <c r="D9858" s="1" t="s">
        <v>16069</v>
      </c>
      <c r="E9858" s="1" t="s">
        <v>21352</v>
      </c>
      <c r="F9858" s="1" t="str">
        <f>IFERROR(__xludf.DUMMYFUNCTION("GOOGLETRANSLATE(C9858,""fr"",""en"")"),"#VALUE!")</f>
        <v>#VALUE!</v>
      </c>
    </row>
    <row r="9859" ht="15.75" customHeight="1">
      <c r="A9859" s="1" t="s">
        <v>1386</v>
      </c>
      <c r="B9859" s="1" t="s">
        <v>21374</v>
      </c>
      <c r="C9859" s="1" t="s">
        <v>21375</v>
      </c>
      <c r="D9859" s="1" t="s">
        <v>16069</v>
      </c>
      <c r="E9859" s="1" t="s">
        <v>21352</v>
      </c>
      <c r="F9859" s="1" t="str">
        <f>IFERROR(__xludf.DUMMYFUNCTION("GOOGLETRANSLATE(C9859,""fr"",""en"")"),"#VALUE!")</f>
        <v>#VALUE!</v>
      </c>
    </row>
    <row r="9860" ht="15.75" customHeight="1">
      <c r="A9860" s="1" t="s">
        <v>2856</v>
      </c>
      <c r="B9860" s="1" t="s">
        <v>21376</v>
      </c>
      <c r="C9860" s="1" t="s">
        <v>21377</v>
      </c>
      <c r="D9860" s="1" t="s">
        <v>16069</v>
      </c>
      <c r="E9860" s="1" t="s">
        <v>21352</v>
      </c>
      <c r="F9860" s="1" t="str">
        <f>IFERROR(__xludf.DUMMYFUNCTION("GOOGLETRANSLATE(C9860,""fr"",""en"")"),"#VALUE!")</f>
        <v>#VALUE!</v>
      </c>
    </row>
    <row r="9861" ht="15.75" customHeight="1">
      <c r="A9861" s="1" t="s">
        <v>2856</v>
      </c>
      <c r="B9861" s="1" t="s">
        <v>21378</v>
      </c>
      <c r="C9861" s="1" t="s">
        <v>21379</v>
      </c>
      <c r="D9861" s="1" t="s">
        <v>16069</v>
      </c>
      <c r="E9861" s="1" t="s">
        <v>21352</v>
      </c>
      <c r="F9861" s="1" t="str">
        <f>IFERROR(__xludf.DUMMYFUNCTION("GOOGLETRANSLATE(C9861,""fr"",""en"")"),"#VALUE!")</f>
        <v>#VALUE!</v>
      </c>
    </row>
    <row r="9862" ht="15.75" customHeight="1">
      <c r="A9862" s="1" t="s">
        <v>2884</v>
      </c>
      <c r="B9862" s="1" t="s">
        <v>21380</v>
      </c>
      <c r="C9862" s="1" t="s">
        <v>21381</v>
      </c>
      <c r="D9862" s="1" t="s">
        <v>16069</v>
      </c>
      <c r="E9862" s="1" t="s">
        <v>21352</v>
      </c>
      <c r="F9862" s="1" t="str">
        <f>IFERROR(__xludf.DUMMYFUNCTION("GOOGLETRANSLATE(C9862,""fr"",""en"")"),"#VALUE!")</f>
        <v>#VALUE!</v>
      </c>
    </row>
    <row r="9863" ht="15.75" customHeight="1">
      <c r="A9863" s="1" t="s">
        <v>2884</v>
      </c>
      <c r="B9863" s="1" t="s">
        <v>21382</v>
      </c>
      <c r="C9863" s="1" t="s">
        <v>21383</v>
      </c>
      <c r="D9863" s="1" t="s">
        <v>16069</v>
      </c>
      <c r="E9863" s="1" t="s">
        <v>21352</v>
      </c>
      <c r="F9863" s="1" t="str">
        <f>IFERROR(__xludf.DUMMYFUNCTION("GOOGLETRANSLATE(C9863,""fr"",""en"")"),"#VALUE!")</f>
        <v>#VALUE!</v>
      </c>
    </row>
    <row r="9864" ht="15.75" customHeight="1">
      <c r="A9864" s="1" t="s">
        <v>2935</v>
      </c>
      <c r="B9864" s="1" t="s">
        <v>21384</v>
      </c>
      <c r="C9864" s="1" t="s">
        <v>21385</v>
      </c>
      <c r="D9864" s="1" t="s">
        <v>16069</v>
      </c>
      <c r="E9864" s="1" t="s">
        <v>21352</v>
      </c>
      <c r="F9864" s="1" t="str">
        <f>IFERROR(__xludf.DUMMYFUNCTION("GOOGLETRANSLATE(C9864,""fr"",""en"")"),"#VALUE!")</f>
        <v>#VALUE!</v>
      </c>
    </row>
    <row r="9865" ht="15.75" customHeight="1">
      <c r="A9865" s="1" t="s">
        <v>2935</v>
      </c>
      <c r="B9865" s="1" t="s">
        <v>21386</v>
      </c>
      <c r="C9865" s="1" t="s">
        <v>21387</v>
      </c>
      <c r="D9865" s="1" t="s">
        <v>16069</v>
      </c>
      <c r="E9865" s="1" t="s">
        <v>21352</v>
      </c>
      <c r="F9865" s="1" t="str">
        <f>IFERROR(__xludf.DUMMYFUNCTION("GOOGLETRANSLATE(C9865,""fr"",""en"")"),"#VALUE!")</f>
        <v>#VALUE!</v>
      </c>
    </row>
    <row r="9866" ht="15.75" customHeight="1">
      <c r="A9866" s="1" t="s">
        <v>2950</v>
      </c>
      <c r="B9866" s="1" t="s">
        <v>21388</v>
      </c>
      <c r="C9866" s="1" t="s">
        <v>21389</v>
      </c>
      <c r="D9866" s="1" t="s">
        <v>16069</v>
      </c>
      <c r="E9866" s="1" t="s">
        <v>21352</v>
      </c>
      <c r="F9866" s="1" t="str">
        <f>IFERROR(__xludf.DUMMYFUNCTION("GOOGLETRANSLATE(C9866,""fr"",""en"")"),"#VALUE!")</f>
        <v>#VALUE!</v>
      </c>
    </row>
    <row r="9867" ht="15.75" customHeight="1">
      <c r="A9867" s="1" t="s">
        <v>2950</v>
      </c>
      <c r="B9867" s="1" t="s">
        <v>21390</v>
      </c>
      <c r="C9867" s="1" t="s">
        <v>21391</v>
      </c>
      <c r="D9867" s="1" t="s">
        <v>16069</v>
      </c>
      <c r="E9867" s="1" t="s">
        <v>21352</v>
      </c>
      <c r="F9867" s="1" t="str">
        <f>IFERROR(__xludf.DUMMYFUNCTION("GOOGLETRANSLATE(C9867,""fr"",""en"")"),"#VALUE!")</f>
        <v>#VALUE!</v>
      </c>
    </row>
    <row r="9868" ht="15.75" customHeight="1">
      <c r="A9868" s="1" t="s">
        <v>2980</v>
      </c>
      <c r="B9868" s="1" t="s">
        <v>21392</v>
      </c>
      <c r="C9868" s="1" t="s">
        <v>21393</v>
      </c>
      <c r="D9868" s="1" t="s">
        <v>16069</v>
      </c>
      <c r="E9868" s="1" t="s">
        <v>21352</v>
      </c>
      <c r="F9868" s="1" t="str">
        <f>IFERROR(__xludf.DUMMYFUNCTION("GOOGLETRANSLATE(C9868,""fr"",""en"")"),"#VALUE!")</f>
        <v>#VALUE!</v>
      </c>
    </row>
    <row r="9869" ht="15.75" customHeight="1">
      <c r="A9869" s="1" t="s">
        <v>2980</v>
      </c>
      <c r="B9869" s="1" t="s">
        <v>21394</v>
      </c>
      <c r="C9869" s="1" t="s">
        <v>21395</v>
      </c>
      <c r="D9869" s="1" t="s">
        <v>16069</v>
      </c>
      <c r="E9869" s="1" t="s">
        <v>21352</v>
      </c>
      <c r="F9869" s="1" t="str">
        <f>IFERROR(__xludf.DUMMYFUNCTION("GOOGLETRANSLATE(C9869,""fr"",""en"")"),"#VALUE!")</f>
        <v>#VALUE!</v>
      </c>
    </row>
    <row r="9870" ht="15.75" customHeight="1">
      <c r="A9870" s="1" t="s">
        <v>3043</v>
      </c>
      <c r="B9870" s="1" t="s">
        <v>21396</v>
      </c>
      <c r="C9870" s="1" t="s">
        <v>21397</v>
      </c>
      <c r="D9870" s="1" t="s">
        <v>16069</v>
      </c>
      <c r="E9870" s="1" t="s">
        <v>21352</v>
      </c>
      <c r="F9870" s="1" t="str">
        <f>IFERROR(__xludf.DUMMYFUNCTION("GOOGLETRANSLATE(C9870,""fr"",""en"")"),"#VALUE!")</f>
        <v>#VALUE!</v>
      </c>
    </row>
    <row r="9871" ht="15.75" customHeight="1">
      <c r="A9871" s="1" t="s">
        <v>7806</v>
      </c>
      <c r="B9871" s="1" t="s">
        <v>21398</v>
      </c>
      <c r="C9871" s="1" t="s">
        <v>21399</v>
      </c>
      <c r="D9871" s="1" t="s">
        <v>16069</v>
      </c>
      <c r="E9871" s="1" t="s">
        <v>21352</v>
      </c>
      <c r="F9871" s="1" t="str">
        <f>IFERROR(__xludf.DUMMYFUNCTION("GOOGLETRANSLATE(C9871,""fr"",""en"")"),"#VALUE!")</f>
        <v>#VALUE!</v>
      </c>
    </row>
    <row r="9872" ht="15.75" customHeight="1">
      <c r="A9872" s="1" t="s">
        <v>3076</v>
      </c>
      <c r="B9872" s="1" t="s">
        <v>21400</v>
      </c>
      <c r="C9872" s="1" t="s">
        <v>21401</v>
      </c>
      <c r="D9872" s="1" t="s">
        <v>16069</v>
      </c>
      <c r="E9872" s="1" t="s">
        <v>21352</v>
      </c>
      <c r="F9872" s="1" t="str">
        <f>IFERROR(__xludf.DUMMYFUNCTION("GOOGLETRANSLATE(C9872,""fr"",""en"")"),"#VALUE!")</f>
        <v>#VALUE!</v>
      </c>
    </row>
    <row r="9873" ht="15.75" customHeight="1">
      <c r="A9873" s="1" t="s">
        <v>3081</v>
      </c>
      <c r="B9873" s="1" t="s">
        <v>21402</v>
      </c>
      <c r="C9873" s="1" t="s">
        <v>21403</v>
      </c>
      <c r="D9873" s="1" t="s">
        <v>16069</v>
      </c>
      <c r="E9873" s="1" t="s">
        <v>21352</v>
      </c>
      <c r="F9873" s="1" t="str">
        <f>IFERROR(__xludf.DUMMYFUNCTION("GOOGLETRANSLATE(C9873,""fr"",""en"")"),"#VALUE!")</f>
        <v>#VALUE!</v>
      </c>
    </row>
    <row r="9874" ht="15.75" customHeight="1">
      <c r="A9874" s="1" t="s">
        <v>3316</v>
      </c>
      <c r="B9874" s="1" t="s">
        <v>21404</v>
      </c>
      <c r="C9874" s="1" t="s">
        <v>21405</v>
      </c>
      <c r="D9874" s="1" t="s">
        <v>16069</v>
      </c>
      <c r="E9874" s="1" t="s">
        <v>21352</v>
      </c>
      <c r="F9874" s="1" t="str">
        <f>IFERROR(__xludf.DUMMYFUNCTION("GOOGLETRANSLATE(C9874,""fr"",""en"")"),"#VALUE!")</f>
        <v>#VALUE!</v>
      </c>
    </row>
    <row r="9875" ht="15.75" customHeight="1">
      <c r="A9875" s="1" t="s">
        <v>3344</v>
      </c>
      <c r="B9875" s="1" t="s">
        <v>21406</v>
      </c>
      <c r="C9875" s="1" t="s">
        <v>21407</v>
      </c>
      <c r="D9875" s="1" t="s">
        <v>16069</v>
      </c>
      <c r="E9875" s="1" t="s">
        <v>21352</v>
      </c>
      <c r="F9875" s="1" t="str">
        <f>IFERROR(__xludf.DUMMYFUNCTION("GOOGLETRANSLATE(C9875,""fr"",""en"")"),"#VALUE!")</f>
        <v>#VALUE!</v>
      </c>
    </row>
    <row r="9876" ht="15.75" customHeight="1">
      <c r="A9876" s="1" t="s">
        <v>8725</v>
      </c>
      <c r="B9876" s="1" t="s">
        <v>21408</v>
      </c>
      <c r="C9876" s="1" t="s">
        <v>21409</v>
      </c>
      <c r="D9876" s="1" t="s">
        <v>16069</v>
      </c>
      <c r="E9876" s="1" t="s">
        <v>21352</v>
      </c>
      <c r="F9876" s="1" t="str">
        <f>IFERROR(__xludf.DUMMYFUNCTION("GOOGLETRANSLATE(C9876,""fr"",""en"")"),"I appreciate the responsiveness of this mutual and its understanding in difficult times.")</f>
        <v>I appreciate the responsiveness of this mutual and its understanding in difficult times.</v>
      </c>
    </row>
    <row r="9877" ht="15.75" customHeight="1">
      <c r="A9877" s="1" t="s">
        <v>9044</v>
      </c>
      <c r="B9877" s="1" t="s">
        <v>21410</v>
      </c>
      <c r="C9877" s="1" t="s">
        <v>21411</v>
      </c>
      <c r="D9877" s="1" t="s">
        <v>16069</v>
      </c>
      <c r="E9877" s="1" t="s">
        <v>21352</v>
      </c>
      <c r="F9877" s="1" t="str">
        <f>IFERROR(__xludf.DUMMYFUNCTION("GOOGLETRANSLATE(C9877,""fr"",""en"")"),"#VALUE!")</f>
        <v>#VALUE!</v>
      </c>
    </row>
    <row r="9878" ht="15.75" customHeight="1">
      <c r="A9878" s="1" t="s">
        <v>993</v>
      </c>
      <c r="B9878" s="1" t="s">
        <v>21412</v>
      </c>
      <c r="C9878" s="1" t="s">
        <v>21413</v>
      </c>
      <c r="D9878" s="1" t="s">
        <v>21414</v>
      </c>
      <c r="E9878" s="1" t="s">
        <v>21352</v>
      </c>
      <c r="F9878" s="1" t="str">
        <f>IFERROR(__xludf.DUMMYFUNCTION("GOOGLETRANSLATE(C9878,""fr"",""en"")"),"#VALUE!")</f>
        <v>#VALUE!</v>
      </c>
    </row>
    <row r="9879" ht="15.75" customHeight="1">
      <c r="A9879" s="1" t="s">
        <v>1243</v>
      </c>
      <c r="B9879" s="1" t="s">
        <v>21415</v>
      </c>
      <c r="C9879" s="1" t="s">
        <v>21416</v>
      </c>
      <c r="D9879" s="1" t="s">
        <v>21414</v>
      </c>
      <c r="E9879" s="1" t="s">
        <v>21352</v>
      </c>
      <c r="F9879" s="1" t="str">
        <f>IFERROR(__xludf.DUMMYFUNCTION("GOOGLETRANSLATE(C9879,""fr"",""en"")"),"#VALUE!")</f>
        <v>#VALUE!</v>
      </c>
    </row>
    <row r="9880" ht="15.75" customHeight="1">
      <c r="A9880" s="1" t="s">
        <v>1481</v>
      </c>
      <c r="B9880" s="1" t="s">
        <v>21417</v>
      </c>
      <c r="C9880" s="1" t="s">
        <v>21418</v>
      </c>
      <c r="D9880" s="1" t="s">
        <v>21414</v>
      </c>
      <c r="E9880" s="1" t="s">
        <v>21352</v>
      </c>
      <c r="F9880" s="1" t="str">
        <f>IFERROR(__xludf.DUMMYFUNCTION("GOOGLETRANSLATE(C9880,""fr"",""en"")"),"#VALUE!")</f>
        <v>#VALUE!</v>
      </c>
    </row>
    <row r="9881" ht="15.75" customHeight="1">
      <c r="A9881" s="1" t="s">
        <v>3383</v>
      </c>
      <c r="B9881" s="1" t="s">
        <v>21419</v>
      </c>
      <c r="C9881" s="1" t="s">
        <v>21420</v>
      </c>
      <c r="D9881" s="1" t="s">
        <v>21414</v>
      </c>
      <c r="E9881" s="1" t="s">
        <v>21352</v>
      </c>
      <c r="F9881" s="1" t="str">
        <f>IFERROR(__xludf.DUMMYFUNCTION("GOOGLETRANSLATE(C9881,""fr"",""en"")"),"#VALUE!")</f>
        <v>#VALUE!</v>
      </c>
    </row>
    <row r="9882" ht="15.75" customHeight="1">
      <c r="A9882" s="1" t="s">
        <v>3451</v>
      </c>
      <c r="B9882" s="1" t="s">
        <v>21421</v>
      </c>
      <c r="C9882" s="1" t="s">
        <v>21422</v>
      </c>
      <c r="D9882" s="1" t="s">
        <v>21414</v>
      </c>
      <c r="E9882" s="1" t="s">
        <v>21352</v>
      </c>
      <c r="F9882" s="1" t="str">
        <f>IFERROR(__xludf.DUMMYFUNCTION("GOOGLETRANSLATE(C9882,""fr"",""en"")"),"#VALUE!")</f>
        <v>#VALUE!</v>
      </c>
    </row>
    <row r="9883" ht="15.75" customHeight="1">
      <c r="A9883" s="1" t="s">
        <v>3537</v>
      </c>
      <c r="B9883" s="1" t="s">
        <v>21423</v>
      </c>
      <c r="C9883" s="1" t="s">
        <v>21424</v>
      </c>
      <c r="D9883" s="1" t="s">
        <v>21414</v>
      </c>
      <c r="E9883" s="1" t="s">
        <v>21352</v>
      </c>
      <c r="F9883" s="1" t="str">
        <f>IFERROR(__xludf.DUMMYFUNCTION("GOOGLETRANSLATE(C9883,""fr"",""en"")"),"#VALUE!")</f>
        <v>#VALUE!</v>
      </c>
    </row>
    <row r="9884" ht="15.75" customHeight="1">
      <c r="A9884" s="1" t="s">
        <v>12600</v>
      </c>
      <c r="B9884" s="1" t="s">
        <v>21425</v>
      </c>
      <c r="C9884" s="1" t="s">
        <v>21426</v>
      </c>
      <c r="D9884" s="1" t="s">
        <v>21414</v>
      </c>
      <c r="E9884" s="1" t="s">
        <v>21352</v>
      </c>
      <c r="F9884" s="1" t="str">
        <f>IFERROR(__xludf.DUMMYFUNCTION("GOOGLETRANSLATE(C9884,""fr"",""en"")"),"#VALUE!")</f>
        <v>#VALUE!</v>
      </c>
    </row>
    <row r="9885" ht="15.75" customHeight="1">
      <c r="A9885" s="1" t="s">
        <v>13034</v>
      </c>
      <c r="B9885" s="1" t="s">
        <v>21427</v>
      </c>
      <c r="C9885" s="1" t="s">
        <v>21428</v>
      </c>
      <c r="D9885" s="1" t="s">
        <v>21414</v>
      </c>
      <c r="E9885" s="1" t="s">
        <v>21352</v>
      </c>
      <c r="F9885" s="1" t="str">
        <f>IFERROR(__xludf.DUMMYFUNCTION("GOOGLETRANSLATE(C9885,""fr"",""en"")"),"#VALUE!")</f>
        <v>#VALUE!</v>
      </c>
    </row>
    <row r="9886" ht="15.75" customHeight="1">
      <c r="A9886" s="1" t="s">
        <v>10658</v>
      </c>
      <c r="B9886" s="1" t="s">
        <v>21429</v>
      </c>
      <c r="C9886" s="1" t="s">
        <v>21430</v>
      </c>
      <c r="D9886" s="1" t="s">
        <v>21414</v>
      </c>
      <c r="E9886" s="1" t="s">
        <v>21352</v>
      </c>
      <c r="F9886" s="1" t="str">
        <f>IFERROR(__xludf.DUMMYFUNCTION("GOOGLETRANSLATE(C9886,""fr"",""en"")"),"#VALUE!")</f>
        <v>#VALUE!</v>
      </c>
    </row>
    <row r="9887" ht="15.75" customHeight="1">
      <c r="A9887" s="1" t="s">
        <v>21091</v>
      </c>
      <c r="B9887" s="1" t="s">
        <v>21431</v>
      </c>
      <c r="C9887" s="1" t="s">
        <v>21432</v>
      </c>
      <c r="D9887" s="1" t="s">
        <v>21414</v>
      </c>
      <c r="E9887" s="1" t="s">
        <v>21352</v>
      </c>
      <c r="F9887" s="1" t="str">
        <f>IFERROR(__xludf.DUMMYFUNCTION("GOOGLETRANSLATE(C9887,""fr"",""en"")"),"#VALUE!")</f>
        <v>#VALUE!</v>
      </c>
    </row>
    <row r="9888" ht="15.75" customHeight="1">
      <c r="A9888" s="1" t="s">
        <v>3954</v>
      </c>
      <c r="B9888" s="1" t="s">
        <v>21433</v>
      </c>
      <c r="C9888" s="1" t="s">
        <v>21434</v>
      </c>
      <c r="D9888" s="1" t="s">
        <v>21414</v>
      </c>
      <c r="E9888" s="1" t="s">
        <v>21352</v>
      </c>
      <c r="F9888" s="1" t="str">
        <f>IFERROR(__xludf.DUMMYFUNCTION("GOOGLETRANSLATE(C9888,""fr"",""en"")"),"#VALUE!")</f>
        <v>#VALUE!</v>
      </c>
    </row>
    <row r="9889" ht="15.75" customHeight="1">
      <c r="A9889" s="1" t="s">
        <v>159</v>
      </c>
      <c r="B9889" s="1" t="s">
        <v>21435</v>
      </c>
      <c r="C9889" s="1" t="s">
        <v>21436</v>
      </c>
      <c r="D9889" s="1" t="s">
        <v>21437</v>
      </c>
      <c r="E9889" s="1" t="s">
        <v>21352</v>
      </c>
      <c r="F9889" s="1" t="str">
        <f>IFERROR(__xludf.DUMMYFUNCTION("GOOGLETRANSLATE(C9889,""fr"",""en"")"),"#VALUE!")</f>
        <v>#VALUE!</v>
      </c>
    </row>
    <row r="9890" ht="15.75" customHeight="1">
      <c r="A9890" s="1" t="s">
        <v>3101</v>
      </c>
      <c r="B9890" s="1" t="s">
        <v>21438</v>
      </c>
      <c r="C9890" s="1" t="s">
        <v>21439</v>
      </c>
      <c r="D9890" s="1" t="s">
        <v>21437</v>
      </c>
      <c r="E9890" s="1" t="s">
        <v>21352</v>
      </c>
      <c r="F9890" s="1" t="str">
        <f>IFERROR(__xludf.DUMMYFUNCTION("GOOGLETRANSLATE(C9890,""fr"",""en"")"),"#VALUE!")</f>
        <v>#VALUE!</v>
      </c>
    </row>
    <row r="9891" ht="15.75" customHeight="1">
      <c r="A9891" s="1" t="s">
        <v>20850</v>
      </c>
      <c r="B9891" s="1" t="s">
        <v>21440</v>
      </c>
      <c r="C9891" s="1" t="s">
        <v>21441</v>
      </c>
      <c r="D9891" s="1" t="s">
        <v>21437</v>
      </c>
      <c r="E9891" s="1" t="s">
        <v>21352</v>
      </c>
      <c r="F9891" s="1" t="str">
        <f>IFERROR(__xludf.DUMMYFUNCTION("GOOGLETRANSLATE(C9891,""fr"",""en"")"),"#VALUE!")</f>
        <v>#VALUE!</v>
      </c>
    </row>
    <row r="9892" ht="15.75" customHeight="1">
      <c r="A9892" s="1" t="s">
        <v>3386</v>
      </c>
      <c r="B9892" s="1" t="s">
        <v>21442</v>
      </c>
      <c r="C9892" s="1" t="s">
        <v>21443</v>
      </c>
      <c r="D9892" s="1" t="s">
        <v>21437</v>
      </c>
      <c r="E9892" s="1" t="s">
        <v>21352</v>
      </c>
      <c r="F9892" s="1" t="str">
        <f>IFERROR(__xludf.DUMMYFUNCTION("GOOGLETRANSLATE(C9892,""fr"",""en"")"),"#VALUE!")</f>
        <v>#VALUE!</v>
      </c>
    </row>
    <row r="9893" ht="15.75" customHeight="1">
      <c r="A9893" s="1" t="s">
        <v>8779</v>
      </c>
      <c r="B9893" s="1" t="s">
        <v>21444</v>
      </c>
      <c r="C9893" s="1" t="s">
        <v>21445</v>
      </c>
      <c r="D9893" s="1" t="s">
        <v>21437</v>
      </c>
      <c r="E9893" s="1" t="s">
        <v>21352</v>
      </c>
      <c r="F9893" s="1" t="str">
        <f>IFERROR(__xludf.DUMMYFUNCTION("GOOGLETRANSLATE(C9893,""fr"",""en"")"),"#VALUE!")</f>
        <v>#VALUE!</v>
      </c>
    </row>
    <row r="9894" ht="15.75" customHeight="1">
      <c r="A9894" s="1" t="s">
        <v>3462</v>
      </c>
      <c r="B9894" s="1" t="s">
        <v>21446</v>
      </c>
      <c r="C9894" s="1" t="s">
        <v>21447</v>
      </c>
      <c r="D9894" s="1" t="s">
        <v>21437</v>
      </c>
      <c r="E9894" s="1" t="s">
        <v>21352</v>
      </c>
      <c r="F9894" s="1" t="str">
        <f>IFERROR(__xludf.DUMMYFUNCTION("GOOGLETRANSLATE(C9894,""fr"",""en"")"),"#VALUE!")</f>
        <v>#VALUE!</v>
      </c>
    </row>
    <row r="9895" ht="15.75" customHeight="1">
      <c r="A9895" s="1" t="s">
        <v>10179</v>
      </c>
      <c r="B9895" s="1" t="s">
        <v>21448</v>
      </c>
      <c r="C9895" s="1" t="s">
        <v>21449</v>
      </c>
      <c r="D9895" s="1" t="s">
        <v>21437</v>
      </c>
      <c r="E9895" s="1" t="s">
        <v>21352</v>
      </c>
      <c r="F9895" s="1" t="str">
        <f>IFERROR(__xludf.DUMMYFUNCTION("GOOGLETRANSLATE(C9895,""fr"",""en"")"),"#VALUE!")</f>
        <v>#VALUE!</v>
      </c>
    </row>
    <row r="9896" ht="15.75" customHeight="1">
      <c r="A9896" s="1" t="s">
        <v>20916</v>
      </c>
      <c r="B9896" s="1" t="s">
        <v>21450</v>
      </c>
      <c r="C9896" s="1" t="s">
        <v>21451</v>
      </c>
      <c r="D9896" s="1" t="s">
        <v>21437</v>
      </c>
      <c r="E9896" s="1" t="s">
        <v>21352</v>
      </c>
      <c r="F9896" s="1" t="str">
        <f>IFERROR(__xludf.DUMMYFUNCTION("GOOGLETRANSLATE(C9896,""fr"",""en"")"),"#VALUE!")</f>
        <v>#VALUE!</v>
      </c>
    </row>
    <row r="9897" ht="15.75" customHeight="1">
      <c r="A9897" s="1" t="s">
        <v>15050</v>
      </c>
      <c r="B9897" s="1" t="s">
        <v>21452</v>
      </c>
      <c r="C9897" s="1" t="s">
        <v>21453</v>
      </c>
      <c r="D9897" s="1" t="s">
        <v>21437</v>
      </c>
      <c r="E9897" s="1" t="s">
        <v>21352</v>
      </c>
      <c r="F9897" s="1" t="str">
        <f>IFERROR(__xludf.DUMMYFUNCTION("GOOGLETRANSLATE(C9897,""fr"",""en"")"),"#VALUE!")</f>
        <v>#VALUE!</v>
      </c>
    </row>
    <row r="9898" ht="15.75" customHeight="1">
      <c r="A9898" s="1" t="s">
        <v>21454</v>
      </c>
      <c r="B9898" s="1" t="s">
        <v>21455</v>
      </c>
      <c r="C9898" s="1" t="s">
        <v>21456</v>
      </c>
      <c r="D9898" s="1" t="s">
        <v>21437</v>
      </c>
      <c r="E9898" s="1" t="s">
        <v>21352</v>
      </c>
      <c r="F9898" s="1" t="str">
        <f>IFERROR(__xludf.DUMMYFUNCTION("GOOGLETRANSLATE(C9898,""fr"",""en"")"),"#VALUE!")</f>
        <v>#VALUE!</v>
      </c>
    </row>
    <row r="9899" ht="15.75" customHeight="1">
      <c r="A9899" s="1" t="s">
        <v>3593</v>
      </c>
      <c r="B9899" s="1" t="s">
        <v>21457</v>
      </c>
      <c r="C9899" s="1" t="s">
        <v>21458</v>
      </c>
      <c r="D9899" s="1" t="s">
        <v>21437</v>
      </c>
      <c r="E9899" s="1" t="s">
        <v>21352</v>
      </c>
      <c r="F9899" s="1" t="str">
        <f>IFERROR(__xludf.DUMMYFUNCTION("GOOGLETRANSLATE(C9899,""fr"",""en"")"),"#VALUE!")</f>
        <v>#VALUE!</v>
      </c>
    </row>
    <row r="9900" ht="15.75" customHeight="1">
      <c r="A9900" s="1" t="s">
        <v>10658</v>
      </c>
      <c r="B9900" s="1" t="s">
        <v>21459</v>
      </c>
      <c r="C9900" s="1" t="s">
        <v>21460</v>
      </c>
      <c r="D9900" s="1" t="s">
        <v>21437</v>
      </c>
      <c r="E9900" s="1" t="s">
        <v>21352</v>
      </c>
      <c r="F9900" s="1" t="str">
        <f>IFERROR(__xludf.DUMMYFUNCTION("GOOGLETRANSLATE(C9900,""fr"",""en"")"),"#VALUE!")</f>
        <v>#VALUE!</v>
      </c>
    </row>
    <row r="9901" ht="15.75" customHeight="1">
      <c r="A9901" s="1" t="s">
        <v>15419</v>
      </c>
      <c r="B9901" s="1" t="s">
        <v>21461</v>
      </c>
      <c r="C9901" s="1" t="s">
        <v>21462</v>
      </c>
      <c r="D9901" s="1" t="s">
        <v>21437</v>
      </c>
      <c r="E9901" s="1" t="s">
        <v>21352</v>
      </c>
      <c r="F9901" s="1" t="str">
        <f>IFERROR(__xludf.DUMMYFUNCTION("GOOGLETRANSLATE(C9901,""fr"",""en"")"),"#VALUE!")</f>
        <v>#VALUE!</v>
      </c>
    </row>
    <row r="9902" ht="15.75" customHeight="1">
      <c r="A9902" s="1" t="s">
        <v>3667</v>
      </c>
      <c r="B9902" s="1" t="s">
        <v>21463</v>
      </c>
      <c r="C9902" s="1" t="s">
        <v>21464</v>
      </c>
      <c r="D9902" s="1" t="s">
        <v>21437</v>
      </c>
      <c r="E9902" s="1" t="s">
        <v>21352</v>
      </c>
      <c r="F9902" s="1" t="str">
        <f>IFERROR(__xludf.DUMMYFUNCTION("GOOGLETRANSLATE(C9902,""fr"",""en"")"),"#VALUE!")</f>
        <v>#VALUE!</v>
      </c>
    </row>
    <row r="9903" ht="15.75" customHeight="1">
      <c r="A9903" s="1" t="s">
        <v>17094</v>
      </c>
      <c r="B9903" s="1" t="s">
        <v>21465</v>
      </c>
      <c r="C9903" s="1" t="s">
        <v>21466</v>
      </c>
      <c r="D9903" s="1" t="s">
        <v>21437</v>
      </c>
      <c r="E9903" s="1" t="s">
        <v>21352</v>
      </c>
      <c r="F9903" s="1" t="str">
        <f>IFERROR(__xludf.DUMMYFUNCTION("GOOGLETRANSLATE(C9903,""fr"",""en"")"),"#VALUE!")</f>
        <v>#VALUE!</v>
      </c>
    </row>
    <row r="9904" ht="15.75" customHeight="1">
      <c r="A9904" s="1" t="s">
        <v>13385</v>
      </c>
      <c r="B9904" s="1" t="s">
        <v>21467</v>
      </c>
      <c r="C9904" s="1" t="s">
        <v>21468</v>
      </c>
      <c r="D9904" s="1" t="s">
        <v>21437</v>
      </c>
      <c r="E9904" s="1" t="s">
        <v>21352</v>
      </c>
      <c r="F9904" s="1" t="str">
        <f>IFERROR(__xludf.DUMMYFUNCTION("GOOGLETRANSLATE(C9904,""fr"",""en"")"),"#VALUE!")</f>
        <v>#VALUE!</v>
      </c>
    </row>
    <row r="9905" ht="15.75" customHeight="1">
      <c r="A9905" s="1" t="s">
        <v>3878</v>
      </c>
      <c r="B9905" s="1" t="s">
        <v>21469</v>
      </c>
      <c r="C9905" s="1" t="s">
        <v>21470</v>
      </c>
      <c r="D9905" s="1" t="s">
        <v>21437</v>
      </c>
      <c r="E9905" s="1" t="s">
        <v>21352</v>
      </c>
      <c r="F9905" s="1" t="str">
        <f>IFERROR(__xludf.DUMMYFUNCTION("GOOGLETRANSLATE(C9905,""fr"",""en"")"),"Hello,
03/21/2018 I contacted Interial for my salary supplement for February
Answer the files in progress, the payments of the month of February at the latest on April 11
How to pay the bills for March with 620 euro?
We are sorry that they answer me
Befor"&amp;"e it was MPCL The payments was no later than the 15th of the previous month")</f>
        <v>Hello,
03/21/2018 I contacted Interial for my salary supplement for February
Answer the files in progress, the payments of the month of February at the latest on April 11
How to pay the bills for March with 620 euro?
We are sorry that they answer me
Before it was MPCL The payments was no later than the 15th of the previous month</v>
      </c>
    </row>
    <row r="9906" ht="15.75" customHeight="1">
      <c r="A9906" s="1" t="s">
        <v>4069</v>
      </c>
      <c r="B9906" s="1" t="s">
        <v>21471</v>
      </c>
      <c r="C9906" s="1" t="s">
        <v>21472</v>
      </c>
      <c r="D9906" s="1" t="s">
        <v>21437</v>
      </c>
      <c r="E9906" s="1" t="s">
        <v>21352</v>
      </c>
      <c r="F9906" s="1" t="str">
        <f>IFERROR(__xludf.DUMMYFUNCTION("GOOGLETRANSLATE(C9906,""fr"",""en"")"),"#VALUE!")</f>
        <v>#VALUE!</v>
      </c>
    </row>
    <row r="9907" ht="15.75" customHeight="1">
      <c r="A9907" s="1" t="s">
        <v>73</v>
      </c>
      <c r="B9907" s="1" t="s">
        <v>21473</v>
      </c>
      <c r="C9907" s="1" t="s">
        <v>21474</v>
      </c>
      <c r="D9907" s="1" t="s">
        <v>21098</v>
      </c>
      <c r="E9907" s="1" t="s">
        <v>21352</v>
      </c>
      <c r="F9907" s="1" t="str">
        <f>IFERROR(__xludf.DUMMYFUNCTION("GOOGLETRANSLATE(C9907,""fr"",""en"")"),"#VALUE!")</f>
        <v>#VALUE!</v>
      </c>
    </row>
    <row r="9908" ht="15.75" customHeight="1">
      <c r="A9908" s="1" t="s">
        <v>625</v>
      </c>
      <c r="B9908" s="1" t="s">
        <v>21475</v>
      </c>
      <c r="C9908" s="1" t="s">
        <v>21476</v>
      </c>
      <c r="D9908" s="1" t="s">
        <v>21098</v>
      </c>
      <c r="E9908" s="1" t="s">
        <v>21352</v>
      </c>
      <c r="F9908" s="1" t="str">
        <f>IFERROR(__xludf.DUMMYFUNCTION("GOOGLETRANSLATE(C9908,""fr"",""en"")"),"#VALUE!")</f>
        <v>#VALUE!</v>
      </c>
    </row>
    <row r="9909" ht="15.75" customHeight="1">
      <c r="A9909" s="1" t="s">
        <v>778</v>
      </c>
      <c r="B9909" s="1" t="s">
        <v>21477</v>
      </c>
      <c r="C9909" s="1" t="s">
        <v>21478</v>
      </c>
      <c r="D9909" s="1" t="s">
        <v>21098</v>
      </c>
      <c r="E9909" s="1" t="s">
        <v>21352</v>
      </c>
      <c r="F9909" s="1" t="str">
        <f>IFERROR(__xludf.DUMMYFUNCTION("GOOGLETRANSLATE(C9909,""fr"",""en"")"),"#VALUE!")</f>
        <v>#VALUE!</v>
      </c>
    </row>
    <row r="9910" ht="15.75" customHeight="1">
      <c r="A9910" s="1" t="s">
        <v>12502</v>
      </c>
      <c r="B9910" s="1" t="s">
        <v>21479</v>
      </c>
      <c r="C9910" s="1" t="s">
        <v>21480</v>
      </c>
      <c r="D9910" s="1" t="s">
        <v>21098</v>
      </c>
      <c r="E9910" s="1" t="s">
        <v>21352</v>
      </c>
      <c r="F9910" s="1" t="str">
        <f>IFERROR(__xludf.DUMMYFUNCTION("GOOGLETRANSLATE(C9910,""fr"",""en"")"),"#VALUE!")</f>
        <v>#VALUE!</v>
      </c>
    </row>
    <row r="9911" ht="15.75" customHeight="1">
      <c r="A9911" s="1" t="s">
        <v>21481</v>
      </c>
      <c r="B9911" s="1" t="s">
        <v>21482</v>
      </c>
      <c r="C9911" s="1" t="s">
        <v>21483</v>
      </c>
      <c r="D9911" s="1" t="s">
        <v>21098</v>
      </c>
      <c r="E9911" s="1" t="s">
        <v>21352</v>
      </c>
      <c r="F9911" s="1" t="str">
        <f>IFERROR(__xludf.DUMMYFUNCTION("GOOGLETRANSLATE(C9911,""fr"",""en"")"),"#VALUE!")</f>
        <v>#VALUE!</v>
      </c>
    </row>
    <row r="9912" ht="15.75" customHeight="1">
      <c r="A9912" s="1" t="s">
        <v>14027</v>
      </c>
      <c r="B9912" s="1" t="s">
        <v>21484</v>
      </c>
      <c r="C9912" s="1" t="s">
        <v>21485</v>
      </c>
      <c r="D9912" s="1" t="s">
        <v>21098</v>
      </c>
      <c r="E9912" s="1" t="s">
        <v>21352</v>
      </c>
      <c r="F9912" s="1" t="str">
        <f>IFERROR(__xludf.DUMMYFUNCTION("GOOGLETRANSLATE(C9912,""fr"",""en"")"),"Payment of contributions requested in time but when a serious health problem occurs, there is no one !! Ignorance is an art at Swiss Life despite multiple reminders, a complete file sent by registered mail and received ... not to mention the manifest abse"&amp;"nce of compassion in the face of medically proven difficulties. In short insurer to flee absolutely!
")</f>
        <v>Payment of contributions requested in time but when a serious health problem occurs, there is no one !! Ignorance is an art at Swiss Life despite multiple reminders, a complete file sent by registered mail and received ... not to mention the manifest absence of compassion in the face of medically proven difficulties. In short insurer to flee absolutely!
</v>
      </c>
    </row>
    <row r="9913" ht="15.75" customHeight="1">
      <c r="A9913" s="1" t="s">
        <v>14027</v>
      </c>
      <c r="B9913" s="1" t="s">
        <v>21486</v>
      </c>
      <c r="C9913" s="1" t="s">
        <v>21487</v>
      </c>
      <c r="D9913" s="1" t="s">
        <v>21098</v>
      </c>
      <c r="E9913" s="1" t="s">
        <v>21352</v>
      </c>
      <c r="F9913" s="1" t="str">
        <f>IFERROR(__xludf.DUMMYFUNCTION("GOOGLETRANSLATE(C9913,""fr"",""en"")"),"#VALUE!")</f>
        <v>#VALUE!</v>
      </c>
    </row>
    <row r="9914" ht="15.75" customHeight="1">
      <c r="A9914" s="1" t="s">
        <v>3526</v>
      </c>
      <c r="B9914" s="1" t="s">
        <v>21488</v>
      </c>
      <c r="C9914" s="1" t="s">
        <v>21489</v>
      </c>
      <c r="D9914" s="1" t="s">
        <v>21098</v>
      </c>
      <c r="E9914" s="1" t="s">
        <v>21352</v>
      </c>
      <c r="F9914" s="1" t="str">
        <f>IFERROR(__xludf.DUMMYFUNCTION("GOOGLETRANSLATE(C9914,""fr"",""en"")"),"#VALUE!")</f>
        <v>#VALUE!</v>
      </c>
    </row>
    <row r="9915" ht="15.75" customHeight="1">
      <c r="A9915" s="1" t="s">
        <v>8845</v>
      </c>
      <c r="B9915" s="1" t="s">
        <v>21490</v>
      </c>
      <c r="C9915" s="1" t="s">
        <v>21491</v>
      </c>
      <c r="D9915" s="1" t="s">
        <v>21098</v>
      </c>
      <c r="E9915" s="1" t="s">
        <v>21352</v>
      </c>
      <c r="F9915" s="1" t="str">
        <f>IFERROR(__xludf.DUMMYFUNCTION("GOOGLETRANSLATE(C9915,""fr"",""en"")"),"#VALUE!")</f>
        <v>#VALUE!</v>
      </c>
    </row>
    <row r="9916" ht="15.75" customHeight="1">
      <c r="A9916" s="1" t="s">
        <v>9037</v>
      </c>
      <c r="B9916" s="1" t="s">
        <v>21492</v>
      </c>
      <c r="C9916" s="1" t="s">
        <v>21493</v>
      </c>
      <c r="D9916" s="1" t="s">
        <v>21098</v>
      </c>
      <c r="E9916" s="1" t="s">
        <v>21352</v>
      </c>
      <c r="F9916" s="1" t="str">
        <f>IFERROR(__xludf.DUMMYFUNCTION("GOOGLETRANSLATE(C9916,""fr"",""en"")"),"#VALUE!")</f>
        <v>#VALUE!</v>
      </c>
    </row>
    <row r="9917" ht="15.75" customHeight="1">
      <c r="A9917" s="1" t="s">
        <v>3819</v>
      </c>
      <c r="B9917" s="1" t="s">
        <v>21494</v>
      </c>
      <c r="C9917" s="1" t="s">
        <v>21495</v>
      </c>
      <c r="D9917" s="1" t="s">
        <v>21098</v>
      </c>
      <c r="E9917" s="1" t="s">
        <v>21352</v>
      </c>
      <c r="F9917" s="1" t="str">
        <f>IFERROR(__xludf.DUMMYFUNCTION("GOOGLETRANSLATE(C9917,""fr"",""en"")"),"#VALUE!")</f>
        <v>#VALUE!</v>
      </c>
    </row>
    <row r="9918" ht="15.75" customHeight="1">
      <c r="A9918" s="1" t="s">
        <v>11018</v>
      </c>
      <c r="B9918" s="1" t="s">
        <v>21496</v>
      </c>
      <c r="C9918" s="1" t="s">
        <v>21497</v>
      </c>
      <c r="D9918" s="1" t="s">
        <v>21098</v>
      </c>
      <c r="E9918" s="1" t="s">
        <v>21352</v>
      </c>
      <c r="F9918" s="1" t="str">
        <f>IFERROR(__xludf.DUMMYFUNCTION("GOOGLETRANSLATE(C9918,""fr"",""en"")"),"#VALUE!")</f>
        <v>#VALUE!</v>
      </c>
    </row>
    <row r="9919" ht="15.75" customHeight="1">
      <c r="A9919" s="1" t="s">
        <v>11249</v>
      </c>
      <c r="B9919" s="1" t="s">
        <v>21498</v>
      </c>
      <c r="C9919" s="1" t="s">
        <v>21499</v>
      </c>
      <c r="D9919" s="1" t="s">
        <v>21098</v>
      </c>
      <c r="E9919" s="1" t="s">
        <v>21352</v>
      </c>
      <c r="F9919" s="1" t="str">
        <f>IFERROR(__xludf.DUMMYFUNCTION("GOOGLETRANSLATE(C9919,""fr"",""en"")"),"#VALUE!")</f>
        <v>#VALUE!</v>
      </c>
    </row>
    <row r="9920" ht="15.75" customHeight="1">
      <c r="A9920" s="1" t="s">
        <v>21500</v>
      </c>
      <c r="B9920" s="1" t="s">
        <v>21501</v>
      </c>
      <c r="C9920" s="1" t="s">
        <v>21502</v>
      </c>
      <c r="D9920" s="1" t="s">
        <v>21098</v>
      </c>
      <c r="E9920" s="1" t="s">
        <v>21352</v>
      </c>
      <c r="F9920" s="1" t="str">
        <f>IFERROR(__xludf.DUMMYFUNCTION("GOOGLETRANSLATE(C9920,""fr"",""en"")"),"#VALUE!")</f>
        <v>#VALUE!</v>
      </c>
    </row>
    <row r="9921" ht="15.75" customHeight="1">
      <c r="A9921" s="1" t="s">
        <v>4066</v>
      </c>
      <c r="B9921" s="1" t="s">
        <v>21503</v>
      </c>
      <c r="C9921" s="1" t="s">
        <v>21504</v>
      </c>
      <c r="D9921" s="1" t="s">
        <v>21098</v>
      </c>
      <c r="E9921" s="1" t="s">
        <v>21352</v>
      </c>
      <c r="F9921" s="1" t="str">
        <f>IFERROR(__xludf.DUMMYFUNCTION("GOOGLETRANSLATE(C9921,""fr"",""en"")"),"#VALUE!")</f>
        <v>#VALUE!</v>
      </c>
    </row>
    <row r="9922" ht="15.75" customHeight="1">
      <c r="A9922" s="1" t="s">
        <v>9433</v>
      </c>
      <c r="B9922" s="1" t="s">
        <v>21505</v>
      </c>
      <c r="C9922" s="1" t="s">
        <v>21506</v>
      </c>
      <c r="D9922" s="1" t="s">
        <v>21098</v>
      </c>
      <c r="E9922" s="1" t="s">
        <v>21352</v>
      </c>
      <c r="F9922" s="1" t="str">
        <f>IFERROR(__xludf.DUMMYFUNCTION("GOOGLETRANSLATE(C9922,""fr"",""en"")"),"#VALUE!")</f>
        <v>#VALUE!</v>
      </c>
    </row>
    <row r="9923" ht="15.75" customHeight="1">
      <c r="A9923" s="1" t="s">
        <v>20090</v>
      </c>
      <c r="B9923" s="1" t="s">
        <v>21507</v>
      </c>
      <c r="C9923" s="1" t="s">
        <v>21508</v>
      </c>
      <c r="D9923" s="1" t="s">
        <v>21098</v>
      </c>
      <c r="E9923" s="1" t="s">
        <v>21352</v>
      </c>
      <c r="F9923" s="1" t="str">
        <f>IFERROR(__xludf.DUMMYFUNCTION("GOOGLETRANSLATE(C9923,""fr"",""en"")"),"#VALUE!")</f>
        <v>#VALUE!</v>
      </c>
    </row>
    <row r="9924" ht="15.75" customHeight="1">
      <c r="A9924" s="1" t="s">
        <v>11732</v>
      </c>
      <c r="B9924" s="1" t="s">
        <v>21509</v>
      </c>
      <c r="C9924" s="1" t="s">
        <v>21510</v>
      </c>
      <c r="D9924" s="1" t="s">
        <v>21098</v>
      </c>
      <c r="E9924" s="1" t="s">
        <v>21352</v>
      </c>
      <c r="F9924" s="1" t="str">
        <f>IFERROR(__xludf.DUMMYFUNCTION("GOOGLETRANSLATE(C9924,""fr"",""en"")"),"#VALUE!")</f>
        <v>#VALUE!</v>
      </c>
    </row>
    <row r="9925" ht="15.75" customHeight="1">
      <c r="A9925" s="1" t="s">
        <v>2086</v>
      </c>
      <c r="B9925" s="1" t="s">
        <v>21511</v>
      </c>
      <c r="C9925" s="1" t="s">
        <v>21512</v>
      </c>
      <c r="D9925" s="1" t="s">
        <v>20480</v>
      </c>
      <c r="E9925" s="1" t="s">
        <v>21352</v>
      </c>
      <c r="F9925" s="1" t="str">
        <f>IFERROR(__xludf.DUMMYFUNCTION("GOOGLETRANSLATE(C9925,""fr"",""en"")"),"#VALUE!")</f>
        <v>#VALUE!</v>
      </c>
    </row>
    <row r="9926" ht="15.75" customHeight="1">
      <c r="A9926" s="1" t="s">
        <v>2221</v>
      </c>
      <c r="B9926" s="1" t="s">
        <v>21513</v>
      </c>
      <c r="C9926" s="1" t="s">
        <v>21514</v>
      </c>
      <c r="D9926" s="1" t="s">
        <v>20480</v>
      </c>
      <c r="E9926" s="1" t="s">
        <v>21352</v>
      </c>
      <c r="F9926" s="1" t="str">
        <f>IFERROR(__xludf.DUMMYFUNCTION("GOOGLETRANSLATE(C9926,""fr"",""en"")"),"#VALUE!")</f>
        <v>#VALUE!</v>
      </c>
    </row>
    <row r="9927" ht="15.75" customHeight="1">
      <c r="A9927" s="1" t="s">
        <v>8184</v>
      </c>
      <c r="B9927" s="1" t="s">
        <v>21297</v>
      </c>
      <c r="C9927" s="1" t="s">
        <v>21515</v>
      </c>
      <c r="D9927" s="1" t="s">
        <v>20480</v>
      </c>
      <c r="E9927" s="1" t="s">
        <v>21352</v>
      </c>
      <c r="F9927" s="1" t="str">
        <f>IFERROR(__xludf.DUMMYFUNCTION("GOOGLETRANSLATE(C9927,""fr"",""en"")"),"#VALUE!")</f>
        <v>#VALUE!</v>
      </c>
    </row>
    <row r="9928" ht="15.75" customHeight="1">
      <c r="A9928" s="1" t="s">
        <v>8235</v>
      </c>
      <c r="B9928" s="1" t="s">
        <v>21516</v>
      </c>
      <c r="C9928" s="1" t="s">
        <v>21517</v>
      </c>
      <c r="D9928" s="1" t="s">
        <v>20480</v>
      </c>
      <c r="E9928" s="1" t="s">
        <v>21352</v>
      </c>
      <c r="F9928" s="1" t="str">
        <f>IFERROR(__xludf.DUMMYFUNCTION("GOOGLETRANSLATE(C9928,""fr"",""en"")"),"#VALUE!")</f>
        <v>#VALUE!</v>
      </c>
    </row>
    <row r="9929" ht="15.75" customHeight="1">
      <c r="A9929" s="1" t="s">
        <v>16296</v>
      </c>
      <c r="B9929" s="1" t="s">
        <v>21518</v>
      </c>
      <c r="C9929" s="1" t="s">
        <v>21519</v>
      </c>
      <c r="D9929" s="1" t="s">
        <v>20480</v>
      </c>
      <c r="E9929" s="1" t="s">
        <v>21352</v>
      </c>
      <c r="F9929" s="1" t="str">
        <f>IFERROR(__xludf.DUMMYFUNCTION("GOOGLETRANSLATE(C9929,""fr"",""en"")"),"#VALUE!")</f>
        <v>#VALUE!</v>
      </c>
    </row>
    <row r="9930" ht="15.75" customHeight="1">
      <c r="A9930" s="1" t="s">
        <v>10121</v>
      </c>
      <c r="B9930" s="1" t="s">
        <v>21520</v>
      </c>
      <c r="C9930" s="1" t="s">
        <v>21521</v>
      </c>
      <c r="D9930" s="1" t="s">
        <v>20480</v>
      </c>
      <c r="E9930" s="1" t="s">
        <v>21352</v>
      </c>
      <c r="F9930" s="1" t="str">
        <f>IFERROR(__xludf.DUMMYFUNCTION("GOOGLETRANSLATE(C9930,""fr"",""en"")"),"#VALUE!")</f>
        <v>#VALUE!</v>
      </c>
    </row>
    <row r="9931" ht="15.75" customHeight="1">
      <c r="A9931" s="1" t="s">
        <v>16505</v>
      </c>
      <c r="B9931" s="1" t="s">
        <v>21522</v>
      </c>
      <c r="C9931" s="1" t="s">
        <v>21523</v>
      </c>
      <c r="D9931" s="1" t="s">
        <v>20480</v>
      </c>
      <c r="E9931" s="1" t="s">
        <v>21352</v>
      </c>
      <c r="F9931" s="1" t="str">
        <f>IFERROR(__xludf.DUMMYFUNCTION("GOOGLETRANSLATE(C9931,""fr"",""en"")"),"#VALUE!")</f>
        <v>#VALUE!</v>
      </c>
    </row>
    <row r="9932" ht="15.75" customHeight="1">
      <c r="A9932" s="1" t="s">
        <v>3347</v>
      </c>
      <c r="B9932" s="1" t="s">
        <v>21524</v>
      </c>
      <c r="C9932" s="1" t="s">
        <v>21525</v>
      </c>
      <c r="D9932" s="1" t="s">
        <v>20480</v>
      </c>
      <c r="E9932" s="1" t="s">
        <v>21352</v>
      </c>
      <c r="F9932" s="1" t="str">
        <f>IFERROR(__xludf.DUMMYFUNCTION("GOOGLETRANSLATE(C9932,""fr"",""en"")"),"#VALUE!")</f>
        <v>#VALUE!</v>
      </c>
    </row>
    <row r="9933" ht="15.75" customHeight="1">
      <c r="A9933" s="1" t="s">
        <v>3521</v>
      </c>
      <c r="B9933" s="1" t="s">
        <v>21526</v>
      </c>
      <c r="C9933" s="1" t="s">
        <v>21527</v>
      </c>
      <c r="D9933" s="1" t="s">
        <v>20480</v>
      </c>
      <c r="E9933" s="1" t="s">
        <v>21352</v>
      </c>
      <c r="F9933" s="1" t="str">
        <f>IFERROR(__xludf.DUMMYFUNCTION("GOOGLETRANSLATE(C9933,""fr"",""en"")"),"#VALUE!")</f>
        <v>#VALUE!</v>
      </c>
    </row>
    <row r="9934" ht="15.75" customHeight="1">
      <c r="A9934" s="1" t="s">
        <v>15931</v>
      </c>
      <c r="B9934" s="1" t="s">
        <v>21528</v>
      </c>
      <c r="C9934" s="1" t="s">
        <v>21529</v>
      </c>
      <c r="D9934" s="1" t="s">
        <v>20480</v>
      </c>
      <c r="E9934" s="1" t="s">
        <v>21352</v>
      </c>
      <c r="F9934" s="1" t="str">
        <f>IFERROR(__xludf.DUMMYFUNCTION("GOOGLETRANSLATE(C9934,""fr"",""en"")"),"#VALUE!")</f>
        <v>#VALUE!</v>
      </c>
    </row>
    <row r="9935" ht="15.75" customHeight="1">
      <c r="A9935" s="1" t="s">
        <v>13508</v>
      </c>
      <c r="B9935" s="1" t="s">
        <v>21530</v>
      </c>
      <c r="C9935" s="1" t="s">
        <v>21531</v>
      </c>
      <c r="D9935" s="1" t="s">
        <v>20480</v>
      </c>
      <c r="E9935" s="1" t="s">
        <v>21352</v>
      </c>
      <c r="F9935" s="1" t="str">
        <f>IFERROR(__xludf.DUMMYFUNCTION("GOOGLETRANSLATE(C9935,""fr"",""en"")"),"Very unhappy with Generali, no reactivity, bad faith of rigor, to avoid, return of the ball between Generali, his inspector and their service provider The mutuals of the sun not taken into account the modifications of contract, not answers to the recommen"&amp;"ded letters. BAD")</f>
        <v>Very unhappy with Generali, no reactivity, bad faith of rigor, to avoid, return of the ball between Generali, his inspector and their service provider The mutuals of the sun not taken into account the modifications of contract, not answers to the recommended letters. BAD</v>
      </c>
    </row>
    <row r="9936" ht="15.75" customHeight="1">
      <c r="A9936" s="1" t="s">
        <v>10419</v>
      </c>
      <c r="B9936" s="1" t="s">
        <v>19942</v>
      </c>
      <c r="C9936" s="1" t="s">
        <v>21532</v>
      </c>
      <c r="D9936" s="1" t="s">
        <v>20480</v>
      </c>
      <c r="E9936" s="1" t="s">
        <v>21352</v>
      </c>
      <c r="F9936" s="1" t="str">
        <f>IFERROR(__xludf.DUMMYFUNCTION("GOOGLETRANSLATE(C9936,""fr"",""en"")"),"#VALUE!")</f>
        <v>#VALUE!</v>
      </c>
    </row>
    <row r="9937" ht="15.75" customHeight="1">
      <c r="A9937" s="1" t="s">
        <v>21533</v>
      </c>
      <c r="B9937" s="1" t="s">
        <v>21534</v>
      </c>
      <c r="C9937" s="1" t="s">
        <v>21535</v>
      </c>
      <c r="D9937" s="1" t="s">
        <v>21536</v>
      </c>
      <c r="E9937" s="1" t="s">
        <v>21352</v>
      </c>
      <c r="F9937" s="1" t="str">
        <f>IFERROR(__xludf.DUMMYFUNCTION("GOOGLETRANSLATE(C9937,""fr"",""en"")"),"My husband died last December, an employee of a company and a member, I have the right to the death capital since March they had all the documents but always another that they are missing and during my phone calls file is still being processed, n ° 181586"&amp;"10")</f>
        <v>My husband died last December, an employee of a company and a member, I have the right to the death capital since March they had all the documents but always another that they are missing and during my phone calls file is still being processed, n ° 18158610</v>
      </c>
    </row>
    <row r="9938" ht="15.75" customHeight="1">
      <c r="A9938" s="1" t="s">
        <v>213</v>
      </c>
      <c r="B9938" s="1" t="s">
        <v>21537</v>
      </c>
      <c r="C9938" s="1" t="s">
        <v>21538</v>
      </c>
      <c r="D9938" s="1" t="s">
        <v>21536</v>
      </c>
      <c r="E9938" s="1" t="s">
        <v>21352</v>
      </c>
      <c r="F9938" s="1" t="str">
        <f>IFERROR(__xludf.DUMMYFUNCTION("GOOGLETRANSLATE(C9938,""fr"",""en"")"),"#VALUE!")</f>
        <v>#VALUE!</v>
      </c>
    </row>
    <row r="9939" ht="15.75" customHeight="1">
      <c r="A9939" s="1" t="s">
        <v>807</v>
      </c>
      <c r="B9939" s="1" t="s">
        <v>21539</v>
      </c>
      <c r="C9939" s="1" t="s">
        <v>21540</v>
      </c>
      <c r="D9939" s="1" t="s">
        <v>21536</v>
      </c>
      <c r="E9939" s="1" t="s">
        <v>21352</v>
      </c>
      <c r="F9939" s="1" t="str">
        <f>IFERROR(__xludf.DUMMYFUNCTION("GOOGLETRANSLATE(C9939,""fr"",""en"")"),"#VALUE!")</f>
        <v>#VALUE!</v>
      </c>
    </row>
    <row r="9940" ht="15.75" customHeight="1">
      <c r="A9940" s="1" t="s">
        <v>1288</v>
      </c>
      <c r="B9940" s="1" t="s">
        <v>21541</v>
      </c>
      <c r="C9940" s="1" t="s">
        <v>21542</v>
      </c>
      <c r="D9940" s="1" t="s">
        <v>21536</v>
      </c>
      <c r="E9940" s="1" t="s">
        <v>21352</v>
      </c>
      <c r="F9940" s="1" t="str">
        <f>IFERROR(__xludf.DUMMYFUNCTION("GOOGLETRANSLATE(C9940,""fr"",""en"")"),"#VALUE!")</f>
        <v>#VALUE!</v>
      </c>
    </row>
    <row r="9941" ht="15.75" customHeight="1">
      <c r="A9941" s="1" t="s">
        <v>2030</v>
      </c>
      <c r="B9941" s="1" t="s">
        <v>21543</v>
      </c>
      <c r="C9941" s="1" t="s">
        <v>21544</v>
      </c>
      <c r="D9941" s="1" t="s">
        <v>21536</v>
      </c>
      <c r="E9941" s="1" t="s">
        <v>21352</v>
      </c>
      <c r="F9941" s="1" t="str">
        <f>IFERROR(__xludf.DUMMYFUNCTION("GOOGLETRANSLATE(C9941,""fr"",""en"")"),"#VALUE!")</f>
        <v>#VALUE!</v>
      </c>
    </row>
    <row r="9942" ht="15.75" customHeight="1">
      <c r="A9942" s="1" t="s">
        <v>2362</v>
      </c>
      <c r="B9942" s="1" t="s">
        <v>21545</v>
      </c>
      <c r="C9942" s="1" t="s">
        <v>21546</v>
      </c>
      <c r="D9942" s="1" t="s">
        <v>21536</v>
      </c>
      <c r="E9942" s="1" t="s">
        <v>21352</v>
      </c>
      <c r="F9942" s="1" t="str">
        <f>IFERROR(__xludf.DUMMYFUNCTION("GOOGLETRANSLATE(C9942,""fr"",""en"")"),"#VALUE!")</f>
        <v>#VALUE!</v>
      </c>
    </row>
    <row r="9943" ht="15.75" customHeight="1">
      <c r="A9943" s="1" t="s">
        <v>2734</v>
      </c>
      <c r="B9943" s="1" t="s">
        <v>21547</v>
      </c>
      <c r="C9943" s="1" t="s">
        <v>21548</v>
      </c>
      <c r="D9943" s="1" t="s">
        <v>21536</v>
      </c>
      <c r="E9943" s="1" t="s">
        <v>21352</v>
      </c>
      <c r="F9943" s="1" t="str">
        <f>IFERROR(__xludf.DUMMYFUNCTION("GOOGLETRANSLATE(C9943,""fr"",""en"")"),"#VALUE!")</f>
        <v>#VALUE!</v>
      </c>
    </row>
    <row r="9944" ht="15.75" customHeight="1">
      <c r="A9944" s="1" t="s">
        <v>2991</v>
      </c>
      <c r="B9944" s="1" t="s">
        <v>21549</v>
      </c>
      <c r="C9944" s="1" t="s">
        <v>21550</v>
      </c>
      <c r="D9944" s="1" t="s">
        <v>21536</v>
      </c>
      <c r="E9944" s="1" t="s">
        <v>21352</v>
      </c>
      <c r="F9944" s="1" t="str">
        <f>IFERROR(__xludf.DUMMYFUNCTION("GOOGLETRANSLATE(C9944,""fr"",""en"")"),"#VALUE!")</f>
        <v>#VALUE!</v>
      </c>
    </row>
    <row r="9945" ht="15.75" customHeight="1">
      <c r="A9945" s="1" t="s">
        <v>7662</v>
      </c>
      <c r="B9945" s="1" t="s">
        <v>21551</v>
      </c>
      <c r="C9945" s="1" t="s">
        <v>21552</v>
      </c>
      <c r="D9945" s="1" t="s">
        <v>21536</v>
      </c>
      <c r="E9945" s="1" t="s">
        <v>21352</v>
      </c>
      <c r="F9945" s="1" t="str">
        <f>IFERROR(__xludf.DUMMYFUNCTION("GOOGLETRANSLATE(C9945,""fr"",""en"")"),"#VALUE!")</f>
        <v>#VALUE!</v>
      </c>
    </row>
    <row r="9946" ht="15.75" customHeight="1">
      <c r="A9946" s="1" t="s">
        <v>12090</v>
      </c>
      <c r="B9946" s="1" t="s">
        <v>21553</v>
      </c>
      <c r="C9946" s="1" t="s">
        <v>21554</v>
      </c>
      <c r="D9946" s="1" t="s">
        <v>21536</v>
      </c>
      <c r="E9946" s="1" t="s">
        <v>21352</v>
      </c>
      <c r="F9946" s="1" t="str">
        <f>IFERROR(__xludf.DUMMYFUNCTION("GOOGLETRANSLATE(C9946,""fr"",""en"")"),"#VALUE!")</f>
        <v>#VALUE!</v>
      </c>
    </row>
    <row r="9947" ht="15.75" customHeight="1">
      <c r="A9947" s="1" t="s">
        <v>8259</v>
      </c>
      <c r="B9947" s="1" t="s">
        <v>21555</v>
      </c>
      <c r="C9947" s="1" t="s">
        <v>21556</v>
      </c>
      <c r="D9947" s="1" t="s">
        <v>21536</v>
      </c>
      <c r="E9947" s="1" t="s">
        <v>21352</v>
      </c>
      <c r="F9947" s="1" t="str">
        <f>IFERROR(__xludf.DUMMYFUNCTION("GOOGLETRANSLATE(C9947,""fr"",""en"")"),"#VALUE!")</f>
        <v>#VALUE!</v>
      </c>
    </row>
    <row r="9948" ht="15.75" customHeight="1">
      <c r="A9948" s="1" t="s">
        <v>738</v>
      </c>
      <c r="B9948" s="1" t="s">
        <v>21557</v>
      </c>
      <c r="C9948" s="1" t="s">
        <v>21558</v>
      </c>
      <c r="D9948" s="1" t="s">
        <v>11041</v>
      </c>
      <c r="E9948" s="1" t="s">
        <v>21352</v>
      </c>
      <c r="F9948" s="1" t="str">
        <f>IFERROR(__xludf.DUMMYFUNCTION("GOOGLETRANSLATE(C9948,""fr"",""en"")"),"#VALUE!")</f>
        <v>#VALUE!</v>
      </c>
    </row>
    <row r="9949" ht="15.75" customHeight="1">
      <c r="A9949" s="1" t="s">
        <v>2019</v>
      </c>
      <c r="B9949" s="1" t="s">
        <v>21559</v>
      </c>
      <c r="C9949" s="1" t="s">
        <v>21560</v>
      </c>
      <c r="D9949" s="1" t="s">
        <v>11041</v>
      </c>
      <c r="E9949" s="1" t="s">
        <v>21352</v>
      </c>
      <c r="F9949" s="1" t="str">
        <f>IFERROR(__xludf.DUMMYFUNCTION("GOOGLETRANSLATE(C9949,""fr"",""en"")"),"#VALUE!")</f>
        <v>#VALUE!</v>
      </c>
    </row>
    <row r="9950" ht="15.75" customHeight="1">
      <c r="A9950" s="1" t="s">
        <v>7633</v>
      </c>
      <c r="B9950" s="1" t="s">
        <v>21561</v>
      </c>
      <c r="C9950" s="1" t="s">
        <v>21562</v>
      </c>
      <c r="D9950" s="1" t="s">
        <v>11041</v>
      </c>
      <c r="E9950" s="1" t="s">
        <v>21352</v>
      </c>
      <c r="F9950" s="1" t="str">
        <f>IFERROR(__xludf.DUMMYFUNCTION("GOOGLETRANSLATE(C9950,""fr"",""en"")"),"#VALUE!")</f>
        <v>#VALUE!</v>
      </c>
    </row>
    <row r="9951" ht="15.75" customHeight="1">
      <c r="A9951" s="1" t="s">
        <v>3046</v>
      </c>
      <c r="B9951" s="1" t="s">
        <v>21563</v>
      </c>
      <c r="C9951" s="1" t="s">
        <v>21564</v>
      </c>
      <c r="D9951" s="1" t="s">
        <v>11041</v>
      </c>
      <c r="E9951" s="1" t="s">
        <v>21352</v>
      </c>
      <c r="F9951" s="1" t="str">
        <f>IFERROR(__xludf.DUMMYFUNCTION("GOOGLETRANSLATE(C9951,""fr"",""en"")"),"#VALUE!")</f>
        <v>#VALUE!</v>
      </c>
    </row>
    <row r="9952" ht="15.75" customHeight="1">
      <c r="A9952" s="1" t="s">
        <v>10559</v>
      </c>
      <c r="B9952" s="1" t="s">
        <v>21565</v>
      </c>
      <c r="C9952" s="1" t="s">
        <v>21566</v>
      </c>
      <c r="D9952" s="1" t="s">
        <v>11041</v>
      </c>
      <c r="E9952" s="1" t="s">
        <v>21352</v>
      </c>
      <c r="F9952" s="1" t="str">
        <f>IFERROR(__xludf.DUMMYFUNCTION("GOOGLETRANSLATE(C9952,""fr"",""en"")"),"#VALUE!")</f>
        <v>#VALUE!</v>
      </c>
    </row>
    <row r="9953" ht="15.75" customHeight="1">
      <c r="A9953" s="1" t="s">
        <v>10594</v>
      </c>
      <c r="B9953" s="1" t="s">
        <v>21567</v>
      </c>
      <c r="C9953" s="1" t="s">
        <v>21568</v>
      </c>
      <c r="D9953" s="1" t="s">
        <v>11041</v>
      </c>
      <c r="E9953" s="1" t="s">
        <v>21352</v>
      </c>
      <c r="F9953" s="1" t="str">
        <f>IFERROR(__xludf.DUMMYFUNCTION("GOOGLETRANSLATE(C9953,""fr"",""en"")"),"#VALUE!")</f>
        <v>#VALUE!</v>
      </c>
    </row>
    <row r="9954" ht="15.75" customHeight="1">
      <c r="A9954" s="1" t="s">
        <v>3383</v>
      </c>
      <c r="B9954" s="1" t="s">
        <v>21569</v>
      </c>
      <c r="C9954" s="1" t="s">
        <v>21570</v>
      </c>
      <c r="D9954" s="1" t="s">
        <v>11041</v>
      </c>
      <c r="E9954" s="1" t="s">
        <v>21352</v>
      </c>
      <c r="F9954" s="1" t="str">
        <f>IFERROR(__xludf.DUMMYFUNCTION("GOOGLETRANSLATE(C9954,""fr"",""en"")"),"#VALUE!")</f>
        <v>#VALUE!</v>
      </c>
    </row>
    <row r="9955" ht="15.75" customHeight="1">
      <c r="A9955" s="1" t="s">
        <v>11451</v>
      </c>
      <c r="B9955" s="1" t="s">
        <v>21571</v>
      </c>
      <c r="C9955" s="1" t="s">
        <v>21572</v>
      </c>
      <c r="D9955" s="1" t="s">
        <v>11041</v>
      </c>
      <c r="E9955" s="1" t="s">
        <v>21352</v>
      </c>
      <c r="F9955" s="1" t="str">
        <f>IFERROR(__xludf.DUMMYFUNCTION("GOOGLETRANSLATE(C9955,""fr"",""en"")"),"#VALUE!")</f>
        <v>#VALUE!</v>
      </c>
    </row>
    <row r="9956" ht="15.75" customHeight="1">
      <c r="A9956" s="1" t="s">
        <v>10635</v>
      </c>
      <c r="B9956" s="1" t="s">
        <v>21573</v>
      </c>
      <c r="C9956" s="1" t="s">
        <v>21574</v>
      </c>
      <c r="D9956" s="1" t="s">
        <v>11041</v>
      </c>
      <c r="E9956" s="1" t="s">
        <v>21352</v>
      </c>
      <c r="F9956" s="1" t="str">
        <f>IFERROR(__xludf.DUMMYFUNCTION("GOOGLETRANSLATE(C9956,""fr"",""en"")"),"#VALUE!")</f>
        <v>#VALUE!</v>
      </c>
    </row>
    <row r="9957" ht="15.75" customHeight="1">
      <c r="A9957" s="1" t="s">
        <v>20916</v>
      </c>
      <c r="B9957" s="1" t="s">
        <v>21575</v>
      </c>
      <c r="C9957" s="1" t="s">
        <v>21576</v>
      </c>
      <c r="D9957" s="1" t="s">
        <v>11041</v>
      </c>
      <c r="E9957" s="1" t="s">
        <v>21352</v>
      </c>
      <c r="F9957" s="1" t="str">
        <f>IFERROR(__xludf.DUMMYFUNCTION("GOOGLETRANSLATE(C9957,""fr"",""en"")"),"#VALUE!")</f>
        <v>#VALUE!</v>
      </c>
    </row>
    <row r="9958" ht="15.75" customHeight="1">
      <c r="A9958" s="1" t="s">
        <v>10190</v>
      </c>
      <c r="B9958" s="1" t="s">
        <v>21577</v>
      </c>
      <c r="C9958" s="1" t="s">
        <v>21578</v>
      </c>
      <c r="D9958" s="1" t="s">
        <v>11041</v>
      </c>
      <c r="E9958" s="1" t="s">
        <v>21352</v>
      </c>
      <c r="F9958" s="1" t="str">
        <f>IFERROR(__xludf.DUMMYFUNCTION("GOOGLETRANSLATE(C9958,""fr"",""en"")"),"#VALUE!")</f>
        <v>#VALUE!</v>
      </c>
    </row>
    <row r="9959" ht="15.75" customHeight="1">
      <c r="A9959" s="1" t="s">
        <v>3540</v>
      </c>
      <c r="B9959" s="1" t="s">
        <v>11144</v>
      </c>
      <c r="C9959" s="1" t="s">
        <v>21579</v>
      </c>
      <c r="D9959" s="1" t="s">
        <v>11041</v>
      </c>
      <c r="E9959" s="1" t="s">
        <v>21352</v>
      </c>
      <c r="F9959" s="1" t="str">
        <f>IFERROR(__xludf.DUMMYFUNCTION("GOOGLETRANSLATE(C9959,""fr"",""en"")"),"#VALUE!")</f>
        <v>#VALUE!</v>
      </c>
    </row>
    <row r="9960" ht="15.75" customHeight="1">
      <c r="A9960" s="1" t="s">
        <v>3546</v>
      </c>
      <c r="B9960" s="1" t="s">
        <v>21580</v>
      </c>
      <c r="C9960" s="1" t="s">
        <v>21581</v>
      </c>
      <c r="D9960" s="1" t="s">
        <v>11041</v>
      </c>
      <c r="E9960" s="1" t="s">
        <v>21352</v>
      </c>
      <c r="F9960" s="1" t="str">
        <f>IFERROR(__xludf.DUMMYFUNCTION("GOOGLETRANSLATE(C9960,""fr"",""en"")"),"#VALUE!")</f>
        <v>#VALUE!</v>
      </c>
    </row>
    <row r="9961" ht="15.75" customHeight="1">
      <c r="A9961" s="1" t="s">
        <v>12645</v>
      </c>
      <c r="B9961" s="1" t="s">
        <v>21582</v>
      </c>
      <c r="C9961" s="1" t="s">
        <v>21583</v>
      </c>
      <c r="D9961" s="1" t="s">
        <v>11041</v>
      </c>
      <c r="E9961" s="1" t="s">
        <v>21352</v>
      </c>
      <c r="F9961" s="1" t="str">
        <f>IFERROR(__xludf.DUMMYFUNCTION("GOOGLETRANSLATE(C9961,""fr"",""en"")"),"#VALUE!")</f>
        <v>#VALUE!</v>
      </c>
    </row>
    <row r="9962" ht="15.75" customHeight="1">
      <c r="A9962" s="1" t="s">
        <v>3761</v>
      </c>
      <c r="B9962" s="1" t="s">
        <v>21584</v>
      </c>
      <c r="C9962" s="1" t="s">
        <v>21585</v>
      </c>
      <c r="D9962" s="1" t="s">
        <v>11041</v>
      </c>
      <c r="E9962" s="1" t="s">
        <v>21352</v>
      </c>
      <c r="F9962" s="1" t="str">
        <f>IFERROR(__xludf.DUMMYFUNCTION("GOOGLETRANSLATE(C9962,""fr"",""en"")"),"#VALUE!")</f>
        <v>#VALUE!</v>
      </c>
    </row>
    <row r="9963" ht="15.75" customHeight="1">
      <c r="A9963" s="1" t="s">
        <v>13137</v>
      </c>
      <c r="B9963" s="1" t="s">
        <v>21586</v>
      </c>
      <c r="C9963" s="1" t="s">
        <v>21587</v>
      </c>
      <c r="D9963" s="1" t="s">
        <v>11041</v>
      </c>
      <c r="E9963" s="1" t="s">
        <v>21352</v>
      </c>
      <c r="F9963" s="1" t="str">
        <f>IFERROR(__xludf.DUMMYFUNCTION("GOOGLETRANSLATE(C9963,""fr"",""en"")"),"#VALUE!")</f>
        <v>#VALUE!</v>
      </c>
    </row>
    <row r="9964" ht="15.75" customHeight="1">
      <c r="A9964" s="1" t="s">
        <v>14179</v>
      </c>
      <c r="B9964" s="1" t="s">
        <v>21588</v>
      </c>
      <c r="C9964" s="1" t="s">
        <v>21589</v>
      </c>
      <c r="D9964" s="1" t="s">
        <v>11041</v>
      </c>
      <c r="E9964" s="1" t="s">
        <v>21352</v>
      </c>
      <c r="F9964" s="1" t="str">
        <f>IFERROR(__xludf.DUMMYFUNCTION("GOOGLETRANSLATE(C9964,""fr"",""en"")"),"#VALUE!")</f>
        <v>#VALUE!</v>
      </c>
    </row>
    <row r="9965" ht="15.75" customHeight="1">
      <c r="A9965" s="1" t="s">
        <v>21590</v>
      </c>
      <c r="B9965" s="1" t="s">
        <v>21591</v>
      </c>
      <c r="C9965" s="1" t="s">
        <v>21592</v>
      </c>
      <c r="D9965" s="1" t="s">
        <v>21593</v>
      </c>
      <c r="E9965" s="1" t="s">
        <v>21352</v>
      </c>
      <c r="F9965" s="1" t="str">
        <f>IFERROR(__xludf.DUMMYFUNCTION("GOOGLETRANSLATE(C9965,""fr"",""en"")"),"#VALUE!")</f>
        <v>#VALUE!</v>
      </c>
    </row>
    <row r="9966" ht="15.75" customHeight="1">
      <c r="A9966" s="1" t="s">
        <v>1637</v>
      </c>
      <c r="B9966" s="1" t="s">
        <v>21594</v>
      </c>
      <c r="C9966" s="1" t="s">
        <v>21595</v>
      </c>
      <c r="D9966" s="1" t="s">
        <v>21593</v>
      </c>
      <c r="E9966" s="1" t="s">
        <v>21352</v>
      </c>
      <c r="F9966" s="1" t="str">
        <f>IFERROR(__xludf.DUMMYFUNCTION("GOOGLETRANSLATE(C9966,""fr"",""en"")"),"#VALUE!")</f>
        <v>#VALUE!</v>
      </c>
    </row>
    <row r="9967" ht="15.75" customHeight="1">
      <c r="A9967" s="1" t="s">
        <v>1677</v>
      </c>
      <c r="B9967" s="1" t="s">
        <v>21596</v>
      </c>
      <c r="C9967" s="1" t="s">
        <v>21597</v>
      </c>
      <c r="D9967" s="1" t="s">
        <v>21593</v>
      </c>
      <c r="E9967" s="1" t="s">
        <v>21352</v>
      </c>
      <c r="F9967" s="1" t="str">
        <f>IFERROR(__xludf.DUMMYFUNCTION("GOOGLETRANSLATE(C9967,""fr"",""en"")"),"#VALUE!")</f>
        <v>#VALUE!</v>
      </c>
    </row>
    <row r="9968" ht="15.75" customHeight="1">
      <c r="A9968" s="1" t="s">
        <v>1694</v>
      </c>
      <c r="B9968" s="1" t="s">
        <v>21598</v>
      </c>
      <c r="C9968" s="1" t="s">
        <v>21599</v>
      </c>
      <c r="D9968" s="1" t="s">
        <v>21593</v>
      </c>
      <c r="E9968" s="1" t="s">
        <v>21352</v>
      </c>
      <c r="F9968" s="1" t="str">
        <f>IFERROR(__xludf.DUMMYFUNCTION("GOOGLETRANSLATE(C9968,""fr"",""en"")"),"#VALUE!")</f>
        <v>#VALUE!</v>
      </c>
    </row>
    <row r="9969" ht="15.75" customHeight="1">
      <c r="A9969" s="1" t="s">
        <v>2856</v>
      </c>
      <c r="B9969" s="1" t="s">
        <v>21600</v>
      </c>
      <c r="C9969" s="1" t="s">
        <v>21601</v>
      </c>
      <c r="D9969" s="1" t="s">
        <v>21593</v>
      </c>
      <c r="E9969" s="1" t="s">
        <v>21352</v>
      </c>
      <c r="F9969" s="1" t="str">
        <f>IFERROR(__xludf.DUMMYFUNCTION("GOOGLETRANSLATE(C9969,""fr"",""en"")"),"#VALUE!")</f>
        <v>#VALUE!</v>
      </c>
    </row>
    <row r="9970" ht="15.75" customHeight="1">
      <c r="A9970" s="1" t="s">
        <v>8091</v>
      </c>
      <c r="B9970" s="1" t="s">
        <v>21602</v>
      </c>
      <c r="C9970" s="1" t="s">
        <v>21603</v>
      </c>
      <c r="D9970" s="1" t="s">
        <v>21593</v>
      </c>
      <c r="E9970" s="1" t="s">
        <v>21352</v>
      </c>
      <c r="F9970" s="1" t="str">
        <f>IFERROR(__xludf.DUMMYFUNCTION("GOOGLETRANSLATE(C9970,""fr"",""en"")"),"#VALUE!")</f>
        <v>#VALUE!</v>
      </c>
    </row>
    <row r="9971" ht="15.75" customHeight="1">
      <c r="A9971" s="1" t="s">
        <v>8175</v>
      </c>
      <c r="B9971" s="1" t="s">
        <v>21604</v>
      </c>
      <c r="C9971" s="1" t="s">
        <v>21605</v>
      </c>
      <c r="D9971" s="1" t="s">
        <v>21593</v>
      </c>
      <c r="E9971" s="1" t="s">
        <v>21352</v>
      </c>
      <c r="F9971" s="1" t="str">
        <f>IFERROR(__xludf.DUMMYFUNCTION("GOOGLETRANSLATE(C9971,""fr"",""en"")"),"#VALUE!")</f>
        <v>#VALUE!</v>
      </c>
    </row>
    <row r="9972" ht="15.75" customHeight="1">
      <c r="A9972" s="1" t="s">
        <v>8216</v>
      </c>
      <c r="B9972" s="1" t="s">
        <v>21606</v>
      </c>
      <c r="C9972" s="1" t="s">
        <v>21607</v>
      </c>
      <c r="D9972" s="1" t="s">
        <v>21593</v>
      </c>
      <c r="E9972" s="1" t="s">
        <v>21352</v>
      </c>
      <c r="F9972" s="1" t="str">
        <f>IFERROR(__xludf.DUMMYFUNCTION("GOOGLETRANSLATE(C9972,""fr"",""en"")"),"#VALUE!")</f>
        <v>#VALUE!</v>
      </c>
    </row>
    <row r="9973" ht="15.75" customHeight="1">
      <c r="A9973" s="1" t="s">
        <v>3247</v>
      </c>
      <c r="B9973" s="1" t="s">
        <v>21608</v>
      </c>
      <c r="C9973" s="1" t="s">
        <v>21609</v>
      </c>
      <c r="D9973" s="1" t="s">
        <v>21593</v>
      </c>
      <c r="E9973" s="1" t="s">
        <v>21352</v>
      </c>
      <c r="F9973" s="1" t="str">
        <f>IFERROR(__xludf.DUMMYFUNCTION("GOOGLETRANSLATE(C9973,""fr"",""en"")"),"#VALUE!")</f>
        <v>#VALUE!</v>
      </c>
    </row>
    <row r="9974" ht="15.75" customHeight="1">
      <c r="A9974" s="1" t="s">
        <v>3247</v>
      </c>
      <c r="B9974" s="1" t="s">
        <v>21610</v>
      </c>
      <c r="C9974" s="1" t="s">
        <v>21611</v>
      </c>
      <c r="D9974" s="1" t="s">
        <v>21593</v>
      </c>
      <c r="E9974" s="1" t="s">
        <v>21352</v>
      </c>
      <c r="F9974" s="1" t="str">
        <f>IFERROR(__xludf.DUMMYFUNCTION("GOOGLETRANSLATE(C9974,""fr"",""en"")"),"#VALUE!")</f>
        <v>#VALUE!</v>
      </c>
    </row>
    <row r="9975" ht="15.75" customHeight="1">
      <c r="A9975" s="1" t="s">
        <v>12108</v>
      </c>
      <c r="B9975" s="1" t="s">
        <v>21612</v>
      </c>
      <c r="C9975" s="1" t="s">
        <v>21613</v>
      </c>
      <c r="D9975" s="1" t="s">
        <v>21593</v>
      </c>
      <c r="E9975" s="1" t="s">
        <v>21352</v>
      </c>
      <c r="F9975" s="1" t="str">
        <f>IFERROR(__xludf.DUMMYFUNCTION("GOOGLETRANSLATE(C9975,""fr"",""en"")"),"#VALUE!")</f>
        <v>#VALUE!</v>
      </c>
    </row>
    <row r="9976" ht="15.75" customHeight="1">
      <c r="A9976" s="1" t="s">
        <v>21614</v>
      </c>
      <c r="B9976" s="1" t="s">
        <v>3995</v>
      </c>
      <c r="C9976" s="1" t="s">
        <v>21615</v>
      </c>
      <c r="D9976" s="1" t="s">
        <v>21593</v>
      </c>
      <c r="E9976" s="1" t="s">
        <v>21352</v>
      </c>
      <c r="F9976" s="1" t="str">
        <f>IFERROR(__xludf.DUMMYFUNCTION("GOOGLETRANSLATE(C9976,""fr"",""en"")"),"#VALUE!")</f>
        <v>#VALUE!</v>
      </c>
    </row>
    <row r="9977" ht="15.75" customHeight="1">
      <c r="A9977" s="1" t="s">
        <v>3369</v>
      </c>
      <c r="B9977" s="1" t="s">
        <v>21616</v>
      </c>
      <c r="C9977" s="1" t="s">
        <v>21617</v>
      </c>
      <c r="D9977" s="1" t="s">
        <v>21593</v>
      </c>
      <c r="E9977" s="1" t="s">
        <v>21352</v>
      </c>
      <c r="F9977" s="1" t="str">
        <f>IFERROR(__xludf.DUMMYFUNCTION("GOOGLETRANSLATE(C9977,""fr"",""en"")"),"#VALUE!")</f>
        <v>#VALUE!</v>
      </c>
    </row>
    <row r="9978" ht="15.75" customHeight="1">
      <c r="A9978" s="1" t="s">
        <v>21618</v>
      </c>
      <c r="B9978" s="1" t="s">
        <v>21619</v>
      </c>
      <c r="C9978" s="1" t="s">
        <v>21620</v>
      </c>
      <c r="D9978" s="1" t="s">
        <v>21593</v>
      </c>
      <c r="E9978" s="1" t="s">
        <v>21352</v>
      </c>
      <c r="F9978" s="1" t="str">
        <f>IFERROR(__xludf.DUMMYFUNCTION("GOOGLETRANSLATE(C9978,""fr"",""en"")"),"#VALUE!")</f>
        <v>#VALUE!</v>
      </c>
    </row>
    <row r="9979" ht="15.75" customHeight="1">
      <c r="A9979" s="1" t="s">
        <v>8953</v>
      </c>
      <c r="B9979" s="1" t="s">
        <v>21621</v>
      </c>
      <c r="C9979" s="1" t="s">
        <v>21622</v>
      </c>
      <c r="D9979" s="1" t="s">
        <v>21593</v>
      </c>
      <c r="E9979" s="1" t="s">
        <v>21352</v>
      </c>
      <c r="F9979" s="1" t="str">
        <f>IFERROR(__xludf.DUMMYFUNCTION("GOOGLETRANSLATE(C9979,""fr"",""en"")"),"#VALUE!")</f>
        <v>#VALUE!</v>
      </c>
    </row>
    <row r="9980" ht="15.75" customHeight="1">
      <c r="A9980" s="1" t="s">
        <v>21623</v>
      </c>
      <c r="B9980" s="1" t="s">
        <v>21624</v>
      </c>
      <c r="C9980" s="1" t="s">
        <v>21625</v>
      </c>
      <c r="D9980" s="1" t="s">
        <v>21593</v>
      </c>
      <c r="E9980" s="1" t="s">
        <v>21352</v>
      </c>
      <c r="F9980" s="1" t="str">
        <f>IFERROR(__xludf.DUMMYFUNCTION("GOOGLETRANSLATE(C9980,""fr"",""en"")"),"#VALUE!")</f>
        <v>#VALUE!</v>
      </c>
    </row>
    <row r="9981" ht="15.75" customHeight="1">
      <c r="A9981" s="1" t="s">
        <v>11629</v>
      </c>
      <c r="B9981" s="1" t="s">
        <v>21626</v>
      </c>
      <c r="C9981" s="1" t="s">
        <v>21627</v>
      </c>
      <c r="D9981" s="1" t="s">
        <v>21593</v>
      </c>
      <c r="E9981" s="1" t="s">
        <v>21352</v>
      </c>
      <c r="F9981" s="1" t="str">
        <f>IFERROR(__xludf.DUMMYFUNCTION("GOOGLETRANSLATE(C9981,""fr"",""en"")"),"#VALUE!")</f>
        <v>#VALUE!</v>
      </c>
    </row>
    <row r="9982" ht="15.75" customHeight="1">
      <c r="A9982" s="1" t="s">
        <v>12324</v>
      </c>
      <c r="B9982" s="1" t="s">
        <v>21628</v>
      </c>
      <c r="C9982" s="1" t="s">
        <v>21629</v>
      </c>
      <c r="D9982" s="1" t="s">
        <v>21593</v>
      </c>
      <c r="E9982" s="1" t="s">
        <v>21352</v>
      </c>
      <c r="F9982" s="1" t="str">
        <f>IFERROR(__xludf.DUMMYFUNCTION("GOOGLETRANSLATE(C9982,""fr"",""en"")"),"#VALUE!")</f>
        <v>#VALUE!</v>
      </c>
    </row>
    <row r="9983" ht="15.75" customHeight="1">
      <c r="A9983" s="1" t="s">
        <v>12775</v>
      </c>
      <c r="B9983" s="1" t="s">
        <v>21630</v>
      </c>
      <c r="C9983" s="1" t="s">
        <v>21631</v>
      </c>
      <c r="D9983" s="1" t="s">
        <v>21593</v>
      </c>
      <c r="E9983" s="1" t="s">
        <v>21352</v>
      </c>
      <c r="F9983" s="1" t="str">
        <f>IFERROR(__xludf.DUMMYFUNCTION("GOOGLETRANSLATE(C9983,""fr"",""en"")"),"#VALUE!")</f>
        <v>#VALUE!</v>
      </c>
    </row>
    <row r="9984" ht="15.75" customHeight="1">
      <c r="A9984" s="1" t="s">
        <v>21632</v>
      </c>
      <c r="B9984" s="1" t="s">
        <v>21633</v>
      </c>
      <c r="C9984" s="1" t="s">
        <v>21634</v>
      </c>
      <c r="D9984" s="1" t="s">
        <v>21593</v>
      </c>
      <c r="E9984" s="1" t="s">
        <v>21352</v>
      </c>
      <c r="F9984" s="1" t="str">
        <f>IFERROR(__xludf.DUMMYFUNCTION("GOOGLETRANSLATE(C9984,""fr"",""en"")"),"#VALUE!")</f>
        <v>#VALUE!</v>
      </c>
    </row>
    <row r="9985" ht="15.75" customHeight="1">
      <c r="A9985" s="1" t="s">
        <v>21635</v>
      </c>
      <c r="B9985" s="1" t="s">
        <v>21636</v>
      </c>
      <c r="C9985" s="1" t="s">
        <v>21637</v>
      </c>
      <c r="D9985" s="1" t="s">
        <v>12856</v>
      </c>
      <c r="E9985" s="1" t="s">
        <v>21352</v>
      </c>
      <c r="F9985" s="1" t="str">
        <f>IFERROR(__xludf.DUMMYFUNCTION("GOOGLETRANSLATE(C9985,""fr"",""en"")"),"#VALUE!")</f>
        <v>#VALUE!</v>
      </c>
    </row>
    <row r="9986" ht="15.75" customHeight="1">
      <c r="A9986" s="1" t="s">
        <v>6580</v>
      </c>
      <c r="B9986" s="1" t="s">
        <v>21638</v>
      </c>
      <c r="C9986" s="1" t="s">
        <v>21639</v>
      </c>
      <c r="D9986" s="1" t="s">
        <v>12856</v>
      </c>
      <c r="E9986" s="1" t="s">
        <v>21352</v>
      </c>
      <c r="F9986" s="1" t="str">
        <f>IFERROR(__xludf.DUMMYFUNCTION("GOOGLETRANSLATE(C9986,""fr"",""en"")"),"#VALUE!")</f>
        <v>#VALUE!</v>
      </c>
    </row>
    <row r="9987" ht="15.75" customHeight="1">
      <c r="A9987" s="1" t="s">
        <v>2308</v>
      </c>
      <c r="B9987" s="1" t="s">
        <v>21640</v>
      </c>
      <c r="C9987" s="1" t="s">
        <v>21641</v>
      </c>
      <c r="D9987" s="1" t="s">
        <v>12856</v>
      </c>
      <c r="E9987" s="1" t="s">
        <v>21352</v>
      </c>
      <c r="F9987" s="1" t="str">
        <f>IFERROR(__xludf.DUMMYFUNCTION("GOOGLETRANSLATE(C9987,""fr"",""en"")"),"#VALUE!")</f>
        <v>#VALUE!</v>
      </c>
    </row>
    <row r="9988" ht="15.75" customHeight="1">
      <c r="A9988" s="1" t="s">
        <v>3084</v>
      </c>
      <c r="B9988" s="1" t="s">
        <v>21642</v>
      </c>
      <c r="C9988" s="1" t="s">
        <v>21643</v>
      </c>
      <c r="D9988" s="1" t="s">
        <v>12856</v>
      </c>
      <c r="E9988" s="1" t="s">
        <v>21352</v>
      </c>
      <c r="F9988" s="1" t="str">
        <f>IFERROR(__xludf.DUMMYFUNCTION("GOOGLETRANSLATE(C9988,""fr"",""en"")"),"#VALUE!")</f>
        <v>#VALUE!</v>
      </c>
    </row>
    <row r="9989" ht="15.75" customHeight="1">
      <c r="A9989" s="1" t="s">
        <v>8271</v>
      </c>
      <c r="B9989" s="1" t="s">
        <v>21644</v>
      </c>
      <c r="C9989" s="1" t="s">
        <v>21645</v>
      </c>
      <c r="D9989" s="1" t="s">
        <v>12856</v>
      </c>
      <c r="E9989" s="1" t="s">
        <v>21352</v>
      </c>
      <c r="F9989" s="1" t="str">
        <f>IFERROR(__xludf.DUMMYFUNCTION("GOOGLETRANSLATE(C9989,""fr"",""en"")"),"#VALUE!")</f>
        <v>#VALUE!</v>
      </c>
    </row>
    <row r="9990" ht="15.75" customHeight="1">
      <c r="A9990" s="1" t="s">
        <v>12491</v>
      </c>
      <c r="B9990" s="1" t="s">
        <v>21646</v>
      </c>
      <c r="C9990" s="1" t="s">
        <v>21647</v>
      </c>
      <c r="D9990" s="1" t="s">
        <v>12856</v>
      </c>
      <c r="E9990" s="1" t="s">
        <v>21352</v>
      </c>
      <c r="F9990" s="1" t="str">
        <f>IFERROR(__xludf.DUMMYFUNCTION("GOOGLETRANSLATE(C9990,""fr"",""en"")"),"#VALUE!")</f>
        <v>#VALUE!</v>
      </c>
    </row>
    <row r="9991" ht="15.75" customHeight="1">
      <c r="A9991" s="1" t="s">
        <v>12108</v>
      </c>
      <c r="B9991" s="1" t="s">
        <v>21648</v>
      </c>
      <c r="C9991" s="1" t="s">
        <v>21649</v>
      </c>
      <c r="D9991" s="1" t="s">
        <v>12856</v>
      </c>
      <c r="E9991" s="1" t="s">
        <v>21352</v>
      </c>
      <c r="F9991" s="1" t="str">
        <f>IFERROR(__xludf.DUMMYFUNCTION("GOOGLETRANSLATE(C9991,""fr"",""en"")"),"#VALUE!")</f>
        <v>#VALUE!</v>
      </c>
    </row>
    <row r="9992" ht="15.75" customHeight="1">
      <c r="A9992" s="1" t="s">
        <v>8490</v>
      </c>
      <c r="B9992" s="1" t="s">
        <v>21650</v>
      </c>
      <c r="C9992" s="1" t="s">
        <v>21651</v>
      </c>
      <c r="D9992" s="1" t="s">
        <v>12856</v>
      </c>
      <c r="E9992" s="1" t="s">
        <v>21352</v>
      </c>
      <c r="F9992" s="1" t="str">
        <f>IFERROR(__xludf.DUMMYFUNCTION("GOOGLETRANSLATE(C9992,""fr"",""en"")"),"#VALUE!")</f>
        <v>#VALUE!</v>
      </c>
    </row>
    <row r="9993" ht="15.75" customHeight="1">
      <c r="A9993" s="1" t="s">
        <v>8614</v>
      </c>
      <c r="B9993" s="1" t="s">
        <v>21652</v>
      </c>
      <c r="C9993" s="1" t="s">
        <v>21653</v>
      </c>
      <c r="D9993" s="1" t="s">
        <v>12856</v>
      </c>
      <c r="E9993" s="1" t="s">
        <v>21352</v>
      </c>
      <c r="F9993" s="1" t="str">
        <f>IFERROR(__xludf.DUMMYFUNCTION("GOOGLETRANSLATE(C9993,""fr"",""en"")"),"#VALUE!")</f>
        <v>#VALUE!</v>
      </c>
    </row>
    <row r="9994" ht="15.75" customHeight="1">
      <c r="A9994" s="1" t="s">
        <v>15306</v>
      </c>
      <c r="B9994" s="1" t="s">
        <v>21654</v>
      </c>
      <c r="C9994" s="1" t="s">
        <v>21655</v>
      </c>
      <c r="D9994" s="1" t="s">
        <v>12856</v>
      </c>
      <c r="E9994" s="1" t="s">
        <v>21352</v>
      </c>
      <c r="F9994" s="1" t="str">
        <f>IFERROR(__xludf.DUMMYFUNCTION("GOOGLETRANSLATE(C9994,""fr"",""en"")"),"#VALUE!")</f>
        <v>#VALUE!</v>
      </c>
    </row>
    <row r="9995" ht="15.75" customHeight="1">
      <c r="A9995" s="1" t="s">
        <v>8728</v>
      </c>
      <c r="B9995" s="1" t="s">
        <v>21656</v>
      </c>
      <c r="C9995" s="1" t="s">
        <v>21657</v>
      </c>
      <c r="D9995" s="1" t="s">
        <v>12856</v>
      </c>
      <c r="E9995" s="1" t="s">
        <v>21352</v>
      </c>
      <c r="F9995" s="1" t="str">
        <f>IFERROR(__xludf.DUMMYFUNCTION("GOOGLETRANSLATE(C9995,""fr"",""en"")"),"#VALUE!")</f>
        <v>#VALUE!</v>
      </c>
    </row>
    <row r="9996" ht="15.75" customHeight="1">
      <c r="A9996" s="1" t="s">
        <v>13276</v>
      </c>
      <c r="B9996" s="1" t="s">
        <v>21658</v>
      </c>
      <c r="C9996" s="1" t="s">
        <v>21659</v>
      </c>
      <c r="D9996" s="1" t="s">
        <v>12856</v>
      </c>
      <c r="E9996" s="1" t="s">
        <v>21352</v>
      </c>
      <c r="F9996" s="1" t="str">
        <f>IFERROR(__xludf.DUMMYFUNCTION("GOOGLETRANSLATE(C9996,""fr"",""en"")"),"#VALUE!")</f>
        <v>#VALUE!</v>
      </c>
    </row>
    <row r="9997" ht="15.75" customHeight="1">
      <c r="A9997" s="1" t="s">
        <v>10902</v>
      </c>
      <c r="B9997" s="1" t="s">
        <v>21660</v>
      </c>
      <c r="C9997" s="1" t="s">
        <v>21661</v>
      </c>
      <c r="D9997" s="1" t="s">
        <v>12856</v>
      </c>
      <c r="E9997" s="1" t="s">
        <v>21352</v>
      </c>
      <c r="F9997" s="1" t="str">
        <f>IFERROR(__xludf.DUMMYFUNCTION("GOOGLETRANSLATE(C9997,""fr"",""en"")"),"#VALUE!")</f>
        <v>#VALUE!</v>
      </c>
    </row>
    <row r="9998" ht="15.75" customHeight="1">
      <c r="A9998" s="1" t="s">
        <v>3386</v>
      </c>
      <c r="B9998" s="1" t="s">
        <v>21662</v>
      </c>
      <c r="C9998" s="1" t="s">
        <v>21663</v>
      </c>
      <c r="D9998" s="1" t="s">
        <v>12856</v>
      </c>
      <c r="E9998" s="1" t="s">
        <v>21352</v>
      </c>
      <c r="F9998" s="1" t="str">
        <f>IFERROR(__xludf.DUMMYFUNCTION("GOOGLETRANSLATE(C9998,""fr"",""en"")"),"#VALUE!")</f>
        <v>#VALUE!</v>
      </c>
    </row>
    <row r="9999" ht="15.75" customHeight="1">
      <c r="A9999" s="1" t="s">
        <v>18917</v>
      </c>
      <c r="B9999" s="1" t="s">
        <v>21664</v>
      </c>
      <c r="C9999" s="1" t="s">
        <v>21665</v>
      </c>
      <c r="D9999" s="1" t="s">
        <v>12856</v>
      </c>
      <c r="E9999" s="1" t="s">
        <v>21352</v>
      </c>
      <c r="F9999" s="1" t="str">
        <f>IFERROR(__xludf.DUMMYFUNCTION("GOOGLETRANSLATE(C9999,""fr"",""en"")"),"#VALUE!")</f>
        <v>#VALUE!</v>
      </c>
    </row>
    <row r="10000" ht="15.75" customHeight="1">
      <c r="A10000" s="1" t="s">
        <v>21666</v>
      </c>
      <c r="B10000" s="1" t="s">
        <v>21667</v>
      </c>
      <c r="C10000" s="1" t="s">
        <v>21668</v>
      </c>
      <c r="D10000" s="1" t="s">
        <v>12856</v>
      </c>
      <c r="E10000" s="1" t="s">
        <v>21352</v>
      </c>
      <c r="F10000" s="1" t="str">
        <f>IFERROR(__xludf.DUMMYFUNCTION("GOOGLETRANSLATE(C10000,""fr"",""en"")"),"#VALUE!")</f>
        <v>#VALUE!</v>
      </c>
    </row>
    <row r="10001" ht="15.75" customHeight="1">
      <c r="A10001" s="1" t="s">
        <v>10967</v>
      </c>
      <c r="B10001" s="1" t="s">
        <v>21669</v>
      </c>
      <c r="C10001" s="1" t="s">
        <v>21670</v>
      </c>
      <c r="D10001" s="1" t="s">
        <v>12856</v>
      </c>
      <c r="E10001" s="1" t="s">
        <v>21352</v>
      </c>
      <c r="F10001" s="1" t="str">
        <f>IFERROR(__xludf.DUMMYFUNCTION("GOOGLETRANSLATE(C10001,""fr"",""en"")"),"#VALUE!")</f>
        <v>#VALUE!</v>
      </c>
    </row>
    <row r="10002" ht="15.75" customHeight="1">
      <c r="A10002" s="1" t="s">
        <v>13330</v>
      </c>
      <c r="B10002" s="1" t="s">
        <v>21671</v>
      </c>
      <c r="C10002" s="1" t="s">
        <v>21672</v>
      </c>
      <c r="D10002" s="1" t="s">
        <v>12856</v>
      </c>
      <c r="E10002" s="1" t="s">
        <v>21352</v>
      </c>
      <c r="F10002" s="1" t="str">
        <f>IFERROR(__xludf.DUMMYFUNCTION("GOOGLETRANSLATE(C10002,""fr"",""en"")"),"#VALUE!")</f>
        <v>#VALUE!</v>
      </c>
    </row>
    <row r="10003" ht="15.75" customHeight="1">
      <c r="A10003" s="1" t="s">
        <v>8944</v>
      </c>
      <c r="B10003" s="1" t="s">
        <v>21673</v>
      </c>
      <c r="C10003" s="1" t="s">
        <v>21674</v>
      </c>
      <c r="D10003" s="1" t="s">
        <v>12856</v>
      </c>
      <c r="E10003" s="1" t="s">
        <v>21352</v>
      </c>
      <c r="F10003" s="1" t="str">
        <f>IFERROR(__xludf.DUMMYFUNCTION("GOOGLETRANSLATE(C10003,""fr"",""en"")"),"#VALUE!")</f>
        <v>#VALUE!</v>
      </c>
    </row>
    <row r="10004" ht="15.75" customHeight="1">
      <c r="A10004" s="1" t="s">
        <v>3718</v>
      </c>
      <c r="B10004" s="1" t="s">
        <v>21675</v>
      </c>
      <c r="C10004" s="1" t="s">
        <v>21676</v>
      </c>
      <c r="D10004" s="1" t="s">
        <v>12856</v>
      </c>
      <c r="E10004" s="1" t="s">
        <v>21352</v>
      </c>
      <c r="F10004" s="1" t="str">
        <f>IFERROR(__xludf.DUMMYFUNCTION("GOOGLETRANSLATE(C10004,""fr"",""en"")"),"#VALUE!")</f>
        <v>#VALUE!</v>
      </c>
    </row>
    <row r="10005" ht="15.75" customHeight="1">
      <c r="A10005" s="1" t="s">
        <v>14103</v>
      </c>
      <c r="B10005" s="1" t="s">
        <v>21677</v>
      </c>
      <c r="C10005" s="1" t="s">
        <v>21678</v>
      </c>
      <c r="D10005" s="1" t="s">
        <v>12856</v>
      </c>
      <c r="E10005" s="1" t="s">
        <v>21352</v>
      </c>
      <c r="F10005" s="1" t="str">
        <f>IFERROR(__xludf.DUMMYFUNCTION("GOOGLETRANSLATE(C10005,""fr"",""en"")"),"#VALUE!")</f>
        <v>#VALUE!</v>
      </c>
    </row>
    <row r="10006" ht="15.75" customHeight="1">
      <c r="A10006" s="1" t="s">
        <v>3805</v>
      </c>
      <c r="B10006" s="1" t="s">
        <v>21679</v>
      </c>
      <c r="C10006" s="1" t="s">
        <v>21680</v>
      </c>
      <c r="D10006" s="1" t="s">
        <v>12856</v>
      </c>
      <c r="E10006" s="1" t="s">
        <v>21352</v>
      </c>
      <c r="F10006" s="1" t="str">
        <f>IFERROR(__xludf.DUMMYFUNCTION("GOOGLETRANSLATE(C10006,""fr"",""en"")"),"#VALUE!")</f>
        <v>#VALUE!</v>
      </c>
    </row>
    <row r="10007" ht="15.75" customHeight="1">
      <c r="A10007" s="1" t="s">
        <v>3878</v>
      </c>
      <c r="B10007" s="1" t="s">
        <v>21681</v>
      </c>
      <c r="C10007" s="1" t="s">
        <v>21682</v>
      </c>
      <c r="D10007" s="1" t="s">
        <v>12856</v>
      </c>
      <c r="E10007" s="1" t="s">
        <v>21352</v>
      </c>
      <c r="F10007" s="1" t="str">
        <f>IFERROR(__xludf.DUMMYFUNCTION("GOOGLETRANSLATE(C10007,""fr"",""en"")"),"#VALUE!")</f>
        <v>#VALUE!</v>
      </c>
    </row>
    <row r="10008" ht="15.75" customHeight="1">
      <c r="A10008" s="1" t="s">
        <v>13447</v>
      </c>
      <c r="B10008" s="1" t="s">
        <v>21683</v>
      </c>
      <c r="C10008" s="1" t="s">
        <v>21684</v>
      </c>
      <c r="D10008" s="1" t="s">
        <v>12856</v>
      </c>
      <c r="E10008" s="1" t="s">
        <v>21352</v>
      </c>
      <c r="F10008" s="1" t="str">
        <f>IFERROR(__xludf.DUMMYFUNCTION("GOOGLETRANSLATE(C10008,""fr"",""en"")"),"#VALUE!")</f>
        <v>#VALUE!</v>
      </c>
    </row>
    <row r="10009" ht="15.75" customHeight="1">
      <c r="A10009" s="1" t="s">
        <v>12279</v>
      </c>
      <c r="B10009" s="1" t="s">
        <v>21685</v>
      </c>
      <c r="C10009" s="1" t="s">
        <v>21686</v>
      </c>
      <c r="D10009" s="1" t="s">
        <v>12856</v>
      </c>
      <c r="E10009" s="1" t="s">
        <v>21352</v>
      </c>
      <c r="F10009" s="1" t="str">
        <f>IFERROR(__xludf.DUMMYFUNCTION("GOOGLETRANSLATE(C10009,""fr"",""en"")"),"#VALUE!")</f>
        <v>#VALUE!</v>
      </c>
    </row>
    <row r="10010" ht="15.75" customHeight="1">
      <c r="A10010" s="1" t="s">
        <v>3942</v>
      </c>
      <c r="B10010" s="1" t="s">
        <v>21677</v>
      </c>
      <c r="C10010" s="1" t="s">
        <v>21687</v>
      </c>
      <c r="D10010" s="1" t="s">
        <v>12856</v>
      </c>
      <c r="E10010" s="1" t="s">
        <v>21352</v>
      </c>
      <c r="F10010" s="1" t="str">
        <f>IFERROR(__xludf.DUMMYFUNCTION("GOOGLETRANSLATE(C10010,""fr"",""en"")"),"#VALUE!")</f>
        <v>#VALUE!</v>
      </c>
    </row>
    <row r="10011" ht="15.75" customHeight="1">
      <c r="A10011" s="1" t="s">
        <v>11249</v>
      </c>
      <c r="B10011" s="1" t="s">
        <v>21688</v>
      </c>
      <c r="C10011" s="1" t="s">
        <v>21689</v>
      </c>
      <c r="D10011" s="1" t="s">
        <v>12856</v>
      </c>
      <c r="E10011" s="1" t="s">
        <v>21352</v>
      </c>
      <c r="F10011" s="1" t="str">
        <f>IFERROR(__xludf.DUMMYFUNCTION("GOOGLETRANSLATE(C10011,""fr"",""en"")"),"#VALUE!")</f>
        <v>#VALUE!</v>
      </c>
    </row>
    <row r="10012" ht="15.75" customHeight="1">
      <c r="A10012" s="1" t="s">
        <v>18047</v>
      </c>
      <c r="B10012" s="1" t="s">
        <v>21690</v>
      </c>
      <c r="C10012" s="1" t="s">
        <v>21691</v>
      </c>
      <c r="D10012" s="1" t="s">
        <v>12856</v>
      </c>
      <c r="E10012" s="1" t="s">
        <v>21352</v>
      </c>
      <c r="F10012" s="1" t="str">
        <f>IFERROR(__xludf.DUMMYFUNCTION("GOOGLETRANSLATE(C10012,""fr"",""en"")"),"#VALUE!")</f>
        <v>#VALUE!</v>
      </c>
    </row>
    <row r="10013" ht="15.75" customHeight="1">
      <c r="A10013" s="1" t="s">
        <v>4156</v>
      </c>
      <c r="B10013" s="1" t="s">
        <v>21692</v>
      </c>
      <c r="C10013" s="1" t="s">
        <v>21693</v>
      </c>
      <c r="D10013" s="1" t="s">
        <v>12856</v>
      </c>
      <c r="E10013" s="1" t="s">
        <v>21352</v>
      </c>
      <c r="F10013" s="1" t="str">
        <f>IFERROR(__xludf.DUMMYFUNCTION("GOOGLETRANSLATE(C10013,""fr"",""en"")"),"#VALUE!")</f>
        <v>#VALUE!</v>
      </c>
    </row>
    <row r="10014" ht="15.75" customHeight="1">
      <c r="A10014" s="1" t="s">
        <v>21694</v>
      </c>
      <c r="B10014" s="1" t="s">
        <v>21695</v>
      </c>
      <c r="C10014" s="1" t="s">
        <v>21696</v>
      </c>
      <c r="D10014" s="1" t="s">
        <v>17506</v>
      </c>
      <c r="E10014" s="1" t="s">
        <v>21352</v>
      </c>
      <c r="F10014" s="1" t="str">
        <f>IFERROR(__xludf.DUMMYFUNCTION("GOOGLETRANSLATE(C10014,""fr"",""en"")"),"#VALUE!")</f>
        <v>#VALUE!</v>
      </c>
    </row>
    <row r="10015" ht="15.75" customHeight="1">
      <c r="A10015" s="1" t="s">
        <v>474</v>
      </c>
      <c r="B10015" s="1" t="s">
        <v>21697</v>
      </c>
      <c r="C10015" s="1" t="s">
        <v>21698</v>
      </c>
      <c r="D10015" s="1" t="s">
        <v>17506</v>
      </c>
      <c r="E10015" s="1" t="s">
        <v>21352</v>
      </c>
      <c r="F10015" s="1" t="str">
        <f>IFERROR(__xludf.DUMMYFUNCTION("GOOGLETRANSLATE(C10015,""fr"",""en"")"),"#VALUE!")</f>
        <v>#VALUE!</v>
      </c>
    </row>
    <row r="10016" ht="15.75" customHeight="1">
      <c r="A10016" s="1" t="s">
        <v>21699</v>
      </c>
      <c r="B10016" s="1" t="s">
        <v>21700</v>
      </c>
      <c r="C10016" s="1" t="s">
        <v>21701</v>
      </c>
      <c r="D10016" s="1" t="s">
        <v>17506</v>
      </c>
      <c r="E10016" s="1" t="s">
        <v>21352</v>
      </c>
      <c r="F10016" s="1" t="str">
        <f>IFERROR(__xludf.DUMMYFUNCTION("GOOGLETRANSLATE(C10016,""fr"",""en"")"),"#VALUE!")</f>
        <v>#VALUE!</v>
      </c>
    </row>
    <row r="10017" ht="15.75" customHeight="1">
      <c r="A10017" s="1" t="s">
        <v>21702</v>
      </c>
      <c r="B10017" s="1" t="s">
        <v>21703</v>
      </c>
      <c r="C10017" s="1" t="s">
        <v>21704</v>
      </c>
      <c r="D10017" s="1" t="s">
        <v>17506</v>
      </c>
      <c r="E10017" s="1" t="s">
        <v>21352</v>
      </c>
      <c r="F10017" s="1" t="str">
        <f>IFERROR(__xludf.DUMMYFUNCTION("GOOGLETRANSLATE(C10017,""fr"",""en"")"),"#VALUE!")</f>
        <v>#VALUE!</v>
      </c>
    </row>
    <row r="10018" ht="15.75" customHeight="1">
      <c r="A10018" s="1" t="s">
        <v>738</v>
      </c>
      <c r="B10018" s="1" t="s">
        <v>21705</v>
      </c>
      <c r="C10018" s="1" t="s">
        <v>21706</v>
      </c>
      <c r="D10018" s="1" t="s">
        <v>17506</v>
      </c>
      <c r="E10018" s="1" t="s">
        <v>21352</v>
      </c>
      <c r="F10018" s="1" t="str">
        <f>IFERROR(__xludf.DUMMYFUNCTION("GOOGLETRANSLATE(C10018,""fr"",""en"")"),"#VALUE!")</f>
        <v>#VALUE!</v>
      </c>
    </row>
    <row r="10019" ht="15.75" customHeight="1">
      <c r="A10019" s="1" t="s">
        <v>1116</v>
      </c>
      <c r="B10019" s="1" t="s">
        <v>21707</v>
      </c>
      <c r="C10019" s="1" t="s">
        <v>21708</v>
      </c>
      <c r="D10019" s="1" t="s">
        <v>17506</v>
      </c>
      <c r="E10019" s="1" t="s">
        <v>21352</v>
      </c>
      <c r="F10019" s="1" t="str">
        <f>IFERROR(__xludf.DUMMYFUNCTION("GOOGLETRANSLATE(C10019,""fr"",""en"")"),"On stop since the end of April and no payment. Despite my calls no concrete responses, a shame even social security is faster. Vive Progress.")</f>
        <v>On stop since the end of April and no payment. Despite my calls no concrete responses, a shame even social security is faster. Vive Progress.</v>
      </c>
    </row>
    <row r="10020" ht="15.75" customHeight="1">
      <c r="A10020" s="1" t="s">
        <v>1747</v>
      </c>
      <c r="B10020" s="1" t="s">
        <v>21709</v>
      </c>
      <c r="C10020" s="1" t="s">
        <v>21710</v>
      </c>
      <c r="D10020" s="1" t="s">
        <v>17506</v>
      </c>
      <c r="E10020" s="1" t="s">
        <v>21352</v>
      </c>
      <c r="F10020" s="1" t="str">
        <f>IFERROR(__xludf.DUMMYFUNCTION("GOOGLETRANSLATE(C10020,""fr"",""en"")"),"#VALUE!")</f>
        <v>#VALUE!</v>
      </c>
    </row>
    <row r="10021" ht="15.75" customHeight="1">
      <c r="A10021" s="1" t="s">
        <v>2267</v>
      </c>
      <c r="B10021" s="1" t="s">
        <v>21711</v>
      </c>
      <c r="C10021" s="1" t="s">
        <v>21712</v>
      </c>
      <c r="D10021" s="1" t="s">
        <v>17506</v>
      </c>
      <c r="E10021" s="1" t="s">
        <v>21352</v>
      </c>
      <c r="F10021" s="1" t="str">
        <f>IFERROR(__xludf.DUMMYFUNCTION("GOOGLETRANSLATE(C10021,""fr"",""en"")"),"#VALUE!")</f>
        <v>#VALUE!</v>
      </c>
    </row>
    <row r="10022" ht="15.75" customHeight="1">
      <c r="A10022" s="1" t="s">
        <v>2417</v>
      </c>
      <c r="B10022" s="1" t="s">
        <v>21713</v>
      </c>
      <c r="C10022" s="1" t="s">
        <v>21714</v>
      </c>
      <c r="D10022" s="1" t="s">
        <v>17506</v>
      </c>
      <c r="E10022" s="1" t="s">
        <v>21352</v>
      </c>
      <c r="F10022" s="1" t="str">
        <f>IFERROR(__xludf.DUMMYFUNCTION("GOOGLETRANSLATE(C10022,""fr"",""en"")"),"#VALUE!")</f>
        <v>#VALUE!</v>
      </c>
    </row>
    <row r="10023" ht="15.75" customHeight="1">
      <c r="A10023" s="1" t="s">
        <v>2515</v>
      </c>
      <c r="B10023" s="1" t="s">
        <v>21715</v>
      </c>
      <c r="C10023" s="1" t="s">
        <v>21716</v>
      </c>
      <c r="D10023" s="1" t="s">
        <v>17506</v>
      </c>
      <c r="E10023" s="1" t="s">
        <v>21352</v>
      </c>
      <c r="F10023" s="1" t="str">
        <f>IFERROR(__xludf.DUMMYFUNCTION("GOOGLETRANSLATE(C10023,""fr"",""en"")"),"Hello
On work stoppage I still await compensation for my work stoppage.
All documents were sent in early February !!!
It's a shame ! Insurance to flee!")</f>
        <v>Hello
On work stoppage I still await compensation for my work stoppage.
All documents were sent in early February !!!
It's a shame ! Insurance to flee!</v>
      </c>
    </row>
    <row r="10024" ht="15.75" customHeight="1">
      <c r="A10024" s="1" t="s">
        <v>2928</v>
      </c>
      <c r="B10024" s="1" t="s">
        <v>21717</v>
      </c>
      <c r="C10024" s="1" t="s">
        <v>21718</v>
      </c>
      <c r="D10024" s="1" t="s">
        <v>17506</v>
      </c>
      <c r="E10024" s="1" t="s">
        <v>21352</v>
      </c>
      <c r="F10024" s="1" t="str">
        <f>IFERROR(__xludf.DUMMYFUNCTION("GOOGLETRANSLATE(C10024,""fr"",""en"")"),"#VALUE!")</f>
        <v>#VALUE!</v>
      </c>
    </row>
    <row r="10025" ht="15.75" customHeight="1">
      <c r="A10025" s="1" t="s">
        <v>2991</v>
      </c>
      <c r="B10025" s="1" t="s">
        <v>21719</v>
      </c>
      <c r="C10025" s="1" t="s">
        <v>21720</v>
      </c>
      <c r="D10025" s="1" t="s">
        <v>17506</v>
      </c>
      <c r="E10025" s="1" t="s">
        <v>21352</v>
      </c>
      <c r="F10025" s="1" t="str">
        <f>IFERROR(__xludf.DUMMYFUNCTION("GOOGLETRANSLATE(C10025,""fr"",""en"")"),"#VALUE!")</f>
        <v>#VALUE!</v>
      </c>
    </row>
    <row r="10026" ht="15.75" customHeight="1">
      <c r="A10026" s="1" t="s">
        <v>7695</v>
      </c>
      <c r="B10026" s="1" t="s">
        <v>21721</v>
      </c>
      <c r="C10026" s="1" t="s">
        <v>21722</v>
      </c>
      <c r="D10026" s="1" t="s">
        <v>17506</v>
      </c>
      <c r="E10026" s="1" t="s">
        <v>21352</v>
      </c>
      <c r="F10026" s="1" t="str">
        <f>IFERROR(__xludf.DUMMYFUNCTION("GOOGLETRANSLATE(C10026,""fr"",""en"")"),"#VALUE!")</f>
        <v>#VALUE!</v>
      </c>
    </row>
    <row r="10027" ht="15.75" customHeight="1">
      <c r="A10027" s="1" t="s">
        <v>7695</v>
      </c>
      <c r="B10027" s="1" t="s">
        <v>21723</v>
      </c>
      <c r="C10027" s="1" t="s">
        <v>21724</v>
      </c>
      <c r="D10027" s="1" t="s">
        <v>17506</v>
      </c>
      <c r="E10027" s="1" t="s">
        <v>21352</v>
      </c>
      <c r="F10027" s="1" t="str">
        <f>IFERROR(__xludf.DUMMYFUNCTION("GOOGLETRANSLATE(C10027,""fr"",""en"")"),"#VALUE!")</f>
        <v>#VALUE!</v>
      </c>
    </row>
    <row r="10028" ht="15.75" customHeight="1">
      <c r="A10028" s="1" t="s">
        <v>3043</v>
      </c>
      <c r="B10028" s="1" t="s">
        <v>21725</v>
      </c>
      <c r="C10028" s="1" t="s">
        <v>21726</v>
      </c>
      <c r="D10028" s="1" t="s">
        <v>17506</v>
      </c>
      <c r="E10028" s="1" t="s">
        <v>21352</v>
      </c>
      <c r="F10028" s="1" t="str">
        <f>IFERROR(__xludf.DUMMYFUNCTION("GOOGLETRANSLATE(C10028,""fr"",""en"")"),"#VALUE!")</f>
        <v>#VALUE!</v>
      </c>
    </row>
    <row r="10029" ht="15.75" customHeight="1">
      <c r="A10029" s="1" t="s">
        <v>10530</v>
      </c>
      <c r="B10029" s="1" t="s">
        <v>21727</v>
      </c>
      <c r="C10029" s="1" t="s">
        <v>21728</v>
      </c>
      <c r="D10029" s="1" t="s">
        <v>17506</v>
      </c>
      <c r="E10029" s="1" t="s">
        <v>21352</v>
      </c>
      <c r="F10029" s="1" t="str">
        <f>IFERROR(__xludf.DUMMYFUNCTION("GOOGLETRANSLATE(C10029,""fr"",""en"")"),"#VALUE!")</f>
        <v>#VALUE!</v>
      </c>
    </row>
    <row r="10030" ht="15.75" customHeight="1">
      <c r="A10030" s="1" t="s">
        <v>10794</v>
      </c>
      <c r="B10030" s="1" t="s">
        <v>21729</v>
      </c>
      <c r="C10030" s="1" t="s">
        <v>21730</v>
      </c>
      <c r="D10030" s="1" t="s">
        <v>17506</v>
      </c>
      <c r="E10030" s="1" t="s">
        <v>21352</v>
      </c>
      <c r="F10030" s="1" t="str">
        <f>IFERROR(__xludf.DUMMYFUNCTION("GOOGLETRANSLATE(C10030,""fr"",""en"")"),"#VALUE!")</f>
        <v>#VALUE!</v>
      </c>
    </row>
    <row r="10031" ht="15.75" customHeight="1">
      <c r="A10031" s="1" t="s">
        <v>3084</v>
      </c>
      <c r="B10031" s="1" t="s">
        <v>21731</v>
      </c>
      <c r="C10031" s="1" t="s">
        <v>21732</v>
      </c>
      <c r="D10031" s="1" t="s">
        <v>17506</v>
      </c>
      <c r="E10031" s="1" t="s">
        <v>21352</v>
      </c>
      <c r="F10031" s="1" t="str">
        <f>IFERROR(__xludf.DUMMYFUNCTION("GOOGLETRANSLATE(C10031,""fr"",""en"")"),"#VALUE!")</f>
        <v>#VALUE!</v>
      </c>
    </row>
    <row r="10032" ht="15.75" customHeight="1">
      <c r="A10032" s="1" t="s">
        <v>10536</v>
      </c>
      <c r="B10032" s="1" t="s">
        <v>21733</v>
      </c>
      <c r="C10032" s="1" t="s">
        <v>21734</v>
      </c>
      <c r="D10032" s="1" t="s">
        <v>17506</v>
      </c>
      <c r="E10032" s="1" t="s">
        <v>21352</v>
      </c>
      <c r="F10032" s="1" t="str">
        <f>IFERROR(__xludf.DUMMYFUNCTION("GOOGLETRANSLATE(C10032,""fr"",""en"")"),"#VALUE!")</f>
        <v>#VALUE!</v>
      </c>
    </row>
    <row r="10033" ht="15.75" customHeight="1">
      <c r="A10033" s="1" t="s">
        <v>3133</v>
      </c>
      <c r="B10033" s="1" t="s">
        <v>17551</v>
      </c>
      <c r="C10033" s="1" t="s">
        <v>21735</v>
      </c>
      <c r="D10033" s="1" t="s">
        <v>17506</v>
      </c>
      <c r="E10033" s="1" t="s">
        <v>21352</v>
      </c>
      <c r="F10033" s="1" t="str">
        <f>IFERROR(__xludf.DUMMYFUNCTION("GOOGLETRANSLATE(C10033,""fr"",""en"")"),"
          Hello,
   One several weeks ago, I was informed. What my file had just been processed,
   I always wait for payment of the first judgment;
  For the second judgment, Social Security must rule on the fact that this is an accident of
 work or"&amp;" not, I do not know what are the steps to be completed knowing that I have been
 hospitalized
Finally my doctor talk about disability and I am very worried about what I read on this forum;
As for the AG2R treatment of disability can you enlighten me?
Ov"&amp;"erall this provident has extremely long treatment deadlines and not communicating absolutely with its insured people it does not seem to understand that
Being additional wages, we expect a payment within a reasonable deadlines;
In summary, this message i"&amp;"s a bottle to the sea so that I am accompanied in. This difficult period.
")</f>
        <v>
          Hello,
   One several weeks ago, I was informed. What my file had just been processed,
   I always wait for payment of the first judgment;
  For the second judgment, Social Security must rule on the fact that this is an accident of
 work or not, I do not know what are the steps to be completed knowing that I have been
 hospitalized
Finally my doctor talk about disability and I am very worried about what I read on this forum;
As for the AG2R treatment of disability can you enlighten me?
Overall this provident has extremely long treatment deadlines and not communicating absolutely with its insured people it does not seem to understand that
Being additional wages, we expect a payment within a reasonable deadlines;
In summary, this message is a bottle to the sea so that I am accompanied in. This difficult period.
</v>
      </c>
    </row>
    <row r="10034" ht="15.75" customHeight="1">
      <c r="A10034" s="1" t="s">
        <v>8223</v>
      </c>
      <c r="B10034" s="1" t="s">
        <v>21736</v>
      </c>
      <c r="C10034" s="1" t="s">
        <v>21737</v>
      </c>
      <c r="D10034" s="1" t="s">
        <v>17506</v>
      </c>
      <c r="E10034" s="1" t="s">
        <v>21352</v>
      </c>
      <c r="F10034" s="1" t="str">
        <f>IFERROR(__xludf.DUMMYFUNCTION("GOOGLETRANSLATE(C10034,""fr"",""en"")"),"#VALUE!")</f>
        <v>#VALUE!</v>
      </c>
    </row>
    <row r="10035" ht="15.75" customHeight="1">
      <c r="A10035" s="1" t="s">
        <v>12090</v>
      </c>
      <c r="B10035" s="1" t="s">
        <v>21738</v>
      </c>
      <c r="C10035" s="1" t="s">
        <v>21739</v>
      </c>
      <c r="D10035" s="1" t="s">
        <v>17506</v>
      </c>
      <c r="E10035" s="1" t="s">
        <v>21352</v>
      </c>
      <c r="F10035" s="1" t="str">
        <f>IFERROR(__xludf.DUMMYFUNCTION("GOOGLETRANSLATE(C10035,""fr"",""en"")"),"#VALUE!")</f>
        <v>#VALUE!</v>
      </c>
    </row>
    <row r="10036" ht="15.75" customHeight="1">
      <c r="A10036" s="1" t="s">
        <v>3217</v>
      </c>
      <c r="B10036" s="1" t="s">
        <v>21740</v>
      </c>
      <c r="C10036" s="1" t="s">
        <v>21741</v>
      </c>
      <c r="D10036" s="1" t="s">
        <v>17506</v>
      </c>
      <c r="E10036" s="1" t="s">
        <v>21352</v>
      </c>
      <c r="F10036" s="1" t="str">
        <f>IFERROR(__xludf.DUMMYFUNCTION("GOOGLETRANSLATE(C10036,""fr"",""en"")"),"#VALUE!")</f>
        <v>#VALUE!</v>
      </c>
    </row>
    <row r="10037" ht="15.75" customHeight="1">
      <c r="A10037" s="1" t="s">
        <v>8346</v>
      </c>
      <c r="B10037" s="1" t="s">
        <v>21742</v>
      </c>
      <c r="C10037" s="1" t="s">
        <v>21743</v>
      </c>
      <c r="D10037" s="1" t="s">
        <v>17506</v>
      </c>
      <c r="E10037" s="1" t="s">
        <v>21352</v>
      </c>
      <c r="F10037" s="1" t="str">
        <f>IFERROR(__xludf.DUMMYFUNCTION("GOOGLETRANSLATE(C10037,""fr"",""en"")"),"I submitted my maternity leave file on June 3, 2020 online. I appealed last week to know where my file is told that he was forgotten to be treated. And that I must reserve the processing deadlines of the dating therefore 3 months. It is abused. I have bee"&amp;"n waiting for my supplement since April I am on maternity leave we should go to priority ç is one or bound to process your by thank you")</f>
        <v>I submitted my maternity leave file on June 3, 2020 online. I appealed last week to know where my file is told that he was forgotten to be treated. And that I must reserve the processing deadlines of the dating therefore 3 months. It is abused. I have been waiting for my supplement since April I am on maternity leave we should go to priority ç is one or bound to process your by thank you</v>
      </c>
    </row>
    <row r="10038" ht="15.75" customHeight="1">
      <c r="A10038" s="1" t="s">
        <v>10861</v>
      </c>
      <c r="B10038" s="1" t="s">
        <v>21744</v>
      </c>
      <c r="C10038" s="1" t="s">
        <v>21745</v>
      </c>
      <c r="D10038" s="1" t="s">
        <v>17506</v>
      </c>
      <c r="E10038" s="1" t="s">
        <v>21352</v>
      </c>
      <c r="F10038" s="1" t="str">
        <f>IFERROR(__xludf.DUMMYFUNCTION("GOOGLETRANSLATE(C10038,""fr"",""en"")"),"#VALUE!")</f>
        <v>#VALUE!</v>
      </c>
    </row>
    <row r="10039" ht="15.75" customHeight="1">
      <c r="A10039" s="1" t="s">
        <v>10621</v>
      </c>
      <c r="B10039" s="1" t="s">
        <v>21746</v>
      </c>
      <c r="C10039" s="1" t="s">
        <v>21747</v>
      </c>
      <c r="D10039" s="1" t="s">
        <v>17506</v>
      </c>
      <c r="E10039" s="1" t="s">
        <v>21352</v>
      </c>
      <c r="F10039" s="1" t="str">
        <f>IFERROR(__xludf.DUMMYFUNCTION("GOOGLETRANSLATE(C10039,""fr"",""en"")"),"#VALUE!")</f>
        <v>#VALUE!</v>
      </c>
    </row>
    <row r="10040" ht="15.75" customHeight="1">
      <c r="A10040" s="1" t="s">
        <v>8551</v>
      </c>
      <c r="B10040" s="1" t="s">
        <v>21748</v>
      </c>
      <c r="C10040" s="1" t="s">
        <v>21749</v>
      </c>
      <c r="D10040" s="1" t="s">
        <v>17506</v>
      </c>
      <c r="E10040" s="1" t="s">
        <v>21352</v>
      </c>
      <c r="F10040" s="1" t="str">
        <f>IFERROR(__xludf.DUMMYFUNCTION("GOOGLETRANSLATE(C10040,""fr"",""en"")"),"#VALUE!")</f>
        <v>#VALUE!</v>
      </c>
    </row>
    <row r="10041" ht="15.75" customHeight="1">
      <c r="A10041" s="1" t="s">
        <v>8592</v>
      </c>
      <c r="B10041" s="1" t="s">
        <v>21750</v>
      </c>
      <c r="C10041" s="1" t="s">
        <v>21751</v>
      </c>
      <c r="D10041" s="1" t="s">
        <v>17506</v>
      </c>
      <c r="E10041" s="1" t="s">
        <v>21352</v>
      </c>
      <c r="F10041" s="1" t="str">
        <f>IFERROR(__xludf.DUMMYFUNCTION("GOOGLETRANSLATE(C10041,""fr"",""en"")"),"#VALUE!")</f>
        <v>#VALUE!</v>
      </c>
    </row>
    <row r="10042" ht="15.75" customHeight="1">
      <c r="A10042" s="1" t="s">
        <v>8600</v>
      </c>
      <c r="B10042" s="1" t="s">
        <v>21752</v>
      </c>
      <c r="C10042" s="1" t="s">
        <v>21753</v>
      </c>
      <c r="D10042" s="1" t="s">
        <v>17506</v>
      </c>
      <c r="E10042" s="1" t="s">
        <v>21352</v>
      </c>
      <c r="F10042" s="1" t="str">
        <f>IFERROR(__xludf.DUMMYFUNCTION("GOOGLETRANSLATE(C10042,""fr"",""en"")"),"#VALUE!")</f>
        <v>#VALUE!</v>
      </c>
    </row>
    <row r="10043" ht="15.75" customHeight="1">
      <c r="A10043" s="1" t="s">
        <v>21614</v>
      </c>
      <c r="B10043" s="1" t="s">
        <v>21754</v>
      </c>
      <c r="C10043" s="1" t="s">
        <v>21755</v>
      </c>
      <c r="D10043" s="1" t="s">
        <v>17506</v>
      </c>
      <c r="E10043" s="1" t="s">
        <v>21352</v>
      </c>
      <c r="F10043" s="1" t="str">
        <f>IFERROR(__xludf.DUMMYFUNCTION("GOOGLETRANSLATE(C10043,""fr"",""en"")"),"#VALUE!")</f>
        <v>#VALUE!</v>
      </c>
    </row>
    <row r="10044" ht="15.75" customHeight="1">
      <c r="A10044" s="1" t="s">
        <v>19542</v>
      </c>
      <c r="B10044" s="1" t="s">
        <v>21756</v>
      </c>
      <c r="C10044" s="1" t="s">
        <v>21757</v>
      </c>
      <c r="D10044" s="1" t="s">
        <v>17506</v>
      </c>
      <c r="E10044" s="1" t="s">
        <v>21352</v>
      </c>
      <c r="F10044" s="1" t="str">
        <f>IFERROR(__xludf.DUMMYFUNCTION("GOOGLETRANSLATE(C10044,""fr"",""en"")"),"#VALUE!")</f>
        <v>#VALUE!</v>
      </c>
    </row>
    <row r="10045" ht="15.75" customHeight="1">
      <c r="A10045" s="1" t="s">
        <v>3374</v>
      </c>
      <c r="B10045" s="1" t="s">
        <v>21758</v>
      </c>
      <c r="C10045" s="1" t="s">
        <v>21759</v>
      </c>
      <c r="D10045" s="1" t="s">
        <v>17506</v>
      </c>
      <c r="E10045" s="1" t="s">
        <v>21352</v>
      </c>
      <c r="F10045" s="1" t="str">
        <f>IFERROR(__xludf.DUMMYFUNCTION("GOOGLETRANSLATE(C10045,""fr"",""en"")"),"#VALUE!")</f>
        <v>#VALUE!</v>
      </c>
    </row>
    <row r="10046" ht="15.75" customHeight="1">
      <c r="A10046" s="1" t="s">
        <v>10902</v>
      </c>
      <c r="B10046" s="1" t="s">
        <v>21760</v>
      </c>
      <c r="C10046" s="1" t="s">
        <v>21761</v>
      </c>
      <c r="D10046" s="1" t="s">
        <v>17506</v>
      </c>
      <c r="E10046" s="1" t="s">
        <v>21352</v>
      </c>
      <c r="F10046" s="1" t="str">
        <f>IFERROR(__xludf.DUMMYFUNCTION("GOOGLETRANSLATE(C10046,""fr"",""en"")"),"#VALUE!")</f>
        <v>#VALUE!</v>
      </c>
    </row>
    <row r="10047" ht="15.75" customHeight="1">
      <c r="A10047" s="1" t="s">
        <v>3421</v>
      </c>
      <c r="B10047" s="1" t="s">
        <v>21762</v>
      </c>
      <c r="C10047" s="1" t="s">
        <v>21763</v>
      </c>
      <c r="D10047" s="1" t="s">
        <v>17506</v>
      </c>
      <c r="E10047" s="1" t="s">
        <v>21352</v>
      </c>
      <c r="F10047" s="1" t="str">
        <f>IFERROR(__xludf.DUMMYFUNCTION("GOOGLETRANSLATE(C10047,""fr"",""en"")"),"#VALUE!")</f>
        <v>#VALUE!</v>
      </c>
    </row>
    <row r="10048" ht="15.75" customHeight="1">
      <c r="A10048" s="1" t="s">
        <v>8784</v>
      </c>
      <c r="B10048" s="1" t="s">
        <v>21711</v>
      </c>
      <c r="C10048" s="1" t="s">
        <v>21764</v>
      </c>
      <c r="D10048" s="1" t="s">
        <v>17506</v>
      </c>
      <c r="E10048" s="1" t="s">
        <v>21352</v>
      </c>
      <c r="F10048" s="1" t="str">
        <f>IFERROR(__xludf.DUMMYFUNCTION("GOOGLETRANSLATE(C10048,""fr"",""en"")"),"#VALUE!")</f>
        <v>#VALUE!</v>
      </c>
    </row>
    <row r="10049" ht="15.75" customHeight="1">
      <c r="A10049" s="1" t="s">
        <v>3465</v>
      </c>
      <c r="B10049" s="1" t="s">
        <v>21765</v>
      </c>
      <c r="C10049" s="1" t="s">
        <v>21766</v>
      </c>
      <c r="D10049" s="1" t="s">
        <v>17506</v>
      </c>
      <c r="E10049" s="1" t="s">
        <v>21352</v>
      </c>
      <c r="F10049" s="1" t="str">
        <f>IFERROR(__xludf.DUMMYFUNCTION("GOOGLETRANSLATE(C10049,""fr"",""en"")"),"#VALUE!")</f>
        <v>#VALUE!</v>
      </c>
    </row>
    <row r="10050" ht="15.75" customHeight="1">
      <c r="A10050" s="1" t="s">
        <v>11875</v>
      </c>
      <c r="B10050" s="1" t="s">
        <v>21767</v>
      </c>
      <c r="C10050" s="1" t="s">
        <v>21768</v>
      </c>
      <c r="D10050" s="1" t="s">
        <v>17506</v>
      </c>
      <c r="E10050" s="1" t="s">
        <v>21352</v>
      </c>
      <c r="F10050" s="1" t="str">
        <f>IFERROR(__xludf.DUMMYFUNCTION("GOOGLETRANSLATE(C10050,""fr"",""en"")"),"#VALUE!")</f>
        <v>#VALUE!</v>
      </c>
    </row>
    <row r="10051" ht="15.75" customHeight="1">
      <c r="A10051" s="1" t="s">
        <v>12151</v>
      </c>
      <c r="B10051" s="1" t="s">
        <v>21769</v>
      </c>
      <c r="C10051" s="1" t="s">
        <v>21770</v>
      </c>
      <c r="D10051" s="1" t="s">
        <v>17506</v>
      </c>
      <c r="E10051" s="1" t="s">
        <v>21352</v>
      </c>
      <c r="F10051" s="1" t="str">
        <f>IFERROR(__xludf.DUMMYFUNCTION("GOOGLETRANSLATE(C10051,""fr"",""en"")"),"#VALUE!")</f>
        <v>#VALUE!</v>
      </c>
    </row>
    <row r="10052" ht="15.75" customHeight="1">
      <c r="A10052" s="1" t="s">
        <v>12151</v>
      </c>
      <c r="B10052" s="1" t="s">
        <v>21771</v>
      </c>
      <c r="C10052" s="1" t="s">
        <v>21772</v>
      </c>
      <c r="D10052" s="1" t="s">
        <v>17506</v>
      </c>
      <c r="E10052" s="1" t="s">
        <v>21352</v>
      </c>
      <c r="F10052" s="1" t="str">
        <f>IFERROR(__xludf.DUMMYFUNCTION("GOOGLETRANSLATE(C10052,""fr"",""en"")"),"#VALUE!")</f>
        <v>#VALUE!</v>
      </c>
    </row>
    <row r="10053" ht="15.75" customHeight="1">
      <c r="A10053" s="1" t="s">
        <v>3521</v>
      </c>
      <c r="B10053" s="1" t="s">
        <v>21773</v>
      </c>
      <c r="C10053" s="1" t="s">
        <v>21774</v>
      </c>
      <c r="D10053" s="1" t="s">
        <v>17506</v>
      </c>
      <c r="E10053" s="1" t="s">
        <v>21352</v>
      </c>
      <c r="F10053" s="1" t="str">
        <f>IFERROR(__xludf.DUMMYFUNCTION("GOOGLETRANSLATE(C10053,""fr"",""en"")"),"#VALUE!")</f>
        <v>#VALUE!</v>
      </c>
    </row>
    <row r="10054" ht="15.75" customHeight="1">
      <c r="A10054" s="1" t="s">
        <v>8831</v>
      </c>
      <c r="B10054" s="1" t="s">
        <v>21775</v>
      </c>
      <c r="C10054" s="1" t="s">
        <v>21776</v>
      </c>
      <c r="D10054" s="1" t="s">
        <v>17506</v>
      </c>
      <c r="E10054" s="1" t="s">
        <v>21352</v>
      </c>
      <c r="F10054" s="1" t="str">
        <f>IFERROR(__xludf.DUMMYFUNCTION("GOOGLETRANSLATE(C10054,""fr"",""en"")"),"#VALUE!")</f>
        <v>#VALUE!</v>
      </c>
    </row>
    <row r="10055" ht="15.75" customHeight="1">
      <c r="A10055" s="1" t="s">
        <v>21777</v>
      </c>
      <c r="B10055" s="1" t="s">
        <v>21778</v>
      </c>
      <c r="C10055" s="1" t="s">
        <v>21779</v>
      </c>
      <c r="D10055" s="1" t="s">
        <v>17506</v>
      </c>
      <c r="E10055" s="1" t="s">
        <v>21352</v>
      </c>
      <c r="F10055" s="1" t="str">
        <f>IFERROR(__xludf.DUMMYFUNCTION("GOOGLETRANSLATE(C10055,""fr"",""en"")"),"#VALUE!")</f>
        <v>#VALUE!</v>
      </c>
    </row>
    <row r="10056" ht="15.75" customHeight="1">
      <c r="A10056" s="1" t="s">
        <v>16989</v>
      </c>
      <c r="B10056" s="1" t="s">
        <v>21780</v>
      </c>
      <c r="C10056" s="1" t="s">
        <v>21781</v>
      </c>
      <c r="D10056" s="1" t="s">
        <v>17506</v>
      </c>
      <c r="E10056" s="1" t="s">
        <v>21352</v>
      </c>
      <c r="F10056" s="1" t="str">
        <f>IFERROR(__xludf.DUMMYFUNCTION("GOOGLETRANSLATE(C10056,""fr"",""en"")"),"#VALUE!")</f>
        <v>#VALUE!</v>
      </c>
    </row>
    <row r="10057" ht="15.75" customHeight="1">
      <c r="A10057" s="1" t="s">
        <v>21782</v>
      </c>
      <c r="B10057" s="1" t="s">
        <v>21783</v>
      </c>
      <c r="C10057" s="1" t="s">
        <v>21784</v>
      </c>
      <c r="D10057" s="1" t="s">
        <v>17506</v>
      </c>
      <c r="E10057" s="1" t="s">
        <v>21352</v>
      </c>
      <c r="F10057" s="1" t="str">
        <f>IFERROR(__xludf.DUMMYFUNCTION("GOOGLETRANSLATE(C10057,""fr"",""en"")"),"#VALUE!")</f>
        <v>#VALUE!</v>
      </c>
    </row>
    <row r="10058" ht="15.75" customHeight="1">
      <c r="A10058" s="1" t="s">
        <v>18924</v>
      </c>
      <c r="B10058" s="1" t="s">
        <v>21785</v>
      </c>
      <c r="C10058" s="1" t="s">
        <v>21786</v>
      </c>
      <c r="D10058" s="1" t="s">
        <v>17506</v>
      </c>
      <c r="E10058" s="1" t="s">
        <v>21352</v>
      </c>
      <c r="F10058" s="1" t="str">
        <f>IFERROR(__xludf.DUMMYFUNCTION("GOOGLETRANSLATE(C10058,""fr"",""en"")"),"#VALUE!")</f>
        <v>#VALUE!</v>
      </c>
    </row>
    <row r="10059" ht="15.75" customHeight="1">
      <c r="A10059" s="1" t="s">
        <v>8883</v>
      </c>
      <c r="B10059" s="1" t="s">
        <v>21787</v>
      </c>
      <c r="C10059" s="1" t="s">
        <v>21788</v>
      </c>
      <c r="D10059" s="1" t="s">
        <v>17506</v>
      </c>
      <c r="E10059" s="1" t="s">
        <v>21352</v>
      </c>
      <c r="F10059" s="1" t="str">
        <f>IFERROR(__xludf.DUMMYFUNCTION("GOOGLETRANSLATE(C10059,""fr"",""en"")"),"#VALUE!")</f>
        <v>#VALUE!</v>
      </c>
    </row>
    <row r="10060" ht="15.75" customHeight="1">
      <c r="A10060" s="1" t="s">
        <v>11492</v>
      </c>
      <c r="B10060" s="1" t="s">
        <v>21789</v>
      </c>
      <c r="C10060" s="1" t="s">
        <v>21790</v>
      </c>
      <c r="D10060" s="1" t="s">
        <v>17506</v>
      </c>
      <c r="E10060" s="1" t="s">
        <v>21352</v>
      </c>
      <c r="F10060" s="1" t="str">
        <f>IFERROR(__xludf.DUMMYFUNCTION("GOOGLETRANSLATE(C10060,""fr"",""en"")"),"#VALUE!")</f>
        <v>#VALUE!</v>
      </c>
    </row>
    <row r="10061" ht="15.75" customHeight="1">
      <c r="A10061" s="1" t="s">
        <v>11912</v>
      </c>
      <c r="B10061" s="1" t="s">
        <v>21791</v>
      </c>
      <c r="C10061" s="1" t="s">
        <v>21792</v>
      </c>
      <c r="D10061" s="1" t="s">
        <v>17506</v>
      </c>
      <c r="E10061" s="1" t="s">
        <v>21352</v>
      </c>
      <c r="F10061" s="1" t="str">
        <f>IFERROR(__xludf.DUMMYFUNCTION("GOOGLETRANSLATE(C10061,""fr"",""en"")"),"#VALUE!")</f>
        <v>#VALUE!</v>
      </c>
    </row>
    <row r="10062" ht="15.75" customHeight="1">
      <c r="A10062" s="1" t="s">
        <v>12631</v>
      </c>
      <c r="B10062" s="1" t="s">
        <v>21793</v>
      </c>
      <c r="C10062" s="1" t="s">
        <v>21794</v>
      </c>
      <c r="D10062" s="1" t="s">
        <v>17506</v>
      </c>
      <c r="E10062" s="1" t="s">
        <v>21352</v>
      </c>
      <c r="F10062" s="1" t="str">
        <f>IFERROR(__xludf.DUMMYFUNCTION("GOOGLETRANSLATE(C10062,""fr"",""en"")"),"#VALUE!")</f>
        <v>#VALUE!</v>
      </c>
    </row>
    <row r="10063" ht="15.75" customHeight="1">
      <c r="A10063" s="1" t="s">
        <v>8924</v>
      </c>
      <c r="B10063" s="1" t="s">
        <v>21795</v>
      </c>
      <c r="C10063" s="1" t="s">
        <v>21796</v>
      </c>
      <c r="D10063" s="1" t="s">
        <v>17506</v>
      </c>
      <c r="E10063" s="1" t="s">
        <v>21352</v>
      </c>
      <c r="F10063" s="1" t="str">
        <f>IFERROR(__xludf.DUMMYFUNCTION("GOOGLETRANSLATE(C10063,""fr"",""en"")"),"#VALUE!")</f>
        <v>#VALUE!</v>
      </c>
    </row>
    <row r="10064" ht="15.75" customHeight="1">
      <c r="A10064" s="1" t="s">
        <v>12639</v>
      </c>
      <c r="B10064" s="1" t="s">
        <v>21797</v>
      </c>
      <c r="C10064" s="1" t="s">
        <v>21798</v>
      </c>
      <c r="D10064" s="1" t="s">
        <v>17506</v>
      </c>
      <c r="E10064" s="1" t="s">
        <v>21352</v>
      </c>
      <c r="F10064" s="1" t="str">
        <f>IFERROR(__xludf.DUMMYFUNCTION("GOOGLETRANSLATE(C10064,""fr"",""en"")"),"#VALUE!")</f>
        <v>#VALUE!</v>
      </c>
    </row>
    <row r="10065" ht="15.75" customHeight="1">
      <c r="A10065" s="1" t="s">
        <v>10976</v>
      </c>
      <c r="B10065" s="1" t="s">
        <v>21799</v>
      </c>
      <c r="C10065" s="1" t="s">
        <v>21800</v>
      </c>
      <c r="D10065" s="1" t="s">
        <v>17506</v>
      </c>
      <c r="E10065" s="1" t="s">
        <v>21352</v>
      </c>
      <c r="F10065" s="1" t="str">
        <f>IFERROR(__xludf.DUMMYFUNCTION("GOOGLETRANSLATE(C10065,""fr"",""en"")"),"#VALUE!")</f>
        <v>#VALUE!</v>
      </c>
    </row>
    <row r="10066" ht="15.75" customHeight="1">
      <c r="A10066" s="1" t="s">
        <v>3649</v>
      </c>
      <c r="B10066" s="1" t="s">
        <v>21801</v>
      </c>
      <c r="C10066" s="1" t="s">
        <v>21802</v>
      </c>
      <c r="D10066" s="1" t="s">
        <v>17506</v>
      </c>
      <c r="E10066" s="1" t="s">
        <v>21352</v>
      </c>
      <c r="F10066" s="1" t="str">
        <f>IFERROR(__xludf.DUMMYFUNCTION("GOOGLETRANSLATE(C10066,""fr"",""en"")"),"#VALUE!")</f>
        <v>#VALUE!</v>
      </c>
    </row>
    <row r="10067" ht="15.75" customHeight="1">
      <c r="A10067" s="1" t="s">
        <v>3683</v>
      </c>
      <c r="B10067" s="1" t="s">
        <v>21803</v>
      </c>
      <c r="C10067" s="1" t="s">
        <v>21804</v>
      </c>
      <c r="D10067" s="1" t="s">
        <v>17506</v>
      </c>
      <c r="E10067" s="1" t="s">
        <v>21352</v>
      </c>
      <c r="F10067" s="1" t="str">
        <f>IFERROR(__xludf.DUMMYFUNCTION("GOOGLETRANSLATE(C10067,""fr"",""en"")"),"#VALUE!")</f>
        <v>#VALUE!</v>
      </c>
    </row>
    <row r="10068" ht="15.75" customHeight="1">
      <c r="A10068" s="1" t="s">
        <v>21805</v>
      </c>
      <c r="B10068" s="1" t="s">
        <v>21806</v>
      </c>
      <c r="C10068" s="1" t="s">
        <v>21807</v>
      </c>
      <c r="D10068" s="1" t="s">
        <v>17506</v>
      </c>
      <c r="E10068" s="1" t="s">
        <v>21352</v>
      </c>
      <c r="F10068" s="1" t="str">
        <f>IFERROR(__xludf.DUMMYFUNCTION("GOOGLETRANSLATE(C10068,""fr"",""en"")"),"#VALUE!")</f>
        <v>#VALUE!</v>
      </c>
    </row>
    <row r="10069" ht="15.75" customHeight="1">
      <c r="A10069" s="1" t="s">
        <v>3721</v>
      </c>
      <c r="B10069" s="1" t="s">
        <v>21808</v>
      </c>
      <c r="C10069" s="1" t="s">
        <v>21809</v>
      </c>
      <c r="D10069" s="1" t="s">
        <v>17506</v>
      </c>
      <c r="E10069" s="1" t="s">
        <v>21352</v>
      </c>
      <c r="F10069" s="1" t="str">
        <f>IFERROR(__xludf.DUMMYFUNCTION("GOOGLETRANSLATE(C10069,""fr"",""en"")"),"#VALUE!")</f>
        <v>#VALUE!</v>
      </c>
    </row>
    <row r="10070" ht="15.75" customHeight="1">
      <c r="A10070" s="1" t="s">
        <v>21810</v>
      </c>
      <c r="B10070" s="1" t="s">
        <v>21811</v>
      </c>
      <c r="C10070" s="1" t="s">
        <v>21812</v>
      </c>
      <c r="D10070" s="1" t="s">
        <v>17506</v>
      </c>
      <c r="E10070" s="1" t="s">
        <v>21352</v>
      </c>
      <c r="F10070" s="1" t="str">
        <f>IFERROR(__xludf.DUMMYFUNCTION("GOOGLETRANSLATE(C10070,""fr"",""en"")"),"#VALUE!")</f>
        <v>#VALUE!</v>
      </c>
    </row>
    <row r="10071" ht="15.75" customHeight="1">
      <c r="A10071" s="1" t="s">
        <v>11936</v>
      </c>
      <c r="B10071" s="1" t="s">
        <v>21813</v>
      </c>
      <c r="C10071" s="1" t="s">
        <v>21814</v>
      </c>
      <c r="D10071" s="1" t="s">
        <v>17506</v>
      </c>
      <c r="E10071" s="1" t="s">
        <v>21352</v>
      </c>
      <c r="F10071" s="1" t="str">
        <f>IFERROR(__xludf.DUMMYFUNCTION("GOOGLETRANSLATE(C10071,""fr"",""en"")"),"#VALUE!")</f>
        <v>#VALUE!</v>
      </c>
    </row>
    <row r="10072" ht="15.75" customHeight="1">
      <c r="A10072" s="1" t="s">
        <v>3775</v>
      </c>
      <c r="B10072" s="1" t="s">
        <v>21815</v>
      </c>
      <c r="C10072" s="1" t="s">
        <v>21816</v>
      </c>
      <c r="D10072" s="1" t="s">
        <v>17506</v>
      </c>
      <c r="E10072" s="1" t="s">
        <v>21352</v>
      </c>
      <c r="F10072" s="1" t="str">
        <f>IFERROR(__xludf.DUMMYFUNCTION("GOOGLETRANSLATE(C10072,""fr"",""en"")"),"#VALUE!")</f>
        <v>#VALUE!</v>
      </c>
    </row>
    <row r="10073" ht="15.75" customHeight="1">
      <c r="A10073" s="1" t="s">
        <v>11945</v>
      </c>
      <c r="B10073" s="1" t="s">
        <v>21817</v>
      </c>
      <c r="C10073" s="1" t="s">
        <v>21818</v>
      </c>
      <c r="D10073" s="1" t="s">
        <v>17506</v>
      </c>
      <c r="E10073" s="1" t="s">
        <v>21352</v>
      </c>
      <c r="F10073" s="1" t="str">
        <f>IFERROR(__xludf.DUMMYFUNCTION("GOOGLETRANSLATE(C10073,""fr"",""en"")"),"#VALUE!")</f>
        <v>#VALUE!</v>
      </c>
    </row>
    <row r="10074" ht="15.75" customHeight="1">
      <c r="A10074" s="1" t="s">
        <v>9057</v>
      </c>
      <c r="B10074" s="1" t="s">
        <v>21819</v>
      </c>
      <c r="C10074" s="1" t="s">
        <v>21820</v>
      </c>
      <c r="D10074" s="1" t="s">
        <v>17506</v>
      </c>
      <c r="E10074" s="1" t="s">
        <v>21352</v>
      </c>
      <c r="F10074" s="1" t="str">
        <f>IFERROR(__xludf.DUMMYFUNCTION("GOOGLETRANSLATE(C10074,""fr"",""en"")"),"#VALUE!")</f>
        <v>#VALUE!</v>
      </c>
    </row>
    <row r="10075" ht="15.75" customHeight="1">
      <c r="A10075" s="1" t="s">
        <v>11962</v>
      </c>
      <c r="B10075" s="1" t="s">
        <v>21711</v>
      </c>
      <c r="C10075" s="1" t="s">
        <v>21821</v>
      </c>
      <c r="D10075" s="1" t="s">
        <v>17506</v>
      </c>
      <c r="E10075" s="1" t="s">
        <v>21352</v>
      </c>
      <c r="F10075" s="1" t="str">
        <f>IFERROR(__xludf.DUMMYFUNCTION("GOOGLETRANSLATE(C10075,""fr"",""en"")"),"#VALUE!")</f>
        <v>#VALUE!</v>
      </c>
    </row>
    <row r="10076" ht="15.75" customHeight="1">
      <c r="A10076" s="1" t="s">
        <v>9113</v>
      </c>
      <c r="B10076" s="1" t="s">
        <v>21822</v>
      </c>
      <c r="C10076" s="1" t="s">
        <v>21823</v>
      </c>
      <c r="D10076" s="1" t="s">
        <v>17506</v>
      </c>
      <c r="E10076" s="1" t="s">
        <v>21352</v>
      </c>
      <c r="F10076" s="1" t="str">
        <f>IFERROR(__xludf.DUMMYFUNCTION("GOOGLETRANSLATE(C10076,""fr"",""en"")"),"#VALUE!")</f>
        <v>#VALUE!</v>
      </c>
    </row>
    <row r="10077" ht="15.75" customHeight="1">
      <c r="A10077" s="1" t="s">
        <v>10309</v>
      </c>
      <c r="B10077" s="1" t="s">
        <v>21824</v>
      </c>
      <c r="C10077" s="1" t="s">
        <v>21825</v>
      </c>
      <c r="D10077" s="1" t="s">
        <v>17506</v>
      </c>
      <c r="E10077" s="1" t="s">
        <v>21352</v>
      </c>
      <c r="F10077" s="1" t="str">
        <f>IFERROR(__xludf.DUMMYFUNCTION("GOOGLETRANSLATE(C10077,""fr"",""en"")"),"#VALUE!")</f>
        <v>#VALUE!</v>
      </c>
    </row>
    <row r="10078" ht="15.75" customHeight="1">
      <c r="A10078" s="1" t="s">
        <v>11233</v>
      </c>
      <c r="B10078" s="1" t="s">
        <v>21826</v>
      </c>
      <c r="C10078" s="1" t="s">
        <v>21827</v>
      </c>
      <c r="D10078" s="1" t="s">
        <v>17506</v>
      </c>
      <c r="E10078" s="1" t="s">
        <v>21352</v>
      </c>
      <c r="F10078" s="1" t="str">
        <f>IFERROR(__xludf.DUMMYFUNCTION("GOOGLETRANSLATE(C10078,""fr"",""en"")"),"#VALUE!")</f>
        <v>#VALUE!</v>
      </c>
    </row>
    <row r="10079" ht="15.75" customHeight="1">
      <c r="A10079" s="1" t="s">
        <v>10319</v>
      </c>
      <c r="B10079" s="1" t="s">
        <v>21828</v>
      </c>
      <c r="C10079" s="1" t="s">
        <v>21829</v>
      </c>
      <c r="D10079" s="1" t="s">
        <v>17506</v>
      </c>
      <c r="E10079" s="1" t="s">
        <v>21352</v>
      </c>
      <c r="F10079" s="1" t="str">
        <f>IFERROR(__xludf.DUMMYFUNCTION("GOOGLETRANSLATE(C10079,""fr"",""en"")"),"#VALUE!")</f>
        <v>#VALUE!</v>
      </c>
    </row>
    <row r="10080" ht="15.75" customHeight="1">
      <c r="A10080" s="1" t="s">
        <v>3903</v>
      </c>
      <c r="B10080" s="1" t="s">
        <v>21830</v>
      </c>
      <c r="C10080" s="1" t="s">
        <v>21831</v>
      </c>
      <c r="D10080" s="1" t="s">
        <v>17506</v>
      </c>
      <c r="E10080" s="1" t="s">
        <v>21352</v>
      </c>
      <c r="F10080" s="1" t="str">
        <f>IFERROR(__xludf.DUMMYFUNCTION("GOOGLETRANSLATE(C10080,""fr"",""en"")"),"#VALUE!")</f>
        <v>#VALUE!</v>
      </c>
    </row>
    <row r="10081" ht="15.75" customHeight="1">
      <c r="A10081" s="1" t="s">
        <v>3909</v>
      </c>
      <c r="B10081" s="1" t="s">
        <v>21832</v>
      </c>
      <c r="C10081" s="1" t="s">
        <v>21833</v>
      </c>
      <c r="D10081" s="1" t="s">
        <v>17506</v>
      </c>
      <c r="E10081" s="1" t="s">
        <v>21352</v>
      </c>
      <c r="F10081" s="1" t="str">
        <f>IFERROR(__xludf.DUMMYFUNCTION("GOOGLETRANSLATE(C10081,""fr"",""en"")"),"#VALUE!")</f>
        <v>#VALUE!</v>
      </c>
    </row>
    <row r="10082" ht="15.75" customHeight="1">
      <c r="A10082" s="1" t="s">
        <v>11626</v>
      </c>
      <c r="B10082" s="1" t="s">
        <v>21834</v>
      </c>
      <c r="C10082" s="1" t="s">
        <v>21835</v>
      </c>
      <c r="D10082" s="1" t="s">
        <v>17506</v>
      </c>
      <c r="E10082" s="1" t="s">
        <v>21352</v>
      </c>
      <c r="F10082" s="1" t="str">
        <f>IFERROR(__xludf.DUMMYFUNCTION("GOOGLETRANSLATE(C10082,""fr"",""en"")"),"#VALUE!")</f>
        <v>#VALUE!</v>
      </c>
    </row>
    <row r="10083" ht="15.75" customHeight="1">
      <c r="A10083" s="1" t="s">
        <v>9209</v>
      </c>
      <c r="B10083" s="1" t="s">
        <v>21836</v>
      </c>
      <c r="C10083" s="1" t="s">
        <v>21837</v>
      </c>
      <c r="D10083" s="1" t="s">
        <v>17506</v>
      </c>
      <c r="E10083" s="1" t="s">
        <v>21352</v>
      </c>
      <c r="F10083" s="1" t="str">
        <f>IFERROR(__xludf.DUMMYFUNCTION("GOOGLETRANSLATE(C10083,""fr"",""en"")"),"#VALUE!")</f>
        <v>#VALUE!</v>
      </c>
    </row>
    <row r="10084" ht="15.75" customHeight="1">
      <c r="A10084" s="1" t="s">
        <v>10710</v>
      </c>
      <c r="B10084" s="1" t="s">
        <v>21838</v>
      </c>
      <c r="C10084" s="1" t="s">
        <v>21839</v>
      </c>
      <c r="D10084" s="1" t="s">
        <v>17506</v>
      </c>
      <c r="E10084" s="1" t="s">
        <v>21352</v>
      </c>
      <c r="F10084" s="1" t="str">
        <f>IFERROR(__xludf.DUMMYFUNCTION("GOOGLETRANSLATE(C10084,""fr"",""en"")"),"#VALUE!")</f>
        <v>#VALUE!</v>
      </c>
    </row>
    <row r="10085" ht="15.75" customHeight="1">
      <c r="A10085" s="1" t="s">
        <v>11257</v>
      </c>
      <c r="B10085" s="1" t="s">
        <v>21840</v>
      </c>
      <c r="C10085" s="1" t="s">
        <v>21841</v>
      </c>
      <c r="D10085" s="1" t="s">
        <v>17506</v>
      </c>
      <c r="E10085" s="1" t="s">
        <v>21352</v>
      </c>
      <c r="F10085" s="1" t="str">
        <f>IFERROR(__xludf.DUMMYFUNCTION("GOOGLETRANSLATE(C10085,""fr"",""en"")"),"#VALUE!")</f>
        <v>#VALUE!</v>
      </c>
    </row>
    <row r="10086" ht="15.75" customHeight="1">
      <c r="A10086" s="1" t="s">
        <v>9292</v>
      </c>
      <c r="B10086" s="1" t="s">
        <v>21842</v>
      </c>
      <c r="C10086" s="1" t="s">
        <v>21843</v>
      </c>
      <c r="D10086" s="1" t="s">
        <v>17506</v>
      </c>
      <c r="E10086" s="1" t="s">
        <v>21352</v>
      </c>
      <c r="F10086" s="1" t="str">
        <f>IFERROR(__xludf.DUMMYFUNCTION("GOOGLETRANSLATE(C10086,""fr"",""en"")"),"#VALUE!")</f>
        <v>#VALUE!</v>
      </c>
    </row>
    <row r="10087" ht="15.75" customHeight="1">
      <c r="A10087" s="1" t="s">
        <v>3982</v>
      </c>
      <c r="B10087" s="1" t="s">
        <v>21844</v>
      </c>
      <c r="C10087" s="1" t="s">
        <v>21845</v>
      </c>
      <c r="D10087" s="1" t="s">
        <v>17506</v>
      </c>
      <c r="E10087" s="1" t="s">
        <v>21352</v>
      </c>
      <c r="F10087" s="1" t="str">
        <f>IFERROR(__xludf.DUMMYFUNCTION("GOOGLETRANSLATE(C10087,""fr"",""en"")"),"#VALUE!")</f>
        <v>#VALUE!</v>
      </c>
    </row>
    <row r="10088" ht="15.75" customHeight="1">
      <c r="A10088" s="1" t="s">
        <v>21846</v>
      </c>
      <c r="B10088" s="1" t="s">
        <v>21847</v>
      </c>
      <c r="C10088" s="1" t="s">
        <v>21848</v>
      </c>
      <c r="D10088" s="1" t="s">
        <v>17506</v>
      </c>
      <c r="E10088" s="1" t="s">
        <v>21352</v>
      </c>
      <c r="F10088" s="1" t="str">
        <f>IFERROR(__xludf.DUMMYFUNCTION("GOOGLETRANSLATE(C10088,""fr"",""en"")"),"#VALUE!")</f>
        <v>#VALUE!</v>
      </c>
    </row>
    <row r="10089" ht="15.75" customHeight="1">
      <c r="A10089" s="1" t="s">
        <v>21849</v>
      </c>
      <c r="B10089" s="1" t="s">
        <v>21850</v>
      </c>
      <c r="C10089" s="1" t="s">
        <v>21851</v>
      </c>
      <c r="D10089" s="1" t="s">
        <v>17506</v>
      </c>
      <c r="E10089" s="1" t="s">
        <v>21352</v>
      </c>
      <c r="F10089" s="1" t="str">
        <f>IFERROR(__xludf.DUMMYFUNCTION("GOOGLETRANSLATE(C10089,""fr"",""en"")"),"#VALUE!")</f>
        <v>#VALUE!</v>
      </c>
    </row>
    <row r="10090" ht="15.75" customHeight="1">
      <c r="A10090" s="1" t="s">
        <v>12346</v>
      </c>
      <c r="B10090" s="1" t="s">
        <v>21852</v>
      </c>
      <c r="C10090" s="1" t="s">
        <v>21853</v>
      </c>
      <c r="D10090" s="1" t="s">
        <v>17506</v>
      </c>
      <c r="E10090" s="1" t="s">
        <v>21352</v>
      </c>
      <c r="F10090" s="1" t="str">
        <f>IFERROR(__xludf.DUMMYFUNCTION("GOOGLETRANSLATE(C10090,""fr"",""en"")"),"#VALUE!")</f>
        <v>#VALUE!</v>
      </c>
    </row>
    <row r="10091" ht="15.75" customHeight="1">
      <c r="A10091" s="1" t="s">
        <v>15244</v>
      </c>
      <c r="B10091" s="1" t="s">
        <v>21854</v>
      </c>
      <c r="C10091" s="1" t="s">
        <v>21855</v>
      </c>
      <c r="D10091" s="1" t="s">
        <v>17506</v>
      </c>
      <c r="E10091" s="1" t="s">
        <v>21352</v>
      </c>
      <c r="F10091" s="1" t="str">
        <f>IFERROR(__xludf.DUMMYFUNCTION("GOOGLETRANSLATE(C10091,""fr"",""en"")"),"#VALUE!")</f>
        <v>#VALUE!</v>
      </c>
    </row>
    <row r="10092" ht="15.75" customHeight="1">
      <c r="A10092" s="1" t="s">
        <v>9389</v>
      </c>
      <c r="B10092" s="1" t="s">
        <v>21856</v>
      </c>
      <c r="C10092" s="1" t="s">
        <v>21857</v>
      </c>
      <c r="D10092" s="1" t="s">
        <v>17506</v>
      </c>
      <c r="E10092" s="1" t="s">
        <v>21352</v>
      </c>
      <c r="F10092" s="1" t="str">
        <f>IFERROR(__xludf.DUMMYFUNCTION("GOOGLETRANSLATE(C10092,""fr"",""en"")"),"#VALUE!")</f>
        <v>#VALUE!</v>
      </c>
    </row>
    <row r="10093" ht="15.75" customHeight="1">
      <c r="A10093" s="1" t="s">
        <v>19251</v>
      </c>
      <c r="B10093" s="1" t="s">
        <v>21858</v>
      </c>
      <c r="C10093" s="1" t="s">
        <v>21859</v>
      </c>
      <c r="D10093" s="1" t="s">
        <v>17506</v>
      </c>
      <c r="E10093" s="1" t="s">
        <v>21352</v>
      </c>
      <c r="F10093" s="1" t="str">
        <f>IFERROR(__xludf.DUMMYFUNCTION("GOOGLETRANSLATE(C10093,""fr"",""en"")"),"#VALUE!")</f>
        <v>#VALUE!</v>
      </c>
    </row>
    <row r="10094" ht="15.75" customHeight="1">
      <c r="A10094" s="1" t="s">
        <v>13147</v>
      </c>
      <c r="B10094" s="1" t="s">
        <v>21860</v>
      </c>
      <c r="C10094" s="1" t="s">
        <v>21861</v>
      </c>
      <c r="D10094" s="1" t="s">
        <v>17506</v>
      </c>
      <c r="E10094" s="1" t="s">
        <v>21352</v>
      </c>
      <c r="F10094" s="1" t="str">
        <f>IFERROR(__xludf.DUMMYFUNCTION("GOOGLETRANSLATE(C10094,""fr"",""en"")"),"#VALUE!")</f>
        <v>#VALUE!</v>
      </c>
    </row>
    <row r="10095" ht="15.75" customHeight="1">
      <c r="A10095" s="1" t="s">
        <v>9427</v>
      </c>
      <c r="B10095" s="1" t="s">
        <v>21862</v>
      </c>
      <c r="C10095" s="1" t="s">
        <v>21863</v>
      </c>
      <c r="D10095" s="1" t="s">
        <v>17506</v>
      </c>
      <c r="E10095" s="1" t="s">
        <v>21352</v>
      </c>
      <c r="F10095" s="1" t="str">
        <f>IFERROR(__xludf.DUMMYFUNCTION("GOOGLETRANSLATE(C10095,""fr"",""en"")"),"#VALUE!")</f>
        <v>#VALUE!</v>
      </c>
    </row>
    <row r="10096" ht="15.75" customHeight="1">
      <c r="A10096" s="1" t="s">
        <v>4066</v>
      </c>
      <c r="B10096" s="1" t="s">
        <v>21864</v>
      </c>
      <c r="C10096" s="1" t="s">
        <v>21865</v>
      </c>
      <c r="D10096" s="1" t="s">
        <v>17506</v>
      </c>
      <c r="E10096" s="1" t="s">
        <v>21352</v>
      </c>
      <c r="F10096" s="1" t="str">
        <f>IFERROR(__xludf.DUMMYFUNCTION("GOOGLETRANSLATE(C10096,""fr"",""en"")"),"#VALUE!")</f>
        <v>#VALUE!</v>
      </c>
    </row>
    <row r="10097" ht="15.75" customHeight="1">
      <c r="A10097" s="1" t="s">
        <v>9532</v>
      </c>
      <c r="B10097" s="1" t="s">
        <v>21866</v>
      </c>
      <c r="C10097" s="1" t="s">
        <v>21867</v>
      </c>
      <c r="D10097" s="1" t="s">
        <v>17506</v>
      </c>
      <c r="E10097" s="1" t="s">
        <v>21352</v>
      </c>
      <c r="F10097" s="1" t="str">
        <f>IFERROR(__xludf.DUMMYFUNCTION("GOOGLETRANSLATE(C10097,""fr"",""en"")"),"#VALUE!")</f>
        <v>#VALUE!</v>
      </c>
    </row>
    <row r="10098" ht="15.75" customHeight="1">
      <c r="A10098" s="1" t="s">
        <v>9562</v>
      </c>
      <c r="B10098" s="1" t="s">
        <v>21868</v>
      </c>
      <c r="C10098" s="1" t="s">
        <v>21869</v>
      </c>
      <c r="D10098" s="1" t="s">
        <v>17506</v>
      </c>
      <c r="E10098" s="1" t="s">
        <v>21352</v>
      </c>
      <c r="F10098" s="1" t="str">
        <f>IFERROR(__xludf.DUMMYFUNCTION("GOOGLETRANSLATE(C10098,""fr"",""en"")"),"#VALUE!")</f>
        <v>#VALUE!</v>
      </c>
    </row>
    <row r="10099" ht="15.75" customHeight="1">
      <c r="A10099" s="1" t="s">
        <v>741</v>
      </c>
      <c r="B10099" s="1" t="s">
        <v>21870</v>
      </c>
      <c r="C10099" s="1" t="s">
        <v>21871</v>
      </c>
      <c r="D10099" s="1" t="s">
        <v>21872</v>
      </c>
      <c r="E10099" s="1" t="s">
        <v>21352</v>
      </c>
      <c r="F10099" s="1" t="str">
        <f>IFERROR(__xludf.DUMMYFUNCTION("GOOGLETRANSLATE(C10099,""fr"",""en"")"),"#VALUE!")</f>
        <v>#VALUE!</v>
      </c>
    </row>
    <row r="10100" ht="15.75" customHeight="1">
      <c r="A10100" s="1" t="s">
        <v>938</v>
      </c>
      <c r="B10100" s="1" t="s">
        <v>21873</v>
      </c>
      <c r="C10100" s="1" t="s">
        <v>21874</v>
      </c>
      <c r="D10100" s="1" t="s">
        <v>21872</v>
      </c>
      <c r="E10100" s="1" t="s">
        <v>21352</v>
      </c>
      <c r="F10100" s="1" t="str">
        <f>IFERROR(__xludf.DUMMYFUNCTION("GOOGLETRANSLATE(C10100,""fr"",""en"")"),"#VALUE!")</f>
        <v>#VALUE!</v>
      </c>
    </row>
    <row r="10101" ht="15.75" customHeight="1">
      <c r="A10101" s="1" t="s">
        <v>2132</v>
      </c>
      <c r="B10101" s="1" t="s">
        <v>21875</v>
      </c>
      <c r="C10101" s="1" t="s">
        <v>21876</v>
      </c>
      <c r="D10101" s="1" t="s">
        <v>21872</v>
      </c>
      <c r="E10101" s="1" t="s">
        <v>21352</v>
      </c>
      <c r="F10101" s="1" t="str">
        <f>IFERROR(__xludf.DUMMYFUNCTION("GOOGLETRANSLATE(C10101,""fr"",""en"")"),"#VALUE!")</f>
        <v>#VALUE!</v>
      </c>
    </row>
    <row r="10102" ht="15.75" customHeight="1">
      <c r="A10102" s="1" t="s">
        <v>2377</v>
      </c>
      <c r="B10102" s="1" t="s">
        <v>21877</v>
      </c>
      <c r="C10102" s="1" t="s">
        <v>21878</v>
      </c>
      <c r="D10102" s="1" t="s">
        <v>21872</v>
      </c>
      <c r="E10102" s="1" t="s">
        <v>21352</v>
      </c>
      <c r="F10102" s="1" t="str">
        <f>IFERROR(__xludf.DUMMYFUNCTION("GOOGLETRANSLATE(C10102,""fr"",""en"")"),"#VALUE!")</f>
        <v>#VALUE!</v>
      </c>
    </row>
    <row r="10103" ht="15.75" customHeight="1">
      <c r="A10103" s="1" t="s">
        <v>2845</v>
      </c>
      <c r="B10103" s="1" t="s">
        <v>21879</v>
      </c>
      <c r="C10103" s="1" t="s">
        <v>21880</v>
      </c>
      <c r="D10103" s="1" t="s">
        <v>21872</v>
      </c>
      <c r="E10103" s="1" t="s">
        <v>21352</v>
      </c>
      <c r="F10103" s="1" t="str">
        <f>IFERROR(__xludf.DUMMYFUNCTION("GOOGLETRANSLATE(C10103,""fr"",""en"")"),"#VALUE!")</f>
        <v>#VALUE!</v>
      </c>
    </row>
    <row r="10104" ht="15.75" customHeight="1">
      <c r="A10104" s="1" t="s">
        <v>2895</v>
      </c>
      <c r="B10104" s="1" t="s">
        <v>21881</v>
      </c>
      <c r="C10104" s="1" t="s">
        <v>21882</v>
      </c>
      <c r="D10104" s="1" t="s">
        <v>21872</v>
      </c>
      <c r="E10104" s="1" t="s">
        <v>21352</v>
      </c>
      <c r="F10104" s="1" t="str">
        <f>IFERROR(__xludf.DUMMYFUNCTION("GOOGLETRANSLATE(C10104,""fr"",""en"")"),"#VALUE!")</f>
        <v>#VALUE!</v>
      </c>
    </row>
    <row r="10105" ht="15.75" customHeight="1">
      <c r="A10105" s="1" t="s">
        <v>15284</v>
      </c>
      <c r="B10105" s="1" t="s">
        <v>21883</v>
      </c>
      <c r="C10105" s="1" t="s">
        <v>21884</v>
      </c>
      <c r="D10105" s="1" t="s">
        <v>21872</v>
      </c>
      <c r="E10105" s="1" t="s">
        <v>21352</v>
      </c>
      <c r="F10105" s="1" t="str">
        <f>IFERROR(__xludf.DUMMYFUNCTION("GOOGLETRANSLATE(C10105,""fr"",""en"")"),"#VALUE!")</f>
        <v>#VALUE!</v>
      </c>
    </row>
    <row r="10106" ht="15.75" customHeight="1">
      <c r="A10106" s="1" t="s">
        <v>8170</v>
      </c>
      <c r="B10106" s="1" t="s">
        <v>21885</v>
      </c>
      <c r="C10106" s="1" t="s">
        <v>21886</v>
      </c>
      <c r="D10106" s="1" t="s">
        <v>21872</v>
      </c>
      <c r="E10106" s="1" t="s">
        <v>21352</v>
      </c>
      <c r="F10106" s="1" t="str">
        <f>IFERROR(__xludf.DUMMYFUNCTION("GOOGLETRANSLATE(C10106,""fr"",""en"")"),"#VALUE!")</f>
        <v>#VALUE!</v>
      </c>
    </row>
    <row r="10107" ht="15.75" customHeight="1">
      <c r="A10107" s="1" t="s">
        <v>11090</v>
      </c>
      <c r="B10107" s="1" t="s">
        <v>21887</v>
      </c>
      <c r="C10107" s="1" t="s">
        <v>21888</v>
      </c>
      <c r="D10107" s="1" t="s">
        <v>21872</v>
      </c>
      <c r="E10107" s="1" t="s">
        <v>21352</v>
      </c>
      <c r="F10107" s="1" t="str">
        <f>IFERROR(__xludf.DUMMYFUNCTION("GOOGLETRANSLATE(C10107,""fr"",""en"")"),"#VALUE!")</f>
        <v>#VALUE!</v>
      </c>
    </row>
    <row r="10108" ht="15.75" customHeight="1">
      <c r="A10108" s="1" t="s">
        <v>8276</v>
      </c>
      <c r="B10108" s="1" t="s">
        <v>21889</v>
      </c>
      <c r="C10108" s="1" t="s">
        <v>21890</v>
      </c>
      <c r="D10108" s="1" t="s">
        <v>21872</v>
      </c>
      <c r="E10108" s="1" t="s">
        <v>21352</v>
      </c>
      <c r="F10108" s="1" t="str">
        <f>IFERROR(__xludf.DUMMYFUNCTION("GOOGLETRANSLATE(C10108,""fr"",""en"")"),"#VALUE!")</f>
        <v>#VALUE!</v>
      </c>
    </row>
    <row r="10109" ht="15.75" customHeight="1">
      <c r="A10109" s="1" t="s">
        <v>3183</v>
      </c>
      <c r="B10109" s="1" t="s">
        <v>21891</v>
      </c>
      <c r="C10109" s="1" t="s">
        <v>21892</v>
      </c>
      <c r="D10109" s="1" t="s">
        <v>21872</v>
      </c>
      <c r="E10109" s="1" t="s">
        <v>21352</v>
      </c>
      <c r="F10109" s="1" t="str">
        <f>IFERROR(__xludf.DUMMYFUNCTION("GOOGLETRANSLATE(C10109,""fr"",""en"")"),"#VALUE!")</f>
        <v>#VALUE!</v>
      </c>
    </row>
    <row r="10110" ht="15.75" customHeight="1">
      <c r="A10110" s="1" t="s">
        <v>3211</v>
      </c>
      <c r="B10110" s="1" t="s">
        <v>21893</v>
      </c>
      <c r="C10110" s="1" t="s">
        <v>21894</v>
      </c>
      <c r="D10110" s="1" t="s">
        <v>21872</v>
      </c>
      <c r="E10110" s="1" t="s">
        <v>21352</v>
      </c>
      <c r="F10110" s="1" t="str">
        <f>IFERROR(__xludf.DUMMYFUNCTION("GOOGLETRANSLATE(C10110,""fr"",""en"")"),"#VALUE!")</f>
        <v>#VALUE!</v>
      </c>
    </row>
    <row r="10111" ht="15.75" customHeight="1">
      <c r="A10111" s="1" t="s">
        <v>12491</v>
      </c>
      <c r="B10111" s="1" t="s">
        <v>21895</v>
      </c>
      <c r="C10111" s="1" t="s">
        <v>21896</v>
      </c>
      <c r="D10111" s="1" t="s">
        <v>21872</v>
      </c>
      <c r="E10111" s="1" t="s">
        <v>21352</v>
      </c>
      <c r="F10111" s="1" t="str">
        <f>IFERROR(__xludf.DUMMYFUNCTION("GOOGLETRANSLATE(C10111,""fr"",""en"")"),"#VALUE!")</f>
        <v>#VALUE!</v>
      </c>
    </row>
    <row r="10112" ht="15.75" customHeight="1">
      <c r="A10112" s="1" t="s">
        <v>3228</v>
      </c>
      <c r="B10112" s="1" t="s">
        <v>21897</v>
      </c>
      <c r="C10112" s="1" t="s">
        <v>21898</v>
      </c>
      <c r="D10112" s="1" t="s">
        <v>21872</v>
      </c>
      <c r="E10112" s="1" t="s">
        <v>21352</v>
      </c>
      <c r="F10112" s="1" t="str">
        <f>IFERROR(__xludf.DUMMYFUNCTION("GOOGLETRANSLATE(C10112,""fr"",""en"")"),"#VALUE!")</f>
        <v>#VALUE!</v>
      </c>
    </row>
    <row r="10113" ht="15.75" customHeight="1">
      <c r="A10113" s="1" t="s">
        <v>14012</v>
      </c>
      <c r="B10113" s="1" t="s">
        <v>21899</v>
      </c>
      <c r="C10113" s="1" t="s">
        <v>21900</v>
      </c>
      <c r="D10113" s="1" t="s">
        <v>21872</v>
      </c>
      <c r="E10113" s="1" t="s">
        <v>21352</v>
      </c>
      <c r="F10113" s="1" t="str">
        <f>IFERROR(__xludf.DUMMYFUNCTION("GOOGLETRANSLATE(C10113,""fr"",""en"")"),"#VALUE!")</f>
        <v>#VALUE!</v>
      </c>
    </row>
    <row r="10114" ht="15.75" customHeight="1">
      <c r="A10114" s="1" t="s">
        <v>21901</v>
      </c>
      <c r="B10114" s="1" t="s">
        <v>21902</v>
      </c>
      <c r="C10114" s="1" t="s">
        <v>21903</v>
      </c>
      <c r="D10114" s="1" t="s">
        <v>21872</v>
      </c>
      <c r="E10114" s="1" t="s">
        <v>21352</v>
      </c>
      <c r="F10114" s="1" t="str">
        <f>IFERROR(__xludf.DUMMYFUNCTION("GOOGLETRANSLATE(C10114,""fr"",""en"")"),"#VALUE!")</f>
        <v>#VALUE!</v>
      </c>
    </row>
    <row r="10115" ht="15.75" customHeight="1">
      <c r="A10115" s="1" t="s">
        <v>3421</v>
      </c>
      <c r="B10115" s="1" t="s">
        <v>21904</v>
      </c>
      <c r="C10115" s="1" t="s">
        <v>21905</v>
      </c>
      <c r="D10115" s="1" t="s">
        <v>21872</v>
      </c>
      <c r="E10115" s="1" t="s">
        <v>21352</v>
      </c>
      <c r="F10115" s="1" t="str">
        <f>IFERROR(__xludf.DUMMYFUNCTION("GOOGLETRANSLATE(C10115,""fr"",""en"")"),"#VALUE!")</f>
        <v>#VALUE!</v>
      </c>
    </row>
    <row r="10116" ht="15.75" customHeight="1">
      <c r="A10116" s="1" t="s">
        <v>10640</v>
      </c>
      <c r="B10116" s="1" t="s">
        <v>21906</v>
      </c>
      <c r="C10116" s="1" t="s">
        <v>21907</v>
      </c>
      <c r="D10116" s="1" t="s">
        <v>21872</v>
      </c>
      <c r="E10116" s="1" t="s">
        <v>21352</v>
      </c>
      <c r="F10116" s="1" t="str">
        <f>IFERROR(__xludf.DUMMYFUNCTION("GOOGLETRANSLATE(C10116,""fr"",""en"")"),"#VALUE!")</f>
        <v>#VALUE!</v>
      </c>
    </row>
    <row r="10117" ht="15.75" customHeight="1">
      <c r="A10117" s="1" t="s">
        <v>20916</v>
      </c>
      <c r="B10117" s="1" t="s">
        <v>21908</v>
      </c>
      <c r="C10117" s="1" t="s">
        <v>21909</v>
      </c>
      <c r="D10117" s="1" t="s">
        <v>21872</v>
      </c>
      <c r="E10117" s="1" t="s">
        <v>21352</v>
      </c>
      <c r="F10117" s="1" t="str">
        <f>IFERROR(__xludf.DUMMYFUNCTION("GOOGLETRANSLATE(C10117,""fr"",""en"")"),"#VALUE!")</f>
        <v>#VALUE!</v>
      </c>
    </row>
    <row r="10118" ht="15.75" customHeight="1">
      <c r="A10118" s="1" t="s">
        <v>12158</v>
      </c>
      <c r="B10118" s="1" t="s">
        <v>21910</v>
      </c>
      <c r="C10118" s="1" t="s">
        <v>21911</v>
      </c>
      <c r="D10118" s="1" t="s">
        <v>21872</v>
      </c>
      <c r="E10118" s="1" t="s">
        <v>21352</v>
      </c>
      <c r="F10118" s="1" t="str">
        <f>IFERROR(__xludf.DUMMYFUNCTION("GOOGLETRANSLATE(C10118,""fr"",""en"")"),"No contact in case of concerns
in stop and reported with file for more than 1 year no compensation to date on the other hand we continue the sets and above all no explanations or exchanges")</f>
        <v>No contact in case of concerns
in stop and reported with file for more than 1 year no compensation to date on the other hand we continue the sets and above all no explanations or exchanges</v>
      </c>
    </row>
    <row r="10119" ht="15.75" customHeight="1">
      <c r="A10119" s="1" t="s">
        <v>15795</v>
      </c>
      <c r="B10119" s="1" t="s">
        <v>21912</v>
      </c>
      <c r="C10119" s="1" t="s">
        <v>21913</v>
      </c>
      <c r="D10119" s="1" t="s">
        <v>21872</v>
      </c>
      <c r="E10119" s="1" t="s">
        <v>21352</v>
      </c>
      <c r="F10119" s="1" t="str">
        <f>IFERROR(__xludf.DUMMYFUNCTION("GOOGLETRANSLATE(C10119,""fr"",""en"")"),"#VALUE!")</f>
        <v>#VALUE!</v>
      </c>
    </row>
    <row r="10120" ht="15.75" customHeight="1">
      <c r="A10120" s="1" t="s">
        <v>11152</v>
      </c>
      <c r="B10120" s="1" t="s">
        <v>21914</v>
      </c>
      <c r="C10120" s="1" t="s">
        <v>21915</v>
      </c>
      <c r="D10120" s="1" t="s">
        <v>21872</v>
      </c>
      <c r="E10120" s="1" t="s">
        <v>21352</v>
      </c>
      <c r="F10120" s="1" t="str">
        <f>IFERROR(__xludf.DUMMYFUNCTION("GOOGLETRANSLATE(C10120,""fr"",""en"")"),"#VALUE!")</f>
        <v>#VALUE!</v>
      </c>
    </row>
    <row r="10121" ht="15.75" customHeight="1">
      <c r="A10121" s="1" t="s">
        <v>10958</v>
      </c>
      <c r="B10121" s="1" t="s">
        <v>21916</v>
      </c>
      <c r="C10121" s="1" t="s">
        <v>21917</v>
      </c>
      <c r="D10121" s="1" t="s">
        <v>21872</v>
      </c>
      <c r="E10121" s="1" t="s">
        <v>21352</v>
      </c>
      <c r="F10121" s="1" t="str">
        <f>IFERROR(__xludf.DUMMYFUNCTION("GOOGLETRANSLATE(C10121,""fr"",""en"")"),"#VALUE!")</f>
        <v>#VALUE!</v>
      </c>
    </row>
    <row r="10122" ht="15.75" customHeight="1">
      <c r="A10122" s="1" t="s">
        <v>8906</v>
      </c>
      <c r="B10122" s="1" t="s">
        <v>21918</v>
      </c>
      <c r="C10122" s="1" t="s">
        <v>21919</v>
      </c>
      <c r="D10122" s="1" t="s">
        <v>21872</v>
      </c>
      <c r="E10122" s="1" t="s">
        <v>21352</v>
      </c>
      <c r="F10122" s="1" t="str">
        <f>IFERROR(__xludf.DUMMYFUNCTION("GOOGLETRANSLATE(C10122,""fr"",""en"")"),"Very difficult to reach, request by internet does not work, advisers can do nothing, but nothing, in short, I no longer know how to only start the procedures. It's totally zero.")</f>
        <v>Very difficult to reach, request by internet does not work, advisers can do nothing, but nothing, in short, I no longer know how to only start the procedures. It's totally zero.</v>
      </c>
    </row>
    <row r="10123" ht="15.75" customHeight="1">
      <c r="A10123" s="1" t="s">
        <v>11169</v>
      </c>
      <c r="B10123" s="1" t="s">
        <v>21057</v>
      </c>
      <c r="C10123" s="1" t="s">
        <v>21920</v>
      </c>
      <c r="D10123" s="1" t="s">
        <v>21872</v>
      </c>
      <c r="E10123" s="1" t="s">
        <v>21352</v>
      </c>
      <c r="F10123" s="1" t="str">
        <f>IFERROR(__xludf.DUMMYFUNCTION("GOOGLETRANSLATE(C10123,""fr"",""en"")"),"#VALUE!")</f>
        <v>#VALUE!</v>
      </c>
    </row>
    <row r="10124" ht="15.75" customHeight="1">
      <c r="A10124" s="1" t="s">
        <v>10981</v>
      </c>
      <c r="B10124" s="1" t="s">
        <v>21921</v>
      </c>
      <c r="C10124" s="1" t="s">
        <v>21922</v>
      </c>
      <c r="D10124" s="1" t="s">
        <v>21872</v>
      </c>
      <c r="E10124" s="1" t="s">
        <v>21352</v>
      </c>
      <c r="F10124" s="1" t="str">
        <f>IFERROR(__xludf.DUMMYFUNCTION("GOOGLETRANSLATE(C10124,""fr"",""en"")"),"To flee, imperatively, no guarantees, is content to take their subscription, if you have any complaint to make yourself in the wall of silence, a good hearing !!!!!!!")</f>
        <v>To flee, imperatively, no guarantees, is content to take their subscription, if you have any complaint to make yourself in the wall of silence, a good hearing !!!!!!!</v>
      </c>
    </row>
    <row r="10125" ht="15.75" customHeight="1">
      <c r="A10125" s="1" t="s">
        <v>3661</v>
      </c>
      <c r="B10125" s="1" t="s">
        <v>21923</v>
      </c>
      <c r="C10125" s="1" t="s">
        <v>21924</v>
      </c>
      <c r="D10125" s="1" t="s">
        <v>21872</v>
      </c>
      <c r="E10125" s="1" t="s">
        <v>21352</v>
      </c>
      <c r="F10125" s="1" t="str">
        <f>IFERROR(__xludf.DUMMYFUNCTION("GOOGLETRANSLATE(C10125,""fr"",""en"")"),"#VALUE!")</f>
        <v>#VALUE!</v>
      </c>
    </row>
    <row r="10126" ht="15.75" customHeight="1">
      <c r="A10126" s="1" t="s">
        <v>17607</v>
      </c>
      <c r="B10126" s="1" t="s">
        <v>21925</v>
      </c>
      <c r="C10126" s="1" t="s">
        <v>21926</v>
      </c>
      <c r="D10126" s="1" t="s">
        <v>21872</v>
      </c>
      <c r="E10126" s="1" t="s">
        <v>21352</v>
      </c>
      <c r="F10126" s="1" t="str">
        <f>IFERROR(__xludf.DUMMYFUNCTION("GOOGLETRANSLATE(C10126,""fr"",""en"")"),"#VALUE!")</f>
        <v>#VALUE!</v>
      </c>
    </row>
    <row r="10127" ht="15.75" customHeight="1">
      <c r="A10127" s="1" t="s">
        <v>8976</v>
      </c>
      <c r="B10127" s="1" t="s">
        <v>21927</v>
      </c>
      <c r="C10127" s="1" t="s">
        <v>21928</v>
      </c>
      <c r="D10127" s="1" t="s">
        <v>21872</v>
      </c>
      <c r="E10127" s="1" t="s">
        <v>21352</v>
      </c>
      <c r="F10127" s="1" t="str">
        <f>IFERROR(__xludf.DUMMYFUNCTION("GOOGLETRANSLATE(C10127,""fr"",""en"")"),"#VALUE!")</f>
        <v>#VALUE!</v>
      </c>
    </row>
    <row r="10128" ht="15.75" customHeight="1">
      <c r="A10128" s="1" t="s">
        <v>20713</v>
      </c>
      <c r="B10128" s="1" t="s">
        <v>21929</v>
      </c>
      <c r="C10128" s="1" t="s">
        <v>21930</v>
      </c>
      <c r="D10128" s="1" t="s">
        <v>21872</v>
      </c>
      <c r="E10128" s="1" t="s">
        <v>21352</v>
      </c>
      <c r="F10128" s="1" t="str">
        <f>IFERROR(__xludf.DUMMYFUNCTION("GOOGLETRANSLATE(C10128,""fr"",""en"")"),"#VALUE!")</f>
        <v>#VALUE!</v>
      </c>
    </row>
    <row r="10129" ht="15.75" customHeight="1">
      <c r="A10129" s="1" t="s">
        <v>10259</v>
      </c>
      <c r="B10129" s="1" t="s">
        <v>21931</v>
      </c>
      <c r="C10129" s="1" t="s">
        <v>21932</v>
      </c>
      <c r="D10129" s="1" t="s">
        <v>21872</v>
      </c>
      <c r="E10129" s="1" t="s">
        <v>21352</v>
      </c>
      <c r="F10129" s="1" t="str">
        <f>IFERROR(__xludf.DUMMYFUNCTION("GOOGLETRANSLATE(C10129,""fr"",""en"")"),"#VALUE!")</f>
        <v>#VALUE!</v>
      </c>
    </row>
    <row r="10130" ht="15.75" customHeight="1">
      <c r="A10130" s="1" t="s">
        <v>12666</v>
      </c>
      <c r="B10130" s="1" t="s">
        <v>21933</v>
      </c>
      <c r="C10130" s="1" t="s">
        <v>21934</v>
      </c>
      <c r="D10130" s="1" t="s">
        <v>21872</v>
      </c>
      <c r="E10130" s="1" t="s">
        <v>21352</v>
      </c>
      <c r="F10130" s="1" t="str">
        <f>IFERROR(__xludf.DUMMYFUNCTION("GOOGLETRANSLATE(C10130,""fr"",""en"")"),"#VALUE!")</f>
        <v>#VALUE!</v>
      </c>
    </row>
    <row r="10131" ht="15.75" customHeight="1">
      <c r="A10131" s="1" t="s">
        <v>17102</v>
      </c>
      <c r="B10131" s="1" t="s">
        <v>21935</v>
      </c>
      <c r="C10131" s="1" t="s">
        <v>21936</v>
      </c>
      <c r="D10131" s="1" t="s">
        <v>21872</v>
      </c>
      <c r="E10131" s="1" t="s">
        <v>21352</v>
      </c>
      <c r="F10131" s="1" t="str">
        <f>IFERROR(__xludf.DUMMYFUNCTION("GOOGLETRANSLATE(C10131,""fr"",""en"")"),"#VALUE!")</f>
        <v>#VALUE!</v>
      </c>
    </row>
    <row r="10132" ht="15.75" customHeight="1">
      <c r="A10132" s="1" t="s">
        <v>3744</v>
      </c>
      <c r="B10132" s="1" t="s">
        <v>21937</v>
      </c>
      <c r="C10132" s="1" t="s">
        <v>21938</v>
      </c>
      <c r="D10132" s="1" t="s">
        <v>21872</v>
      </c>
      <c r="E10132" s="1" t="s">
        <v>21352</v>
      </c>
      <c r="F10132" s="1" t="str">
        <f>IFERROR(__xludf.DUMMYFUNCTION("GOOGLETRANSLATE(C10132,""fr"",""en"")"),"#VALUE!")</f>
        <v>#VALUE!</v>
      </c>
    </row>
    <row r="10133" ht="15.75" customHeight="1">
      <c r="A10133" s="1" t="s">
        <v>3758</v>
      </c>
      <c r="B10133" s="1" t="s">
        <v>21939</v>
      </c>
      <c r="C10133" s="1" t="s">
        <v>21940</v>
      </c>
      <c r="D10133" s="1" t="s">
        <v>21872</v>
      </c>
      <c r="E10133" s="1" t="s">
        <v>21352</v>
      </c>
      <c r="F10133" s="1" t="str">
        <f>IFERROR(__xludf.DUMMYFUNCTION("GOOGLETRANSLATE(C10133,""fr"",""en"")"),"#VALUE!")</f>
        <v>#VALUE!</v>
      </c>
    </row>
    <row r="10134" ht="15.75" customHeight="1">
      <c r="A10134" s="1" t="s">
        <v>13400</v>
      </c>
      <c r="B10134" s="1" t="s">
        <v>21941</v>
      </c>
      <c r="C10134" s="1" t="s">
        <v>21942</v>
      </c>
      <c r="D10134" s="1" t="s">
        <v>21872</v>
      </c>
      <c r="E10134" s="1" t="s">
        <v>21352</v>
      </c>
      <c r="F10134" s="1" t="str">
        <f>IFERROR(__xludf.DUMMYFUNCTION("GOOGLETRANSLATE(C10134,""fr"",""en"")"),"#VALUE!")</f>
        <v>#VALUE!</v>
      </c>
    </row>
    <row r="10135" ht="15.75" customHeight="1">
      <c r="A10135" s="1" t="s">
        <v>3799</v>
      </c>
      <c r="B10135" s="1" t="s">
        <v>21943</v>
      </c>
      <c r="C10135" s="1" t="s">
        <v>21944</v>
      </c>
      <c r="D10135" s="1" t="s">
        <v>21872</v>
      </c>
      <c r="E10135" s="1" t="s">
        <v>21352</v>
      </c>
      <c r="F10135" s="1" t="str">
        <f>IFERROR(__xludf.DUMMYFUNCTION("GOOGLETRANSLATE(C10135,""fr"",""en"")"),"#VALUE!")</f>
        <v>#VALUE!</v>
      </c>
    </row>
    <row r="10136" ht="15.75" customHeight="1">
      <c r="A10136" s="1" t="s">
        <v>9057</v>
      </c>
      <c r="B10136" s="1" t="s">
        <v>21945</v>
      </c>
      <c r="C10136" s="1" t="s">
        <v>21946</v>
      </c>
      <c r="D10136" s="1" t="s">
        <v>21872</v>
      </c>
      <c r="E10136" s="1" t="s">
        <v>21352</v>
      </c>
      <c r="F10136" s="1" t="str">
        <f>IFERROR(__xludf.DUMMYFUNCTION("GOOGLETRANSLATE(C10136,""fr"",""en"")"),"#VALUE!")</f>
        <v>#VALUE!</v>
      </c>
    </row>
    <row r="10137" ht="15.75" customHeight="1">
      <c r="A10137" s="1" t="s">
        <v>12238</v>
      </c>
      <c r="B10137" s="1" t="s">
        <v>21947</v>
      </c>
      <c r="C10137" s="1" t="s">
        <v>21948</v>
      </c>
      <c r="D10137" s="1" t="s">
        <v>21872</v>
      </c>
      <c r="E10137" s="1" t="s">
        <v>21352</v>
      </c>
      <c r="F10137" s="1" t="str">
        <f>IFERROR(__xludf.DUMMYFUNCTION("GOOGLETRANSLATE(C10137,""fr"",""en"")"),"#VALUE!")</f>
        <v>#VALUE!</v>
      </c>
    </row>
    <row r="10138" ht="15.75" customHeight="1">
      <c r="A10138" s="1" t="s">
        <v>16378</v>
      </c>
      <c r="B10138" s="1" t="s">
        <v>21949</v>
      </c>
      <c r="C10138" s="1" t="s">
        <v>21950</v>
      </c>
      <c r="D10138" s="1" t="s">
        <v>21872</v>
      </c>
      <c r="E10138" s="1" t="s">
        <v>21352</v>
      </c>
      <c r="F10138" s="1" t="str">
        <f>IFERROR(__xludf.DUMMYFUNCTION("GOOGLETRANSLATE(C10138,""fr"",""en"")"),"#VALUE!")</f>
        <v>#VALUE!</v>
      </c>
    </row>
    <row r="10139" ht="15.75" customHeight="1">
      <c r="A10139" s="1" t="s">
        <v>9246</v>
      </c>
      <c r="B10139" s="1" t="s">
        <v>21951</v>
      </c>
      <c r="C10139" s="1" t="s">
        <v>21952</v>
      </c>
      <c r="D10139" s="1" t="s">
        <v>21872</v>
      </c>
      <c r="E10139" s="1" t="s">
        <v>21352</v>
      </c>
      <c r="F10139" s="1" t="str">
        <f>IFERROR(__xludf.DUMMYFUNCTION("GOOGLETRANSLATE(C10139,""fr"",""en"")"),"#VALUE!")</f>
        <v>#VALUE!</v>
      </c>
    </row>
    <row r="10140" ht="15.75" customHeight="1">
      <c r="A10140" s="1" t="s">
        <v>3977</v>
      </c>
      <c r="B10140" s="1" t="s">
        <v>21953</v>
      </c>
      <c r="C10140" s="1" t="s">
        <v>21954</v>
      </c>
      <c r="D10140" s="1" t="s">
        <v>21872</v>
      </c>
      <c r="E10140" s="1" t="s">
        <v>21352</v>
      </c>
      <c r="F10140" s="1" t="str">
        <f>IFERROR(__xludf.DUMMYFUNCTION("GOOGLETRANSLATE(C10140,""fr"",""en"")"),"#VALUE!")</f>
        <v>#VALUE!</v>
      </c>
    </row>
    <row r="10141" ht="15.75" customHeight="1">
      <c r="A10141" s="1" t="s">
        <v>21955</v>
      </c>
      <c r="B10141" s="1" t="s">
        <v>21956</v>
      </c>
      <c r="C10141" s="1" t="s">
        <v>21957</v>
      </c>
      <c r="D10141" s="1" t="s">
        <v>21872</v>
      </c>
      <c r="E10141" s="1" t="s">
        <v>21352</v>
      </c>
      <c r="F10141" s="1" t="str">
        <f>IFERROR(__xludf.DUMMYFUNCTION("GOOGLETRANSLATE(C10141,""fr"",""en"")"),"#VALUE!")</f>
        <v>#VALUE!</v>
      </c>
    </row>
    <row r="10142" ht="15.75" customHeight="1">
      <c r="A10142" s="1" t="s">
        <v>4032</v>
      </c>
      <c r="B10142" s="1" t="s">
        <v>21958</v>
      </c>
      <c r="C10142" s="1" t="s">
        <v>21959</v>
      </c>
      <c r="D10142" s="1" t="s">
        <v>21872</v>
      </c>
      <c r="E10142" s="1" t="s">
        <v>21352</v>
      </c>
      <c r="F10142" s="1" t="str">
        <f>IFERROR(__xludf.DUMMYFUNCTION("GOOGLETRANSLATE(C10142,""fr"",""en"")"),"#VALUE!")</f>
        <v>#VALUE!</v>
      </c>
    </row>
    <row r="10143" ht="15.75" customHeight="1">
      <c r="A10143" s="1" t="s">
        <v>4096</v>
      </c>
      <c r="B10143" s="1" t="s">
        <v>21960</v>
      </c>
      <c r="C10143" s="1" t="s">
        <v>21961</v>
      </c>
      <c r="D10143" s="1" t="s">
        <v>21872</v>
      </c>
      <c r="E10143" s="1" t="s">
        <v>21352</v>
      </c>
      <c r="F10143" s="1" t="str">
        <f>IFERROR(__xludf.DUMMYFUNCTION("GOOGLETRANSLATE(C10143,""fr"",""en"")"),"#VALUE!")</f>
        <v>#VALUE!</v>
      </c>
    </row>
    <row r="10144" ht="15.75" customHeight="1">
      <c r="A10144" s="1" t="s">
        <v>21344</v>
      </c>
      <c r="B10144" s="1" t="s">
        <v>21962</v>
      </c>
      <c r="C10144" s="1" t="s">
        <v>21963</v>
      </c>
      <c r="D10144" s="1" t="s">
        <v>21872</v>
      </c>
      <c r="E10144" s="1" t="s">
        <v>21352</v>
      </c>
      <c r="F10144" s="1" t="str">
        <f>IFERROR(__xludf.DUMMYFUNCTION("GOOGLETRANSLATE(C10144,""fr"",""en"")"),"#VALUE!")</f>
        <v>#VALUE!</v>
      </c>
    </row>
    <row r="10145" ht="15.75" customHeight="1">
      <c r="A10145" s="1" t="s">
        <v>1403</v>
      </c>
      <c r="B10145" s="1" t="s">
        <v>21964</v>
      </c>
      <c r="C10145" s="1" t="s">
        <v>21965</v>
      </c>
      <c r="D10145" s="1" t="s">
        <v>12386</v>
      </c>
      <c r="E10145" s="1" t="s">
        <v>21352</v>
      </c>
      <c r="F10145" s="1" t="str">
        <f>IFERROR(__xludf.DUMMYFUNCTION("GOOGLETRANSLATE(C10145,""fr"",""en"")"),"#VALUE!")</f>
        <v>#VALUE!</v>
      </c>
    </row>
    <row r="10146" ht="15.75" customHeight="1">
      <c r="A10146" s="1" t="s">
        <v>2104</v>
      </c>
      <c r="B10146" s="1" t="s">
        <v>21966</v>
      </c>
      <c r="C10146" s="1" t="s">
        <v>21967</v>
      </c>
      <c r="D10146" s="1" t="s">
        <v>12386</v>
      </c>
      <c r="E10146" s="1" t="s">
        <v>21352</v>
      </c>
      <c r="F10146" s="1" t="str">
        <f>IFERROR(__xludf.DUMMYFUNCTION("GOOGLETRANSLATE(C10146,""fr"",""en"")"),"#VALUE!")</f>
        <v>#VALUE!</v>
      </c>
    </row>
    <row r="10147" ht="15.75" customHeight="1">
      <c r="A10147" s="1" t="s">
        <v>3369</v>
      </c>
      <c r="B10147" s="1" t="s">
        <v>21968</v>
      </c>
      <c r="C10147" s="1" t="s">
        <v>21969</v>
      </c>
      <c r="D10147" s="1" t="s">
        <v>12386</v>
      </c>
      <c r="E10147" s="1" t="s">
        <v>21352</v>
      </c>
      <c r="F10147" s="1" t="str">
        <f>IFERROR(__xludf.DUMMYFUNCTION("GOOGLETRANSLATE(C10147,""fr"",""en"")"),"#VALUE!")</f>
        <v>#VALUE!</v>
      </c>
    </row>
    <row r="10148" ht="15.75" customHeight="1">
      <c r="A10148" s="1" t="s">
        <v>8742</v>
      </c>
      <c r="B10148" s="1" t="s">
        <v>21970</v>
      </c>
      <c r="C10148" s="1" t="s">
        <v>21971</v>
      </c>
      <c r="D10148" s="1" t="s">
        <v>12386</v>
      </c>
      <c r="E10148" s="1" t="s">
        <v>21352</v>
      </c>
      <c r="F10148" s="1" t="str">
        <f>IFERROR(__xludf.DUMMYFUNCTION("GOOGLETRANSLATE(C10148,""fr"",""en"")"),"#VALUE!")</f>
        <v>#VALUE!</v>
      </c>
    </row>
    <row r="10149" ht="15.75" customHeight="1">
      <c r="A10149" s="1" t="s">
        <v>8756</v>
      </c>
      <c r="B10149" s="1" t="s">
        <v>21972</v>
      </c>
      <c r="C10149" s="1" t="s">
        <v>21973</v>
      </c>
      <c r="D10149" s="1" t="s">
        <v>12386</v>
      </c>
      <c r="E10149" s="1" t="s">
        <v>21352</v>
      </c>
      <c r="F10149" s="1" t="str">
        <f>IFERROR(__xludf.DUMMYFUNCTION("GOOGLETRANSLATE(C10149,""fr"",""en"")"),"#VALUE!")</f>
        <v>#VALUE!</v>
      </c>
    </row>
    <row r="10150" ht="15.75" customHeight="1">
      <c r="A10150" s="1" t="s">
        <v>10915</v>
      </c>
      <c r="B10150" s="1" t="s">
        <v>21974</v>
      </c>
      <c r="C10150" s="1" t="s">
        <v>21975</v>
      </c>
      <c r="D10150" s="1" t="s">
        <v>12386</v>
      </c>
      <c r="E10150" s="1" t="s">
        <v>21352</v>
      </c>
      <c r="F10150" s="1" t="str">
        <f>IFERROR(__xludf.DUMMYFUNCTION("GOOGLETRANSLATE(C10150,""fr"",""en"")"),"#VALUE!")</f>
        <v>#VALUE!</v>
      </c>
    </row>
    <row r="10151" ht="15.75" customHeight="1">
      <c r="A10151" s="1" t="s">
        <v>8769</v>
      </c>
      <c r="B10151" s="1" t="s">
        <v>21976</v>
      </c>
      <c r="C10151" s="1" t="s">
        <v>21977</v>
      </c>
      <c r="D10151" s="1" t="s">
        <v>12386</v>
      </c>
      <c r="E10151" s="1" t="s">
        <v>21352</v>
      </c>
      <c r="F10151" s="1" t="str">
        <f>IFERROR(__xludf.DUMMYFUNCTION("GOOGLETRANSLATE(C10151,""fr"",""en"")"),"#VALUE!")</f>
        <v>#VALUE!</v>
      </c>
    </row>
    <row r="10152" ht="15.75" customHeight="1">
      <c r="A10152" s="1" t="s">
        <v>3434</v>
      </c>
      <c r="B10152" s="1" t="s">
        <v>21978</v>
      </c>
      <c r="C10152" s="1" t="s">
        <v>21979</v>
      </c>
      <c r="D10152" s="1" t="s">
        <v>12386</v>
      </c>
      <c r="E10152" s="1" t="s">
        <v>21352</v>
      </c>
      <c r="F10152" s="1" t="str">
        <f>IFERROR(__xludf.DUMMYFUNCTION("GOOGLETRANSLATE(C10152,""fr"",""en"")"),"Hello,
Following a disaster, I have been trying desperately for several weeks to join the Macif which never responds to me with automatic emails which claim that my request is taken into account. The claim dates from more than 16 months and I have no news"&amp;" ?? !!! .... I even sent a letter to AR to the quality service that never answered me ??? unbelievable!!!.. .
However, I have been paying my contributions for over 40 years and I have never seen such mediocrity of Macif services. Ironically, my son who al"&amp;"so undergoes a self -loss is in the same situation, nobody manages his file and no return !!! It is alarming in addition to being distressing!
I will do like my son who terminated everything his contracts because paying for nothing, no thanks.
I absolutel"&amp;"y do not recommend the Macif which is a ghost insurance except for the collection of contributions.
Cordially.")</f>
        <v>Hello,
Following a disaster, I have been trying desperately for several weeks to join the Macif which never responds to me with automatic emails which claim that my request is taken into account. The claim dates from more than 16 months and I have no news ?? !!! .... I even sent a letter to AR to the quality service that never answered me ??? unbelievable!!!.. .
However, I have been paying my contributions for over 40 years and I have never seen such mediocrity of Macif services. Ironically, my son who also undergoes a self -loss is in the same situation, nobody manages his file and no return !!! It is alarming in addition to being distressing!
I will do like my son who terminated everything his contracts because paying for nothing, no thanks.
I absolutely do not recommend the Macif which is a ghost insurance except for the collection of contributions.
Cordially.</v>
      </c>
    </row>
    <row r="10153" ht="15.75" customHeight="1">
      <c r="A10153" s="1" t="s">
        <v>13286</v>
      </c>
      <c r="B10153" s="1" t="s">
        <v>21980</v>
      </c>
      <c r="C10153" s="1" t="s">
        <v>21981</v>
      </c>
      <c r="D10153" s="1" t="s">
        <v>12386</v>
      </c>
      <c r="E10153" s="1" t="s">
        <v>21352</v>
      </c>
      <c r="F10153" s="1" t="str">
        <f>IFERROR(__xludf.DUMMYFUNCTION("GOOGLETRANSLATE(C10153,""fr"",""en"")"),"#VALUE!")</f>
        <v>#VALUE!</v>
      </c>
    </row>
    <row r="10154" ht="15.75" customHeight="1">
      <c r="A10154" s="1" t="s">
        <v>13044</v>
      </c>
      <c r="B10154" s="1" t="s">
        <v>21982</v>
      </c>
      <c r="C10154" s="1" t="s">
        <v>21983</v>
      </c>
      <c r="D10154" s="1" t="s">
        <v>12386</v>
      </c>
      <c r="E10154" s="1" t="s">
        <v>21352</v>
      </c>
      <c r="F10154" s="1" t="str">
        <f>IFERROR(__xludf.DUMMYFUNCTION("GOOGLETRANSLATE(C10154,""fr"",""en"")"),"#VALUE!")</f>
        <v>#VALUE!</v>
      </c>
    </row>
    <row r="10155" ht="15.75" customHeight="1">
      <c r="A10155" s="1" t="s">
        <v>10225</v>
      </c>
      <c r="B10155" s="1" t="s">
        <v>21984</v>
      </c>
      <c r="C10155" s="1" t="s">
        <v>21985</v>
      </c>
      <c r="D10155" s="1" t="s">
        <v>12386</v>
      </c>
      <c r="E10155" s="1" t="s">
        <v>21352</v>
      </c>
      <c r="F10155" s="1" t="str">
        <f>IFERROR(__xludf.DUMMYFUNCTION("GOOGLETRANSLATE(C10155,""fr"",""en"")"),"#VALUE!")</f>
        <v>#VALUE!</v>
      </c>
    </row>
    <row r="10156" ht="15.75" customHeight="1">
      <c r="A10156" s="1" t="s">
        <v>11514</v>
      </c>
      <c r="B10156" s="1" t="s">
        <v>21986</v>
      </c>
      <c r="C10156" s="1" t="s">
        <v>21987</v>
      </c>
      <c r="D10156" s="1" t="s">
        <v>12386</v>
      </c>
      <c r="E10156" s="1" t="s">
        <v>21352</v>
      </c>
      <c r="F10156" s="1" t="str">
        <f>IFERROR(__xludf.DUMMYFUNCTION("GOOGLETRANSLATE(C10156,""fr"",""en"")"),"#VALUE!")</f>
        <v>#VALUE!</v>
      </c>
    </row>
    <row r="10157" ht="15.75" customHeight="1">
      <c r="A10157" s="1" t="s">
        <v>13351</v>
      </c>
      <c r="B10157" s="1" t="s">
        <v>21980</v>
      </c>
      <c r="C10157" s="1" t="s">
        <v>21988</v>
      </c>
      <c r="D10157" s="1" t="s">
        <v>12386</v>
      </c>
      <c r="E10157" s="1" t="s">
        <v>21352</v>
      </c>
      <c r="F10157" s="1" t="str">
        <f>IFERROR(__xludf.DUMMYFUNCTION("GOOGLETRANSLATE(C10157,""fr"",""en"")"),"ACCIDENT INDUCTION OF PRIVAID for years which has been useless since the MACIF has done everything so as not to intervene in my file of bodily injury covered however by my insurance. The file is today in the hands of the insurance mediator before entering"&amp;" the TGI if necessary.
It is insurance to flee !!! They are not serious at all!")</f>
        <v>ACCIDENT INDUCTION OF PRIVAID for years which has been useless since the MACIF has done everything so as not to intervene in my file of bodily injury covered however by my insurance. The file is today in the hands of the insurance mediator before entering the TGI if necessary.
It is insurance to flee !!! They are not serious at all!</v>
      </c>
    </row>
    <row r="10158" ht="15.75" customHeight="1">
      <c r="A10158" s="1" t="s">
        <v>9004</v>
      </c>
      <c r="B10158" s="1" t="s">
        <v>21989</v>
      </c>
      <c r="C10158" s="1" t="s">
        <v>21990</v>
      </c>
      <c r="D10158" s="1" t="s">
        <v>12386</v>
      </c>
      <c r="E10158" s="1" t="s">
        <v>21352</v>
      </c>
      <c r="F10158" s="1" t="str">
        <f>IFERROR(__xludf.DUMMYFUNCTION("GOOGLETRANSLATE(C10158,""fr"",""en"")"),"#VALUE!")</f>
        <v>#VALUE!</v>
      </c>
    </row>
    <row r="10159" ht="15.75" customHeight="1">
      <c r="A10159" s="1" t="s">
        <v>9022</v>
      </c>
      <c r="B10159" s="1" t="s">
        <v>21991</v>
      </c>
      <c r="C10159" s="1" t="s">
        <v>21992</v>
      </c>
      <c r="D10159" s="1" t="s">
        <v>12386</v>
      </c>
      <c r="E10159" s="1" t="s">
        <v>21352</v>
      </c>
      <c r="F10159" s="1" t="str">
        <f>IFERROR(__xludf.DUMMYFUNCTION("GOOGLETRANSLATE(C10159,""fr"",""en"")"),"#VALUE!")</f>
        <v>#VALUE!</v>
      </c>
    </row>
    <row r="10160" ht="15.75" customHeight="1">
      <c r="A10160" s="1" t="s">
        <v>18250</v>
      </c>
      <c r="B10160" s="1" t="s">
        <v>21993</v>
      </c>
      <c r="C10160" s="1" t="s">
        <v>21994</v>
      </c>
      <c r="D10160" s="1" t="s">
        <v>12386</v>
      </c>
      <c r="E10160" s="1" t="s">
        <v>21352</v>
      </c>
      <c r="F10160" s="1" t="str">
        <f>IFERROR(__xludf.DUMMYFUNCTION("GOOGLETRANSLATE(C10160,""fr"",""en"")"),"#VALUE!")</f>
        <v>#VALUE!</v>
      </c>
    </row>
    <row r="10161" ht="15.75" customHeight="1">
      <c r="A10161" s="1" t="s">
        <v>3837</v>
      </c>
      <c r="B10161" s="1" t="s">
        <v>21995</v>
      </c>
      <c r="C10161" s="1" t="s">
        <v>21996</v>
      </c>
      <c r="D10161" s="1" t="s">
        <v>12386</v>
      </c>
      <c r="E10161" s="1" t="s">
        <v>21352</v>
      </c>
      <c r="F10161" s="1" t="str">
        <f>IFERROR(__xludf.DUMMYFUNCTION("GOOGLETRANSLATE(C10161,""fr"",""en"")"),"#VALUE!")</f>
        <v>#VALUE!</v>
      </c>
    </row>
    <row r="10162" ht="15.75" customHeight="1">
      <c r="A10162" s="1" t="s">
        <v>9209</v>
      </c>
      <c r="B10162" s="1" t="s">
        <v>21997</v>
      </c>
      <c r="C10162" s="1" t="s">
        <v>21998</v>
      </c>
      <c r="D10162" s="1" t="s">
        <v>12386</v>
      </c>
      <c r="E10162" s="1" t="s">
        <v>21352</v>
      </c>
      <c r="F10162" s="1" t="str">
        <f>IFERROR(__xludf.DUMMYFUNCTION("GOOGLETRANSLATE(C10162,""fr"",""en"")"),"#VALUE!")</f>
        <v>#VALUE!</v>
      </c>
    </row>
    <row r="10163" ht="15.75" customHeight="1">
      <c r="A10163" s="1" t="s">
        <v>10345</v>
      </c>
      <c r="B10163" s="1" t="s">
        <v>21999</v>
      </c>
      <c r="C10163" s="1" t="s">
        <v>22000</v>
      </c>
      <c r="D10163" s="1" t="s">
        <v>12386</v>
      </c>
      <c r="E10163" s="1" t="s">
        <v>21352</v>
      </c>
      <c r="F10163" s="1" t="str">
        <f>IFERROR(__xludf.DUMMYFUNCTION("GOOGLETRANSLATE(C10163,""fr"",""en"")"),"#VALUE!")</f>
        <v>#VALUE!</v>
      </c>
    </row>
    <row r="10164" ht="15.75" customHeight="1">
      <c r="A10164" s="1" t="s">
        <v>9380</v>
      </c>
      <c r="B10164" s="1" t="s">
        <v>22001</v>
      </c>
      <c r="C10164" s="1" t="s">
        <v>22002</v>
      </c>
      <c r="D10164" s="1" t="s">
        <v>12386</v>
      </c>
      <c r="E10164" s="1" t="s">
        <v>21352</v>
      </c>
      <c r="F10164" s="1" t="str">
        <f>IFERROR(__xludf.DUMMYFUNCTION("GOOGLETRANSLATE(C10164,""fr"",""en"")"),"#VALUE!")</f>
        <v>#VALUE!</v>
      </c>
    </row>
    <row r="10165" ht="15.75" customHeight="1">
      <c r="A10165" s="1" t="s">
        <v>22003</v>
      </c>
      <c r="B10165" s="1" t="s">
        <v>22004</v>
      </c>
      <c r="C10165" s="1" t="s">
        <v>22005</v>
      </c>
      <c r="D10165" s="1" t="s">
        <v>12386</v>
      </c>
      <c r="E10165" s="1" t="s">
        <v>21352</v>
      </c>
      <c r="F10165" s="1" t="str">
        <f>IFERROR(__xludf.DUMMYFUNCTION("GOOGLETRANSLATE(C10165,""fr"",""en"")"),"My 68 -year -old husband died following a fall (hematoma under dural) and less than 3 months after his deceased I was compensated")</f>
        <v>My 68 -year -old husband died following a fall (hematoma under dural) and less than 3 months after his deceased I was compensated</v>
      </c>
    </row>
    <row r="10166" ht="15.75" customHeight="1">
      <c r="A10166" s="1" t="s">
        <v>9556</v>
      </c>
      <c r="B10166" s="1" t="s">
        <v>22006</v>
      </c>
      <c r="C10166" s="1" t="s">
        <v>22007</v>
      </c>
      <c r="D10166" s="1" t="s">
        <v>12386</v>
      </c>
      <c r="E10166" s="1" t="s">
        <v>21352</v>
      </c>
      <c r="F10166" s="1" t="str">
        <f>IFERROR(__xludf.DUMMYFUNCTION("GOOGLETRANSLATE(C10166,""fr"",""en"")"),"#VALUE!")</f>
        <v>#VALUE!</v>
      </c>
    </row>
    <row r="10167" ht="15.75" customHeight="1">
      <c r="A10167" s="1" t="s">
        <v>3106</v>
      </c>
      <c r="B10167" s="1" t="s">
        <v>22008</v>
      </c>
      <c r="C10167" s="1" t="s">
        <v>22009</v>
      </c>
      <c r="D10167" s="1" t="s">
        <v>19173</v>
      </c>
      <c r="E10167" s="1" t="s">
        <v>22010</v>
      </c>
      <c r="F10167" s="1" t="str">
        <f>IFERROR(__xludf.DUMMYFUNCTION("GOOGLETRANSLATE(C10167,""fr"",""en"")"),"I asked in January 2020 to change my insurance formula for my dog. I wanted to go from the essential formula to the privilege formula as it was provided in my contract. The modification of the formula can be made after a year of subscription at any time d"&amp;"epending on the general conditions! No response from them forced to relaunch them in April 2020 they answer me by telling me that this is not possible because my dog ​​is over 7 years old !!! The joke is not put in the contract! And it's been over 7 years"&amp;" that I have the assurance everything is done not to pay when I used it once. So I have relaunched them 3 times the end of 2020 and I am waiting for their return . I am seeing with my legal protection. Their customer service is incompetent everything is d"&amp;"one to not reimburse anything ... I therefore expect a positive return from them. When I have time I put to be reimbursed for an intervention with a letter from my veterinarian because he had made me a refusal .... I am disappointed")</f>
        <v>I asked in January 2020 to change my insurance formula for my dog. I wanted to go from the essential formula to the privilege formula as it was provided in my contract. The modification of the formula can be made after a year of subscription at any time depending on the general conditions! No response from them forced to relaunch them in April 2020 they answer me by telling me that this is not possible because my dog ​​is over 7 years old !!! The joke is not put in the contract! And it's been over 7 years that I have the assurance everything is done not to pay when I used it once. So I have relaunched them 3 times the end of 2020 and I am waiting for their return . I am seeing with my legal protection. Their customer service is incompetent everything is done to not reimburse anything ... I therefore expect a positive return from them. When I have time I put to be reimbursed for an intervention with a letter from my veterinarian because he had made me a refusal .... I am disappointed</v>
      </c>
    </row>
    <row r="10168" ht="15.75" customHeight="1">
      <c r="A10168" s="1" t="s">
        <v>3234</v>
      </c>
      <c r="B10168" s="1" t="s">
        <v>22011</v>
      </c>
      <c r="C10168" s="1" t="s">
        <v>22012</v>
      </c>
      <c r="D10168" s="1" t="s">
        <v>19173</v>
      </c>
      <c r="E10168" s="1" t="s">
        <v>22010</v>
      </c>
      <c r="F10168" s="1" t="str">
        <f>IFERROR(__xludf.DUMMYFUNCTION("GOOGLETRANSLATE(C10168,""fr"",""en"")"),"#VALUE!")</f>
        <v>#VALUE!</v>
      </c>
    </row>
    <row r="10169" ht="15.75" customHeight="1">
      <c r="A10169" s="1" t="s">
        <v>16978</v>
      </c>
      <c r="B10169" s="1" t="s">
        <v>22013</v>
      </c>
      <c r="C10169" s="1" t="s">
        <v>22014</v>
      </c>
      <c r="D10169" s="1" t="s">
        <v>19173</v>
      </c>
      <c r="E10169" s="1" t="s">
        <v>22010</v>
      </c>
      <c r="F10169" s="1" t="str">
        <f>IFERROR(__xludf.DUMMYFUNCTION("GOOGLETRANSLATE(C10169,""fr"",""en"")"),"#VALUE!")</f>
        <v>#VALUE!</v>
      </c>
    </row>
    <row r="10170" ht="15.75" customHeight="1">
      <c r="A10170" s="1" t="s">
        <v>10744</v>
      </c>
      <c r="B10170" s="1" t="s">
        <v>22015</v>
      </c>
      <c r="C10170" s="1" t="s">
        <v>22016</v>
      </c>
      <c r="D10170" s="1" t="s">
        <v>19173</v>
      </c>
      <c r="E10170" s="1" t="s">
        <v>22010</v>
      </c>
      <c r="F10170" s="1" t="str">
        <f>IFERROR(__xludf.DUMMYFUNCTION("GOOGLETRANSLATE(C10170,""fr"",""en"")"),"#VALUE!")</f>
        <v>#VALUE!</v>
      </c>
    </row>
    <row r="10171" ht="15.75" customHeight="1">
      <c r="A10171" s="1" t="s">
        <v>557</v>
      </c>
      <c r="B10171" s="1" t="s">
        <v>22017</v>
      </c>
      <c r="C10171" s="1" t="s">
        <v>22018</v>
      </c>
      <c r="D10171" s="1" t="s">
        <v>22019</v>
      </c>
      <c r="E10171" s="1" t="s">
        <v>22010</v>
      </c>
      <c r="F10171" s="1" t="str">
        <f>IFERROR(__xludf.DUMMYFUNCTION("GOOGLETRANSLATE(C10171,""fr"",""en"")"),"#VALUE!")</f>
        <v>#VALUE!</v>
      </c>
    </row>
    <row r="10172" ht="15.75" customHeight="1">
      <c r="A10172" s="1" t="s">
        <v>800</v>
      </c>
      <c r="B10172" s="1" t="s">
        <v>22020</v>
      </c>
      <c r="C10172" s="1" t="s">
        <v>22021</v>
      </c>
      <c r="D10172" s="1" t="s">
        <v>22019</v>
      </c>
      <c r="E10172" s="1" t="s">
        <v>22010</v>
      </c>
      <c r="F10172" s="1" t="str">
        <f>IFERROR(__xludf.DUMMYFUNCTION("GOOGLETRANSLATE(C10172,""fr"",""en"")"),"#VALUE!")</f>
        <v>#VALUE!</v>
      </c>
    </row>
    <row r="10173" ht="15.75" customHeight="1">
      <c r="A10173" s="1" t="s">
        <v>903</v>
      </c>
      <c r="B10173" s="1" t="s">
        <v>22022</v>
      </c>
      <c r="C10173" s="1" t="s">
        <v>22023</v>
      </c>
      <c r="D10173" s="1" t="s">
        <v>22019</v>
      </c>
      <c r="E10173" s="1" t="s">
        <v>22010</v>
      </c>
      <c r="F10173" s="1" t="str">
        <f>IFERROR(__xludf.DUMMYFUNCTION("GOOGLETRANSLATE(C10173,""fr"",""en"")"),"#VALUE!")</f>
        <v>#VALUE!</v>
      </c>
    </row>
    <row r="10174" ht="15.75" customHeight="1">
      <c r="A10174" s="1" t="s">
        <v>1319</v>
      </c>
      <c r="B10174" s="1" t="s">
        <v>22024</v>
      </c>
      <c r="C10174" s="1" t="s">
        <v>22025</v>
      </c>
      <c r="D10174" s="1" t="s">
        <v>22019</v>
      </c>
      <c r="E10174" s="1" t="s">
        <v>22010</v>
      </c>
      <c r="F10174" s="1" t="str">
        <f>IFERROR(__xludf.DUMMYFUNCTION("GOOGLETRANSLATE(C10174,""fr"",""en"")"),"#VALUE!")</f>
        <v>#VALUE!</v>
      </c>
    </row>
    <row r="10175" ht="15.75" customHeight="1">
      <c r="A10175" s="1" t="s">
        <v>1403</v>
      </c>
      <c r="B10175" s="1" t="s">
        <v>22026</v>
      </c>
      <c r="C10175" s="1" t="s">
        <v>22027</v>
      </c>
      <c r="D10175" s="1" t="s">
        <v>22019</v>
      </c>
      <c r="E10175" s="1" t="s">
        <v>22010</v>
      </c>
      <c r="F10175" s="1" t="str">
        <f>IFERROR(__xludf.DUMMYFUNCTION("GOOGLETRANSLATE(C10175,""fr"",""en"")"),"#VALUE!")</f>
        <v>#VALUE!</v>
      </c>
    </row>
    <row r="10176" ht="15.75" customHeight="1">
      <c r="A10176" s="1" t="s">
        <v>1652</v>
      </c>
      <c r="B10176" s="1" t="s">
        <v>22028</v>
      </c>
      <c r="C10176" s="1" t="s">
        <v>22029</v>
      </c>
      <c r="D10176" s="1" t="s">
        <v>22019</v>
      </c>
      <c r="E10176" s="1" t="s">
        <v>22010</v>
      </c>
      <c r="F10176" s="1" t="str">
        <f>IFERROR(__xludf.DUMMYFUNCTION("GOOGLETRANSLATE(C10176,""fr"",""en"")"),"#VALUE!")</f>
        <v>#VALUE!</v>
      </c>
    </row>
    <row r="10177" ht="15.75" customHeight="1">
      <c r="A10177" s="1" t="s">
        <v>1984</v>
      </c>
      <c r="B10177" s="1" t="s">
        <v>22030</v>
      </c>
      <c r="C10177" s="1" t="s">
        <v>22031</v>
      </c>
      <c r="D10177" s="1" t="s">
        <v>22019</v>
      </c>
      <c r="E10177" s="1" t="s">
        <v>22010</v>
      </c>
      <c r="F10177" s="1" t="str">
        <f>IFERROR(__xludf.DUMMYFUNCTION("GOOGLETRANSLATE(C10177,""fr"",""en"")"),"#VALUE!")</f>
        <v>#VALUE!</v>
      </c>
    </row>
    <row r="10178" ht="15.75" customHeight="1">
      <c r="A10178" s="1" t="s">
        <v>2377</v>
      </c>
      <c r="B10178" s="1" t="s">
        <v>22032</v>
      </c>
      <c r="C10178" s="1" t="s">
        <v>22033</v>
      </c>
      <c r="D10178" s="1" t="s">
        <v>22019</v>
      </c>
      <c r="E10178" s="1" t="s">
        <v>22010</v>
      </c>
      <c r="F10178" s="1" t="str">
        <f>IFERROR(__xludf.DUMMYFUNCTION("GOOGLETRANSLATE(C10178,""fr"",""en"")"),"#VALUE!")</f>
        <v>#VALUE!</v>
      </c>
    </row>
    <row r="10179" ht="15.75" customHeight="1">
      <c r="A10179" s="1" t="s">
        <v>2443</v>
      </c>
      <c r="B10179" s="1" t="s">
        <v>22034</v>
      </c>
      <c r="C10179" s="1" t="s">
        <v>22035</v>
      </c>
      <c r="D10179" s="1" t="s">
        <v>22019</v>
      </c>
      <c r="E10179" s="1" t="s">
        <v>22010</v>
      </c>
      <c r="F10179" s="1" t="str">
        <f>IFERROR(__xludf.DUMMYFUNCTION("GOOGLETRANSLATE(C10179,""fr"",""en"")"),"#VALUE!")</f>
        <v>#VALUE!</v>
      </c>
    </row>
    <row r="10180" ht="15.75" customHeight="1">
      <c r="A10180" s="1" t="s">
        <v>2715</v>
      </c>
      <c r="B10180" s="1" t="s">
        <v>22036</v>
      </c>
      <c r="C10180" s="1" t="s">
        <v>22037</v>
      </c>
      <c r="D10180" s="1" t="s">
        <v>22019</v>
      </c>
      <c r="E10180" s="1" t="s">
        <v>22010</v>
      </c>
      <c r="F10180" s="1" t="str">
        <f>IFERROR(__xludf.DUMMYFUNCTION("GOOGLETRANSLATE(C10180,""fr"",""en"")"),"#VALUE!")</f>
        <v>#VALUE!</v>
      </c>
    </row>
    <row r="10181" ht="15.75" customHeight="1">
      <c r="A10181" s="1" t="s">
        <v>8175</v>
      </c>
      <c r="B10181" s="1" t="s">
        <v>22038</v>
      </c>
      <c r="C10181" s="1" t="s">
        <v>22039</v>
      </c>
      <c r="D10181" s="1" t="s">
        <v>22019</v>
      </c>
      <c r="E10181" s="1" t="s">
        <v>22010</v>
      </c>
      <c r="F10181" s="1" t="str">
        <f>IFERROR(__xludf.DUMMYFUNCTION("GOOGLETRANSLATE(C10181,""fr"",""en"")"),"#VALUE!")</f>
        <v>#VALUE!</v>
      </c>
    </row>
    <row r="10182" ht="15.75" customHeight="1">
      <c r="A10182" s="1" t="s">
        <v>8268</v>
      </c>
      <c r="B10182" s="1" t="s">
        <v>22040</v>
      </c>
      <c r="C10182" s="1" t="s">
        <v>22041</v>
      </c>
      <c r="D10182" s="1" t="s">
        <v>22019</v>
      </c>
      <c r="E10182" s="1" t="s">
        <v>22010</v>
      </c>
      <c r="F10182" s="1" t="str">
        <f>IFERROR(__xludf.DUMMYFUNCTION("GOOGLETRANSLATE(C10182,""fr"",""en"")"),"#VALUE!")</f>
        <v>#VALUE!</v>
      </c>
    </row>
    <row r="10183" ht="15.75" customHeight="1">
      <c r="A10183" s="1" t="s">
        <v>3350</v>
      </c>
      <c r="B10183" s="1" t="s">
        <v>22042</v>
      </c>
      <c r="C10183" s="1" t="s">
        <v>22043</v>
      </c>
      <c r="D10183" s="1" t="s">
        <v>22019</v>
      </c>
      <c r="E10183" s="1" t="s">
        <v>22010</v>
      </c>
      <c r="F10183" s="1" t="str">
        <f>IFERROR(__xludf.DUMMYFUNCTION("GOOGLETRANSLATE(C10183,""fr"",""en"")"),"#VALUE!")</f>
        <v>#VALUE!</v>
      </c>
    </row>
    <row r="10184" ht="15.75" customHeight="1">
      <c r="A10184" s="1" t="s">
        <v>11848</v>
      </c>
      <c r="B10184" s="1" t="s">
        <v>22044</v>
      </c>
      <c r="C10184" s="1" t="s">
        <v>22045</v>
      </c>
      <c r="D10184" s="1" t="s">
        <v>22019</v>
      </c>
      <c r="E10184" s="1" t="s">
        <v>22010</v>
      </c>
      <c r="F10184" s="1" t="str">
        <f>IFERROR(__xludf.DUMMYFUNCTION("GOOGLETRANSLATE(C10184,""fr"",""en"")"),"#VALUE!")</f>
        <v>#VALUE!</v>
      </c>
    </row>
    <row r="10185" ht="15.75" customHeight="1">
      <c r="A10185" s="1" t="s">
        <v>22046</v>
      </c>
      <c r="B10185" s="1" t="s">
        <v>22047</v>
      </c>
      <c r="C10185" s="1" t="s">
        <v>22048</v>
      </c>
      <c r="D10185" s="1" t="s">
        <v>22019</v>
      </c>
      <c r="E10185" s="1" t="s">
        <v>22010</v>
      </c>
      <c r="F10185" s="1" t="str">
        <f>IFERROR(__xludf.DUMMYFUNCTION("GOOGLETRANSLATE(C10185,""fr"",""en"")"),"#VALUE!")</f>
        <v>#VALUE!</v>
      </c>
    </row>
    <row r="10186" ht="15.75" customHeight="1">
      <c r="A10186" s="1" t="s">
        <v>15119</v>
      </c>
      <c r="B10186" s="1" t="s">
        <v>22049</v>
      </c>
      <c r="C10186" s="1" t="s">
        <v>22050</v>
      </c>
      <c r="D10186" s="1" t="s">
        <v>22019</v>
      </c>
      <c r="E10186" s="1" t="s">
        <v>22010</v>
      </c>
      <c r="F10186" s="1" t="str">
        <f>IFERROR(__xludf.DUMMYFUNCTION("GOOGLETRANSLATE(C10186,""fr"",""en"")"),"#VALUE!")</f>
        <v>#VALUE!</v>
      </c>
    </row>
    <row r="10187" ht="15.75" customHeight="1">
      <c r="A10187" s="1" t="s">
        <v>18889</v>
      </c>
      <c r="B10187" s="1" t="s">
        <v>22051</v>
      </c>
      <c r="C10187" s="1" t="s">
        <v>22052</v>
      </c>
      <c r="D10187" s="1" t="s">
        <v>22019</v>
      </c>
      <c r="E10187" s="1" t="s">
        <v>22010</v>
      </c>
      <c r="F10187" s="1" t="str">
        <f>IFERROR(__xludf.DUMMYFUNCTION("GOOGLETRANSLATE(C10187,""fr"",""en"")"),"My 2 year old cat has developed a fairly rare pathology called Chylothorax, which developed in 24 hours. I was lucky to have on the phone, Miriam, who was of great help to me, very understanding and very responsive, a big thank you to her and also to the "&amp;"Santevet team which made the necessary for the health of my little cat!")</f>
        <v>My 2 year old cat has developed a fairly rare pathology called Chylothorax, which developed in 24 hours. I was lucky to have on the phone, Miriam, who was of great help to me, very understanding and very responsive, a big thank you to her and also to the Santevet team which made the necessary for the health of my little cat!</v>
      </c>
    </row>
    <row r="10188" ht="15.75" customHeight="1">
      <c r="A10188" s="1" t="s">
        <v>12151</v>
      </c>
      <c r="B10188" s="1" t="s">
        <v>22053</v>
      </c>
      <c r="C10188" s="1" t="s">
        <v>22054</v>
      </c>
      <c r="D10188" s="1" t="s">
        <v>22019</v>
      </c>
      <c r="E10188" s="1" t="s">
        <v>22010</v>
      </c>
      <c r="F10188" s="1" t="str">
        <f>IFERROR(__xludf.DUMMYFUNCTION("GOOGLETRANSLATE(C10188,""fr"",""en"")"),"#VALUE!")</f>
        <v>#VALUE!</v>
      </c>
    </row>
    <row r="10189" ht="15.75" customHeight="1">
      <c r="A10189" s="1" t="s">
        <v>3534</v>
      </c>
      <c r="B10189" s="1" t="s">
        <v>22055</v>
      </c>
      <c r="C10189" s="1" t="s">
        <v>22056</v>
      </c>
      <c r="D10189" s="1" t="s">
        <v>22019</v>
      </c>
      <c r="E10189" s="1" t="s">
        <v>22010</v>
      </c>
      <c r="F10189" s="1" t="str">
        <f>IFERROR(__xludf.DUMMYFUNCTION("GOOGLETRANSLATE(C10189,""fr"",""en"")"),"#VALUE!")</f>
        <v>#VALUE!</v>
      </c>
    </row>
    <row r="10190" ht="15.75" customHeight="1">
      <c r="A10190" s="1" t="s">
        <v>13029</v>
      </c>
      <c r="B10190" s="1" t="s">
        <v>22057</v>
      </c>
      <c r="C10190" s="1" t="s">
        <v>22058</v>
      </c>
      <c r="D10190" s="1" t="s">
        <v>22019</v>
      </c>
      <c r="E10190" s="1" t="s">
        <v>22010</v>
      </c>
      <c r="F10190" s="1" t="str">
        <f>IFERROR(__xludf.DUMMYFUNCTION("GOOGLETRANSLATE(C10190,""fr"",""en"")"),"#VALUE!")</f>
        <v>#VALUE!</v>
      </c>
    </row>
    <row r="10191" ht="15.75" customHeight="1">
      <c r="A10191" s="1" t="s">
        <v>12190</v>
      </c>
      <c r="B10191" s="1" t="s">
        <v>22059</v>
      </c>
      <c r="C10191" s="1" t="s">
        <v>22060</v>
      </c>
      <c r="D10191" s="1" t="s">
        <v>22019</v>
      </c>
      <c r="E10191" s="1" t="s">
        <v>22010</v>
      </c>
      <c r="F10191" s="1" t="str">
        <f>IFERROR(__xludf.DUMMYFUNCTION("GOOGLETRANSLATE(C10191,""fr"",""en"")"),"#VALUE!")</f>
        <v>#VALUE!</v>
      </c>
    </row>
    <row r="10192" ht="15.75" customHeight="1">
      <c r="A10192" s="1" t="s">
        <v>13320</v>
      </c>
      <c r="B10192" s="1" t="s">
        <v>22061</v>
      </c>
      <c r="C10192" s="1" t="s">
        <v>22062</v>
      </c>
      <c r="D10192" s="1" t="s">
        <v>22019</v>
      </c>
      <c r="E10192" s="1" t="s">
        <v>22010</v>
      </c>
      <c r="F10192" s="1" t="str">
        <f>IFERROR(__xludf.DUMMYFUNCTION("GOOGLETRANSLATE(C10192,""fr"",""en"")"),"#VALUE!")</f>
        <v>#VALUE!</v>
      </c>
    </row>
    <row r="10193" ht="15.75" customHeight="1">
      <c r="A10193" s="1" t="s">
        <v>17169</v>
      </c>
      <c r="B10193" s="1" t="s">
        <v>22063</v>
      </c>
      <c r="C10193" s="1" t="s">
        <v>22064</v>
      </c>
      <c r="D10193" s="1" t="s">
        <v>22019</v>
      </c>
      <c r="E10193" s="1" t="s">
        <v>22010</v>
      </c>
      <c r="F10193" s="1" t="str">
        <f>IFERROR(__xludf.DUMMYFUNCTION("GOOGLETRANSLATE(C10193,""fr"",""en"")"),"#VALUE!")</f>
        <v>#VALUE!</v>
      </c>
    </row>
    <row r="10194" ht="15.75" customHeight="1">
      <c r="A10194" s="1" t="s">
        <v>19899</v>
      </c>
      <c r="B10194" s="1" t="s">
        <v>22065</v>
      </c>
      <c r="C10194" s="1" t="s">
        <v>22066</v>
      </c>
      <c r="D10194" s="1" t="s">
        <v>22019</v>
      </c>
      <c r="E10194" s="1" t="s">
        <v>22010</v>
      </c>
      <c r="F10194" s="1" t="str">
        <f>IFERROR(__xludf.DUMMYFUNCTION("GOOGLETRANSLATE(C10194,""fr"",""en"")"),"#VALUE!")</f>
        <v>#VALUE!</v>
      </c>
    </row>
    <row r="10195" ht="15.75" customHeight="1">
      <c r="A10195" s="1" t="s">
        <v>12695</v>
      </c>
      <c r="B10195" s="1" t="s">
        <v>22067</v>
      </c>
      <c r="C10195" s="1" t="s">
        <v>22068</v>
      </c>
      <c r="D10195" s="1" t="s">
        <v>22019</v>
      </c>
      <c r="E10195" s="1" t="s">
        <v>22010</v>
      </c>
      <c r="F10195" s="1" t="str">
        <f>IFERROR(__xludf.DUMMYFUNCTION("GOOGLETRANSLATE(C10195,""fr"",""en"")"),"#VALUE!")</f>
        <v>#VALUE!</v>
      </c>
    </row>
    <row r="10196" ht="15.75" customHeight="1">
      <c r="A10196" s="1" t="s">
        <v>15959</v>
      </c>
      <c r="B10196" s="1" t="s">
        <v>22069</v>
      </c>
      <c r="C10196" s="1" t="s">
        <v>22070</v>
      </c>
      <c r="D10196" s="1" t="s">
        <v>22019</v>
      </c>
      <c r="E10196" s="1" t="s">
        <v>22010</v>
      </c>
      <c r="F10196" s="1" t="str">
        <f>IFERROR(__xludf.DUMMYFUNCTION("GOOGLETRANSLATE(C10196,""fr"",""en"")"),"#VALUE!")</f>
        <v>#VALUE!</v>
      </c>
    </row>
    <row r="10197" ht="15.75" customHeight="1">
      <c r="A10197" s="1" t="s">
        <v>20746</v>
      </c>
      <c r="B10197" s="1" t="s">
        <v>22071</v>
      </c>
      <c r="C10197" s="1" t="s">
        <v>22072</v>
      </c>
      <c r="D10197" s="1" t="s">
        <v>22019</v>
      </c>
      <c r="E10197" s="1" t="s">
        <v>22010</v>
      </c>
      <c r="F10197" s="1" t="str">
        <f>IFERROR(__xludf.DUMMYFUNCTION("GOOGLETRANSLATE(C10197,""fr"",""en"")"),"#VALUE!")</f>
        <v>#VALUE!</v>
      </c>
    </row>
    <row r="10198" ht="15.75" customHeight="1">
      <c r="A10198" s="1" t="s">
        <v>12269</v>
      </c>
      <c r="B10198" s="1" t="s">
        <v>22073</v>
      </c>
      <c r="C10198" s="1" t="s">
        <v>22074</v>
      </c>
      <c r="D10198" s="1" t="s">
        <v>22019</v>
      </c>
      <c r="E10198" s="1" t="s">
        <v>22010</v>
      </c>
      <c r="F10198" s="1" t="str">
        <f>IFERROR(__xludf.DUMMYFUNCTION("GOOGLETRANSLATE(C10198,""fr"",""en"")"),"#VALUE!")</f>
        <v>#VALUE!</v>
      </c>
    </row>
    <row r="10199" ht="15.75" customHeight="1">
      <c r="A10199" s="1" t="s">
        <v>11971</v>
      </c>
      <c r="B10199" s="1" t="s">
        <v>22075</v>
      </c>
      <c r="C10199" s="1" t="s">
        <v>22076</v>
      </c>
      <c r="D10199" s="1" t="s">
        <v>22019</v>
      </c>
      <c r="E10199" s="1" t="s">
        <v>22010</v>
      </c>
      <c r="F10199" s="1" t="str">
        <f>IFERROR(__xludf.DUMMYFUNCTION("GOOGLETRANSLATE(C10199,""fr"",""en"")"),"#VALUE!")</f>
        <v>#VALUE!</v>
      </c>
    </row>
    <row r="10200" ht="15.75" customHeight="1">
      <c r="A10200" s="1" t="s">
        <v>22077</v>
      </c>
      <c r="B10200" s="1" t="s">
        <v>22078</v>
      </c>
      <c r="C10200" s="1" t="s">
        <v>22079</v>
      </c>
      <c r="D10200" s="1" t="s">
        <v>22019</v>
      </c>
      <c r="E10200" s="1" t="s">
        <v>22010</v>
      </c>
      <c r="F10200" s="1" t="str">
        <f>IFERROR(__xludf.DUMMYFUNCTION("GOOGLETRANSLATE(C10200,""fr"",""en"")"),"#VALUE!")</f>
        <v>#VALUE!</v>
      </c>
    </row>
    <row r="10201" ht="15.75" customHeight="1">
      <c r="A10201" s="1" t="s">
        <v>11726</v>
      </c>
      <c r="B10201" s="1" t="s">
        <v>22080</v>
      </c>
      <c r="C10201" s="1" t="s">
        <v>22081</v>
      </c>
      <c r="D10201" s="1" t="s">
        <v>22019</v>
      </c>
      <c r="E10201" s="1" t="s">
        <v>22010</v>
      </c>
      <c r="F10201" s="1" t="str">
        <f>IFERROR(__xludf.DUMMYFUNCTION("GOOGLETRANSLATE(C10201,""fr"",""en"")"),"#VALUE!")</f>
        <v>#VALUE!</v>
      </c>
    </row>
    <row r="10202" ht="15.75" customHeight="1">
      <c r="A10202" s="1" t="s">
        <v>9584</v>
      </c>
      <c r="B10202" s="1" t="s">
        <v>22082</v>
      </c>
      <c r="C10202" s="1" t="s">
        <v>22083</v>
      </c>
      <c r="D10202" s="1" t="s">
        <v>22019</v>
      </c>
      <c r="E10202" s="1" t="s">
        <v>22010</v>
      </c>
      <c r="F10202" s="1" t="str">
        <f>IFERROR(__xludf.DUMMYFUNCTION("GOOGLETRANSLATE(C10202,""fr"",""en"")"),"#VALUE!")</f>
        <v>#VALUE!</v>
      </c>
    </row>
    <row r="10203" ht="15.75" customHeight="1">
      <c r="A10203" s="1" t="s">
        <v>10744</v>
      </c>
      <c r="B10203" s="1" t="s">
        <v>22084</v>
      </c>
      <c r="C10203" s="1" t="s">
        <v>22085</v>
      </c>
      <c r="D10203" s="1" t="s">
        <v>22019</v>
      </c>
      <c r="E10203" s="1" t="s">
        <v>22010</v>
      </c>
      <c r="F10203" s="1" t="str">
        <f>IFERROR(__xludf.DUMMYFUNCTION("GOOGLETRANSLATE(C10203,""fr"",""en"")"),"#VALUE!")</f>
        <v>#VALUE!</v>
      </c>
    </row>
    <row r="10204" ht="15.75" customHeight="1">
      <c r="A10204" s="1" t="s">
        <v>9601</v>
      </c>
      <c r="B10204" s="1" t="s">
        <v>22086</v>
      </c>
      <c r="C10204" s="1" t="s">
        <v>22087</v>
      </c>
      <c r="D10204" s="1" t="s">
        <v>22019</v>
      </c>
      <c r="E10204" s="1" t="s">
        <v>22010</v>
      </c>
      <c r="F10204" s="1" t="str">
        <f>IFERROR(__xludf.DUMMYFUNCTION("GOOGLETRANSLATE(C10204,""fr"",""en"")"),"#VALUE!")</f>
        <v>#VALUE!</v>
      </c>
    </row>
    <row r="10205" ht="15.75" customHeight="1">
      <c r="A10205" s="1" t="s">
        <v>2763</v>
      </c>
      <c r="B10205" s="1" t="s">
        <v>22088</v>
      </c>
      <c r="C10205" s="1" t="s">
        <v>22089</v>
      </c>
      <c r="D10205" s="1" t="s">
        <v>22090</v>
      </c>
      <c r="E10205" s="1" t="s">
        <v>22010</v>
      </c>
      <c r="F10205" s="1" t="str">
        <f>IFERROR(__xludf.DUMMYFUNCTION("GOOGLETRANSLATE(C10205,""fr"",""en"")"),"Competitive prices, good guarantees, reimburses me correctly and in time (vaccines every year, and more recently a consultation and treatment following my cat's bite by another cat). I recommend")</f>
        <v>Competitive prices, good guarantees, reimburses me correctly and in time (vaccines every year, and more recently a consultation and treatment following my cat's bite by another cat). I recommend</v>
      </c>
    </row>
    <row r="10206" ht="15.75" customHeight="1">
      <c r="A10206" s="1" t="s">
        <v>10912</v>
      </c>
      <c r="B10206" s="1" t="s">
        <v>22091</v>
      </c>
      <c r="C10206" s="1" t="s">
        <v>22092</v>
      </c>
      <c r="D10206" s="1" t="s">
        <v>22090</v>
      </c>
      <c r="E10206" s="1" t="s">
        <v>22010</v>
      </c>
      <c r="F10206" s="1" t="str">
        <f>IFERROR(__xludf.DUMMYFUNCTION("GOOGLETRANSLATE(C10206,""fr"",""en"")"),"#VALUE!")</f>
        <v>#VALUE!</v>
      </c>
    </row>
    <row r="10207" ht="15.75" customHeight="1">
      <c r="A10207" s="1" t="s">
        <v>11936</v>
      </c>
      <c r="B10207" s="1" t="s">
        <v>22093</v>
      </c>
      <c r="C10207" s="1" t="s">
        <v>22094</v>
      </c>
      <c r="D10207" s="1" t="s">
        <v>22090</v>
      </c>
      <c r="E10207" s="1" t="s">
        <v>22010</v>
      </c>
      <c r="F10207" s="1" t="str">
        <f>IFERROR(__xludf.DUMMYFUNCTION("GOOGLETRANSLATE(C10207,""fr"",""en"")"),"Or how to pay insurance without ever being reimbursed, which promises you mountains and wonders to ultimately take you for a fair good to pay ..... false advertisement at all levels concerning veterinary costs taken in charge, high contributions, I Pay fo"&amp;"r my animals without succeeding in obtaining the slightest refund because they always claim additional documents. Even asking me for a medical history of my dog ​​before he was born! ... my veterinarian is ulcerated such practices, to fill in documents, t"&amp;"ells me that I have never seen this in her life, telling me that she has something else to do than constantly filling various requests that have Nothing to do with the refund request ... a simple invoice little high, the well -filled care sheet, the presc"&amp;"ription attached, the description of the problem, and it is a 2 -year history that they ask you? She even asked for the name of the insurance in order to prevent customers. A friend who ensures her animals with another company, has never seen this either!"&amp;" You want to pay for nothing, be taken for ..., take Solly Azar!")</f>
        <v>Or how to pay insurance without ever being reimbursed, which promises you mountains and wonders to ultimately take you for a fair good to pay ..... false advertisement at all levels concerning veterinary costs taken in charge, high contributions, I Pay for my animals without succeeding in obtaining the slightest refund because they always claim additional documents. Even asking me for a medical history of my dog ​​before he was born! ... my veterinarian is ulcerated such practices, to fill in documents, tells me that I have never seen this in her life, telling me that she has something else to do than constantly filling various requests that have Nothing to do with the refund request ... a simple invoice little high, the well -filled care sheet, the prescription attached, the description of the problem, and it is a 2 -year history that they ask you? She even asked for the name of the insurance in order to prevent customers. A friend who ensures her animals with another company, has never seen this either! You want to pay for nothing, be taken for ..., take Solly Azar!</v>
      </c>
    </row>
    <row r="10208" ht="15.75" customHeight="1">
      <c r="A10208" s="1" t="s">
        <v>11209</v>
      </c>
      <c r="B10208" s="1" t="s">
        <v>22095</v>
      </c>
      <c r="C10208" s="1" t="s">
        <v>22096</v>
      </c>
      <c r="D10208" s="1" t="s">
        <v>22090</v>
      </c>
      <c r="E10208" s="1" t="s">
        <v>22010</v>
      </c>
      <c r="F10208" s="1" t="str">
        <f>IFERROR(__xludf.DUMMYFUNCTION("GOOGLETRANSLATE(C10208,""fr"",""en"")"),"#VALUE!")</f>
        <v>#VALUE!</v>
      </c>
    </row>
    <row r="10209" ht="15.75" customHeight="1">
      <c r="A10209" s="1" t="s">
        <v>9127</v>
      </c>
      <c r="B10209" s="1" t="s">
        <v>22097</v>
      </c>
      <c r="C10209" s="1" t="s">
        <v>22098</v>
      </c>
      <c r="D10209" s="1" t="s">
        <v>22090</v>
      </c>
      <c r="E10209" s="1" t="s">
        <v>22010</v>
      </c>
      <c r="F10209" s="1" t="str">
        <f>IFERROR(__xludf.DUMMYFUNCTION("GOOGLETRANSLATE(C10209,""fr"",""en"")"),"#VALUE!")</f>
        <v>#VALUE!</v>
      </c>
    </row>
    <row r="10210" ht="15.75" customHeight="1">
      <c r="A10210" s="1" t="s">
        <v>10382</v>
      </c>
      <c r="B10210" s="1" t="s">
        <v>22099</v>
      </c>
      <c r="C10210" s="1" t="s">
        <v>22100</v>
      </c>
      <c r="D10210" s="1" t="s">
        <v>22090</v>
      </c>
      <c r="E10210" s="1" t="s">
        <v>22010</v>
      </c>
      <c r="F10210" s="1" t="str">
        <f>IFERROR(__xludf.DUMMYFUNCTION("GOOGLETRANSLATE(C10210,""fr"",""en"")"),"#VALUE!")</f>
        <v>#VALUE!</v>
      </c>
    </row>
    <row r="10211" ht="15.75" customHeight="1">
      <c r="A10211" s="1" t="s">
        <v>9418</v>
      </c>
      <c r="B10211" s="1" t="s">
        <v>22101</v>
      </c>
      <c r="C10211" s="1" t="s">
        <v>22102</v>
      </c>
      <c r="D10211" s="1" t="s">
        <v>22090</v>
      </c>
      <c r="E10211" s="1" t="s">
        <v>22010</v>
      </c>
      <c r="F10211" s="1" t="str">
        <f>IFERROR(__xludf.DUMMYFUNCTION("GOOGLETRANSLATE(C10211,""fr"",""en"")"),"#VALUE!")</f>
        <v>#VALUE!</v>
      </c>
    </row>
    <row r="10212" ht="15.75" customHeight="1">
      <c r="A10212" s="1" t="s">
        <v>84</v>
      </c>
      <c r="B10212" s="1" t="s">
        <v>22103</v>
      </c>
      <c r="C10212" s="1" t="s">
        <v>22104</v>
      </c>
      <c r="D10212" s="1" t="s">
        <v>22105</v>
      </c>
      <c r="E10212" s="1" t="s">
        <v>22010</v>
      </c>
      <c r="F10212" s="1" t="str">
        <f>IFERROR(__xludf.DUMMYFUNCTION("GOOGLETRANSLATE(C10212,""fr"",""en"")"),"#VALUE!")</f>
        <v>#VALUE!</v>
      </c>
    </row>
    <row r="10213" ht="15.75" customHeight="1">
      <c r="A10213" s="1" t="s">
        <v>22106</v>
      </c>
      <c r="B10213" s="1" t="s">
        <v>22107</v>
      </c>
      <c r="C10213" s="1" t="s">
        <v>22108</v>
      </c>
      <c r="D10213" s="1" t="s">
        <v>22105</v>
      </c>
      <c r="E10213" s="1" t="s">
        <v>22010</v>
      </c>
      <c r="F10213" s="1" t="str">
        <f>IFERROR(__xludf.DUMMYFUNCTION("GOOGLETRANSLATE(C10213,""fr"",""en"")"),"#VALUE!")</f>
        <v>#VALUE!</v>
      </c>
    </row>
    <row r="10214" ht="15.75" customHeight="1">
      <c r="A10214" s="1" t="s">
        <v>292</v>
      </c>
      <c r="B10214" s="1" t="s">
        <v>22109</v>
      </c>
      <c r="C10214" s="1" t="s">
        <v>22110</v>
      </c>
      <c r="D10214" s="1" t="s">
        <v>22105</v>
      </c>
      <c r="E10214" s="1" t="s">
        <v>22010</v>
      </c>
      <c r="F10214" s="1" t="str">
        <f>IFERROR(__xludf.DUMMYFUNCTION("GOOGLETRANSLATE(C10214,""fr"",""en"")"),"#VALUE!")</f>
        <v>#VALUE!</v>
      </c>
    </row>
    <row r="10215" ht="15.75" customHeight="1">
      <c r="A10215" s="1" t="s">
        <v>339</v>
      </c>
      <c r="B10215" s="1" t="s">
        <v>22111</v>
      </c>
      <c r="C10215" s="1" t="s">
        <v>22112</v>
      </c>
      <c r="D10215" s="1" t="s">
        <v>22105</v>
      </c>
      <c r="E10215" s="1" t="s">
        <v>22010</v>
      </c>
      <c r="F10215" s="1" t="str">
        <f>IFERROR(__xludf.DUMMYFUNCTION("GOOGLETRANSLATE(C10215,""fr"",""en"")"),"#VALUE!")</f>
        <v>#VALUE!</v>
      </c>
    </row>
    <row r="10216" ht="15.75" customHeight="1">
      <c r="A10216" s="1" t="s">
        <v>22113</v>
      </c>
      <c r="B10216" s="1" t="s">
        <v>22114</v>
      </c>
      <c r="C10216" s="1" t="s">
        <v>22115</v>
      </c>
      <c r="D10216" s="1" t="s">
        <v>22105</v>
      </c>
      <c r="E10216" s="1" t="s">
        <v>22010</v>
      </c>
      <c r="F10216" s="1" t="str">
        <f>IFERROR(__xludf.DUMMYFUNCTION("GOOGLETRANSLATE(C10216,""fr"",""en"")"),"#VALUE!")</f>
        <v>#VALUE!</v>
      </c>
    </row>
    <row r="10217" ht="15.75" customHeight="1">
      <c r="A10217" s="1" t="s">
        <v>22116</v>
      </c>
      <c r="B10217" s="1" t="s">
        <v>22117</v>
      </c>
      <c r="C10217" s="1" t="s">
        <v>22118</v>
      </c>
      <c r="D10217" s="1" t="s">
        <v>22105</v>
      </c>
      <c r="E10217" s="1" t="s">
        <v>22010</v>
      </c>
      <c r="F10217" s="1" t="str">
        <f>IFERROR(__xludf.DUMMYFUNCTION("GOOGLETRANSLATE(C10217,""fr"",""en"")"),"#VALUE!")</f>
        <v>#VALUE!</v>
      </c>
    </row>
    <row r="10218" ht="15.75" customHeight="1">
      <c r="A10218" s="1" t="s">
        <v>1288</v>
      </c>
      <c r="B10218" s="1" t="s">
        <v>22119</v>
      </c>
      <c r="C10218" s="1" t="s">
        <v>22120</v>
      </c>
      <c r="D10218" s="1" t="s">
        <v>22105</v>
      </c>
      <c r="E10218" s="1" t="s">
        <v>22010</v>
      </c>
      <c r="F10218" s="1" t="str">
        <f>IFERROR(__xludf.DUMMYFUNCTION("GOOGLETRANSLATE(C10218,""fr"",""en"")"),"#VALUE!")</f>
        <v>#VALUE!</v>
      </c>
    </row>
    <row r="10219" ht="15.75" customHeight="1">
      <c r="A10219" s="1" t="s">
        <v>1637</v>
      </c>
      <c r="B10219" s="1" t="s">
        <v>22121</v>
      </c>
      <c r="C10219" s="1" t="s">
        <v>22122</v>
      </c>
      <c r="D10219" s="1" t="s">
        <v>22105</v>
      </c>
      <c r="E10219" s="1" t="s">
        <v>22010</v>
      </c>
      <c r="F10219" s="1" t="str">
        <f>IFERROR(__xludf.DUMMYFUNCTION("GOOGLETRANSLATE(C10219,""fr"",""en"")"),"#VALUE!")</f>
        <v>#VALUE!</v>
      </c>
    </row>
    <row r="10220" ht="15.75" customHeight="1">
      <c r="A10220" s="1" t="s">
        <v>2104</v>
      </c>
      <c r="B10220" s="1" t="s">
        <v>22123</v>
      </c>
      <c r="C10220" s="1" t="s">
        <v>22124</v>
      </c>
      <c r="D10220" s="1" t="s">
        <v>22105</v>
      </c>
      <c r="E10220" s="1" t="s">
        <v>22010</v>
      </c>
      <c r="F10220" s="1" t="str">
        <f>IFERROR(__xludf.DUMMYFUNCTION("GOOGLETRANSLATE(C10220,""fr"",""en"")"),"#VALUE!")</f>
        <v>#VALUE!</v>
      </c>
    </row>
    <row r="10221" ht="15.75" customHeight="1">
      <c r="A10221" s="1" t="s">
        <v>2321</v>
      </c>
      <c r="B10221" s="1" t="s">
        <v>22125</v>
      </c>
      <c r="C10221" s="1" t="s">
        <v>22126</v>
      </c>
      <c r="D10221" s="1" t="s">
        <v>22105</v>
      </c>
      <c r="E10221" s="1" t="s">
        <v>22010</v>
      </c>
      <c r="F10221" s="1" t="str">
        <f>IFERROR(__xludf.DUMMYFUNCTION("GOOGLETRANSLATE(C10221,""fr"",""en"")"),"#VALUE!")</f>
        <v>#VALUE!</v>
      </c>
    </row>
    <row r="10222" ht="15.75" customHeight="1">
      <c r="A10222" s="1" t="s">
        <v>7737</v>
      </c>
      <c r="B10222" s="1" t="s">
        <v>22127</v>
      </c>
      <c r="C10222" s="1" t="s">
        <v>22128</v>
      </c>
      <c r="D10222" s="1" t="s">
        <v>22105</v>
      </c>
      <c r="E10222" s="1" t="s">
        <v>22010</v>
      </c>
      <c r="F10222" s="1" t="str">
        <f>IFERROR(__xludf.DUMMYFUNCTION("GOOGLETRANSLATE(C10222,""fr"",""en"")"),"#VALUE!")</f>
        <v>#VALUE!</v>
      </c>
    </row>
    <row r="10223" ht="15.75" customHeight="1">
      <c r="A10223" s="1" t="s">
        <v>3040</v>
      </c>
      <c r="B10223" s="1" t="s">
        <v>22129</v>
      </c>
      <c r="C10223" s="1" t="s">
        <v>22130</v>
      </c>
      <c r="D10223" s="1" t="s">
        <v>22105</v>
      </c>
      <c r="E10223" s="1" t="s">
        <v>22010</v>
      </c>
      <c r="F10223" s="1" t="str">
        <f>IFERROR(__xludf.DUMMYFUNCTION("GOOGLETRANSLATE(C10223,""fr"",""en"")"),"#VALUE!")</f>
        <v>#VALUE!</v>
      </c>
    </row>
    <row r="10224" ht="15.75" customHeight="1">
      <c r="A10224" s="1" t="s">
        <v>8170</v>
      </c>
      <c r="B10224" s="1" t="s">
        <v>22131</v>
      </c>
      <c r="C10224" s="1" t="s">
        <v>22132</v>
      </c>
      <c r="D10224" s="1" t="s">
        <v>22105</v>
      </c>
      <c r="E10224" s="1" t="s">
        <v>22010</v>
      </c>
      <c r="F10224" s="1" t="str">
        <f>IFERROR(__xludf.DUMMYFUNCTION("GOOGLETRANSLATE(C10224,""fr"",""en"")"),"#VALUE!")</f>
        <v>#VALUE!</v>
      </c>
    </row>
    <row r="10225" ht="15.75" customHeight="1">
      <c r="A10225" s="1" t="s">
        <v>3101</v>
      </c>
      <c r="B10225" s="1" t="s">
        <v>22133</v>
      </c>
      <c r="C10225" s="1" t="s">
        <v>22134</v>
      </c>
      <c r="D10225" s="1" t="s">
        <v>22105</v>
      </c>
      <c r="E10225" s="1" t="s">
        <v>22010</v>
      </c>
      <c r="F10225" s="1" t="str">
        <f>IFERROR(__xludf.DUMMYFUNCTION("GOOGLETRANSLATE(C10225,""fr"",""en"")"),"#VALUE!")</f>
        <v>#VALUE!</v>
      </c>
    </row>
    <row r="10226" ht="15.75" customHeight="1">
      <c r="A10226" s="1" t="s">
        <v>11090</v>
      </c>
      <c r="B10226" s="1" t="s">
        <v>22135</v>
      </c>
      <c r="C10226" s="1" t="s">
        <v>22136</v>
      </c>
      <c r="D10226" s="1" t="s">
        <v>22105</v>
      </c>
      <c r="E10226" s="1" t="s">
        <v>22010</v>
      </c>
      <c r="F10226" s="1" t="str">
        <f>IFERROR(__xludf.DUMMYFUNCTION("GOOGLETRANSLATE(C10226,""fr"",""en"")"),"#VALUE!")</f>
        <v>#VALUE!</v>
      </c>
    </row>
    <row r="10227" ht="15.75" customHeight="1">
      <c r="A10227" s="1" t="s">
        <v>3133</v>
      </c>
      <c r="B10227" s="1" t="s">
        <v>22137</v>
      </c>
      <c r="C10227" s="1" t="s">
        <v>22138</v>
      </c>
      <c r="D10227" s="1" t="s">
        <v>22105</v>
      </c>
      <c r="E10227" s="1" t="s">
        <v>22010</v>
      </c>
      <c r="F10227" s="1" t="str">
        <f>IFERROR(__xludf.DUMMYFUNCTION("GOOGLETRANSLATE(C10227,""fr"",""en"")"),"#VALUE!")</f>
        <v>#VALUE!</v>
      </c>
    </row>
    <row r="10228" ht="15.75" customHeight="1">
      <c r="A10228" s="1" t="s">
        <v>10571</v>
      </c>
      <c r="B10228" s="1" t="s">
        <v>22139</v>
      </c>
      <c r="C10228" s="2" t="s">
        <v>22140</v>
      </c>
      <c r="D10228" s="1" t="s">
        <v>22105</v>
      </c>
      <c r="E10228" s="1" t="s">
        <v>22010</v>
      </c>
      <c r="F10228" s="1" t="str">
        <f>IFERROR(__xludf.DUMMYFUNCTION("GOOGLETRANSLATE(C10228,""fr"",""en"")"),"#VALUE!")</f>
        <v>#VALUE!</v>
      </c>
    </row>
    <row r="10229" ht="15.75" customHeight="1">
      <c r="A10229" s="1" t="s">
        <v>10579</v>
      </c>
      <c r="B10229" s="1" t="s">
        <v>22141</v>
      </c>
      <c r="C10229" s="1" t="s">
        <v>22142</v>
      </c>
      <c r="D10229" s="1" t="s">
        <v>22105</v>
      </c>
      <c r="E10229" s="1" t="s">
        <v>22010</v>
      </c>
      <c r="F10229" s="1" t="str">
        <f>IFERROR(__xludf.DUMMYFUNCTION("GOOGLETRANSLATE(C10229,""fr"",""en"")"),"Telephone contacts have always been suitable, reimbursements made within reasonable deadlines, however, contributions (however already very high) increase as soon as they realize that your animal will need a lot of care. You can go from 60 € /month to 80 "&amp;"€ see more than 100 €. It must be remembered that at this price, everything is not taken care of far from ...
But the pompom was the disappointment that I felt when I announce the death of my dog.
The person I had on the phone was correct and understandin"&amp;"g.
He even offered to send the incineration bill (no bowl, having spent astronomical sums for the end of my dog, I had exceeded my reimbursement ceiling).
I received the contributions to terminate contributions and I was shocked by the lack of humanity, e"&amp;"mpathy and compassion. Nothing no side of accompaniment.
Banal Certificate of Radiation Certificate, no word that can assimilate any support or empathy.
Just good to set up commercial and financial subjects.
Really disappointing :(
")</f>
        <v>Telephone contacts have always been suitable, reimbursements made within reasonable deadlines, however, contributions (however already very high) increase as soon as they realize that your animal will need a lot of care. You can go from 60 € /month to 80 € see more than 100 €. It must be remembered that at this price, everything is not taken care of far from ...
But the pompom was the disappointment that I felt when I announce the death of my dog.
The person I had on the phone was correct and understanding.
He even offered to send the incineration bill (no bowl, having spent astronomical sums for the end of my dog, I had exceeded my reimbursement ceiling).
I received the contributions to terminate contributions and I was shocked by the lack of humanity, empathy and compassion. Nothing no side of accompaniment.
Banal Certificate of Radiation Certificate, no word that can assimilate any support or empathy.
Just good to set up commercial and financial subjects.
Really disappointing :(
</v>
      </c>
    </row>
    <row r="10230" ht="15.75" customHeight="1">
      <c r="A10230" s="1" t="s">
        <v>10830</v>
      </c>
      <c r="B10230" s="1" t="s">
        <v>22143</v>
      </c>
      <c r="C10230" s="1" t="s">
        <v>22144</v>
      </c>
      <c r="D10230" s="1" t="s">
        <v>22105</v>
      </c>
      <c r="E10230" s="1" t="s">
        <v>22010</v>
      </c>
      <c r="F10230" s="1" t="str">
        <f>IFERROR(__xludf.DUMMYFUNCTION("GOOGLETRANSLATE(C10230,""fr"",""en"")"),"#VALUE!")</f>
        <v>#VALUE!</v>
      </c>
    </row>
    <row r="10231" ht="15.75" customHeight="1">
      <c r="A10231" s="1" t="s">
        <v>3192</v>
      </c>
      <c r="B10231" s="1" t="s">
        <v>22145</v>
      </c>
      <c r="C10231" s="1" t="s">
        <v>22146</v>
      </c>
      <c r="D10231" s="1" t="s">
        <v>22105</v>
      </c>
      <c r="E10231" s="1" t="s">
        <v>22010</v>
      </c>
      <c r="F10231" s="1" t="str">
        <f>IFERROR(__xludf.DUMMYFUNCTION("GOOGLETRANSLATE(C10231,""fr"",""en"")"),"#VALUE!")</f>
        <v>#VALUE!</v>
      </c>
    </row>
    <row r="10232" ht="15.75" customHeight="1">
      <c r="A10232" s="1" t="s">
        <v>3201</v>
      </c>
      <c r="B10232" s="1" t="s">
        <v>22147</v>
      </c>
      <c r="C10232" s="1" t="s">
        <v>22148</v>
      </c>
      <c r="D10232" s="1" t="s">
        <v>22105</v>
      </c>
      <c r="E10232" s="1" t="s">
        <v>22010</v>
      </c>
      <c r="F10232" s="1" t="str">
        <f>IFERROR(__xludf.DUMMYFUNCTION("GOOGLETRANSLATE(C10232,""fr"",""en"")"),"#VALUE!")</f>
        <v>#VALUE!</v>
      </c>
    </row>
    <row r="10233" ht="15.75" customHeight="1">
      <c r="A10233" s="1" t="s">
        <v>8294</v>
      </c>
      <c r="B10233" s="1" t="s">
        <v>22149</v>
      </c>
      <c r="C10233" s="1" t="s">
        <v>22150</v>
      </c>
      <c r="D10233" s="1" t="s">
        <v>22105</v>
      </c>
      <c r="E10233" s="1" t="s">
        <v>22010</v>
      </c>
      <c r="F10233" s="1" t="str">
        <f>IFERROR(__xludf.DUMMYFUNCTION("GOOGLETRANSLATE(C10233,""fr"",""en"")"),"#VALUE!")</f>
        <v>#VALUE!</v>
      </c>
    </row>
    <row r="10234" ht="15.75" customHeight="1">
      <c r="A10234" s="1" t="s">
        <v>8294</v>
      </c>
      <c r="B10234" s="1" t="s">
        <v>22151</v>
      </c>
      <c r="C10234" s="1" t="s">
        <v>22152</v>
      </c>
      <c r="D10234" s="1" t="s">
        <v>22105</v>
      </c>
      <c r="E10234" s="1" t="s">
        <v>22010</v>
      </c>
      <c r="F10234" s="1" t="str">
        <f>IFERROR(__xludf.DUMMYFUNCTION("GOOGLETRANSLATE(C10234,""fr"",""en"")"),"#VALUE!")</f>
        <v>#VALUE!</v>
      </c>
    </row>
    <row r="10235" ht="15.75" customHeight="1">
      <c r="A10235" s="1" t="s">
        <v>3247</v>
      </c>
      <c r="B10235" s="1" t="s">
        <v>22153</v>
      </c>
      <c r="C10235" s="1" t="s">
        <v>22154</v>
      </c>
      <c r="D10235" s="1" t="s">
        <v>22105</v>
      </c>
      <c r="E10235" s="1" t="s">
        <v>22010</v>
      </c>
      <c r="F10235" s="1" t="str">
        <f>IFERROR(__xludf.DUMMYFUNCTION("GOOGLETRANSLATE(C10235,""fr"",""en"")"),"#VALUE!")</f>
        <v>#VALUE!</v>
      </c>
    </row>
    <row r="10236" ht="15.75" customHeight="1">
      <c r="A10236" s="1" t="s">
        <v>10902</v>
      </c>
      <c r="B10236" s="1" t="s">
        <v>22155</v>
      </c>
      <c r="C10236" s="1" t="s">
        <v>22156</v>
      </c>
      <c r="D10236" s="1" t="s">
        <v>22105</v>
      </c>
      <c r="E10236" s="1" t="s">
        <v>22010</v>
      </c>
      <c r="F10236" s="1" t="str">
        <f>IFERROR(__xludf.DUMMYFUNCTION("GOOGLETRANSLATE(C10236,""fr"",""en"")"),"#VALUE!")</f>
        <v>#VALUE!</v>
      </c>
    </row>
    <row r="10237" ht="15.75" customHeight="1">
      <c r="A10237" s="1" t="s">
        <v>8745</v>
      </c>
      <c r="B10237" s="1" t="s">
        <v>22157</v>
      </c>
      <c r="C10237" s="1" t="s">
        <v>22158</v>
      </c>
      <c r="D10237" s="1" t="s">
        <v>22105</v>
      </c>
      <c r="E10237" s="1" t="s">
        <v>22010</v>
      </c>
      <c r="F10237" s="1" t="str">
        <f>IFERROR(__xludf.DUMMYFUNCTION("GOOGLETRANSLATE(C10237,""fr"",""en"")"),"#VALUE!")</f>
        <v>#VALUE!</v>
      </c>
    </row>
    <row r="10238" ht="15.75" customHeight="1">
      <c r="A10238" s="1" t="s">
        <v>3418</v>
      </c>
      <c r="B10238" s="1" t="s">
        <v>22159</v>
      </c>
      <c r="C10238" s="1" t="s">
        <v>22160</v>
      </c>
      <c r="D10238" s="1" t="s">
        <v>22105</v>
      </c>
      <c r="E10238" s="1" t="s">
        <v>22010</v>
      </c>
      <c r="F10238" s="1" t="str">
        <f>IFERROR(__xludf.DUMMYFUNCTION("GOOGLETRANSLATE(C10238,""fr"",""en"")"),"#VALUE!")</f>
        <v>#VALUE!</v>
      </c>
    </row>
    <row r="10239" ht="15.75" customHeight="1">
      <c r="A10239" s="1" t="s">
        <v>15732</v>
      </c>
      <c r="B10239" s="1" t="s">
        <v>22161</v>
      </c>
      <c r="C10239" s="1" t="s">
        <v>22162</v>
      </c>
      <c r="D10239" s="1" t="s">
        <v>22105</v>
      </c>
      <c r="E10239" s="1" t="s">
        <v>22010</v>
      </c>
      <c r="F10239" s="1" t="str">
        <f>IFERROR(__xludf.DUMMYFUNCTION("GOOGLETRANSLATE(C10239,""fr"",""en"")"),"#VALUE!")</f>
        <v>#VALUE!</v>
      </c>
    </row>
    <row r="10240" ht="15.75" customHeight="1">
      <c r="A10240" s="1" t="s">
        <v>8868</v>
      </c>
      <c r="B10240" s="1" t="s">
        <v>22163</v>
      </c>
      <c r="C10240" s="1" t="s">
        <v>22164</v>
      </c>
      <c r="D10240" s="1" t="s">
        <v>22105</v>
      </c>
      <c r="E10240" s="1" t="s">
        <v>22010</v>
      </c>
      <c r="F10240" s="1" t="str">
        <f>IFERROR(__xludf.DUMMYFUNCTION("GOOGLETRANSLATE(C10240,""fr"",""en"")"),"#VALUE!")</f>
        <v>#VALUE!</v>
      </c>
    </row>
    <row r="10241" ht="15.75" customHeight="1">
      <c r="A10241" s="1" t="s">
        <v>8880</v>
      </c>
      <c r="B10241" s="1" t="s">
        <v>22165</v>
      </c>
      <c r="C10241" s="1" t="s">
        <v>22166</v>
      </c>
      <c r="D10241" s="1" t="s">
        <v>22105</v>
      </c>
      <c r="E10241" s="1" t="s">
        <v>22010</v>
      </c>
      <c r="F10241" s="1" t="str">
        <f>IFERROR(__xludf.DUMMYFUNCTION("GOOGLETRANSLATE(C10241,""fr"",""en"")"),"#VALUE!")</f>
        <v>#VALUE!</v>
      </c>
    </row>
    <row r="10242" ht="15.75" customHeight="1">
      <c r="A10242" s="1" t="s">
        <v>3584</v>
      </c>
      <c r="B10242" s="1" t="s">
        <v>22167</v>
      </c>
      <c r="C10242" s="1" t="s">
        <v>22168</v>
      </c>
      <c r="D10242" s="1" t="s">
        <v>22105</v>
      </c>
      <c r="E10242" s="1" t="s">
        <v>22010</v>
      </c>
      <c r="F10242" s="1" t="str">
        <f>IFERROR(__xludf.DUMMYFUNCTION("GOOGLETRANSLATE(C10242,""fr"",""en"")"),"#VALUE!")</f>
        <v>#VALUE!</v>
      </c>
    </row>
    <row r="10243" ht="15.75" customHeight="1">
      <c r="A10243" s="1" t="s">
        <v>12634</v>
      </c>
      <c r="B10243" s="1" t="s">
        <v>22169</v>
      </c>
      <c r="C10243" s="1" t="s">
        <v>22170</v>
      </c>
      <c r="D10243" s="1" t="s">
        <v>22105</v>
      </c>
      <c r="E10243" s="1" t="s">
        <v>22010</v>
      </c>
      <c r="F10243" s="1" t="str">
        <f>IFERROR(__xludf.DUMMYFUNCTION("GOOGLETRANSLATE(C10243,""fr"",""en"")"),"#VALUE!")</f>
        <v>#VALUE!</v>
      </c>
    </row>
    <row r="10244" ht="15.75" customHeight="1">
      <c r="A10244" s="1" t="s">
        <v>17035</v>
      </c>
      <c r="B10244" s="1" t="s">
        <v>22171</v>
      </c>
      <c r="C10244" s="1" t="s">
        <v>22172</v>
      </c>
      <c r="D10244" s="1" t="s">
        <v>22105</v>
      </c>
      <c r="E10244" s="1" t="s">
        <v>22010</v>
      </c>
      <c r="F10244" s="1" t="str">
        <f>IFERROR(__xludf.DUMMYFUNCTION("GOOGLETRANSLATE(C10244,""fr"",""en"")"),"#VALUE!")</f>
        <v>#VALUE!</v>
      </c>
    </row>
    <row r="10245" ht="15.75" customHeight="1">
      <c r="A10245" s="1" t="s">
        <v>3643</v>
      </c>
      <c r="B10245" s="1" t="s">
        <v>22173</v>
      </c>
      <c r="C10245" s="1" t="s">
        <v>22174</v>
      </c>
      <c r="D10245" s="1" t="s">
        <v>22105</v>
      </c>
      <c r="E10245" s="1" t="s">
        <v>22010</v>
      </c>
      <c r="F10245" s="1" t="str">
        <f>IFERROR(__xludf.DUMMYFUNCTION("GOOGLETRANSLATE(C10245,""fr"",""en"")"),"#VALUE!")</f>
        <v>#VALUE!</v>
      </c>
    </row>
    <row r="10246" ht="15.75" customHeight="1">
      <c r="A10246" s="1" t="s">
        <v>11922</v>
      </c>
      <c r="B10246" s="1" t="s">
        <v>22175</v>
      </c>
      <c r="C10246" s="1" t="s">
        <v>22176</v>
      </c>
      <c r="D10246" s="1" t="s">
        <v>22105</v>
      </c>
      <c r="E10246" s="1" t="s">
        <v>22010</v>
      </c>
      <c r="F10246" s="1" t="str">
        <f>IFERROR(__xludf.DUMMYFUNCTION("GOOGLETRANSLATE(C10246,""fr"",""en"")"),"#VALUE!")</f>
        <v>#VALUE!</v>
      </c>
    </row>
    <row r="10247" ht="15.75" customHeight="1">
      <c r="A10247" s="1" t="s">
        <v>11514</v>
      </c>
      <c r="B10247" s="1" t="s">
        <v>22177</v>
      </c>
      <c r="C10247" s="1" t="s">
        <v>22178</v>
      </c>
      <c r="D10247" s="1" t="s">
        <v>22105</v>
      </c>
      <c r="E10247" s="1" t="s">
        <v>22010</v>
      </c>
      <c r="F10247" s="1" t="str">
        <f>IFERROR(__xludf.DUMMYFUNCTION("GOOGLETRANSLATE(C10247,""fr"",""en"")"),"#VALUE!")</f>
        <v>#VALUE!</v>
      </c>
    </row>
    <row r="10248" ht="15.75" customHeight="1">
      <c r="A10248" s="1" t="s">
        <v>3654</v>
      </c>
      <c r="B10248" s="1" t="s">
        <v>22179</v>
      </c>
      <c r="C10248" s="1" t="s">
        <v>22180</v>
      </c>
      <c r="D10248" s="1" t="s">
        <v>22105</v>
      </c>
      <c r="E10248" s="1" t="s">
        <v>22010</v>
      </c>
      <c r="F10248" s="1" t="str">
        <f>IFERROR(__xludf.DUMMYFUNCTION("GOOGLETRANSLATE(C10248,""fr"",""en"")"),"#VALUE!")</f>
        <v>#VALUE!</v>
      </c>
    </row>
    <row r="10249" ht="15.75" customHeight="1">
      <c r="A10249" s="1" t="s">
        <v>8953</v>
      </c>
      <c r="B10249" s="1" t="s">
        <v>22181</v>
      </c>
      <c r="C10249" s="1" t="s">
        <v>22182</v>
      </c>
      <c r="D10249" s="1" t="s">
        <v>22105</v>
      </c>
      <c r="E10249" s="1" t="s">
        <v>22010</v>
      </c>
      <c r="F10249" s="1" t="str">
        <f>IFERROR(__xludf.DUMMYFUNCTION("GOOGLETRANSLATE(C10249,""fr"",""en"")"),"#VALUE!")</f>
        <v>#VALUE!</v>
      </c>
    </row>
    <row r="10250" ht="15.75" customHeight="1">
      <c r="A10250" s="1" t="s">
        <v>8970</v>
      </c>
      <c r="B10250" s="1" t="s">
        <v>22183</v>
      </c>
      <c r="C10250" s="1" t="s">
        <v>22184</v>
      </c>
      <c r="D10250" s="1" t="s">
        <v>22105</v>
      </c>
      <c r="E10250" s="1" t="s">
        <v>22010</v>
      </c>
      <c r="F10250" s="1" t="str">
        <f>IFERROR(__xludf.DUMMYFUNCTION("GOOGLETRANSLATE(C10250,""fr"",""en"")"),"#VALUE!")</f>
        <v>#VALUE!</v>
      </c>
    </row>
    <row r="10251" ht="15.75" customHeight="1">
      <c r="A10251" s="1" t="s">
        <v>3680</v>
      </c>
      <c r="B10251" s="1" t="s">
        <v>22185</v>
      </c>
      <c r="C10251" s="1" t="s">
        <v>22186</v>
      </c>
      <c r="D10251" s="1" t="s">
        <v>22105</v>
      </c>
      <c r="E10251" s="1" t="s">
        <v>22010</v>
      </c>
      <c r="F10251" s="1" t="str">
        <f>IFERROR(__xludf.DUMMYFUNCTION("GOOGLETRANSLATE(C10251,""fr"",""en"")"),"#VALUE!")</f>
        <v>#VALUE!</v>
      </c>
    </row>
    <row r="10252" ht="15.75" customHeight="1">
      <c r="A10252" s="1" t="s">
        <v>10252</v>
      </c>
      <c r="B10252" s="1" t="s">
        <v>22187</v>
      </c>
      <c r="C10252" s="1" t="s">
        <v>22188</v>
      </c>
      <c r="D10252" s="1" t="s">
        <v>22105</v>
      </c>
      <c r="E10252" s="1" t="s">
        <v>22010</v>
      </c>
      <c r="F10252" s="1" t="str">
        <f>IFERROR(__xludf.DUMMYFUNCTION("GOOGLETRANSLATE(C10252,""fr"",""en"")"),"#VALUE!")</f>
        <v>#VALUE!</v>
      </c>
    </row>
    <row r="10253" ht="15.75" customHeight="1">
      <c r="A10253" s="1" t="s">
        <v>20161</v>
      </c>
      <c r="B10253" s="1" t="s">
        <v>22189</v>
      </c>
      <c r="C10253" s="1" t="s">
        <v>22190</v>
      </c>
      <c r="D10253" s="1" t="s">
        <v>22105</v>
      </c>
      <c r="E10253" s="1" t="s">
        <v>22010</v>
      </c>
      <c r="F10253" s="1" t="str">
        <f>IFERROR(__xludf.DUMMYFUNCTION("GOOGLETRANSLATE(C10253,""fr"",""en"")"),"#VALUE!")</f>
        <v>#VALUE!</v>
      </c>
    </row>
    <row r="10254" ht="15.75" customHeight="1">
      <c r="A10254" s="1" t="s">
        <v>9028</v>
      </c>
      <c r="B10254" s="1" t="s">
        <v>22191</v>
      </c>
      <c r="C10254" s="1" t="s">
        <v>22192</v>
      </c>
      <c r="D10254" s="1" t="s">
        <v>22105</v>
      </c>
      <c r="E10254" s="1" t="s">
        <v>22010</v>
      </c>
      <c r="F10254" s="1" t="str">
        <f>IFERROR(__xludf.DUMMYFUNCTION("GOOGLETRANSLATE(C10254,""fr"",""en"")"),"#VALUE!")</f>
        <v>#VALUE!</v>
      </c>
    </row>
    <row r="10255" ht="15.75" customHeight="1">
      <c r="A10255" s="1" t="s">
        <v>15174</v>
      </c>
      <c r="B10255" s="1" t="s">
        <v>22193</v>
      </c>
      <c r="C10255" s="1" t="s">
        <v>22194</v>
      </c>
      <c r="D10255" s="1" t="s">
        <v>22105</v>
      </c>
      <c r="E10255" s="1" t="s">
        <v>22010</v>
      </c>
      <c r="F10255" s="1" t="str">
        <f>IFERROR(__xludf.DUMMYFUNCTION("GOOGLETRANSLATE(C10255,""fr"",""en"")"),"#VALUE!")</f>
        <v>#VALUE!</v>
      </c>
    </row>
    <row r="10256" ht="15.75" customHeight="1">
      <c r="A10256" s="1" t="s">
        <v>15192</v>
      </c>
      <c r="B10256" s="1" t="s">
        <v>22195</v>
      </c>
      <c r="C10256" s="1" t="s">
        <v>22196</v>
      </c>
      <c r="D10256" s="1" t="s">
        <v>22105</v>
      </c>
      <c r="E10256" s="1" t="s">
        <v>22010</v>
      </c>
      <c r="F10256" s="1" t="str">
        <f>IFERROR(__xludf.DUMMYFUNCTION("GOOGLETRANSLATE(C10256,""fr"",""en"")"),"#VALUE!")</f>
        <v>#VALUE!</v>
      </c>
    </row>
    <row r="10257" ht="15.75" customHeight="1">
      <c r="A10257" s="1" t="s">
        <v>54</v>
      </c>
      <c r="B10257" s="1" t="s">
        <v>22197</v>
      </c>
      <c r="C10257" s="1" t="s">
        <v>22198</v>
      </c>
      <c r="D10257" s="1" t="s">
        <v>22199</v>
      </c>
      <c r="E10257" s="1" t="s">
        <v>22010</v>
      </c>
      <c r="F10257" s="1" t="str">
        <f>IFERROR(__xludf.DUMMYFUNCTION("GOOGLETRANSLATE(C10257,""fr"",""en"")"),"#VALUE!")</f>
        <v>#VALUE!</v>
      </c>
    </row>
    <row r="10258" ht="15.75" customHeight="1">
      <c r="A10258" s="1" t="s">
        <v>22200</v>
      </c>
      <c r="B10258" s="1" t="s">
        <v>22201</v>
      </c>
      <c r="C10258" s="1" t="s">
        <v>22202</v>
      </c>
      <c r="D10258" s="1" t="s">
        <v>22199</v>
      </c>
      <c r="E10258" s="1" t="s">
        <v>22010</v>
      </c>
      <c r="F10258" s="1" t="str">
        <f>IFERROR(__xludf.DUMMYFUNCTION("GOOGLETRANSLATE(C10258,""fr"",""en"")"),"#VALUE!")</f>
        <v>#VALUE!</v>
      </c>
    </row>
    <row r="10259" ht="15.75" customHeight="1">
      <c r="A10259" s="1" t="s">
        <v>22203</v>
      </c>
      <c r="B10259" s="1" t="s">
        <v>22204</v>
      </c>
      <c r="C10259" s="1" t="s">
        <v>22205</v>
      </c>
      <c r="D10259" s="1" t="s">
        <v>22199</v>
      </c>
      <c r="E10259" s="1" t="s">
        <v>22010</v>
      </c>
      <c r="F10259" s="1" t="str">
        <f>IFERROR(__xludf.DUMMYFUNCTION("GOOGLETRANSLATE(C10259,""fr"",""en"")"),"#VALUE!")</f>
        <v>#VALUE!</v>
      </c>
    </row>
    <row r="10260" ht="15.75" customHeight="1">
      <c r="A10260" s="1" t="s">
        <v>663</v>
      </c>
      <c r="B10260" s="1" t="s">
        <v>22206</v>
      </c>
      <c r="C10260" s="1" t="s">
        <v>22207</v>
      </c>
      <c r="D10260" s="1" t="s">
        <v>22199</v>
      </c>
      <c r="E10260" s="1" t="s">
        <v>22010</v>
      </c>
      <c r="F10260" s="1" t="str">
        <f>IFERROR(__xludf.DUMMYFUNCTION("GOOGLETRANSLATE(C10260,""fr"",""en"")"),"#VALUE!")</f>
        <v>#VALUE!</v>
      </c>
    </row>
    <row r="10261" ht="15.75" customHeight="1">
      <c r="A10261" s="1" t="s">
        <v>22116</v>
      </c>
      <c r="B10261" s="1" t="s">
        <v>22208</v>
      </c>
      <c r="C10261" s="1" t="s">
        <v>22209</v>
      </c>
      <c r="D10261" s="1" t="s">
        <v>22199</v>
      </c>
      <c r="E10261" s="1" t="s">
        <v>22010</v>
      </c>
      <c r="F10261" s="1" t="str">
        <f>IFERROR(__xludf.DUMMYFUNCTION("GOOGLETRANSLATE(C10261,""fr"",""en"")"),"#VALUE!")</f>
        <v>#VALUE!</v>
      </c>
    </row>
    <row r="10262" ht="15.75" customHeight="1">
      <c r="A10262" s="1" t="s">
        <v>666</v>
      </c>
      <c r="B10262" s="1" t="s">
        <v>22210</v>
      </c>
      <c r="C10262" s="1" t="s">
        <v>22211</v>
      </c>
      <c r="D10262" s="1" t="s">
        <v>22199</v>
      </c>
      <c r="E10262" s="1" t="s">
        <v>22010</v>
      </c>
      <c r="F10262" s="1" t="str">
        <f>IFERROR(__xludf.DUMMYFUNCTION("GOOGLETRANSLATE(C10262,""fr"",""en"")"),"#VALUE!")</f>
        <v>#VALUE!</v>
      </c>
    </row>
    <row r="10263" ht="15.75" customHeight="1">
      <c r="A10263" s="1" t="s">
        <v>976</v>
      </c>
      <c r="B10263" s="1" t="s">
        <v>22212</v>
      </c>
      <c r="C10263" s="1" t="s">
        <v>22213</v>
      </c>
      <c r="D10263" s="1" t="s">
        <v>22199</v>
      </c>
      <c r="E10263" s="1" t="s">
        <v>22010</v>
      </c>
      <c r="F10263" s="1" t="str">
        <f>IFERROR(__xludf.DUMMYFUNCTION("GOOGLETRANSLATE(C10263,""fr"",""en"")"),"#VALUE!")</f>
        <v>#VALUE!</v>
      </c>
    </row>
    <row r="10264" ht="15.75" customHeight="1">
      <c r="A10264" s="1" t="s">
        <v>1084</v>
      </c>
      <c r="B10264" s="1" t="s">
        <v>22214</v>
      </c>
      <c r="C10264" s="1" t="s">
        <v>22215</v>
      </c>
      <c r="D10264" s="1" t="s">
        <v>22199</v>
      </c>
      <c r="E10264" s="1" t="s">
        <v>22010</v>
      </c>
      <c r="F10264" s="1" t="str">
        <f>IFERROR(__xludf.DUMMYFUNCTION("GOOGLETRANSLATE(C10264,""fr"",""en"")"),"#VALUE!")</f>
        <v>#VALUE!</v>
      </c>
    </row>
    <row r="10265" ht="15.75" customHeight="1">
      <c r="A10265" s="1" t="s">
        <v>1116</v>
      </c>
      <c r="B10265" s="1" t="s">
        <v>22216</v>
      </c>
      <c r="C10265" s="1" t="s">
        <v>22217</v>
      </c>
      <c r="D10265" s="1" t="s">
        <v>22199</v>
      </c>
      <c r="E10265" s="1" t="s">
        <v>22010</v>
      </c>
      <c r="F10265" s="1" t="str">
        <f>IFERROR(__xludf.DUMMYFUNCTION("GOOGLETRANSLATE(C10265,""fr"",""en"")"),"#VALUE!")</f>
        <v>#VALUE!</v>
      </c>
    </row>
    <row r="10266" ht="15.75" customHeight="1">
      <c r="A10266" s="1" t="s">
        <v>1156</v>
      </c>
      <c r="B10266" s="1" t="s">
        <v>22218</v>
      </c>
      <c r="C10266" s="1" t="s">
        <v>22219</v>
      </c>
      <c r="D10266" s="1" t="s">
        <v>22199</v>
      </c>
      <c r="E10266" s="1" t="s">
        <v>22010</v>
      </c>
      <c r="F10266" s="1" t="str">
        <f>IFERROR(__xludf.DUMMYFUNCTION("GOOGLETRANSLATE(C10266,""fr"",""en"")"),"#VALUE!")</f>
        <v>#VALUE!</v>
      </c>
    </row>
    <row r="10267" ht="15.75" customHeight="1">
      <c r="A10267" s="1" t="s">
        <v>1625</v>
      </c>
      <c r="B10267" s="1" t="s">
        <v>22220</v>
      </c>
      <c r="C10267" s="1" t="s">
        <v>22221</v>
      </c>
      <c r="D10267" s="1" t="s">
        <v>22199</v>
      </c>
      <c r="E10267" s="1" t="s">
        <v>22010</v>
      </c>
      <c r="F10267" s="1" t="str">
        <f>IFERROR(__xludf.DUMMYFUNCTION("GOOGLETRANSLATE(C10267,""fr"",""en"")"),"#VALUE!")</f>
        <v>#VALUE!</v>
      </c>
    </row>
    <row r="10268" ht="15.75" customHeight="1">
      <c r="A10268" s="1" t="s">
        <v>1747</v>
      </c>
      <c r="B10268" s="1" t="s">
        <v>22222</v>
      </c>
      <c r="C10268" s="1" t="s">
        <v>22223</v>
      </c>
      <c r="D10268" s="1" t="s">
        <v>22199</v>
      </c>
      <c r="E10268" s="1" t="s">
        <v>22010</v>
      </c>
      <c r="F10268" s="1" t="str">
        <f>IFERROR(__xludf.DUMMYFUNCTION("GOOGLETRANSLATE(C10268,""fr"",""en"")"),"Really disappointed reimbursements very long you have to relaunch them by email and such already 3 times that I call and still nothing the telephone operators are charming and take your requests by promising to take care of my file but I always wait")</f>
        <v>Really disappointed reimbursements very long you have to relaunch them by email and such already 3 times that I call and still nothing the telephone operators are charming and take your requests by promising to take care of my file but I always wait</v>
      </c>
    </row>
    <row r="10269" ht="15.75" customHeight="1">
      <c r="A10269" s="1" t="s">
        <v>1967</v>
      </c>
      <c r="B10269" s="1" t="s">
        <v>22224</v>
      </c>
      <c r="C10269" s="1" t="s">
        <v>22225</v>
      </c>
      <c r="D10269" s="1" t="s">
        <v>22199</v>
      </c>
      <c r="E10269" s="1" t="s">
        <v>22010</v>
      </c>
      <c r="F10269" s="1" t="str">
        <f>IFERROR(__xludf.DUMMYFUNCTION("GOOGLETRANSLATE(C10269,""fr"",""en"")"),"#VALUE!")</f>
        <v>#VALUE!</v>
      </c>
    </row>
    <row r="10270" ht="15.75" customHeight="1">
      <c r="A10270" s="1" t="s">
        <v>1999</v>
      </c>
      <c r="B10270" s="1" t="s">
        <v>22226</v>
      </c>
      <c r="C10270" s="1" t="s">
        <v>22227</v>
      </c>
      <c r="D10270" s="1" t="s">
        <v>22199</v>
      </c>
      <c r="E10270" s="1" t="s">
        <v>22010</v>
      </c>
      <c r="F10270" s="1" t="str">
        <f>IFERROR(__xludf.DUMMYFUNCTION("GOOGLETRANSLATE(C10270,""fr"",""en"")"),"#VALUE!")</f>
        <v>#VALUE!</v>
      </c>
    </row>
    <row r="10271" ht="15.75" customHeight="1">
      <c r="A10271" s="1" t="s">
        <v>2635</v>
      </c>
      <c r="B10271" s="1" t="s">
        <v>22228</v>
      </c>
      <c r="C10271" s="1" t="s">
        <v>22229</v>
      </c>
      <c r="D10271" s="1" t="s">
        <v>22199</v>
      </c>
      <c r="E10271" s="1" t="s">
        <v>22010</v>
      </c>
      <c r="F10271" s="1" t="str">
        <f>IFERROR(__xludf.DUMMYFUNCTION("GOOGLETRANSLATE(C10271,""fr"",""en"")"),"#VALUE!")</f>
        <v>#VALUE!</v>
      </c>
    </row>
    <row r="10272" ht="15.75" customHeight="1">
      <c r="A10272" s="1" t="s">
        <v>2961</v>
      </c>
      <c r="B10272" s="1" t="s">
        <v>22230</v>
      </c>
      <c r="C10272" s="1" t="s">
        <v>22231</v>
      </c>
      <c r="D10272" s="1" t="s">
        <v>22199</v>
      </c>
      <c r="E10272" s="1" t="s">
        <v>22010</v>
      </c>
      <c r="F10272" s="1" t="str">
        <f>IFERROR(__xludf.DUMMYFUNCTION("GOOGLETRANSLATE(C10272,""fr"",""en"")"),"#VALUE!")</f>
        <v>#VALUE!</v>
      </c>
    </row>
    <row r="10273" ht="15.75" customHeight="1">
      <c r="A10273" s="1" t="s">
        <v>3001</v>
      </c>
      <c r="B10273" s="1" t="s">
        <v>22232</v>
      </c>
      <c r="C10273" s="1" t="s">
        <v>22233</v>
      </c>
      <c r="D10273" s="1" t="s">
        <v>22199</v>
      </c>
      <c r="E10273" s="1" t="s">
        <v>22010</v>
      </c>
      <c r="F10273" s="1" t="str">
        <f>IFERROR(__xludf.DUMMYFUNCTION("GOOGLETRANSLATE(C10273,""fr"",""en"")"),"#VALUE!")</f>
        <v>#VALUE!</v>
      </c>
    </row>
    <row r="10274" ht="15.75" customHeight="1">
      <c r="A10274" s="1" t="s">
        <v>3040</v>
      </c>
      <c r="B10274" s="1" t="s">
        <v>22234</v>
      </c>
      <c r="C10274" s="1" t="s">
        <v>22235</v>
      </c>
      <c r="D10274" s="1" t="s">
        <v>22199</v>
      </c>
      <c r="E10274" s="1" t="s">
        <v>22010</v>
      </c>
      <c r="F10274" s="1" t="str">
        <f>IFERROR(__xludf.DUMMYFUNCTION("GOOGLETRANSLATE(C10274,""fr"",""en"")"),"#VALUE!")</f>
        <v>#VALUE!</v>
      </c>
    </row>
    <row r="10275" ht="15.75" customHeight="1">
      <c r="A10275" s="1" t="s">
        <v>8043</v>
      </c>
      <c r="B10275" s="1" t="s">
        <v>22236</v>
      </c>
      <c r="C10275" s="1" t="s">
        <v>22237</v>
      </c>
      <c r="D10275" s="1" t="s">
        <v>22199</v>
      </c>
      <c r="E10275" s="1" t="s">
        <v>22010</v>
      </c>
      <c r="F10275" s="1" t="str">
        <f>IFERROR(__xludf.DUMMYFUNCTION("GOOGLETRANSLATE(C10275,""fr"",""en"")"),"#VALUE!")</f>
        <v>#VALUE!</v>
      </c>
    </row>
    <row r="10276" ht="15.75" customHeight="1">
      <c r="A10276" s="1" t="s">
        <v>3068</v>
      </c>
      <c r="B10276" s="1" t="s">
        <v>22238</v>
      </c>
      <c r="C10276" s="1" t="s">
        <v>22239</v>
      </c>
      <c r="D10276" s="1" t="s">
        <v>22199</v>
      </c>
      <c r="E10276" s="1" t="s">
        <v>22010</v>
      </c>
      <c r="F10276" s="1" t="str">
        <f>IFERROR(__xludf.DUMMYFUNCTION("GOOGLETRANSLATE(C10276,""fr"",""en"")"),"#VALUE!")</f>
        <v>#VALUE!</v>
      </c>
    </row>
    <row r="10277" ht="15.75" customHeight="1">
      <c r="A10277" s="1" t="s">
        <v>8155</v>
      </c>
      <c r="B10277" s="1" t="s">
        <v>22240</v>
      </c>
      <c r="C10277" s="1" t="s">
        <v>22241</v>
      </c>
      <c r="D10277" s="1" t="s">
        <v>22199</v>
      </c>
      <c r="E10277" s="1" t="s">
        <v>22010</v>
      </c>
      <c r="F10277" s="1" t="str">
        <f>IFERROR(__xludf.DUMMYFUNCTION("GOOGLETRANSLATE(C10277,""fr"",""en"")"),"#VALUE!")</f>
        <v>#VALUE!</v>
      </c>
    </row>
    <row r="10278" ht="15.75" customHeight="1">
      <c r="A10278" s="1" t="s">
        <v>8170</v>
      </c>
      <c r="B10278" s="1" t="s">
        <v>22242</v>
      </c>
      <c r="C10278" s="1" t="s">
        <v>22243</v>
      </c>
      <c r="D10278" s="1" t="s">
        <v>22199</v>
      </c>
      <c r="E10278" s="1" t="s">
        <v>22010</v>
      </c>
      <c r="F10278" s="1" t="str">
        <f>IFERROR(__xludf.DUMMYFUNCTION("GOOGLETRANSLATE(C10278,""fr"",""en"")"),"#VALUE!")</f>
        <v>#VALUE!</v>
      </c>
    </row>
    <row r="10279" ht="15.75" customHeight="1">
      <c r="A10279" s="1" t="s">
        <v>8189</v>
      </c>
      <c r="B10279" s="1" t="s">
        <v>22244</v>
      </c>
      <c r="C10279" s="1" t="s">
        <v>22245</v>
      </c>
      <c r="D10279" s="1" t="s">
        <v>22199</v>
      </c>
      <c r="E10279" s="1" t="s">
        <v>22010</v>
      </c>
      <c r="F10279" s="1" t="str">
        <f>IFERROR(__xludf.DUMMYFUNCTION("GOOGLETRANSLATE(C10279,""fr"",""en"")"),"#VALUE!")</f>
        <v>#VALUE!</v>
      </c>
    </row>
    <row r="10280" ht="15.75" customHeight="1">
      <c r="A10280" s="1" t="s">
        <v>8256</v>
      </c>
      <c r="B10280" s="1" t="s">
        <v>22246</v>
      </c>
      <c r="C10280" s="1" t="s">
        <v>22247</v>
      </c>
      <c r="D10280" s="1" t="s">
        <v>22199</v>
      </c>
      <c r="E10280" s="1" t="s">
        <v>22010</v>
      </c>
      <c r="F10280" s="1" t="str">
        <f>IFERROR(__xludf.DUMMYFUNCTION("GOOGLETRANSLATE(C10280,""fr"",""en"")"),"#VALUE!")</f>
        <v>#VALUE!</v>
      </c>
    </row>
    <row r="10281" ht="15.75" customHeight="1">
      <c r="A10281" s="1" t="s">
        <v>3177</v>
      </c>
      <c r="B10281" s="1" t="s">
        <v>22248</v>
      </c>
      <c r="C10281" s="1" t="s">
        <v>22249</v>
      </c>
      <c r="D10281" s="1" t="s">
        <v>22199</v>
      </c>
      <c r="E10281" s="1" t="s">
        <v>22010</v>
      </c>
      <c r="F10281" s="1" t="str">
        <f>IFERROR(__xludf.DUMMYFUNCTION("GOOGLETRANSLATE(C10281,""fr"",""en"")"),"#VALUE!")</f>
        <v>#VALUE!</v>
      </c>
    </row>
    <row r="10282" ht="15.75" customHeight="1">
      <c r="A10282" s="1" t="s">
        <v>3177</v>
      </c>
      <c r="B10282" s="1" t="s">
        <v>22250</v>
      </c>
      <c r="C10282" s="1" t="s">
        <v>22251</v>
      </c>
      <c r="D10282" s="1" t="s">
        <v>22199</v>
      </c>
      <c r="E10282" s="1" t="s">
        <v>22010</v>
      </c>
      <c r="F10282" s="1" t="str">
        <f>IFERROR(__xludf.DUMMYFUNCTION("GOOGLETRANSLATE(C10282,""fr"",""en"")"),"#VALUE!")</f>
        <v>#VALUE!</v>
      </c>
    </row>
    <row r="10283" ht="15.75" customHeight="1">
      <c r="A10283" s="1" t="s">
        <v>3177</v>
      </c>
      <c r="B10283" s="1" t="s">
        <v>22252</v>
      </c>
      <c r="C10283" s="1" t="s">
        <v>22253</v>
      </c>
      <c r="D10283" s="1" t="s">
        <v>22199</v>
      </c>
      <c r="E10283" s="1" t="s">
        <v>22010</v>
      </c>
      <c r="F10283" s="1" t="str">
        <f>IFERROR(__xludf.DUMMYFUNCTION("GOOGLETRANSLATE(C10283,""fr"",""en"")"),"#VALUE!")</f>
        <v>#VALUE!</v>
      </c>
    </row>
    <row r="10284" ht="15.75" customHeight="1">
      <c r="A10284" s="1" t="s">
        <v>10114</v>
      </c>
      <c r="B10284" s="1" t="s">
        <v>22254</v>
      </c>
      <c r="C10284" s="1" t="s">
        <v>22255</v>
      </c>
      <c r="D10284" s="1" t="s">
        <v>22199</v>
      </c>
      <c r="E10284" s="1" t="s">
        <v>22010</v>
      </c>
      <c r="F10284" s="1" t="str">
        <f>IFERROR(__xludf.DUMMYFUNCTION("GOOGLETRANSLATE(C10284,""fr"",""en"")"),"#VALUE!")</f>
        <v>#VALUE!</v>
      </c>
    </row>
    <row r="10285" ht="15.75" customHeight="1">
      <c r="A10285" s="1" t="s">
        <v>3217</v>
      </c>
      <c r="B10285" s="1" t="s">
        <v>22256</v>
      </c>
      <c r="C10285" s="1" t="s">
        <v>22257</v>
      </c>
      <c r="D10285" s="1" t="s">
        <v>22199</v>
      </c>
      <c r="E10285" s="1" t="s">
        <v>22010</v>
      </c>
      <c r="F10285" s="1" t="str">
        <f>IFERROR(__xludf.DUMMYFUNCTION("GOOGLETRANSLATE(C10285,""fr"",""en"")"),"#VALUE!")</f>
        <v>#VALUE!</v>
      </c>
    </row>
    <row r="10286" ht="15.75" customHeight="1">
      <c r="A10286" s="1" t="s">
        <v>12502</v>
      </c>
      <c r="B10286" s="1" t="s">
        <v>22258</v>
      </c>
      <c r="C10286" s="1" t="s">
        <v>22259</v>
      </c>
      <c r="D10286" s="1" t="s">
        <v>22199</v>
      </c>
      <c r="E10286" s="1" t="s">
        <v>22010</v>
      </c>
      <c r="F10286" s="1" t="str">
        <f>IFERROR(__xludf.DUMMYFUNCTION("GOOGLETRANSLATE(C10286,""fr"",""en"")"),"#VALUE!")</f>
        <v>#VALUE!</v>
      </c>
    </row>
    <row r="10287" ht="15.75" customHeight="1">
      <c r="A10287" s="1" t="s">
        <v>10861</v>
      </c>
      <c r="B10287" s="1" t="s">
        <v>22260</v>
      </c>
      <c r="C10287" s="1" t="s">
        <v>22261</v>
      </c>
      <c r="D10287" s="1" t="s">
        <v>22199</v>
      </c>
      <c r="E10287" s="1" t="s">
        <v>22010</v>
      </c>
      <c r="F10287" s="1" t="str">
        <f>IFERROR(__xludf.DUMMYFUNCTION("GOOGLETRANSLATE(C10287,""fr"",""en"")"),"#VALUE!")</f>
        <v>#VALUE!</v>
      </c>
    </row>
    <row r="10288" ht="15.75" customHeight="1">
      <c r="A10288" s="1" t="s">
        <v>11120</v>
      </c>
      <c r="B10288" s="1" t="s">
        <v>22262</v>
      </c>
      <c r="C10288" s="1" t="s">
        <v>22263</v>
      </c>
      <c r="D10288" s="1" t="s">
        <v>22199</v>
      </c>
      <c r="E10288" s="1" t="s">
        <v>22010</v>
      </c>
      <c r="F10288" s="1" t="str">
        <f>IFERROR(__xludf.DUMMYFUNCTION("GOOGLETRANSLATE(C10288,""fr"",""en"")"),"#VALUE!")</f>
        <v>#VALUE!</v>
      </c>
    </row>
    <row r="10289" ht="15.75" customHeight="1">
      <c r="A10289" s="1" t="s">
        <v>11427</v>
      </c>
      <c r="B10289" s="1" t="s">
        <v>22264</v>
      </c>
      <c r="C10289" s="1" t="s">
        <v>22265</v>
      </c>
      <c r="D10289" s="1" t="s">
        <v>22199</v>
      </c>
      <c r="E10289" s="1" t="s">
        <v>22010</v>
      </c>
      <c r="F10289" s="1" t="str">
        <f>IFERROR(__xludf.DUMMYFUNCTION("GOOGLETRANSLATE(C10289,""fr"",""en"")"),"#VALUE!")</f>
        <v>#VALUE!</v>
      </c>
    </row>
    <row r="10290" ht="15.75" customHeight="1">
      <c r="A10290" s="1" t="s">
        <v>22266</v>
      </c>
      <c r="B10290" s="1" t="s">
        <v>22267</v>
      </c>
      <c r="C10290" s="1" t="s">
        <v>22268</v>
      </c>
      <c r="D10290" s="1" t="s">
        <v>22199</v>
      </c>
      <c r="E10290" s="1" t="s">
        <v>22010</v>
      </c>
      <c r="F10290" s="1" t="str">
        <f>IFERROR(__xludf.DUMMYFUNCTION("GOOGLETRANSLATE(C10290,""fr"",""en"")"),"#VALUE!")</f>
        <v>#VALUE!</v>
      </c>
    </row>
    <row r="10291" ht="15.75" customHeight="1">
      <c r="A10291" s="1" t="s">
        <v>11444</v>
      </c>
      <c r="B10291" s="1" t="s">
        <v>22269</v>
      </c>
      <c r="C10291" s="1" t="s">
        <v>22270</v>
      </c>
      <c r="D10291" s="1" t="s">
        <v>22199</v>
      </c>
      <c r="E10291" s="1" t="s">
        <v>22010</v>
      </c>
      <c r="F10291" s="1" t="str">
        <f>IFERROR(__xludf.DUMMYFUNCTION("GOOGLETRANSLATE(C10291,""fr"",""en"")"),"#VALUE!")</f>
        <v>#VALUE!</v>
      </c>
    </row>
    <row r="10292" ht="15.75" customHeight="1">
      <c r="A10292" s="1" t="s">
        <v>15119</v>
      </c>
      <c r="B10292" s="1" t="s">
        <v>22271</v>
      </c>
      <c r="C10292" s="1" t="s">
        <v>22272</v>
      </c>
      <c r="D10292" s="1" t="s">
        <v>22199</v>
      </c>
      <c r="E10292" s="1" t="s">
        <v>22010</v>
      </c>
      <c r="F10292" s="1" t="str">
        <f>IFERROR(__xludf.DUMMYFUNCTION("GOOGLETRANSLATE(C10292,""fr"",""en"")"),"#VALUE!")</f>
        <v>#VALUE!</v>
      </c>
    </row>
    <row r="10293" ht="15.75" customHeight="1">
      <c r="A10293" s="1" t="s">
        <v>18182</v>
      </c>
      <c r="B10293" s="1" t="s">
        <v>22273</v>
      </c>
      <c r="C10293" s="1" t="s">
        <v>22274</v>
      </c>
      <c r="D10293" s="1" t="s">
        <v>22199</v>
      </c>
      <c r="E10293" s="1" t="s">
        <v>22010</v>
      </c>
      <c r="F10293" s="1" t="str">
        <f>IFERROR(__xludf.DUMMYFUNCTION("GOOGLETRANSLATE(C10293,""fr"",""en"")"),"#VALUE!")</f>
        <v>#VALUE!</v>
      </c>
    </row>
    <row r="10294" ht="15.75" customHeight="1">
      <c r="A10294" s="1" t="s">
        <v>15735</v>
      </c>
      <c r="B10294" s="1" t="s">
        <v>22275</v>
      </c>
      <c r="C10294" s="1" t="s">
        <v>22276</v>
      </c>
      <c r="D10294" s="1" t="s">
        <v>22199</v>
      </c>
      <c r="E10294" s="1" t="s">
        <v>22010</v>
      </c>
      <c r="F10294" s="1" t="str">
        <f>IFERROR(__xludf.DUMMYFUNCTION("GOOGLETRANSLATE(C10294,""fr"",""en"")"),"#VALUE!")</f>
        <v>#VALUE!</v>
      </c>
    </row>
    <row r="10295" ht="15.75" customHeight="1">
      <c r="A10295" s="1" t="s">
        <v>22277</v>
      </c>
      <c r="B10295" s="1" t="s">
        <v>22278</v>
      </c>
      <c r="C10295" s="1" t="s">
        <v>22279</v>
      </c>
      <c r="D10295" s="1" t="s">
        <v>22199</v>
      </c>
      <c r="E10295" s="1" t="s">
        <v>22010</v>
      </c>
      <c r="F10295" s="1" t="str">
        <f>IFERROR(__xludf.DUMMYFUNCTION("GOOGLETRANSLATE(C10295,""fr"",""en"")"),"#VALUE!")</f>
        <v>#VALUE!</v>
      </c>
    </row>
    <row r="10296" ht="15.75" customHeight="1">
      <c r="A10296" s="1" t="s">
        <v>22280</v>
      </c>
      <c r="B10296" s="1" t="s">
        <v>22281</v>
      </c>
      <c r="C10296" s="1" t="s">
        <v>22282</v>
      </c>
      <c r="D10296" s="1" t="s">
        <v>22199</v>
      </c>
      <c r="E10296" s="1" t="s">
        <v>22010</v>
      </c>
      <c r="F10296" s="1" t="str">
        <f>IFERROR(__xludf.DUMMYFUNCTION("GOOGLETRANSLATE(C10296,""fr"",""en"")"),"#VALUE!")</f>
        <v>#VALUE!</v>
      </c>
    </row>
    <row r="10297" ht="15.75" customHeight="1">
      <c r="A10297" s="1" t="s">
        <v>22280</v>
      </c>
      <c r="B10297" s="1" t="s">
        <v>22283</v>
      </c>
      <c r="C10297" s="1" t="s">
        <v>22284</v>
      </c>
      <c r="D10297" s="1" t="s">
        <v>22199</v>
      </c>
      <c r="E10297" s="1" t="s">
        <v>22010</v>
      </c>
      <c r="F10297" s="1" t="str">
        <f>IFERROR(__xludf.DUMMYFUNCTION("GOOGLETRANSLATE(C10297,""fr"",""en"")"),"#VALUE!")</f>
        <v>#VALUE!</v>
      </c>
    </row>
    <row r="10298" ht="15.75" customHeight="1">
      <c r="A10298" s="1" t="s">
        <v>8895</v>
      </c>
      <c r="B10298" s="1" t="s">
        <v>22285</v>
      </c>
      <c r="C10298" s="1" t="s">
        <v>22286</v>
      </c>
      <c r="D10298" s="1" t="s">
        <v>22199</v>
      </c>
      <c r="E10298" s="1" t="s">
        <v>22010</v>
      </c>
      <c r="F10298" s="1" t="str">
        <f>IFERROR(__xludf.DUMMYFUNCTION("GOOGLETRANSLATE(C10298,""fr"",""en"")"),"I have taken me for several months, several times the amount. Returned to them always the same speech, we understand you. I will take attachment with my bank to refuse these samples; Maybe there will be a reaction.
 ")</f>
        <v>I have taken me for several months, several times the amount. Returned to them always the same speech, we understand you. I will take attachment with my bank to refuse these samples; Maybe there will be a reaction.
 </v>
      </c>
    </row>
    <row r="10299" ht="15.75" customHeight="1">
      <c r="A10299" s="1" t="s">
        <v>8898</v>
      </c>
      <c r="B10299" s="1" t="s">
        <v>22287</v>
      </c>
      <c r="C10299" s="1" t="s">
        <v>22288</v>
      </c>
      <c r="D10299" s="1" t="s">
        <v>22199</v>
      </c>
      <c r="E10299" s="1" t="s">
        <v>22010</v>
      </c>
      <c r="F10299" s="1" t="str">
        <f>IFERROR(__xludf.DUMMYFUNCTION("GOOGLETRANSLATE(C10299,""fr"",""en"")"),"Mutual good to take the monthly payments, however for a refund there are no more people !!! Do not bother to read the emails and systematically refer the same emails, without meeting our expectations. I will block all the samples and go to see elsewhere, "&amp;"since March 23, I wait until reimbursing an intervention and still nothing. So to call them it's horrible. Frankly mutual to flee !!!")</f>
        <v>Mutual good to take the monthly payments, however for a refund there are no more people !!! Do not bother to read the emails and systematically refer the same emails, without meeting our expectations. I will block all the samples and go to see elsewhere, since March 23, I wait until reimbursing an intervention and still nothing. So to call them it's horrible. Frankly mutual to flee !!!</v>
      </c>
    </row>
    <row r="10300" ht="15.75" customHeight="1">
      <c r="A10300" s="1" t="s">
        <v>15419</v>
      </c>
      <c r="B10300" s="1" t="s">
        <v>22289</v>
      </c>
      <c r="C10300" s="1" t="s">
        <v>22290</v>
      </c>
      <c r="D10300" s="1" t="s">
        <v>22199</v>
      </c>
      <c r="E10300" s="1" t="s">
        <v>22010</v>
      </c>
      <c r="F10300" s="1" t="str">
        <f>IFERROR(__xludf.DUMMYFUNCTION("GOOGLETRANSLATE(C10300,""fr"",""en"")"),"#VALUE!")</f>
        <v>#VALUE!</v>
      </c>
    </row>
    <row r="10301" ht="15.75" customHeight="1">
      <c r="A10301" s="1" t="s">
        <v>11527</v>
      </c>
      <c r="B10301" s="1" t="s">
        <v>22291</v>
      </c>
      <c r="C10301" s="1" t="s">
        <v>22292</v>
      </c>
      <c r="D10301" s="1" t="s">
        <v>22199</v>
      </c>
      <c r="E10301" s="1" t="s">
        <v>22010</v>
      </c>
      <c r="F10301" s="1" t="str">
        <f>IFERROR(__xludf.DUMMYFUNCTION("GOOGLETRANSLATE(C10301,""fr"",""en"")"),"#VALUE!")</f>
        <v>#VALUE!</v>
      </c>
    </row>
    <row r="10302" ht="15.75" customHeight="1">
      <c r="A10302" s="1" t="s">
        <v>13375</v>
      </c>
      <c r="B10302" s="1" t="s">
        <v>22293</v>
      </c>
      <c r="C10302" s="1" t="s">
        <v>22294</v>
      </c>
      <c r="D10302" s="1" t="s">
        <v>22199</v>
      </c>
      <c r="E10302" s="1" t="s">
        <v>22010</v>
      </c>
      <c r="F10302" s="1" t="str">
        <f>IFERROR(__xludf.DUMMYFUNCTION("GOOGLETRANSLATE(C10302,""fr"",""en"")"),"#VALUE!")</f>
        <v>#VALUE!</v>
      </c>
    </row>
    <row r="10303" ht="15.75" customHeight="1">
      <c r="A10303" s="1" t="s">
        <v>15949</v>
      </c>
      <c r="B10303" s="1" t="s">
        <v>22295</v>
      </c>
      <c r="C10303" s="1" t="s">
        <v>22296</v>
      </c>
      <c r="D10303" s="1" t="s">
        <v>22199</v>
      </c>
      <c r="E10303" s="1" t="s">
        <v>22010</v>
      </c>
      <c r="F10303" s="1" t="str">
        <f>IFERROR(__xludf.DUMMYFUNCTION("GOOGLETRANSLATE(C10303,""fr"",""en"")"),"#VALUE!")</f>
        <v>#VALUE!</v>
      </c>
    </row>
    <row r="10304" ht="15.75" customHeight="1">
      <c r="A10304" s="1" t="s">
        <v>9150</v>
      </c>
      <c r="B10304" s="1" t="s">
        <v>22297</v>
      </c>
      <c r="C10304" s="1" t="s">
        <v>22298</v>
      </c>
      <c r="D10304" s="1" t="s">
        <v>22199</v>
      </c>
      <c r="E10304" s="1" t="s">
        <v>22010</v>
      </c>
      <c r="F10304" s="1" t="str">
        <f>IFERROR(__xludf.DUMMYFUNCTION("GOOGLETRANSLATE(C10304,""fr"",""en"")"),"#VALUE!")</f>
        <v>#VALUE!</v>
      </c>
    </row>
    <row r="10305" ht="15.75" customHeight="1">
      <c r="A10305" s="1" t="s">
        <v>21012</v>
      </c>
      <c r="B10305" s="1" t="s">
        <v>22299</v>
      </c>
      <c r="C10305" s="1" t="s">
        <v>22300</v>
      </c>
      <c r="D10305" s="1" t="s">
        <v>22199</v>
      </c>
      <c r="E10305" s="1" t="s">
        <v>22010</v>
      </c>
      <c r="F10305" s="1" t="str">
        <f>IFERROR(__xludf.DUMMYFUNCTION("GOOGLETRANSLATE(C10305,""fr"",""en"")"),"#VALUE!")</f>
        <v>#VALUE!</v>
      </c>
    </row>
    <row r="10306" ht="15.75" customHeight="1">
      <c r="A10306" s="1" t="s">
        <v>12293</v>
      </c>
      <c r="B10306" s="1" t="s">
        <v>22301</v>
      </c>
      <c r="C10306" s="1" t="s">
        <v>22302</v>
      </c>
      <c r="D10306" s="1" t="s">
        <v>22199</v>
      </c>
      <c r="E10306" s="1" t="s">
        <v>22010</v>
      </c>
      <c r="F10306" s="1" t="str">
        <f>IFERROR(__xludf.DUMMYFUNCTION("GOOGLETRANSLATE(C10306,""fr"",""en"")"),"#VALUE!")</f>
        <v>#VALUE!</v>
      </c>
    </row>
    <row r="10307" ht="15.75" customHeight="1">
      <c r="A10307" s="1" t="s">
        <v>11024</v>
      </c>
      <c r="B10307" s="1" t="s">
        <v>22303</v>
      </c>
      <c r="C10307" s="1" t="s">
        <v>22304</v>
      </c>
      <c r="D10307" s="1" t="s">
        <v>22199</v>
      </c>
      <c r="E10307" s="1" t="s">
        <v>22010</v>
      </c>
      <c r="F10307" s="1" t="str">
        <f>IFERROR(__xludf.DUMMYFUNCTION("GOOGLETRANSLATE(C10307,""fr"",""en"")"),"#VALUE!")</f>
        <v>#VALUE!</v>
      </c>
    </row>
    <row r="10308" ht="15.75" customHeight="1">
      <c r="A10308" s="1" t="s">
        <v>9303</v>
      </c>
      <c r="B10308" s="1" t="s">
        <v>22305</v>
      </c>
      <c r="C10308" s="1" t="s">
        <v>22306</v>
      </c>
      <c r="D10308" s="1" t="s">
        <v>22199</v>
      </c>
      <c r="E10308" s="1" t="s">
        <v>22010</v>
      </c>
      <c r="F10308" s="1" t="str">
        <f>IFERROR(__xludf.DUMMYFUNCTION("GOOGLETRANSLATE(C10308,""fr"",""en"")"),"#VALUE!")</f>
        <v>#VALUE!</v>
      </c>
    </row>
    <row r="10309" ht="15.75" customHeight="1">
      <c r="A10309" s="1" t="s">
        <v>9343</v>
      </c>
      <c r="B10309" s="1" t="s">
        <v>22307</v>
      </c>
      <c r="C10309" s="1" t="s">
        <v>22308</v>
      </c>
      <c r="D10309" s="1" t="s">
        <v>22199</v>
      </c>
      <c r="E10309" s="1" t="s">
        <v>22010</v>
      </c>
      <c r="F10309" s="1" t="str">
        <f>IFERROR(__xludf.DUMMYFUNCTION("GOOGLETRANSLATE(C10309,""fr"",""en"")"),"#VALUE!")</f>
        <v>#VALUE!</v>
      </c>
    </row>
    <row r="10310" ht="15.75" customHeight="1">
      <c r="A10310" s="1" t="s">
        <v>9356</v>
      </c>
      <c r="B10310" s="1" t="s">
        <v>22309</v>
      </c>
      <c r="C10310" s="1" t="s">
        <v>22310</v>
      </c>
      <c r="D10310" s="1" t="s">
        <v>22199</v>
      </c>
      <c r="E10310" s="1" t="s">
        <v>22010</v>
      </c>
      <c r="F10310" s="1" t="str">
        <f>IFERROR(__xludf.DUMMYFUNCTION("GOOGLETRANSLATE(C10310,""fr"",""en"")"),"#VALUE!")</f>
        <v>#VALUE!</v>
      </c>
    </row>
    <row r="10311" ht="15.75" customHeight="1">
      <c r="A10311" s="1" t="s">
        <v>22311</v>
      </c>
      <c r="B10311" s="1" t="s">
        <v>22312</v>
      </c>
      <c r="C10311" s="1" t="s">
        <v>22313</v>
      </c>
      <c r="D10311" s="1" t="s">
        <v>22199</v>
      </c>
      <c r="E10311" s="1" t="s">
        <v>22010</v>
      </c>
      <c r="F10311" s="1" t="str">
        <f>IFERROR(__xludf.DUMMYFUNCTION("GOOGLETRANSLATE(C10311,""fr"",""en"")"),"#VALUE!")</f>
        <v>#VALUE!</v>
      </c>
    </row>
    <row r="10312" ht="15.75" customHeight="1">
      <c r="A10312" s="1" t="s">
        <v>13147</v>
      </c>
      <c r="B10312" s="1" t="s">
        <v>22314</v>
      </c>
      <c r="C10312" s="1" t="s">
        <v>22315</v>
      </c>
      <c r="D10312" s="1" t="s">
        <v>22199</v>
      </c>
      <c r="E10312" s="1" t="s">
        <v>22010</v>
      </c>
      <c r="F10312" s="1" t="str">
        <f>IFERROR(__xludf.DUMMYFUNCTION("GOOGLETRANSLATE(C10312,""fr"",""en"")"),"#VALUE!")</f>
        <v>#VALUE!</v>
      </c>
    </row>
    <row r="10313" ht="15.75" customHeight="1">
      <c r="A10313" s="1" t="s">
        <v>17658</v>
      </c>
      <c r="B10313" s="1" t="s">
        <v>22316</v>
      </c>
      <c r="C10313" s="1" t="s">
        <v>22317</v>
      </c>
      <c r="D10313" s="1" t="s">
        <v>22199</v>
      </c>
      <c r="E10313" s="1" t="s">
        <v>22010</v>
      </c>
      <c r="F10313" s="1" t="str">
        <f>IFERROR(__xludf.DUMMYFUNCTION("GOOGLETRANSLATE(C10313,""fr"",""en"")"),"#VALUE!")</f>
        <v>#VALUE!</v>
      </c>
    </row>
    <row r="10314" ht="15.75" customHeight="1">
      <c r="A10314" s="1" t="s">
        <v>10419</v>
      </c>
      <c r="B10314" s="1" t="s">
        <v>22318</v>
      </c>
      <c r="C10314" s="1" t="s">
        <v>22319</v>
      </c>
      <c r="D10314" s="1" t="s">
        <v>22199</v>
      </c>
      <c r="E10314" s="1" t="s">
        <v>22010</v>
      </c>
      <c r="F10314" s="1" t="str">
        <f>IFERROR(__xludf.DUMMYFUNCTION("GOOGLETRANSLATE(C10314,""fr"",""en"")"),"#VALUE!")</f>
        <v>#VALUE!</v>
      </c>
    </row>
    <row r="10315" ht="15.75" customHeight="1">
      <c r="A10315" s="1" t="s">
        <v>14179</v>
      </c>
      <c r="B10315" s="1" t="s">
        <v>22320</v>
      </c>
      <c r="C10315" s="1" t="s">
        <v>22321</v>
      </c>
      <c r="D10315" s="1" t="s">
        <v>22199</v>
      </c>
      <c r="E10315" s="1" t="s">
        <v>22010</v>
      </c>
      <c r="F10315" s="1" t="str">
        <f>IFERROR(__xludf.DUMMYFUNCTION("GOOGLETRANSLATE(C10315,""fr"",""en"")"),"#VALUE!")</f>
        <v>#VALUE!</v>
      </c>
    </row>
    <row r="10316" ht="15.75" customHeight="1">
      <c r="A10316" s="1" t="s">
        <v>1806</v>
      </c>
      <c r="B10316" s="1" t="s">
        <v>22322</v>
      </c>
      <c r="C10316" s="1" t="s">
        <v>22323</v>
      </c>
      <c r="D10316" s="1" t="s">
        <v>22324</v>
      </c>
      <c r="E10316" s="1" t="s">
        <v>22325</v>
      </c>
      <c r="F10316" s="1" t="str">
        <f>IFERROR(__xludf.DUMMYFUNCTION("GOOGLETRANSLATE(C10316,""fr"",""en"")"),"#VALUE!")</f>
        <v>#VALUE!</v>
      </c>
    </row>
    <row r="10317" ht="15.75" customHeight="1">
      <c r="A10317" s="1" t="s">
        <v>8256</v>
      </c>
      <c r="B10317" s="1" t="s">
        <v>22326</v>
      </c>
      <c r="C10317" s="1" t="s">
        <v>22327</v>
      </c>
      <c r="D10317" s="1" t="s">
        <v>22324</v>
      </c>
      <c r="E10317" s="1" t="s">
        <v>22325</v>
      </c>
      <c r="F10317" s="1" t="str">
        <f>IFERROR(__xludf.DUMMYFUNCTION("GOOGLETRANSLATE(C10317,""fr"",""en"")"),"#VALUE!")</f>
        <v>#VALUE!</v>
      </c>
    </row>
    <row r="10318" ht="15.75" customHeight="1">
      <c r="A10318" s="1" t="s">
        <v>8235</v>
      </c>
      <c r="B10318" s="1" t="s">
        <v>22328</v>
      </c>
      <c r="C10318" s="1" t="s">
        <v>22329</v>
      </c>
      <c r="D10318" s="1" t="s">
        <v>22330</v>
      </c>
      <c r="E10318" s="1" t="s">
        <v>22325</v>
      </c>
      <c r="F10318" s="1" t="str">
        <f>IFERROR(__xludf.DUMMYFUNCTION("GOOGLETRANSLATE(C10318,""fr"",""en"")"),"#VALUE!")</f>
        <v>#VALUE!</v>
      </c>
    </row>
    <row r="10319" ht="15.75" customHeight="1">
      <c r="A10319" s="1" t="s">
        <v>8259</v>
      </c>
      <c r="B10319" s="1" t="s">
        <v>22331</v>
      </c>
      <c r="C10319" s="1" t="s">
        <v>22332</v>
      </c>
      <c r="D10319" s="1" t="s">
        <v>22330</v>
      </c>
      <c r="E10319" s="1" t="s">
        <v>22325</v>
      </c>
      <c r="F10319" s="1" t="str">
        <f>IFERROR(__xludf.DUMMYFUNCTION("GOOGLETRANSLATE(C10319,""fr"",""en"")"),"Be careful to peel the contractual C0nditions fully.
The C0NTRATS are clearly c0nçu against you by experienced lawyers who know how to have the advantage over you. These are not professional partners but rather vultures who want to grab an annuity without"&amp;" c0ntparty. Flee these vultures my friends, may my sad experience be profitable for you!")</f>
        <v>Be careful to peel the contractual C0nditions fully.
The C0NTRATS are clearly c0nçu against you by experienced lawyers who know how to have the advantage over you. These are not professional partners but rather vultures who want to grab an annuity without c0ntparty. Flee these vultures my friends, may my sad experience be profitable for you!</v>
      </c>
    </row>
    <row r="10320" ht="15.75" customHeight="1">
      <c r="A10320" s="1" t="s">
        <v>3101</v>
      </c>
      <c r="B10320" s="1" t="s">
        <v>22333</v>
      </c>
      <c r="C10320" s="1" t="s">
        <v>22334</v>
      </c>
      <c r="D10320" s="1" t="s">
        <v>12856</v>
      </c>
      <c r="E10320" s="1" t="s">
        <v>22325</v>
      </c>
      <c r="F10320" s="1" t="str">
        <f>IFERROR(__xludf.DUMMYFUNCTION("GOOGLETRANSLATE(C10320,""fr"",""en"")"),"#VALUE!")</f>
        <v>#VALUE!</v>
      </c>
    </row>
    <row r="10321" ht="15.75" customHeight="1">
      <c r="A10321" s="1" t="s">
        <v>938</v>
      </c>
      <c r="B10321" s="1" t="s">
        <v>22335</v>
      </c>
      <c r="C10321" s="1" t="s">
        <v>22336</v>
      </c>
      <c r="D10321" s="1" t="s">
        <v>22337</v>
      </c>
      <c r="E10321" s="1" t="s">
        <v>22338</v>
      </c>
      <c r="F10321" s="1" t="str">
        <f>IFERROR(__xludf.DUMMYFUNCTION("GOOGLETRANSLATE(C10321,""fr"",""en"")"),"#VALUE!")</f>
        <v>#VALUE!</v>
      </c>
    </row>
    <row r="10322" ht="15.75" customHeight="1">
      <c r="A10322" s="1" t="s">
        <v>1386</v>
      </c>
      <c r="B10322" s="1" t="s">
        <v>22339</v>
      </c>
      <c r="C10322" s="1" t="s">
        <v>22340</v>
      </c>
      <c r="D10322" s="1" t="s">
        <v>22337</v>
      </c>
      <c r="E10322" s="1" t="s">
        <v>22338</v>
      </c>
      <c r="F10322" s="1" t="str">
        <f>IFERROR(__xludf.DUMMYFUNCTION("GOOGLETRANSLATE(C10322,""fr"",""en"")"),"#VALUE!")</f>
        <v>#VALUE!</v>
      </c>
    </row>
    <row r="10323" ht="15.75" customHeight="1">
      <c r="A10323" s="1" t="s">
        <v>778</v>
      </c>
      <c r="B10323" s="1" t="s">
        <v>22341</v>
      </c>
      <c r="C10323" s="1" t="s">
        <v>22342</v>
      </c>
      <c r="D10323" s="1" t="s">
        <v>12856</v>
      </c>
      <c r="E10323" s="1" t="s">
        <v>22338</v>
      </c>
      <c r="F10323" s="1" t="str">
        <f>IFERROR(__xludf.DUMMYFUNCTION("GOOGLETRANSLATE(C10323,""fr"",""en"")"),"#VALUE!")</f>
        <v>#VALUE!</v>
      </c>
    </row>
    <row r="10324" ht="15.75" customHeight="1">
      <c r="A10324" s="1" t="s">
        <v>3119</v>
      </c>
      <c r="B10324" s="1" t="s">
        <v>22343</v>
      </c>
      <c r="C10324" s="1" t="s">
        <v>22344</v>
      </c>
      <c r="D10324" s="1" t="s">
        <v>12856</v>
      </c>
      <c r="E10324" s="1" t="s">
        <v>22338</v>
      </c>
      <c r="F10324" s="1" t="str">
        <f>IFERROR(__xludf.DUMMYFUNCTION("GOOGLETRANSLATE(C10324,""fr"",""en"")"),"#VALUE!")</f>
        <v>#VALUE!</v>
      </c>
    </row>
    <row r="10325" ht="15.75" customHeight="1">
      <c r="A10325" s="1" t="s">
        <v>3406</v>
      </c>
      <c r="B10325" s="1" t="s">
        <v>22345</v>
      </c>
      <c r="C10325" s="1" t="s">
        <v>22346</v>
      </c>
      <c r="D10325" s="1" t="s">
        <v>19685</v>
      </c>
      <c r="E10325" s="1" t="s">
        <v>22347</v>
      </c>
      <c r="F10325" s="1" t="str">
        <f>IFERROR(__xludf.DUMMYFUNCTION("GOOGLETRANSLATE(C10325,""fr"",""en"")"),"#VALUE!")</f>
        <v>#VALUE!</v>
      </c>
    </row>
    <row r="10326" ht="15.75" customHeight="1">
      <c r="A10326" s="1" t="s">
        <v>8986</v>
      </c>
      <c r="B10326" s="1" t="s">
        <v>22348</v>
      </c>
      <c r="C10326" s="1" t="s">
        <v>22349</v>
      </c>
      <c r="D10326" s="1" t="s">
        <v>19685</v>
      </c>
      <c r="E10326" s="1" t="s">
        <v>22347</v>
      </c>
      <c r="F10326" s="1" t="str">
        <f>IFERROR(__xludf.DUMMYFUNCTION("GOOGLETRANSLATE(C10326,""fr"",""en"")"),"#VALUE!")</f>
        <v>#VALUE!</v>
      </c>
    </row>
    <row r="10327" ht="15.75" customHeight="1">
      <c r="A10327" s="1" t="s">
        <v>3852</v>
      </c>
      <c r="B10327" s="1" t="s">
        <v>22350</v>
      </c>
      <c r="C10327" s="1" t="s">
        <v>22351</v>
      </c>
      <c r="D10327" s="1" t="s">
        <v>11041</v>
      </c>
      <c r="E10327" s="1" t="s">
        <v>22347</v>
      </c>
      <c r="F10327" s="1" t="str">
        <f>IFERROR(__xludf.DUMMYFUNCTION("GOOGLETRANSLATE(C10327,""fr"",""en"")"),"#VALUE!")</f>
        <v>#VALUE!</v>
      </c>
    </row>
    <row r="10328" ht="15.75" customHeight="1">
      <c r="A10328" s="1" t="s">
        <v>1637</v>
      </c>
      <c r="B10328" s="1" t="s">
        <v>22352</v>
      </c>
      <c r="C10328" s="1" t="s">
        <v>22353</v>
      </c>
      <c r="D10328" s="1" t="s">
        <v>22324</v>
      </c>
      <c r="E10328" s="1" t="s">
        <v>22354</v>
      </c>
      <c r="F10328" s="1" t="str">
        <f>IFERROR(__xludf.DUMMYFUNCTION("GOOGLETRANSLATE(C10328,""fr"",""en"")"),"#VALUE!")</f>
        <v>#VALUE!</v>
      </c>
    </row>
    <row r="10329" ht="15.75" customHeight="1">
      <c r="A10329" s="1" t="s">
        <v>993</v>
      </c>
      <c r="B10329" s="1" t="s">
        <v>22355</v>
      </c>
      <c r="C10329" s="1" t="s">
        <v>22356</v>
      </c>
      <c r="D10329" s="1" t="s">
        <v>22357</v>
      </c>
      <c r="E10329" s="1" t="s">
        <v>22354</v>
      </c>
      <c r="F10329" s="1" t="str">
        <f>IFERROR(__xludf.DUMMYFUNCTION("GOOGLETRANSLATE(C10329,""fr"",""en"")"),"#VALUE!")</f>
        <v>#VALUE!</v>
      </c>
    </row>
    <row r="10330" ht="15.75" customHeight="1">
      <c r="A10330" s="1" t="s">
        <v>2244</v>
      </c>
      <c r="B10330" s="1" t="s">
        <v>19819</v>
      </c>
      <c r="C10330" s="1" t="s">
        <v>22358</v>
      </c>
      <c r="D10330" s="1" t="s">
        <v>12856</v>
      </c>
      <c r="E10330" s="1" t="s">
        <v>22359</v>
      </c>
      <c r="F10330" s="1" t="str">
        <f>IFERROR(__xludf.DUMMYFUNCTION("GOOGLETRANSLATE(C10330,""fr"",""en"")"),"#VALUE!")</f>
        <v>#VALUE!</v>
      </c>
    </row>
    <row r="10331" ht="15.75" customHeight="1">
      <c r="A10331" s="1" t="s">
        <v>2782</v>
      </c>
      <c r="B10331" s="1" t="s">
        <v>22360</v>
      </c>
      <c r="C10331" s="1" t="s">
        <v>22361</v>
      </c>
      <c r="D10331" s="1" t="s">
        <v>12856</v>
      </c>
      <c r="E10331" s="1" t="s">
        <v>22359</v>
      </c>
      <c r="F10331" s="1" t="str">
        <f>IFERROR(__xludf.DUMMYFUNCTION("GOOGLETRANSLATE(C10331,""fr"",""en"")"),"#VALUE!")</f>
        <v>#VALUE!</v>
      </c>
    </row>
    <row r="10332" ht="15.75" customHeight="1">
      <c r="A10332" s="1" t="s">
        <v>2635</v>
      </c>
      <c r="B10332" s="1" t="s">
        <v>22362</v>
      </c>
      <c r="C10332" s="1" t="s">
        <v>22363</v>
      </c>
      <c r="D10332" s="1" t="s">
        <v>20480</v>
      </c>
      <c r="E10332" s="1" t="s">
        <v>22359</v>
      </c>
      <c r="F10332" s="1" t="str">
        <f>IFERROR(__xludf.DUMMYFUNCTION("GOOGLETRANSLATE(C10332,""fr"",""en"")"),"#VALUE!")</f>
        <v>#VALUE!</v>
      </c>
    </row>
    <row r="10333" ht="15.75" customHeight="1">
      <c r="A10333" s="1" t="s">
        <v>3046</v>
      </c>
      <c r="B10333" s="1" t="s">
        <v>22364</v>
      </c>
      <c r="C10333" s="1" t="s">
        <v>22365</v>
      </c>
      <c r="D10333" s="1" t="s">
        <v>11041</v>
      </c>
      <c r="E10333" s="1" t="s">
        <v>22359</v>
      </c>
      <c r="F10333" s="1" t="str">
        <f>IFERROR(__xludf.DUMMYFUNCTION("GOOGLETRANSLATE(C10333,""fr"",""en"")"),"#VALUE!")</f>
        <v>#VALUE!</v>
      </c>
    </row>
  </sheetData>
  <drawing r:id="rId1"/>
</worksheet>
</file>